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G:\Z_SAM Report\SLM\ALOS\"/>
    </mc:Choice>
  </mc:AlternateContent>
  <xr:revisionPtr revIDLastSave="0" documentId="13_ncr:1_{415BAAA9-C519-4C01-BF89-EE5DA276F1F6}" xr6:coauthVersionLast="47" xr6:coauthVersionMax="47" xr10:uidLastSave="{00000000-0000-0000-0000-000000000000}"/>
  <bookViews>
    <workbookView xWindow="-120" yWindow="-120" windowWidth="29040" windowHeight="15840" tabRatio="608" xr2:uid="{00000000-000D-0000-FFFF-FFFF00000000}"/>
  </bookViews>
  <sheets>
    <sheet name="Technical Description" sheetId="18" r:id="rId1"/>
    <sheet name="Summary by District" sheetId="22" r:id="rId2"/>
    <sheet name="Ethnicity" sheetId="27" r:id="rId3"/>
    <sheet name="Deprivation" sheetId="32" r:id="rId4"/>
    <sheet name="Cube" sheetId="34" state="hidden" r:id="rId5"/>
    <sheet name="tables" sheetId="35" state="hidden" r:id="rId6"/>
    <sheet name="User Interaction" sheetId="26" state="hidden" r:id="rId7"/>
  </sheets>
  <definedNames>
    <definedName name="_AMO_SingleObject_171447580_PivotTable_171447580" localSheetId="1" hidden="1">'Summary by District'!#REF!</definedName>
    <definedName name="_AMO_SingleObject_232306399_PivotTable_232306399" localSheetId="1" hidden="1">'Summary by District'!#REF!</definedName>
    <definedName name="_AMO_XmlVersion" hidden="1">"'1'"</definedName>
    <definedName name="_xlnm._FilterDatabase" localSheetId="4" hidden="1">Cube!$A$1:$P$398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34" l="1"/>
  <c r="M4" i="34"/>
  <c r="M5" i="34"/>
  <c r="M6" i="34"/>
  <c r="M7" i="34"/>
  <c r="M8" i="34"/>
  <c r="M9" i="34"/>
  <c r="M10" i="34"/>
  <c r="M11" i="34"/>
  <c r="M12" i="34"/>
  <c r="M14" i="34"/>
  <c r="M15" i="34"/>
  <c r="M16" i="34"/>
  <c r="M17" i="34"/>
  <c r="M19" i="34"/>
  <c r="M20" i="34"/>
  <c r="M21" i="34"/>
  <c r="M22" i="34"/>
  <c r="M23" i="34"/>
  <c r="M24" i="34"/>
  <c r="M25" i="34"/>
  <c r="M26" i="34"/>
  <c r="M27" i="34"/>
  <c r="M28" i="34"/>
  <c r="M29" i="34"/>
  <c r="M30" i="34"/>
  <c r="M31" i="34"/>
  <c r="M32" i="34"/>
  <c r="M34" i="34"/>
  <c r="M35" i="34"/>
  <c r="M36" i="34"/>
  <c r="M37" i="34"/>
  <c r="M39" i="34"/>
  <c r="M40" i="34"/>
  <c r="M41" i="34"/>
  <c r="M42" i="34"/>
  <c r="M43" i="34"/>
  <c r="M44" i="34"/>
  <c r="M45" i="34"/>
  <c r="M46" i="34"/>
  <c r="M47" i="34"/>
  <c r="M48" i="34"/>
  <c r="M49" i="34"/>
  <c r="M50" i="34"/>
  <c r="M51" i="34"/>
  <c r="M52" i="34"/>
  <c r="M54" i="34"/>
  <c r="M55" i="34"/>
  <c r="M56" i="34"/>
  <c r="M57" i="34"/>
  <c r="M59" i="34"/>
  <c r="M60" i="34"/>
  <c r="M61" i="34"/>
  <c r="M62" i="34"/>
  <c r="M63" i="34"/>
  <c r="M64" i="34"/>
  <c r="M65" i="34"/>
  <c r="M66" i="34"/>
  <c r="M67" i="34"/>
  <c r="M68" i="34"/>
  <c r="M69" i="34"/>
  <c r="M70" i="34"/>
  <c r="M71" i="34"/>
  <c r="M72" i="34"/>
  <c r="M74" i="34"/>
  <c r="M75" i="34"/>
  <c r="M76" i="34"/>
  <c r="M77" i="34"/>
  <c r="M79" i="34"/>
  <c r="M80" i="34"/>
  <c r="M81" i="34"/>
  <c r="M82" i="34"/>
  <c r="M83" i="34"/>
  <c r="M84" i="34"/>
  <c r="M85" i="34"/>
  <c r="M86" i="34"/>
  <c r="M87" i="34"/>
  <c r="M88" i="34"/>
  <c r="M89" i="34"/>
  <c r="M90" i="34"/>
  <c r="M91" i="34"/>
  <c r="M92" i="34"/>
  <c r="M94" i="34"/>
  <c r="M95" i="34"/>
  <c r="M96" i="34"/>
  <c r="M97" i="34"/>
  <c r="M99" i="34"/>
  <c r="M100" i="34"/>
  <c r="M101" i="34"/>
  <c r="M102" i="34"/>
  <c r="M103" i="34"/>
  <c r="M104" i="34"/>
  <c r="M105" i="34"/>
  <c r="M106" i="34"/>
  <c r="M107" i="34"/>
  <c r="M108" i="34"/>
  <c r="M109" i="34"/>
  <c r="M110" i="34"/>
  <c r="M111" i="34"/>
  <c r="M112" i="34"/>
  <c r="M114" i="34"/>
  <c r="M115" i="34"/>
  <c r="M116" i="34"/>
  <c r="M117" i="34"/>
  <c r="M119" i="34"/>
  <c r="M120" i="34"/>
  <c r="M121" i="34"/>
  <c r="M122" i="34"/>
  <c r="M123" i="34"/>
  <c r="M124" i="34"/>
  <c r="M125" i="34"/>
  <c r="M126" i="34"/>
  <c r="M127" i="34"/>
  <c r="M128" i="34"/>
  <c r="M129" i="34"/>
  <c r="M130" i="34"/>
  <c r="M131" i="34"/>
  <c r="M132" i="34"/>
  <c r="M134" i="34"/>
  <c r="M135" i="34"/>
  <c r="M136" i="34"/>
  <c r="M137" i="34"/>
  <c r="M139" i="34"/>
  <c r="M140" i="34"/>
  <c r="M141" i="34"/>
  <c r="M142" i="34"/>
  <c r="M143" i="34"/>
  <c r="M144" i="34"/>
  <c r="M145" i="34"/>
  <c r="M146" i="34"/>
  <c r="M147" i="34"/>
  <c r="M148" i="34"/>
  <c r="M149" i="34"/>
  <c r="M150" i="34"/>
  <c r="M151" i="34"/>
  <c r="M152" i="34"/>
  <c r="M154" i="34"/>
  <c r="M155" i="34"/>
  <c r="M156" i="34"/>
  <c r="M157" i="34"/>
  <c r="M159" i="34"/>
  <c r="M160" i="34"/>
  <c r="M161" i="34"/>
  <c r="M162" i="34"/>
  <c r="M163" i="34"/>
  <c r="M164" i="34"/>
  <c r="M165" i="34"/>
  <c r="M166" i="34"/>
  <c r="M167" i="34"/>
  <c r="M168" i="34"/>
  <c r="M169" i="34"/>
  <c r="M170" i="34"/>
  <c r="M171" i="34"/>
  <c r="M172" i="34"/>
  <c r="M174" i="34"/>
  <c r="M175" i="34"/>
  <c r="M176" i="34"/>
  <c r="M177" i="34"/>
  <c r="M179" i="34"/>
  <c r="M180" i="34"/>
  <c r="M181" i="34"/>
  <c r="M182" i="34"/>
  <c r="M183" i="34"/>
  <c r="M184" i="34"/>
  <c r="M185" i="34"/>
  <c r="M186" i="34"/>
  <c r="M187" i="34"/>
  <c r="M188" i="34"/>
  <c r="M189" i="34"/>
  <c r="M190" i="34"/>
  <c r="M191" i="34"/>
  <c r="M192" i="34"/>
  <c r="M194" i="34"/>
  <c r="M195" i="34"/>
  <c r="M196" i="34"/>
  <c r="M197" i="34"/>
  <c r="M199" i="34"/>
  <c r="M200" i="34"/>
  <c r="M201" i="34"/>
  <c r="M202" i="34"/>
  <c r="M203" i="34"/>
  <c r="M204" i="34"/>
  <c r="M205" i="34"/>
  <c r="M206" i="34"/>
  <c r="M207" i="34"/>
  <c r="M208" i="34"/>
  <c r="M209" i="34"/>
  <c r="M210" i="34"/>
  <c r="M211" i="34"/>
  <c r="M212" i="34"/>
  <c r="M214" i="34"/>
  <c r="M215" i="34"/>
  <c r="M216" i="34"/>
  <c r="M217" i="34"/>
  <c r="M219" i="34"/>
  <c r="M220" i="34"/>
  <c r="M221" i="34"/>
  <c r="M222" i="34"/>
  <c r="M223" i="34"/>
  <c r="M224" i="34"/>
  <c r="M225" i="34"/>
  <c r="M226" i="34"/>
  <c r="M227" i="34"/>
  <c r="M228" i="34"/>
  <c r="M229" i="34"/>
  <c r="M230" i="34"/>
  <c r="M231" i="34"/>
  <c r="M232" i="34"/>
  <c r="M234" i="34"/>
  <c r="M235" i="34"/>
  <c r="M236" i="34"/>
  <c r="M237" i="34"/>
  <c r="M239" i="34"/>
  <c r="M240" i="34"/>
  <c r="M241" i="34"/>
  <c r="M242" i="34"/>
  <c r="M243" i="34"/>
  <c r="M244" i="34"/>
  <c r="M245" i="34"/>
  <c r="M246" i="34"/>
  <c r="M247" i="34"/>
  <c r="M248" i="34"/>
  <c r="M249" i="34"/>
  <c r="M250" i="34"/>
  <c r="M251" i="34"/>
  <c r="M252" i="34"/>
  <c r="M254" i="34"/>
  <c r="M255" i="34"/>
  <c r="M256" i="34"/>
  <c r="M257" i="34"/>
  <c r="M259" i="34"/>
  <c r="M260" i="34"/>
  <c r="M261" i="34"/>
  <c r="M262" i="34"/>
  <c r="M263" i="34"/>
  <c r="M264" i="34"/>
  <c r="M265" i="34"/>
  <c r="M266" i="34"/>
  <c r="M267" i="34"/>
  <c r="M268" i="34"/>
  <c r="M269" i="34"/>
  <c r="M270" i="34"/>
  <c r="M271" i="34"/>
  <c r="M272" i="34"/>
  <c r="M274" i="34"/>
  <c r="M275" i="34"/>
  <c r="M276" i="34"/>
  <c r="M277" i="34"/>
  <c r="M279" i="34"/>
  <c r="M280" i="34"/>
  <c r="M281" i="34"/>
  <c r="M282" i="34"/>
  <c r="M283" i="34"/>
  <c r="M284" i="34"/>
  <c r="M285" i="34"/>
  <c r="M286" i="34"/>
  <c r="M287" i="34"/>
  <c r="M288" i="34"/>
  <c r="M289" i="34"/>
  <c r="M290" i="34"/>
  <c r="M291" i="34"/>
  <c r="M292" i="34"/>
  <c r="M294" i="34"/>
  <c r="M295" i="34"/>
  <c r="M296" i="34"/>
  <c r="M297" i="34"/>
  <c r="M299" i="34"/>
  <c r="M300" i="34"/>
  <c r="M301" i="34"/>
  <c r="M302" i="34"/>
  <c r="M303" i="34"/>
  <c r="M304" i="34"/>
  <c r="M305" i="34"/>
  <c r="M306" i="34"/>
  <c r="M307" i="34"/>
  <c r="M308" i="34"/>
  <c r="M309" i="34"/>
  <c r="M310" i="34"/>
  <c r="M311" i="34"/>
  <c r="M312" i="34"/>
  <c r="M314" i="34"/>
  <c r="M315" i="34"/>
  <c r="M316" i="34"/>
  <c r="M317" i="34"/>
  <c r="M319" i="34"/>
  <c r="M320" i="34"/>
  <c r="M321" i="34"/>
  <c r="M322" i="34"/>
  <c r="M323" i="34"/>
  <c r="M324" i="34"/>
  <c r="M325" i="34"/>
  <c r="M326" i="34"/>
  <c r="M327" i="34"/>
  <c r="M328" i="34"/>
  <c r="M329" i="34"/>
  <c r="M330" i="34"/>
  <c r="M331" i="34"/>
  <c r="M332" i="34"/>
  <c r="M334" i="34"/>
  <c r="M335" i="34"/>
  <c r="M336" i="34"/>
  <c r="M337" i="34"/>
  <c r="M339" i="34"/>
  <c r="M340" i="34"/>
  <c r="M341" i="34"/>
  <c r="M342" i="34"/>
  <c r="M343" i="34"/>
  <c r="M344" i="34"/>
  <c r="M345" i="34"/>
  <c r="M346" i="34"/>
  <c r="M347" i="34"/>
  <c r="M348" i="34"/>
  <c r="M349" i="34"/>
  <c r="M350" i="34"/>
  <c r="M351" i="34"/>
  <c r="M352" i="34"/>
  <c r="M354" i="34"/>
  <c r="M355" i="34"/>
  <c r="M356" i="34"/>
  <c r="M357" i="34"/>
  <c r="M359" i="34"/>
  <c r="M360" i="34"/>
  <c r="M361" i="34"/>
  <c r="M362" i="34"/>
  <c r="M363" i="34"/>
  <c r="M364" i="34"/>
  <c r="M365" i="34"/>
  <c r="M366" i="34"/>
  <c r="M367" i="34"/>
  <c r="M368" i="34"/>
  <c r="M369" i="34"/>
  <c r="M370" i="34"/>
  <c r="M371" i="34"/>
  <c r="M372" i="34"/>
  <c r="M373" i="34"/>
  <c r="M374" i="34"/>
  <c r="M375" i="34"/>
  <c r="M376" i="34"/>
  <c r="M377" i="34"/>
  <c r="M378" i="34"/>
  <c r="M379" i="34"/>
  <c r="M380" i="34"/>
  <c r="M381" i="34"/>
  <c r="M382" i="34"/>
  <c r="M383" i="34"/>
  <c r="M384" i="34"/>
  <c r="M385" i="34"/>
  <c r="M386" i="34"/>
  <c r="M387" i="34"/>
  <c r="M388" i="34"/>
  <c r="M389" i="34"/>
  <c r="M390" i="34"/>
  <c r="M391" i="34"/>
  <c r="M392" i="34"/>
  <c r="M393" i="34"/>
  <c r="M394" i="34"/>
  <c r="M395" i="34"/>
  <c r="M396" i="34"/>
  <c r="M397" i="34"/>
  <c r="M398" i="34"/>
  <c r="M2" i="34"/>
  <c r="L3" i="34"/>
  <c r="L4" i="34"/>
  <c r="L5" i="34"/>
  <c r="L6" i="34"/>
  <c r="L7"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22" i="34"/>
  <c r="L323" i="34"/>
  <c r="L324" i="34"/>
  <c r="L325" i="34"/>
  <c r="L326"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2" i="34"/>
  <c r="E10" i="35" l="1"/>
  <c r="G29" i="22" s="1"/>
  <c r="O10" i="35"/>
  <c r="J13" i="35"/>
  <c r="E25" i="35"/>
  <c r="G46" i="22" s="1"/>
  <c r="O25" i="35"/>
  <c r="O8" i="35"/>
  <c r="J9" i="35"/>
  <c r="J11" i="35"/>
  <c r="E12" i="35"/>
  <c r="G31" i="22" s="1"/>
  <c r="E14" i="35"/>
  <c r="G33" i="22" s="1"/>
  <c r="O14" i="35"/>
  <c r="O16" i="35"/>
  <c r="J17" i="35"/>
  <c r="J19" i="35"/>
  <c r="E20" i="35"/>
  <c r="G39" i="22" s="1"/>
  <c r="E22" i="35"/>
  <c r="G41" i="22" s="1"/>
  <c r="O22" i="35"/>
  <c r="N6" i="35"/>
  <c r="D6" i="35"/>
  <c r="F25" i="22" s="1"/>
  <c r="C44" i="26"/>
  <c r="C28" i="26"/>
  <c r="C7" i="26"/>
  <c r="G24" i="22"/>
  <c r="F24" i="22"/>
  <c r="E24" i="22"/>
  <c r="D24" i="22"/>
  <c r="M3" i="35"/>
  <c r="C5" i="26"/>
  <c r="E3" i="35"/>
  <c r="C43" i="26"/>
  <c r="O3" i="35" s="1"/>
  <c r="L24" i="35" s="1"/>
  <c r="C36" i="26"/>
  <c r="J3" i="35" s="1"/>
  <c r="G25" i="35" s="1"/>
  <c r="C15" i="26"/>
  <c r="H3" i="35"/>
  <c r="O18" i="35" l="1"/>
  <c r="E8" i="35"/>
  <c r="G27" i="22" s="1"/>
  <c r="J23" i="35"/>
  <c r="E18" i="35"/>
  <c r="G37" i="22" s="1"/>
  <c r="O12" i="35"/>
  <c r="G40" i="32" s="1"/>
  <c r="J7" i="35"/>
  <c r="J24" i="35"/>
  <c r="G52" i="27" s="1"/>
  <c r="J21" i="35"/>
  <c r="G49" i="27" s="1"/>
  <c r="E16" i="35"/>
  <c r="G35" i="22" s="1"/>
  <c r="B24" i="35"/>
  <c r="D43" i="22" s="1"/>
  <c r="O20" i="35"/>
  <c r="J15" i="35"/>
  <c r="E6" i="35"/>
  <c r="G25" i="22" s="1"/>
  <c r="O6" i="35"/>
  <c r="I23" i="35"/>
  <c r="F51" i="27" s="1"/>
  <c r="N22" i="35"/>
  <c r="D22" i="35"/>
  <c r="F41" i="22" s="1"/>
  <c r="I21" i="35"/>
  <c r="N20" i="35"/>
  <c r="F48" i="32" s="1"/>
  <c r="D20" i="35"/>
  <c r="F39" i="22" s="1"/>
  <c r="I19" i="35"/>
  <c r="F47" i="27" s="1"/>
  <c r="N18" i="35"/>
  <c r="D18" i="35"/>
  <c r="F37" i="22" s="1"/>
  <c r="I17" i="35"/>
  <c r="F45" i="27" s="1"/>
  <c r="N16" i="35"/>
  <c r="D16" i="35"/>
  <c r="F35" i="22" s="1"/>
  <c r="I15" i="35"/>
  <c r="F43" i="27" s="1"/>
  <c r="N14" i="35"/>
  <c r="F42" i="32" s="1"/>
  <c r="D14" i="35"/>
  <c r="F33" i="22" s="1"/>
  <c r="I13" i="35"/>
  <c r="N12" i="35"/>
  <c r="F40" i="32" s="1"/>
  <c r="D12" i="35"/>
  <c r="F31" i="22" s="1"/>
  <c r="I11" i="35"/>
  <c r="N10" i="35"/>
  <c r="D10" i="35"/>
  <c r="F29" i="22" s="1"/>
  <c r="I9" i="35"/>
  <c r="F37" i="27" s="1"/>
  <c r="N8" i="35"/>
  <c r="F36" i="32" s="1"/>
  <c r="D8" i="35"/>
  <c r="F27" i="22" s="1"/>
  <c r="I7" i="35"/>
  <c r="F35" i="27" s="1"/>
  <c r="N25" i="35"/>
  <c r="F54" i="32" s="1"/>
  <c r="D25" i="35"/>
  <c r="F46" i="22" s="1"/>
  <c r="I24" i="35"/>
  <c r="G6" i="35"/>
  <c r="D34" i="27" s="1"/>
  <c r="H23" i="35"/>
  <c r="E51" i="27" s="1"/>
  <c r="M22" i="35"/>
  <c r="E50" i="32" s="1"/>
  <c r="C22" i="35"/>
  <c r="E41" i="22" s="1"/>
  <c r="H21" i="35"/>
  <c r="E49" i="27" s="1"/>
  <c r="M20" i="35"/>
  <c r="E48" i="32" s="1"/>
  <c r="C20" i="35"/>
  <c r="E39" i="22" s="1"/>
  <c r="H19" i="35"/>
  <c r="M18" i="35"/>
  <c r="E46" i="32" s="1"/>
  <c r="C18" i="35"/>
  <c r="E37" i="22" s="1"/>
  <c r="H17" i="35"/>
  <c r="E45" i="27" s="1"/>
  <c r="M16" i="35"/>
  <c r="C16" i="35"/>
  <c r="E35" i="22" s="1"/>
  <c r="H15" i="35"/>
  <c r="E43" i="27" s="1"/>
  <c r="M14" i="35"/>
  <c r="C14" i="35"/>
  <c r="E33" i="22" s="1"/>
  <c r="H13" i="35"/>
  <c r="E41" i="27" s="1"/>
  <c r="M12" i="35"/>
  <c r="E40" i="32" s="1"/>
  <c r="C12" i="35"/>
  <c r="E31" i="22" s="1"/>
  <c r="H11" i="35"/>
  <c r="M10" i="35"/>
  <c r="E38" i="32" s="1"/>
  <c r="C10" i="35"/>
  <c r="E29" i="22" s="1"/>
  <c r="H9" i="35"/>
  <c r="M8" i="35"/>
  <c r="E36" i="32" s="1"/>
  <c r="C8" i="35"/>
  <c r="E27" i="22" s="1"/>
  <c r="H7" i="35"/>
  <c r="E35" i="27" s="1"/>
  <c r="M25" i="35"/>
  <c r="E54" i="32" s="1"/>
  <c r="C25" i="35"/>
  <c r="E46" i="22" s="1"/>
  <c r="H24" i="35"/>
  <c r="E52" i="27" s="1"/>
  <c r="H6" i="35"/>
  <c r="E34" i="27" s="1"/>
  <c r="G23" i="35"/>
  <c r="D51" i="27" s="1"/>
  <c r="L22" i="35"/>
  <c r="D50" i="32" s="1"/>
  <c r="B22" i="35"/>
  <c r="D41" i="22" s="1"/>
  <c r="G21" i="35"/>
  <c r="D49" i="27" s="1"/>
  <c r="L20" i="35"/>
  <c r="D48" i="32" s="1"/>
  <c r="B20" i="35"/>
  <c r="D39" i="22" s="1"/>
  <c r="G19" i="35"/>
  <c r="D47" i="27" s="1"/>
  <c r="L18" i="35"/>
  <c r="D46" i="32" s="1"/>
  <c r="B18" i="35"/>
  <c r="D37" i="22" s="1"/>
  <c r="G17" i="35"/>
  <c r="D45" i="27" s="1"/>
  <c r="L16" i="35"/>
  <c r="D44" i="32" s="1"/>
  <c r="B16" i="35"/>
  <c r="D35" i="22" s="1"/>
  <c r="G15" i="35"/>
  <c r="D43" i="27" s="1"/>
  <c r="L14" i="35"/>
  <c r="B14" i="35"/>
  <c r="D33" i="22" s="1"/>
  <c r="G13" i="35"/>
  <c r="D41" i="27" s="1"/>
  <c r="L12" i="35"/>
  <c r="D40" i="32" s="1"/>
  <c r="B12" i="35"/>
  <c r="D31" i="22" s="1"/>
  <c r="G11" i="35"/>
  <c r="D39" i="27" s="1"/>
  <c r="L10" i="35"/>
  <c r="D38" i="32" s="1"/>
  <c r="B10" i="35"/>
  <c r="D29" i="22" s="1"/>
  <c r="G9" i="35"/>
  <c r="L8" i="35"/>
  <c r="D36" i="32" s="1"/>
  <c r="B8" i="35"/>
  <c r="D27" i="22" s="1"/>
  <c r="G7" i="35"/>
  <c r="D35" i="27" s="1"/>
  <c r="L25" i="35"/>
  <c r="D54" i="32" s="1"/>
  <c r="B25" i="35"/>
  <c r="D46" i="22" s="1"/>
  <c r="G24" i="35"/>
  <c r="D52" i="27" s="1"/>
  <c r="I6" i="35"/>
  <c r="F34" i="27" s="1"/>
  <c r="O23" i="35"/>
  <c r="E23" i="35"/>
  <c r="G42" i="22" s="1"/>
  <c r="J22" i="35"/>
  <c r="G50" i="27" s="1"/>
  <c r="O21" i="35"/>
  <c r="G49" i="32" s="1"/>
  <c r="E21" i="35"/>
  <c r="G40" i="22" s="1"/>
  <c r="J20" i="35"/>
  <c r="G48" i="27" s="1"/>
  <c r="O19" i="35"/>
  <c r="G47" i="32" s="1"/>
  <c r="E19" i="35"/>
  <c r="G38" i="22" s="1"/>
  <c r="J18" i="35"/>
  <c r="O17" i="35"/>
  <c r="G45" i="32" s="1"/>
  <c r="E17" i="35"/>
  <c r="G36" i="22" s="1"/>
  <c r="J16" i="35"/>
  <c r="G44" i="27" s="1"/>
  <c r="O15" i="35"/>
  <c r="G43" i="32" s="1"/>
  <c r="E15" i="35"/>
  <c r="G34" i="22" s="1"/>
  <c r="J14" i="35"/>
  <c r="G42" i="27" s="1"/>
  <c r="O13" i="35"/>
  <c r="G41" i="32" s="1"/>
  <c r="E13" i="35"/>
  <c r="G32" i="22" s="1"/>
  <c r="J12" i="35"/>
  <c r="G40" i="27" s="1"/>
  <c r="O11" i="35"/>
  <c r="G39" i="32" s="1"/>
  <c r="E11" i="35"/>
  <c r="G30" i="22" s="1"/>
  <c r="J10" i="35"/>
  <c r="G38" i="27" s="1"/>
  <c r="O9" i="35"/>
  <c r="G37" i="32" s="1"/>
  <c r="E9" i="35"/>
  <c r="G28" i="22" s="1"/>
  <c r="J8" i="35"/>
  <c r="G36" i="27" s="1"/>
  <c r="O7" i="35"/>
  <c r="E7" i="35"/>
  <c r="G26" i="22" s="1"/>
  <c r="J25" i="35"/>
  <c r="G54" i="27" s="1"/>
  <c r="O24" i="35"/>
  <c r="G52" i="32" s="1"/>
  <c r="E24" i="35"/>
  <c r="G43" i="22" s="1"/>
  <c r="J6" i="35"/>
  <c r="G34" i="27" s="1"/>
  <c r="N23" i="35"/>
  <c r="F51" i="32" s="1"/>
  <c r="D23" i="35"/>
  <c r="F42" i="22" s="1"/>
  <c r="I22" i="35"/>
  <c r="F50" i="27" s="1"/>
  <c r="N21" i="35"/>
  <c r="F49" i="32" s="1"/>
  <c r="D21" i="35"/>
  <c r="F40" i="22" s="1"/>
  <c r="I20" i="35"/>
  <c r="F48" i="27" s="1"/>
  <c r="N19" i="35"/>
  <c r="F47" i="32" s="1"/>
  <c r="D19" i="35"/>
  <c r="F38" i="22" s="1"/>
  <c r="I18" i="35"/>
  <c r="F46" i="27" s="1"/>
  <c r="N17" i="35"/>
  <c r="F45" i="32" s="1"/>
  <c r="D17" i="35"/>
  <c r="F36" i="22" s="1"/>
  <c r="I16" i="35"/>
  <c r="F44" i="27" s="1"/>
  <c r="N15" i="35"/>
  <c r="F43" i="32" s="1"/>
  <c r="D15" i="35"/>
  <c r="F34" i="22" s="1"/>
  <c r="I14" i="35"/>
  <c r="F42" i="27" s="1"/>
  <c r="N13" i="35"/>
  <c r="F41" i="32" s="1"/>
  <c r="D13" i="35"/>
  <c r="F32" i="22" s="1"/>
  <c r="I12" i="35"/>
  <c r="F40" i="27" s="1"/>
  <c r="N11" i="35"/>
  <c r="D11" i="35"/>
  <c r="F30" i="22" s="1"/>
  <c r="I10" i="35"/>
  <c r="F38" i="27" s="1"/>
  <c r="N9" i="35"/>
  <c r="F37" i="32" s="1"/>
  <c r="D9" i="35"/>
  <c r="F28" i="22" s="1"/>
  <c r="I8" i="35"/>
  <c r="F36" i="27" s="1"/>
  <c r="N7" i="35"/>
  <c r="F35" i="32" s="1"/>
  <c r="D7" i="35"/>
  <c r="F26" i="22" s="1"/>
  <c r="I25" i="35"/>
  <c r="F54" i="27" s="1"/>
  <c r="N24" i="35"/>
  <c r="F52" i="32" s="1"/>
  <c r="D24" i="35"/>
  <c r="F43" i="22" s="1"/>
  <c r="B6" i="35"/>
  <c r="D25" i="22" s="1"/>
  <c r="L6" i="35"/>
  <c r="D34" i="32" s="1"/>
  <c r="M23" i="35"/>
  <c r="C23" i="35"/>
  <c r="E42" i="22" s="1"/>
  <c r="H22" i="35"/>
  <c r="E50" i="27" s="1"/>
  <c r="M21" i="35"/>
  <c r="C21" i="35"/>
  <c r="E40" i="22" s="1"/>
  <c r="H20" i="35"/>
  <c r="E48" i="27" s="1"/>
  <c r="M19" i="35"/>
  <c r="E47" i="32" s="1"/>
  <c r="C19" i="35"/>
  <c r="E38" i="22" s="1"/>
  <c r="H18" i="35"/>
  <c r="E46" i="27" s="1"/>
  <c r="E45" i="32"/>
  <c r="C17" i="35"/>
  <c r="E36" i="22" s="1"/>
  <c r="H16" i="35"/>
  <c r="E44" i="27" s="1"/>
  <c r="M15" i="35"/>
  <c r="E43" i="32" s="1"/>
  <c r="C15" i="35"/>
  <c r="E34" i="22" s="1"/>
  <c r="H14" i="35"/>
  <c r="E42" i="27" s="1"/>
  <c r="M13" i="35"/>
  <c r="E41" i="32" s="1"/>
  <c r="C13" i="35"/>
  <c r="E32" i="22" s="1"/>
  <c r="H12" i="35"/>
  <c r="E40" i="27" s="1"/>
  <c r="M11" i="35"/>
  <c r="E39" i="32" s="1"/>
  <c r="C11" i="35"/>
  <c r="E30" i="22" s="1"/>
  <c r="H10" i="35"/>
  <c r="E38" i="27" s="1"/>
  <c r="M9" i="35"/>
  <c r="E37" i="32" s="1"/>
  <c r="C9" i="35"/>
  <c r="E28" i="22" s="1"/>
  <c r="H8" i="35"/>
  <c r="E36" i="27" s="1"/>
  <c r="M7" i="35"/>
  <c r="E35" i="32" s="1"/>
  <c r="C7" i="35"/>
  <c r="E26" i="22" s="1"/>
  <c r="H25" i="35"/>
  <c r="E54" i="27" s="1"/>
  <c r="M24" i="35"/>
  <c r="C24" i="35"/>
  <c r="E43" i="22" s="1"/>
  <c r="C6" i="35"/>
  <c r="E25" i="22" s="1"/>
  <c r="M6" i="35"/>
  <c r="E34" i="32" s="1"/>
  <c r="L23" i="35"/>
  <c r="D51" i="32" s="1"/>
  <c r="B23" i="35"/>
  <c r="D42" i="22" s="1"/>
  <c r="G22" i="35"/>
  <c r="D50" i="27" s="1"/>
  <c r="L21" i="35"/>
  <c r="D49" i="32" s="1"/>
  <c r="B21" i="35"/>
  <c r="D40" i="22" s="1"/>
  <c r="G20" i="35"/>
  <c r="D48" i="27" s="1"/>
  <c r="L19" i="35"/>
  <c r="D47" i="32" s="1"/>
  <c r="B19" i="35"/>
  <c r="D38" i="22" s="1"/>
  <c r="G18" i="35"/>
  <c r="D46" i="27" s="1"/>
  <c r="L17" i="35"/>
  <c r="D45" i="32" s="1"/>
  <c r="B17" i="35"/>
  <c r="D36" i="22" s="1"/>
  <c r="G16" i="35"/>
  <c r="D44" i="27" s="1"/>
  <c r="L15" i="35"/>
  <c r="D43" i="32" s="1"/>
  <c r="B15" i="35"/>
  <c r="D34" i="22" s="1"/>
  <c r="G14" i="35"/>
  <c r="D42" i="27" s="1"/>
  <c r="L13" i="35"/>
  <c r="D41" i="32" s="1"/>
  <c r="B13" i="35"/>
  <c r="D32" i="22" s="1"/>
  <c r="G12" i="35"/>
  <c r="D40" i="27" s="1"/>
  <c r="L11" i="35"/>
  <c r="D39" i="32" s="1"/>
  <c r="B11" i="35"/>
  <c r="D30" i="22" s="1"/>
  <c r="G10" i="35"/>
  <c r="D38" i="27" s="1"/>
  <c r="L9" i="35"/>
  <c r="D37" i="32" s="1"/>
  <c r="B9" i="35"/>
  <c r="D28" i="22" s="1"/>
  <c r="G8" i="35"/>
  <c r="D36" i="27" s="1"/>
  <c r="L7" i="35"/>
  <c r="D35" i="32" s="1"/>
  <c r="B7" i="35"/>
  <c r="D26" i="22" s="1"/>
  <c r="H28" i="22"/>
  <c r="H46" i="22"/>
  <c r="H40" i="22"/>
  <c r="H45" i="22"/>
  <c r="H39" i="22"/>
  <c r="H26" i="22"/>
  <c r="H29" i="22"/>
  <c r="H31" i="22"/>
  <c r="H42" i="22"/>
  <c r="H30" i="22"/>
  <c r="H41" i="22"/>
  <c r="H36" i="22"/>
  <c r="H32" i="22"/>
  <c r="H27" i="22"/>
  <c r="H38" i="22"/>
  <c r="H33" i="22"/>
  <c r="H43" i="22"/>
  <c r="H34" i="22"/>
  <c r="H25" i="22"/>
  <c r="H35" i="22"/>
  <c r="H37" i="22"/>
  <c r="E47" i="27"/>
  <c r="G43" i="27"/>
  <c r="E37" i="27"/>
  <c r="G37" i="27"/>
  <c r="D54" i="27"/>
  <c r="G47" i="27"/>
  <c r="G35" i="27"/>
  <c r="F39" i="27"/>
  <c r="G41" i="27"/>
  <c r="F41" i="27"/>
  <c r="G51" i="27"/>
  <c r="F52" i="27"/>
  <c r="D37" i="27"/>
  <c r="F49" i="27"/>
  <c r="G45" i="27"/>
  <c r="G39" i="27"/>
  <c r="G46" i="27"/>
  <c r="E39" i="27"/>
  <c r="G38" i="32"/>
  <c r="F46" i="32"/>
  <c r="F44" i="32"/>
  <c r="G50" i="32"/>
  <c r="G54" i="32"/>
  <c r="F50" i="32"/>
  <c r="F39" i="32"/>
  <c r="F34" i="32"/>
  <c r="G48" i="32"/>
  <c r="F38" i="32"/>
  <c r="G42" i="32"/>
  <c r="G44" i="32"/>
  <c r="E49" i="32"/>
  <c r="E52" i="32"/>
  <c r="E51" i="32"/>
  <c r="D52" i="32"/>
  <c r="E44" i="32"/>
  <c r="G51" i="32"/>
  <c r="E42" i="32"/>
  <c r="D42" i="32"/>
  <c r="G35" i="32"/>
  <c r="G46" i="32"/>
  <c r="G34" i="32"/>
  <c r="G36" i="32"/>
  <c r="H49" i="27" l="1"/>
  <c r="H35" i="27"/>
  <c r="H53" i="27"/>
  <c r="H36" i="27"/>
  <c r="H51" i="27"/>
  <c r="H47" i="27"/>
  <c r="H38" i="27"/>
  <c r="H41" i="27"/>
  <c r="H43" i="27"/>
  <c r="H45" i="27"/>
  <c r="H52" i="27"/>
  <c r="H39" i="27"/>
  <c r="H50" i="27"/>
  <c r="H40" i="27"/>
  <c r="H44" i="27"/>
  <c r="H46" i="27"/>
  <c r="H42" i="27"/>
  <c r="H48" i="27"/>
  <c r="H37" i="27"/>
  <c r="H54" i="27"/>
  <c r="H34" i="27"/>
  <c r="H37" i="32"/>
  <c r="H41" i="32"/>
  <c r="H39" i="32"/>
  <c r="H47" i="32"/>
  <c r="H46" i="32"/>
  <c r="H50" i="32"/>
  <c r="H54" i="32"/>
  <c r="H48" i="32"/>
  <c r="H35" i="32"/>
  <c r="H51" i="32"/>
  <c r="H40" i="32"/>
  <c r="H36" i="32"/>
  <c r="H43" i="32"/>
  <c r="H52" i="32"/>
  <c r="H45" i="32"/>
  <c r="H44" i="32"/>
  <c r="H53" i="32"/>
  <c r="H49" i="32"/>
  <c r="H38" i="32"/>
  <c r="H42" i="32"/>
  <c r="H34" i="32"/>
</calcChain>
</file>

<file path=xl/sharedStrings.xml><?xml version="1.0" encoding="utf-8"?>
<sst xmlns="http://schemas.openxmlformats.org/spreadsheetml/2006/main" count="1750" uniqueCount="148">
  <si>
    <t>Total</t>
  </si>
  <si>
    <t>Selected:</t>
  </si>
  <si>
    <t>Standardisation</t>
  </si>
  <si>
    <t>Standardised Average Length of Stay</t>
  </si>
  <si>
    <t>Unstandardised Average Length of Stay</t>
  </si>
  <si>
    <t>Acute</t>
  </si>
  <si>
    <t>Elective</t>
  </si>
  <si>
    <t>length_of_stay_predicted</t>
  </si>
  <si>
    <t>National Average Length of Stay</t>
  </si>
  <si>
    <t>admission_type</t>
  </si>
  <si>
    <t>length_of_stay</t>
  </si>
  <si>
    <t>Bed Day Equivalents</t>
  </si>
  <si>
    <t>stays</t>
  </si>
  <si>
    <t>Stays</t>
  </si>
  <si>
    <t>Source Data</t>
  </si>
  <si>
    <t>National Minimum Dataset (NMDS)</t>
  </si>
  <si>
    <t>Programmer's Notes:</t>
  </si>
  <si>
    <t>Direct Standardisation using DRG cluster and PCCL of highest cost-weighted event</t>
  </si>
  <si>
    <t>Joining Events into Stays</t>
  </si>
  <si>
    <t>The events have the same NHI</t>
  </si>
  <si>
    <t>event_end_type in ('DA', 'DF', 'DO', 'DP', 'DT', 'DW', 'ET')</t>
  </si>
  <si>
    <t>Stays to Exclude</t>
  </si>
  <si>
    <t>No adjustment is made for leave days.</t>
  </si>
  <si>
    <t>Each event's length is calculated, rounded to the closest half hour, then summed together.</t>
  </si>
  <si>
    <t>Non-casemix events have their length set to zero</t>
  </si>
  <si>
    <t>('AC', 'ZC') then 'Acute', ('AP', 'WN') then 'Elective'</t>
  </si>
  <si>
    <t>S00.01, S05.01, S15.01, S25.01, S30.01, S35.01, S40.01, S45.01, S55.01, S60.01, S70.01, S75.01</t>
  </si>
  <si>
    <t>If every event in the stay is non-casemix</t>
  </si>
  <si>
    <t>Calculating Length of Stay</t>
  </si>
  <si>
    <t>If an event starts before the end of a previous event with the same NHI, its start time is set to the end time of the prior event</t>
  </si>
  <si>
    <t>The quarter before the 12 month time period is also loaded to help detect long stays. Only stays which end within the 12 month time period are included.</t>
  </si>
  <si>
    <t>If an event ends before the end of a previous event with the same NHI, its end time is set to the end time of the prior event</t>
  </si>
  <si>
    <t>Events are considered to be part of the same stay if:</t>
  </si>
  <si>
    <t>The prior event ends in a transfer</t>
  </si>
  <si>
    <t>Admission Type; the first event's admission type</t>
  </si>
  <si>
    <t>Length of Stay; the sum of every events' length</t>
  </si>
  <si>
    <t>If the stay is Elective and no event has a surgical purchase unit</t>
  </si>
  <si>
    <t>Chart Title:</t>
  </si>
  <si>
    <t>If the first event in the stay is not Elective or Acute</t>
  </si>
  <si>
    <t>20, 34, 35</t>
  </si>
  <si>
    <t>There is less than 24 hours between the prior event ending and the next starting</t>
  </si>
  <si>
    <t>Start Date; the first event's start date</t>
  </si>
  <si>
    <t>End Date; the last event's end date</t>
  </si>
  <si>
    <t>If the last event in the stay ended in a transfer, i.e. the stay is ongoing</t>
  </si>
  <si>
    <t>If the first event in the stay does not have an accepted purchaser</t>
  </si>
  <si>
    <t>Auckland</t>
  </si>
  <si>
    <t>Bay of Plenty</t>
  </si>
  <si>
    <t>Canterbury</t>
  </si>
  <si>
    <t>Counties Manukau</t>
  </si>
  <si>
    <t>Hawkes Bay</t>
  </si>
  <si>
    <t>Lakes</t>
  </si>
  <si>
    <t>MidCentral</t>
  </si>
  <si>
    <t>Nelson Marlborough</t>
  </si>
  <si>
    <t>South Canterbury</t>
  </si>
  <si>
    <t>Southern</t>
  </si>
  <si>
    <t>Tairawhiti</t>
  </si>
  <si>
    <t>Taranaki</t>
  </si>
  <si>
    <t>Waikato</t>
  </si>
  <si>
    <t>Wairarapa</t>
  </si>
  <si>
    <t>Waitemata</t>
  </si>
  <si>
    <t>West Coast</t>
  </si>
  <si>
    <t>Whanganui</t>
  </si>
  <si>
    <t>Determining Stay Information</t>
  </si>
  <si>
    <t>DRG; the DRG of the highest case-weight event</t>
  </si>
  <si>
    <t>PCCL; the PCCL of the highest case-weight event</t>
  </si>
  <si>
    <t>Case-weight; the sum of every events' case-weight</t>
  </si>
  <si>
    <t>3 Character DRG and PCCL into contingency table</t>
  </si>
  <si>
    <t>Admission type</t>
  </si>
  <si>
    <t>Ethnicity</t>
  </si>
  <si>
    <t>Maori</t>
  </si>
  <si>
    <t>Pacific</t>
  </si>
  <si>
    <t>Other</t>
  </si>
  <si>
    <t>Deprivation</t>
  </si>
  <si>
    <t>Selected (Linked to listbox)</t>
  </si>
  <si>
    <t>Selected Name</t>
  </si>
  <si>
    <t>ethnicity</t>
  </si>
  <si>
    <t xml:space="preserve">Selected (Linked to listbox) </t>
  </si>
  <si>
    <t>Date</t>
  </si>
  <si>
    <t>Chart Title Ethnicity</t>
  </si>
  <si>
    <t>Admission type for ethnicity report</t>
  </si>
  <si>
    <t>Admission type for deprivation report</t>
  </si>
  <si>
    <t>Deprivation quintile</t>
  </si>
  <si>
    <t xml:space="preserve">There is a small proportion of records with missing deprivation information.  
</t>
  </si>
  <si>
    <t>Chart Title Deprivation</t>
  </si>
  <si>
    <t xml:space="preserve">Selected (linked to listbox) </t>
  </si>
  <si>
    <t>These records, although included in the other tabs, are not displayed in the "Deprivation" tables</t>
  </si>
  <si>
    <t>and graphs on the Deprivation tab (i.e. breakdowns are only available for Quintiles 1-5)</t>
  </si>
  <si>
    <t>Change from  August 2021</t>
  </si>
  <si>
    <t>NZ Deprivation 2013 to NZ Deprivation 2018 when providing breakdown by deprivation</t>
  </si>
  <si>
    <t xml:space="preserve">quintile for applicable numerators and denominators. In some cases, this can result in </t>
  </si>
  <si>
    <t xml:space="preserve">significant differences when comparing against historical performance so caution should be </t>
  </si>
  <si>
    <t>exercised when looking at data breakdown by deprivation quintile.</t>
  </si>
  <si>
    <t>Change in Deprivation in 2021/22</t>
  </si>
  <si>
    <t xml:space="preserve">Please note that from 2021Q3 onwards, we have switched from using </t>
  </si>
  <si>
    <t xml:space="preserve"> </t>
  </si>
  <si>
    <t>There have been some changes in data recording for short-stay ED cases in Christchurch since</t>
  </si>
  <si>
    <t>for services where the patients come into hospital via the ED. Instead of being reported to NMDS</t>
  </si>
  <si>
    <t>Caveat - Canterbury hospital data</t>
  </si>
  <si>
    <t>these events are now included in NNPAC data only.</t>
  </si>
  <si>
    <t>Dec 2020 since they moved to the new hospital. This has reduced the number of inpatient records</t>
  </si>
  <si>
    <t>!</t>
  </si>
  <si>
    <t>See caveats and changes at bottom</t>
  </si>
  <si>
    <t>Hawke's Bay</t>
  </si>
  <si>
    <t>Waitematā</t>
  </si>
  <si>
    <t>Tairāwhiti</t>
  </si>
  <si>
    <t>quintile</t>
  </si>
  <si>
    <t>avg</t>
  </si>
  <si>
    <t>nat_avg</t>
  </si>
  <si>
    <t>standardised</t>
  </si>
  <si>
    <t>bed_days</t>
  </si>
  <si>
    <t>Q1</t>
  </si>
  <si>
    <t>Q2</t>
  </si>
  <si>
    <t>Q3</t>
  </si>
  <si>
    <t>Q4</t>
  </si>
  <si>
    <t>Q5</t>
  </si>
  <si>
    <t xml:space="preserve">Admission Type: </t>
  </si>
  <si>
    <t xml:space="preserve">Date: </t>
  </si>
  <si>
    <t>TOTAL</t>
  </si>
  <si>
    <t>Māori</t>
  </si>
  <si>
    <t>Ethnic group</t>
  </si>
  <si>
    <t>Capital, Coast and Hutt Valley</t>
  </si>
  <si>
    <t>District</t>
  </si>
  <si>
    <t>District of Domicile or Service</t>
  </si>
  <si>
    <t>District of Service</t>
  </si>
  <si>
    <t>District; the first event's district</t>
  </si>
  <si>
    <t>If the first event in the stay doesn't have a valid District of service</t>
  </si>
  <si>
    <t>We estimate that this change has increased Canterbury's non-standardised ALOS by 0.2 days.</t>
  </si>
  <si>
    <t>The events have the same District of Service</t>
  </si>
  <si>
    <t>District summary</t>
  </si>
  <si>
    <t>Admission type for District report</t>
  </si>
  <si>
    <t>district</t>
  </si>
  <si>
    <t>All</t>
  </si>
  <si>
    <t>Te Tai Tokerau</t>
  </si>
  <si>
    <t>NATIONAL</t>
  </si>
  <si>
    <t>Changes to wiesnz</t>
  </si>
  <si>
    <t>Changes to ICD and DRG codes</t>
  </si>
  <si>
    <t>Reports for July-Sept 2022 onwards use the costweights and casemix classifications relevant to the year of the</t>
  </si>
  <si>
    <t xml:space="preserve">hospital event end date. Previous reports used 2014 costweight and casemix information. </t>
  </si>
  <si>
    <t>Reports for July-Sept 2022 onwards use ICD10 edition 8 and DRG version 7. Previous reports used ICD10 edition 6</t>
  </si>
  <si>
    <t>in previous reports.</t>
  </si>
  <si>
    <t>Please note that from 2021Q3 onwards, we have switched from using NZ Deprivation 2013 to NZ Deprivation 2018</t>
  </si>
  <si>
    <t xml:space="preserve">when providing breakdown by deprivation quintile for applicable numerators and denominators. </t>
  </si>
  <si>
    <t>In some cases, this can result in significant differences when comparing against historical performance so</t>
  </si>
  <si>
    <t>caution should be exercised when looking at data breakdown by deprivation quintile.</t>
  </si>
  <si>
    <t>and DRG version 6.0X. This means that a hospital event may have different diagnosis information to what it had</t>
  </si>
  <si>
    <t>nmds_v14</t>
  </si>
  <si>
    <t xml:space="preserve">There have been some changes in data recording for short-stay ED cases in Christchurch since Dec 2020 with the move to the new hospital. This has reduced the number of inpatient records for services where the patients come into hospital via the ED. Instead of being reported to NMDS these events are now included in NNPAC data only. We estimate that this change has increased Canterbury's non-standardised ALOS by 0.2 days.
</t>
  </si>
  <si>
    <t>Average Length of Stay, period till end of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</si>
</sst>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_ ;\-#,##0\ "/>
    <numFmt numFmtId="166" formatCode=".0"/>
    <numFmt numFmtId="167" formatCode=".00"/>
    <numFmt numFmtId="168" formatCode=".00000"/>
  </numFmts>
  <fonts count="36"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10"/>
      <name val="Arial"/>
      <family val="2"/>
    </font>
    <font>
      <sz val="10"/>
      <name val="MS Sans Serif"/>
      <family val="2"/>
    </font>
    <font>
      <sz val="11"/>
      <color theme="1"/>
      <name val="Calibri"/>
      <family val="2"/>
      <scheme val="minor"/>
    </font>
    <font>
      <sz val="10"/>
      <name val="Arial"/>
      <family val="2"/>
    </font>
    <font>
      <sz val="10"/>
      <color theme="1"/>
      <name val="Calibri"/>
      <family val="2"/>
      <scheme val="minor"/>
    </font>
    <font>
      <b/>
      <sz val="14"/>
      <color theme="1"/>
      <name val="Calibri"/>
      <family val="2"/>
      <scheme val="minor"/>
    </font>
    <font>
      <b/>
      <sz val="10"/>
      <color theme="1"/>
      <name val="Calibri"/>
      <family val="2"/>
      <scheme val="minor"/>
    </font>
    <font>
      <b/>
      <sz val="12"/>
      <color theme="1"/>
      <name val="Calibri"/>
      <family val="2"/>
      <scheme val="minor"/>
    </font>
    <font>
      <sz val="10"/>
      <name val="MS Sans Serif"/>
      <family val="2"/>
    </font>
    <font>
      <sz val="10"/>
      <color theme="1" tint="0.249977111117893"/>
      <name val="Calibri"/>
      <family val="2"/>
      <scheme val="minor"/>
    </font>
    <font>
      <sz val="10"/>
      <color theme="0"/>
      <name val="Calibri"/>
      <family val="2"/>
      <scheme val="minor"/>
    </font>
    <font>
      <b/>
      <sz val="10"/>
      <color theme="1"/>
      <name val="Arial"/>
      <family val="2"/>
    </font>
    <font>
      <sz val="10"/>
      <name val="Calibri"/>
      <family val="2"/>
      <scheme val="minor"/>
    </font>
    <font>
      <b/>
      <sz val="10"/>
      <name val="Calibri"/>
      <family val="2"/>
      <scheme val="minor"/>
    </font>
    <font>
      <b/>
      <sz val="9"/>
      <color theme="0"/>
      <name val="Arial"/>
      <family val="2"/>
    </font>
    <font>
      <b/>
      <sz val="9"/>
      <color theme="1"/>
      <name val="Arial"/>
      <family val="2"/>
    </font>
    <font>
      <sz val="9"/>
      <name val="Calibri"/>
      <family val="2"/>
      <scheme val="minor"/>
    </font>
    <font>
      <sz val="9"/>
      <color theme="1"/>
      <name val="Calibri"/>
      <family val="2"/>
      <scheme val="minor"/>
    </font>
    <font>
      <b/>
      <sz val="11"/>
      <color theme="1"/>
      <name val="Calibri"/>
      <family val="2"/>
      <scheme val="minor"/>
    </font>
    <font>
      <b/>
      <sz val="11"/>
      <name val="Calibri"/>
      <family val="2"/>
      <scheme val="minor"/>
    </font>
    <font>
      <sz val="9"/>
      <color theme="1"/>
      <name val="Arial"/>
      <family val="2"/>
    </font>
    <font>
      <sz val="10"/>
      <color theme="1"/>
      <name val="Calibri"/>
      <family val="2"/>
    </font>
    <font>
      <b/>
      <sz val="10"/>
      <color rgb="FF0070C0"/>
      <name val="Calibri"/>
      <family val="2"/>
    </font>
    <font>
      <b/>
      <sz val="10"/>
      <color rgb="FF7030A0"/>
      <name val="Calibri"/>
      <family val="2"/>
      <scheme val="minor"/>
    </font>
    <font>
      <sz val="10"/>
      <color rgb="FF7030A0"/>
      <name val="Calibri"/>
      <family val="2"/>
      <scheme val="minor"/>
    </font>
    <font>
      <sz val="11"/>
      <color rgb="FFFF0000"/>
      <name val="Calibri"/>
      <family val="2"/>
      <scheme val="minor"/>
    </font>
    <font>
      <sz val="10"/>
      <color rgb="FF7030A0"/>
      <name val="Calibri"/>
      <family val="2"/>
    </font>
    <font>
      <b/>
      <sz val="11"/>
      <color rgb="FF7030A0"/>
      <name val="Calibri"/>
      <family val="2"/>
      <scheme val="minor"/>
    </font>
    <font>
      <b/>
      <sz val="12"/>
      <color theme="1"/>
      <name val="Arial"/>
      <family val="2"/>
    </font>
    <font>
      <b/>
      <sz val="12"/>
      <name val="Arial"/>
      <family val="2"/>
    </font>
    <font>
      <b/>
      <sz val="9.5"/>
      <color rgb="FF112277"/>
      <name val="Albany AMT"/>
    </font>
    <font>
      <b/>
      <sz val="10"/>
      <color rgb="FF7030A0"/>
      <name val="Calibri"/>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66FFFF"/>
        <bgColor indexed="64"/>
      </patternFill>
    </fill>
    <fill>
      <patternFill patternType="solid">
        <fgColor rgb="FF99FF99"/>
        <bgColor indexed="64"/>
      </patternFill>
    </fill>
    <fill>
      <patternFill patternType="solid">
        <fgColor rgb="FFEDF2F9"/>
        <bgColor indexed="64"/>
      </patternFill>
    </fill>
    <fill>
      <patternFill patternType="solid">
        <fgColor rgb="FFFFFFFF"/>
        <bgColor indexed="64"/>
      </patternFill>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top/>
      <bottom/>
      <diagonal/>
    </border>
  </borders>
  <cellStyleXfs count="29">
    <xf numFmtId="0" fontId="0" fillId="0" borderId="0"/>
    <xf numFmtId="43" fontId="3"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 fillId="0" borderId="0"/>
    <xf numFmtId="0" fontId="6"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2"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 fillId="0" borderId="0"/>
  </cellStyleXfs>
  <cellXfs count="182">
    <xf numFmtId="0" fontId="0" fillId="0" borderId="0" xfId="0"/>
    <xf numFmtId="0" fontId="8" fillId="0" borderId="0" xfId="0" applyFont="1"/>
    <xf numFmtId="0" fontId="10" fillId="0" borderId="0" xfId="0" applyFont="1"/>
    <xf numFmtId="0" fontId="8" fillId="2" borderId="1" xfId="0" applyFont="1" applyFill="1" applyBorder="1"/>
    <xf numFmtId="0" fontId="0" fillId="2" borderId="4" xfId="0" applyFill="1" applyBorder="1"/>
    <xf numFmtId="0" fontId="10" fillId="2" borderId="8" xfId="0" applyFont="1" applyFill="1" applyBorder="1"/>
    <xf numFmtId="0" fontId="8" fillId="2" borderId="8" xfId="0" applyFont="1" applyFill="1" applyBorder="1"/>
    <xf numFmtId="0" fontId="0" fillId="2" borderId="0" xfId="0" applyFill="1" applyBorder="1"/>
    <xf numFmtId="0" fontId="8" fillId="2" borderId="2" xfId="0" applyFont="1" applyFill="1" applyBorder="1"/>
    <xf numFmtId="0" fontId="8" fillId="2" borderId="4" xfId="0" applyFont="1" applyFill="1" applyBorder="1"/>
    <xf numFmtId="0" fontId="8" fillId="2" borderId="5" xfId="0" applyFont="1" applyFill="1" applyBorder="1"/>
    <xf numFmtId="0" fontId="10" fillId="2" borderId="0" xfId="0" applyFont="1" applyFill="1" applyBorder="1"/>
    <xf numFmtId="0" fontId="13" fillId="2" borderId="0" xfId="0" applyFont="1" applyFill="1" applyBorder="1"/>
    <xf numFmtId="0" fontId="8" fillId="2" borderId="3" xfId="0" applyFont="1" applyFill="1" applyBorder="1"/>
    <xf numFmtId="0" fontId="8" fillId="2" borderId="0" xfId="0" applyFont="1" applyFill="1"/>
    <xf numFmtId="0" fontId="8" fillId="2" borderId="0" xfId="0" applyFont="1" applyFill="1" applyBorder="1"/>
    <xf numFmtId="0" fontId="8" fillId="2" borderId="7" xfId="0" applyFont="1" applyFill="1" applyBorder="1"/>
    <xf numFmtId="0" fontId="8" fillId="2" borderId="6" xfId="0" applyFont="1" applyFill="1" applyBorder="1"/>
    <xf numFmtId="0" fontId="13" fillId="2" borderId="7" xfId="0" applyFont="1" applyFill="1" applyBorder="1"/>
    <xf numFmtId="0" fontId="13" fillId="2" borderId="0" xfId="0" applyFont="1" applyFill="1"/>
    <xf numFmtId="0" fontId="8" fillId="2" borderId="0" xfId="0" applyFont="1" applyFill="1" applyBorder="1" applyAlignment="1">
      <alignment horizontal="left" wrapText="1"/>
    </xf>
    <xf numFmtId="0" fontId="8" fillId="2" borderId="0" xfId="0" quotePrefix="1" applyFont="1" applyFill="1" applyBorder="1"/>
    <xf numFmtId="0" fontId="8" fillId="2" borderId="0" xfId="0" applyFont="1" applyFill="1" applyBorder="1" applyAlignment="1">
      <alignment horizontal="left" indent="1"/>
    </xf>
    <xf numFmtId="0" fontId="10" fillId="2" borderId="0" xfId="0" applyFont="1" applyFill="1"/>
    <xf numFmtId="0" fontId="8" fillId="2" borderId="0" xfId="0" applyFont="1" applyFill="1"/>
    <xf numFmtId="0" fontId="8" fillId="2" borderId="0" xfId="0" applyFont="1" applyFill="1" applyBorder="1"/>
    <xf numFmtId="0" fontId="8" fillId="2" borderId="0" xfId="0" applyFont="1" applyFill="1" applyBorder="1" applyAlignment="1">
      <alignment horizontal="left" vertical="top" wrapText="1"/>
    </xf>
    <xf numFmtId="0" fontId="0" fillId="2" borderId="4" xfId="0" applyFill="1" applyBorder="1"/>
    <xf numFmtId="0" fontId="0" fillId="2" borderId="0" xfId="0" applyFill="1" applyBorder="1"/>
    <xf numFmtId="0" fontId="8" fillId="2" borderId="4" xfId="0" applyFont="1" applyFill="1" applyBorder="1"/>
    <xf numFmtId="0" fontId="10" fillId="2" borderId="0" xfId="0" applyFont="1" applyFill="1" applyBorder="1"/>
    <xf numFmtId="0" fontId="13" fillId="2" borderId="0" xfId="0" applyFont="1" applyFill="1" applyBorder="1"/>
    <xf numFmtId="0" fontId="8" fillId="2" borderId="3" xfId="0" applyFont="1" applyFill="1" applyBorder="1"/>
    <xf numFmtId="0" fontId="8" fillId="0" borderId="0" xfId="0" applyFont="1" applyFill="1"/>
    <xf numFmtId="0" fontId="8" fillId="0" borderId="0" xfId="0" applyFont="1" applyFill="1" applyBorder="1" applyAlignment="1">
      <alignment vertical="center"/>
    </xf>
    <xf numFmtId="0" fontId="8" fillId="0" borderId="0" xfId="0" applyFont="1" applyFill="1" applyBorder="1"/>
    <xf numFmtId="0" fontId="8" fillId="0" borderId="0" xfId="0" applyFont="1" applyFill="1" applyAlignment="1">
      <alignment vertical="center"/>
    </xf>
    <xf numFmtId="0" fontId="11" fillId="0" borderId="0" xfId="0" applyFont="1" applyFill="1" applyBorder="1" applyAlignment="1">
      <alignment horizontal="center"/>
    </xf>
    <xf numFmtId="49" fontId="10" fillId="0" borderId="7" xfId="1" applyNumberFormat="1" applyFont="1" applyFill="1" applyBorder="1" applyAlignment="1">
      <alignment horizontal="center" vertical="top" wrapText="1"/>
    </xf>
    <xf numFmtId="43" fontId="14" fillId="0" borderId="0" xfId="1" applyFont="1" applyFill="1" applyBorder="1" applyAlignment="1">
      <alignment vertical="center"/>
    </xf>
    <xf numFmtId="165" fontId="8" fillId="0" borderId="0" xfId="1" applyNumberFormat="1" applyFont="1" applyFill="1" applyBorder="1" applyAlignment="1">
      <alignment horizontal="right" vertical="center" indent="1"/>
    </xf>
    <xf numFmtId="43" fontId="8" fillId="0" borderId="0" xfId="1" applyFont="1" applyFill="1" applyBorder="1" applyAlignment="1">
      <alignment horizontal="right" vertical="center" indent="1"/>
    </xf>
    <xf numFmtId="43" fontId="14" fillId="0" borderId="0" xfId="1" applyFont="1" applyFill="1" applyBorder="1" applyAlignment="1">
      <alignment horizontal="right" vertical="center" indent="1"/>
    </xf>
    <xf numFmtId="0" fontId="8" fillId="0" borderId="9" xfId="0" applyFont="1" applyFill="1" applyBorder="1" applyAlignment="1">
      <alignment vertical="center"/>
    </xf>
    <xf numFmtId="165" fontId="8" fillId="0" borderId="9" xfId="1" applyNumberFormat="1" applyFont="1" applyFill="1" applyBorder="1" applyAlignment="1">
      <alignment horizontal="right" vertical="center" indent="1"/>
    </xf>
    <xf numFmtId="43" fontId="8" fillId="0" borderId="9" xfId="1" applyFont="1" applyFill="1" applyBorder="1" applyAlignment="1">
      <alignment horizontal="right" vertical="center" indent="1"/>
    </xf>
    <xf numFmtId="3" fontId="8" fillId="0" borderId="0" xfId="0" applyNumberFormat="1" applyFont="1" applyFill="1"/>
    <xf numFmtId="0" fontId="0" fillId="0" borderId="0" xfId="0" applyFill="1"/>
    <xf numFmtId="0" fontId="8" fillId="0" borderId="10" xfId="0" applyFont="1" applyFill="1" applyBorder="1" applyAlignment="1">
      <alignment vertical="center"/>
    </xf>
    <xf numFmtId="0" fontId="8" fillId="0" borderId="12" xfId="0" applyFont="1" applyFill="1" applyBorder="1"/>
    <xf numFmtId="0" fontId="8" fillId="0" borderId="13" xfId="0" applyFont="1" applyFill="1" applyBorder="1" applyAlignment="1">
      <alignment vertical="center"/>
    </xf>
    <xf numFmtId="0" fontId="8" fillId="0" borderId="14" xfId="0" applyFont="1" applyFill="1" applyBorder="1"/>
    <xf numFmtId="43" fontId="8" fillId="0" borderId="0" xfId="1" applyFont="1" applyFill="1" applyBorder="1" applyAlignment="1">
      <alignment vertical="center"/>
    </xf>
    <xf numFmtId="0" fontId="8" fillId="0" borderId="15" xfId="0" applyFont="1" applyFill="1" applyBorder="1"/>
    <xf numFmtId="0" fontId="8" fillId="0" borderId="16" xfId="0" applyFont="1" applyFill="1" applyBorder="1"/>
    <xf numFmtId="3" fontId="8" fillId="0" borderId="16" xfId="0" applyNumberFormat="1" applyFont="1" applyFill="1" applyBorder="1"/>
    <xf numFmtId="0" fontId="8" fillId="0" borderId="17" xfId="0" applyFont="1" applyFill="1" applyBorder="1"/>
    <xf numFmtId="0" fontId="16" fillId="0" borderId="0" xfId="6" applyFont="1" applyBorder="1" applyAlignment="1">
      <alignment horizontal="right"/>
    </xf>
    <xf numFmtId="0" fontId="16" fillId="0" borderId="5" xfId="6" applyFont="1" applyBorder="1"/>
    <xf numFmtId="0" fontId="17" fillId="0" borderId="0" xfId="6" applyFont="1" applyBorder="1"/>
    <xf numFmtId="0" fontId="16" fillId="0" borderId="0" xfId="6" applyFont="1" applyBorder="1"/>
    <xf numFmtId="0" fontId="0" fillId="0" borderId="0" xfId="0" applyBorder="1"/>
    <xf numFmtId="0" fontId="16" fillId="0" borderId="0" xfId="6" applyFont="1" applyFill="1" applyBorder="1"/>
    <xf numFmtId="0" fontId="10" fillId="0" borderId="7" xfId="0" applyFont="1" applyBorder="1" applyAlignment="1">
      <alignment vertical="top"/>
    </xf>
    <xf numFmtId="0" fontId="10" fillId="0" borderId="7" xfId="0" applyFont="1" applyBorder="1" applyAlignment="1">
      <alignment vertical="top" wrapText="1"/>
    </xf>
    <xf numFmtId="0" fontId="0" fillId="0" borderId="0" xfId="0" applyAlignment="1">
      <alignment vertical="top"/>
    </xf>
    <xf numFmtId="0" fontId="8" fillId="0" borderId="9" xfId="0" applyFont="1" applyBorder="1"/>
    <xf numFmtId="164" fontId="8" fillId="0" borderId="9" xfId="1" applyNumberFormat="1" applyFont="1" applyBorder="1"/>
    <xf numFmtId="43" fontId="8" fillId="0" borderId="9" xfId="1" applyNumberFormat="1" applyFont="1" applyBorder="1"/>
    <xf numFmtId="0" fontId="0" fillId="0" borderId="18" xfId="0" applyBorder="1"/>
    <xf numFmtId="0" fontId="0" fillId="0" borderId="19" xfId="0" applyBorder="1"/>
    <xf numFmtId="0" fontId="9" fillId="0" borderId="19" xfId="0" applyFont="1" applyFill="1" applyBorder="1" applyAlignment="1"/>
    <xf numFmtId="0" fontId="9" fillId="0" borderId="20" xfId="0" applyFont="1" applyFill="1" applyBorder="1" applyAlignment="1"/>
    <xf numFmtId="0" fontId="0" fillId="0" borderId="21" xfId="0" applyBorder="1"/>
    <xf numFmtId="0" fontId="0" fillId="0" borderId="22" xfId="0" applyBorder="1"/>
    <xf numFmtId="0" fontId="8" fillId="0" borderId="0" xfId="0" applyFont="1" applyBorder="1" applyAlignment="1">
      <alignment horizontal="right" indent="1"/>
    </xf>
    <xf numFmtId="0" fontId="10" fillId="0" borderId="0" xfId="0" applyFont="1" applyBorder="1"/>
    <xf numFmtId="17" fontId="10" fillId="0" borderId="0" xfId="0" applyNumberFormat="1" applyFont="1" applyBorder="1" applyAlignment="1">
      <alignment horizontal="left"/>
    </xf>
    <xf numFmtId="0" fontId="0" fillId="0" borderId="21" xfId="0" applyBorder="1" applyAlignment="1">
      <alignment vertical="top"/>
    </xf>
    <xf numFmtId="0" fontId="0" fillId="0" borderId="0" xfId="0" applyBorder="1" applyAlignment="1">
      <alignment vertical="top"/>
    </xf>
    <xf numFmtId="0" fontId="18" fillId="0" borderId="0" xfId="0" applyFont="1" applyBorder="1" applyAlignment="1">
      <alignment vertical="top"/>
    </xf>
    <xf numFmtId="0" fontId="0" fillId="0" borderId="22" xfId="0" applyBorder="1" applyAlignment="1">
      <alignment vertical="top"/>
    </xf>
    <xf numFmtId="0" fontId="8" fillId="0" borderId="0" xfId="0" applyFont="1" applyBorder="1"/>
    <xf numFmtId="164" fontId="8" fillId="0" borderId="0" xfId="1" applyNumberFormat="1" applyFont="1" applyBorder="1"/>
    <xf numFmtId="43" fontId="8" fillId="0" borderId="0" xfId="1" applyNumberFormat="1" applyFont="1" applyBorder="1"/>
    <xf numFmtId="43" fontId="14" fillId="0" borderId="0" xfId="1" applyNumberFormat="1" applyFont="1" applyBorder="1"/>
    <xf numFmtId="0" fontId="0" fillId="0" borderId="23" xfId="0" applyBorder="1"/>
    <xf numFmtId="0" fontId="0" fillId="0" borderId="24" xfId="0" applyBorder="1"/>
    <xf numFmtId="0" fontId="0" fillId="0" borderId="25" xfId="0" applyBorder="1"/>
    <xf numFmtId="164" fontId="8" fillId="0" borderId="0" xfId="1" applyNumberFormat="1" applyFont="1" applyBorder="1" applyAlignment="1">
      <alignment wrapText="1"/>
    </xf>
    <xf numFmtId="2" fontId="8" fillId="0" borderId="0" xfId="1" applyNumberFormat="1" applyFont="1" applyBorder="1" applyAlignment="1">
      <alignment wrapText="1"/>
    </xf>
    <xf numFmtId="0" fontId="9" fillId="0" borderId="0" xfId="0" applyFont="1"/>
    <xf numFmtId="164" fontId="8" fillId="0" borderId="9" xfId="1" applyNumberFormat="1" applyFont="1" applyBorder="1" applyAlignment="1">
      <alignment wrapText="1"/>
    </xf>
    <xf numFmtId="2" fontId="8" fillId="0" borderId="9" xfId="1" applyNumberFormat="1" applyFont="1" applyBorder="1" applyAlignment="1">
      <alignment wrapText="1"/>
    </xf>
    <xf numFmtId="0" fontId="19" fillId="0" borderId="0" xfId="0" applyFont="1" applyBorder="1" applyAlignment="1">
      <alignment horizontal="left"/>
    </xf>
    <xf numFmtId="0" fontId="19" fillId="0" borderId="0" xfId="0" applyFont="1" applyBorder="1"/>
    <xf numFmtId="0" fontId="8" fillId="2" borderId="0" xfId="0" applyFont="1" applyFill="1" applyBorder="1" applyAlignment="1"/>
    <xf numFmtId="0" fontId="8" fillId="3" borderId="0" xfId="0" applyFont="1" applyFill="1"/>
    <xf numFmtId="0" fontId="20" fillId="0" borderId="3" xfId="6" applyFont="1" applyBorder="1"/>
    <xf numFmtId="0" fontId="21" fillId="0" borderId="0" xfId="0" applyFont="1"/>
    <xf numFmtId="0" fontId="0" fillId="0" borderId="8" xfId="0" applyBorder="1"/>
    <xf numFmtId="0" fontId="15" fillId="0" borderId="8" xfId="0" applyFont="1" applyBorder="1"/>
    <xf numFmtId="0" fontId="8" fillId="0" borderId="8" xfId="0" applyFont="1" applyBorder="1"/>
    <xf numFmtId="0" fontId="22" fillId="4" borderId="8" xfId="0" applyFont="1" applyFill="1" applyBorder="1"/>
    <xf numFmtId="0" fontId="22" fillId="3" borderId="0" xfId="0" applyFont="1" applyFill="1"/>
    <xf numFmtId="0" fontId="16" fillId="4" borderId="0" xfId="6" applyFont="1" applyFill="1" applyBorder="1" applyAlignment="1">
      <alignment horizontal="right"/>
    </xf>
    <xf numFmtId="0" fontId="15" fillId="5" borderId="8" xfId="0" applyFont="1" applyFill="1" applyBorder="1"/>
    <xf numFmtId="0" fontId="23" fillId="5" borderId="8" xfId="6" applyFont="1" applyFill="1" applyBorder="1"/>
    <xf numFmtId="0" fontId="16" fillId="5" borderId="8" xfId="6" applyFont="1" applyFill="1" applyBorder="1" applyAlignment="1">
      <alignment horizontal="right"/>
    </xf>
    <xf numFmtId="0" fontId="0" fillId="5" borderId="8" xfId="0" applyFill="1" applyBorder="1"/>
    <xf numFmtId="0" fontId="0" fillId="5" borderId="0" xfId="0" applyFill="1"/>
    <xf numFmtId="0" fontId="16" fillId="5" borderId="0" xfId="6" applyFont="1" applyFill="1" applyBorder="1" applyAlignment="1">
      <alignment horizontal="right"/>
    </xf>
    <xf numFmtId="0" fontId="8" fillId="4" borderId="0" xfId="0" applyFont="1" applyFill="1"/>
    <xf numFmtId="0" fontId="24" fillId="0" borderId="0" xfId="0" applyFont="1"/>
    <xf numFmtId="0" fontId="23" fillId="4" borderId="0" xfId="6" applyFont="1" applyFill="1" applyBorder="1"/>
    <xf numFmtId="0" fontId="0" fillId="4" borderId="0" xfId="0" applyFill="1" applyBorder="1"/>
    <xf numFmtId="0" fontId="27" fillId="2" borderId="0" xfId="0" applyFont="1" applyFill="1" applyBorder="1"/>
    <xf numFmtId="0" fontId="28" fillId="2" borderId="0" xfId="0" applyFont="1" applyFill="1" applyBorder="1"/>
    <xf numFmtId="0" fontId="28" fillId="2" borderId="0" xfId="0" applyFont="1" applyFill="1" applyBorder="1" applyAlignment="1"/>
    <xf numFmtId="0" fontId="28" fillId="2" borderId="0" xfId="0" applyFont="1" applyFill="1" applyBorder="1" applyAlignment="1">
      <alignment horizontal="left"/>
    </xf>
    <xf numFmtId="0" fontId="27" fillId="2" borderId="8" xfId="0" applyFont="1" applyFill="1" applyBorder="1"/>
    <xf numFmtId="0" fontId="28" fillId="2" borderId="8" xfId="0" applyFont="1" applyFill="1" applyBorder="1"/>
    <xf numFmtId="0" fontId="28" fillId="2" borderId="2" xfId="0" applyFont="1" applyFill="1" applyBorder="1"/>
    <xf numFmtId="0" fontId="28" fillId="2" borderId="4" xfId="0" applyFont="1" applyFill="1" applyBorder="1"/>
    <xf numFmtId="0" fontId="30" fillId="0" borderId="0" xfId="0" applyFont="1" applyAlignment="1">
      <alignment vertical="center"/>
    </xf>
    <xf numFmtId="0" fontId="30" fillId="0" borderId="7" xfId="0" applyFont="1" applyBorder="1" applyAlignment="1">
      <alignment vertical="center"/>
    </xf>
    <xf numFmtId="0" fontId="29" fillId="2" borderId="0" xfId="0" applyFont="1" applyFill="1" applyAlignment="1">
      <alignment horizontal="right"/>
    </xf>
    <xf numFmtId="0" fontId="31" fillId="2" borderId="0" xfId="0" applyFont="1" applyFill="1"/>
    <xf numFmtId="0" fontId="2" fillId="2" borderId="0" xfId="0" applyFont="1" applyFill="1"/>
    <xf numFmtId="0" fontId="22" fillId="0" borderId="0" xfId="0" applyFont="1"/>
    <xf numFmtId="49" fontId="10" fillId="0" borderId="7" xfId="1" applyNumberFormat="1" applyFont="1" applyFill="1" applyBorder="1" applyAlignment="1">
      <alignment horizontal="center" vertical="center" wrapText="1"/>
    </xf>
    <xf numFmtId="0" fontId="15" fillId="0" borderId="0" xfId="0" applyFont="1"/>
    <xf numFmtId="0" fontId="32" fillId="0" borderId="0" xfId="0" applyFont="1"/>
    <xf numFmtId="0" fontId="0" fillId="0" borderId="0" xfId="0"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15" fillId="3" borderId="0" xfId="0" applyFont="1" applyFill="1"/>
    <xf numFmtId="0" fontId="0" fillId="0" borderId="0" xfId="0" applyFont="1" applyAlignment="1">
      <alignment horizontal="right"/>
    </xf>
    <xf numFmtId="0" fontId="32" fillId="0" borderId="0" xfId="0" applyFont="1" applyAlignment="1">
      <alignment horizontal="right"/>
    </xf>
    <xf numFmtId="0" fontId="15" fillId="4" borderId="0" xfId="0" applyFont="1" applyFill="1"/>
    <xf numFmtId="0" fontId="32" fillId="5" borderId="0" xfId="0" applyFont="1" applyFill="1" applyAlignment="1">
      <alignment horizontal="left"/>
    </xf>
    <xf numFmtId="43" fontId="0" fillId="0" borderId="0" xfId="1" applyFont="1"/>
    <xf numFmtId="164" fontId="0" fillId="0" borderId="0" xfId="1" applyNumberFormat="1" applyFont="1"/>
    <xf numFmtId="0" fontId="10" fillId="0" borderId="0" xfId="0" applyFont="1" applyFill="1" applyBorder="1" applyAlignment="1">
      <alignment vertical="center"/>
    </xf>
    <xf numFmtId="165" fontId="10" fillId="0" borderId="0" xfId="1" applyNumberFormat="1" applyFont="1" applyFill="1" applyBorder="1" applyAlignment="1">
      <alignment horizontal="right" vertical="center" indent="1"/>
    </xf>
    <xf numFmtId="43" fontId="10" fillId="0" borderId="0" xfId="1" applyFont="1" applyFill="1" applyBorder="1" applyAlignment="1">
      <alignment horizontal="right" vertical="center" indent="1"/>
    </xf>
    <xf numFmtId="164" fontId="10" fillId="0" borderId="0" xfId="1" applyNumberFormat="1" applyFont="1" applyBorder="1"/>
    <xf numFmtId="43" fontId="10" fillId="0" borderId="0" xfId="1" applyNumberFormat="1" applyFont="1" applyBorder="1"/>
    <xf numFmtId="164" fontId="10" fillId="0" borderId="0" xfId="1" applyNumberFormat="1" applyFont="1" applyBorder="1" applyAlignment="1">
      <alignment wrapText="1"/>
    </xf>
    <xf numFmtId="43" fontId="8" fillId="0" borderId="0" xfId="1" applyFont="1" applyBorder="1" applyAlignment="1">
      <alignment wrapText="1"/>
    </xf>
    <xf numFmtId="43" fontId="8" fillId="0" borderId="9" xfId="1" applyFont="1" applyBorder="1" applyAlignment="1">
      <alignment wrapText="1"/>
    </xf>
    <xf numFmtId="43" fontId="10" fillId="0" borderId="0" xfId="1" applyFont="1" applyBorder="1" applyAlignment="1">
      <alignment wrapText="1"/>
    </xf>
    <xf numFmtId="164" fontId="0" fillId="0" borderId="0" xfId="1" applyNumberFormat="1" applyFont="1" applyAlignment="1">
      <alignment horizontal="right"/>
    </xf>
    <xf numFmtId="164" fontId="10" fillId="0" borderId="7" xfId="1" applyNumberFormat="1" applyFont="1" applyBorder="1" applyAlignment="1">
      <alignment horizontal="center" vertical="center" wrapText="1"/>
    </xf>
    <xf numFmtId="0" fontId="15" fillId="5" borderId="0" xfId="0" applyFont="1" applyFill="1"/>
    <xf numFmtId="17" fontId="33" fillId="3" borderId="0" xfId="0" quotePrefix="1" applyNumberFormat="1" applyFont="1" applyFill="1"/>
    <xf numFmtId="0" fontId="0" fillId="3" borderId="0" xfId="0" applyFill="1"/>
    <xf numFmtId="17" fontId="0" fillId="0" borderId="8" xfId="0" applyNumberFormat="1" applyBorder="1"/>
    <xf numFmtId="2" fontId="18" fillId="0" borderId="0" xfId="0" applyNumberFormat="1" applyFont="1" applyBorder="1" applyAlignment="1">
      <alignment vertical="top"/>
    </xf>
    <xf numFmtId="17" fontId="10" fillId="2" borderId="0" xfId="0" applyNumberFormat="1" applyFont="1" applyFill="1"/>
    <xf numFmtId="17" fontId="16" fillId="5" borderId="0" xfId="6" applyNumberFormat="1" applyFont="1" applyFill="1" applyBorder="1"/>
    <xf numFmtId="0" fontId="0" fillId="5" borderId="0" xfId="0" applyFill="1" applyBorder="1"/>
    <xf numFmtId="0" fontId="16" fillId="4" borderId="0" xfId="6" applyFont="1" applyFill="1" applyBorder="1"/>
    <xf numFmtId="0" fontId="0" fillId="4" borderId="0" xfId="0" applyFill="1"/>
    <xf numFmtId="0" fontId="34" fillId="6" borderId="26" xfId="0" applyFont="1" applyFill="1" applyBorder="1" applyAlignment="1">
      <alignment horizontal="left"/>
    </xf>
    <xf numFmtId="0" fontId="34" fillId="6" borderId="26" xfId="0" applyFont="1" applyFill="1" applyBorder="1" applyAlignment="1">
      <alignment horizontal="right"/>
    </xf>
    <xf numFmtId="0" fontId="0" fillId="7" borderId="27" xfId="0" applyFill="1" applyBorder="1" applyAlignment="1">
      <alignment horizontal="left"/>
    </xf>
    <xf numFmtId="166" fontId="0" fillId="7" borderId="27" xfId="0" applyNumberFormat="1" applyFill="1" applyBorder="1" applyAlignment="1">
      <alignment horizontal="right"/>
    </xf>
    <xf numFmtId="167" fontId="0" fillId="7" borderId="27" xfId="0" applyNumberFormat="1" applyFill="1" applyBorder="1" applyAlignment="1">
      <alignment horizontal="right"/>
    </xf>
    <xf numFmtId="0" fontId="0" fillId="7" borderId="27" xfId="0" applyFill="1" applyBorder="1" applyAlignment="1">
      <alignment horizontal="right"/>
    </xf>
    <xf numFmtId="168" fontId="0" fillId="7" borderId="27" xfId="0" applyNumberFormat="1" applyFill="1" applyBorder="1" applyAlignment="1">
      <alignment horizontal="right"/>
    </xf>
    <xf numFmtId="0" fontId="35" fillId="0" borderId="0" xfId="0" applyFont="1" applyAlignment="1">
      <alignment vertical="center"/>
    </xf>
    <xf numFmtId="0" fontId="0" fillId="7" borderId="27" xfId="0" applyFill="1" applyBorder="1" applyAlignment="1">
      <alignment horizontal="left" wrapText="1"/>
    </xf>
    <xf numFmtId="0" fontId="34" fillId="6" borderId="28" xfId="0" applyFont="1" applyFill="1" applyBorder="1" applyAlignment="1">
      <alignment horizontal="right"/>
    </xf>
    <xf numFmtId="0" fontId="8" fillId="2" borderId="0" xfId="0" applyFont="1" applyFill="1" applyBorder="1" applyAlignment="1">
      <alignment horizontal="left" wrapText="1"/>
    </xf>
    <xf numFmtId="0" fontId="8" fillId="2" borderId="0" xfId="0" applyFont="1" applyFill="1" applyBorder="1" applyAlignment="1">
      <alignment horizontal="left" vertical="top" wrapText="1"/>
    </xf>
    <xf numFmtId="0" fontId="25" fillId="0" borderId="0" xfId="0" applyFont="1" applyAlignment="1">
      <alignment horizontal="center" vertical="center" wrapText="1"/>
    </xf>
    <xf numFmtId="0" fontId="25" fillId="0" borderId="4" xfId="0" applyFont="1" applyBorder="1" applyAlignment="1">
      <alignment horizontal="center" vertical="center" wrapText="1"/>
    </xf>
    <xf numFmtId="0" fontId="11" fillId="0" borderId="11" xfId="0" applyFont="1" applyFill="1" applyBorder="1" applyAlignment="1">
      <alignment horizontal="center"/>
    </xf>
    <xf numFmtId="0" fontId="26" fillId="0" borderId="0" xfId="0" applyFont="1" applyAlignment="1">
      <alignment horizontal="left" wrapText="1"/>
    </xf>
    <xf numFmtId="0" fontId="26" fillId="0" borderId="4" xfId="0" applyFont="1" applyBorder="1" applyAlignment="1">
      <alignment horizontal="left" wrapText="1"/>
    </xf>
    <xf numFmtId="0" fontId="26" fillId="0" borderId="0" xfId="0" applyFont="1" applyBorder="1" applyAlignment="1">
      <alignment horizontal="left" vertical="center" wrapText="1"/>
    </xf>
  </cellXfs>
  <cellStyles count="29">
    <cellStyle name="Comma" xfId="1" builtinId="3"/>
    <cellStyle name="Comma 2" xfId="4" xr:uid="{00000000-0005-0000-0000-000001000000}"/>
    <cellStyle name="Comma 2 2" xfId="16" xr:uid="{00000000-0005-0000-0000-000002000000}"/>
    <cellStyle name="Comma 3" xfId="5" xr:uid="{00000000-0005-0000-0000-000003000000}"/>
    <cellStyle name="Comma 3 2" xfId="17" xr:uid="{00000000-0005-0000-0000-000004000000}"/>
    <cellStyle name="Comma 4" xfId="3" xr:uid="{00000000-0005-0000-0000-000005000000}"/>
    <cellStyle name="Comma 4 2" xfId="26" xr:uid="{00000000-0005-0000-0000-000006000000}"/>
    <cellStyle name="Comma 5" xfId="15" xr:uid="{00000000-0005-0000-0000-000007000000}"/>
    <cellStyle name="Normal" xfId="0" builtinId="0"/>
    <cellStyle name="Normal 2" xfId="6" xr:uid="{00000000-0005-0000-0000-00000A000000}"/>
    <cellStyle name="Normal 2 2" xfId="18" xr:uid="{00000000-0005-0000-0000-00000B000000}"/>
    <cellStyle name="Normal 3" xfId="7" xr:uid="{00000000-0005-0000-0000-00000C000000}"/>
    <cellStyle name="Normal 4" xfId="2" xr:uid="{00000000-0005-0000-0000-00000D000000}"/>
    <cellStyle name="Normal 4 2" xfId="25" xr:uid="{00000000-0005-0000-0000-00000E000000}"/>
    <cellStyle name="Normal 5" xfId="14" xr:uid="{00000000-0005-0000-0000-00000F000000}"/>
    <cellStyle name="Normal 6" xfId="28" xr:uid="{A6535F35-8D22-461E-93B5-89AE01ABE5FC}"/>
    <cellStyle name="Percent 2" xfId="9" xr:uid="{00000000-0005-0000-0000-000011000000}"/>
    <cellStyle name="Percent 2 2" xfId="10" xr:uid="{00000000-0005-0000-0000-000012000000}"/>
    <cellStyle name="Percent 2 2 2" xfId="21" xr:uid="{00000000-0005-0000-0000-000013000000}"/>
    <cellStyle name="Percent 2 3" xfId="11" xr:uid="{00000000-0005-0000-0000-000014000000}"/>
    <cellStyle name="Percent 2 3 2" xfId="22" xr:uid="{00000000-0005-0000-0000-000015000000}"/>
    <cellStyle name="Percent 2 4" xfId="20" xr:uid="{00000000-0005-0000-0000-000016000000}"/>
    <cellStyle name="Percent 3" xfId="12" xr:uid="{00000000-0005-0000-0000-000017000000}"/>
    <cellStyle name="Percent 3 2" xfId="23" xr:uid="{00000000-0005-0000-0000-000018000000}"/>
    <cellStyle name="Percent 4" xfId="13" xr:uid="{00000000-0005-0000-0000-000019000000}"/>
    <cellStyle name="Percent 4 2" xfId="24" xr:uid="{00000000-0005-0000-0000-00001A000000}"/>
    <cellStyle name="Percent 5" xfId="8" xr:uid="{00000000-0005-0000-0000-00001B000000}"/>
    <cellStyle name="Percent 5 2" xfId="27" xr:uid="{00000000-0005-0000-0000-00001C000000}"/>
    <cellStyle name="Percent 6" xfId="19" xr:uid="{00000000-0005-0000-0000-00001D000000}"/>
  </cellStyles>
  <dxfs count="0"/>
  <tableStyles count="0" defaultTableStyle="TableStyleMedium2" defaultPivotStyle="PivotStyleLight16"/>
  <colors>
    <mruColors>
      <color rgb="FF66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tables!$B$1</c:f>
          <c:strCache>
            <c:ptCount val="1"/>
            <c:pt idx="0">
              <c:v>Average Length of Stay, period till end of June 2023</c:v>
            </c:pt>
          </c:strCache>
        </c:strRef>
      </c:tx>
      <c:layout>
        <c:manualLayout>
          <c:xMode val="edge"/>
          <c:yMode val="edge"/>
          <c:x val="0.27369670568891585"/>
          <c:y val="2.0782155715250637E-2"/>
        </c:manualLayout>
      </c:layout>
      <c:overlay val="1"/>
      <c:txPr>
        <a:bodyPr/>
        <a:lstStyle/>
        <a:p>
          <a:pPr>
            <a:defRPr sz="1200"/>
          </a:pPr>
          <a:endParaRPr lang="en-US"/>
        </a:p>
      </c:txPr>
    </c:title>
    <c:autoTitleDeleted val="0"/>
    <c:plotArea>
      <c:layout>
        <c:manualLayout>
          <c:layoutTarget val="inner"/>
          <c:xMode val="edge"/>
          <c:yMode val="edge"/>
          <c:x val="6.983279967438541E-2"/>
          <c:y val="0.11553479524705418"/>
          <c:w val="0.90873848461250029"/>
          <c:h val="0.54218841014336017"/>
        </c:manualLayout>
      </c:layout>
      <c:barChart>
        <c:barDir val="col"/>
        <c:grouping val="clustered"/>
        <c:varyColors val="0"/>
        <c:ser>
          <c:idx val="1"/>
          <c:order val="1"/>
          <c:tx>
            <c:strRef>
              <c:f>'Summary by District'!$G$24</c:f>
              <c:strCache>
                <c:ptCount val="1"/>
                <c:pt idx="0">
                  <c:v>Standardised Average Length of Stay</c:v>
                </c:pt>
              </c:strCache>
            </c:strRef>
          </c:tx>
          <c:spPr>
            <a:solidFill>
              <a:schemeClr val="accent1"/>
            </a:solidFill>
          </c:spPr>
          <c:invertIfNegative val="0"/>
          <c:cat>
            <c:strRef>
              <c:f>'Summary by District'!$C$25:$C$44</c:f>
              <c:strCache>
                <c:ptCount val="19"/>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strCache>
            </c:strRef>
          </c:cat>
          <c:val>
            <c:numRef>
              <c:f>'Summary by District'!$G$25:$G$44</c:f>
              <c:numCache>
                <c:formatCode>_(* #,##0.00_);_(* \(#,##0.00\);_(* "-"??_);_(@_)</c:formatCode>
                <c:ptCount val="20"/>
                <c:pt idx="0">
                  <c:v>2.6328635354999999</c:v>
                </c:pt>
                <c:pt idx="1">
                  <c:v>2.8249826694000002</c:v>
                </c:pt>
                <c:pt idx="2">
                  <c:v>2.4725744932999998</c:v>
                </c:pt>
                <c:pt idx="3">
                  <c:v>2.4823832937999999</c:v>
                </c:pt>
                <c:pt idx="4">
                  <c:v>2.9643775377999999</c:v>
                </c:pt>
                <c:pt idx="5">
                  <c:v>2.7069933947</c:v>
                </c:pt>
                <c:pt idx="6">
                  <c:v>2.6051746196000001</c:v>
                </c:pt>
                <c:pt idx="7">
                  <c:v>3.2104468844</c:v>
                </c:pt>
                <c:pt idx="8">
                  <c:v>2.3913763806000001</c:v>
                </c:pt>
                <c:pt idx="9">
                  <c:v>2.8330674775000002</c:v>
                </c:pt>
                <c:pt idx="10">
                  <c:v>2.5054890393</c:v>
                </c:pt>
                <c:pt idx="11">
                  <c:v>2.6249114464000001</c:v>
                </c:pt>
                <c:pt idx="12">
                  <c:v>2.8753763502999998</c:v>
                </c:pt>
                <c:pt idx="13">
                  <c:v>2.7870829224999998</c:v>
                </c:pt>
                <c:pt idx="14">
                  <c:v>2.7240965236000001</c:v>
                </c:pt>
                <c:pt idx="15">
                  <c:v>2.8452456564999999</c:v>
                </c:pt>
                <c:pt idx="16">
                  <c:v>2.7476848788999999</c:v>
                </c:pt>
                <c:pt idx="17">
                  <c:v>2.0002003977</c:v>
                </c:pt>
                <c:pt idx="18">
                  <c:v>2.5024481607000002</c:v>
                </c:pt>
              </c:numCache>
            </c:numRef>
          </c:val>
          <c:extLst>
            <c:ext xmlns:c16="http://schemas.microsoft.com/office/drawing/2014/chart" uri="{C3380CC4-5D6E-409C-BE32-E72D297353CC}">
              <c16:uniqueId val="{00000000-6FC3-4BBC-B8F6-2512656C3A03}"/>
            </c:ext>
          </c:extLst>
        </c:ser>
        <c:dLbls>
          <c:showLegendKey val="0"/>
          <c:showVal val="0"/>
          <c:showCatName val="0"/>
          <c:showSerName val="0"/>
          <c:showPercent val="0"/>
          <c:showBubbleSize val="0"/>
        </c:dLbls>
        <c:gapWidth val="100"/>
        <c:axId val="154969688"/>
        <c:axId val="469065584"/>
      </c:barChart>
      <c:lineChart>
        <c:grouping val="standard"/>
        <c:varyColors val="0"/>
        <c:ser>
          <c:idx val="0"/>
          <c:order val="0"/>
          <c:tx>
            <c:strRef>
              <c:f>'Summary by District'!$F$24</c:f>
              <c:strCache>
                <c:ptCount val="1"/>
                <c:pt idx="0">
                  <c:v>Unstandardised Average Length of Stay</c:v>
                </c:pt>
              </c:strCache>
            </c:strRef>
          </c:tx>
          <c:spPr>
            <a:ln>
              <a:noFill/>
            </a:ln>
          </c:spPr>
          <c:marker>
            <c:symbol val="diamond"/>
            <c:size val="10"/>
            <c:spPr>
              <a:solidFill>
                <a:schemeClr val="tx1">
                  <a:lumMod val="75000"/>
                  <a:lumOff val="25000"/>
                </a:schemeClr>
              </a:solidFill>
              <a:ln>
                <a:noFill/>
              </a:ln>
            </c:spPr>
          </c:marker>
          <c:cat>
            <c:strRef>
              <c:f>'Summary by District'!$C$25:$C$44</c:f>
              <c:strCache>
                <c:ptCount val="19"/>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strCache>
            </c:strRef>
          </c:cat>
          <c:val>
            <c:numRef>
              <c:f>'Summary by District'!$F$25:$F$44</c:f>
              <c:numCache>
                <c:formatCode>_(* #,##0.00_);_(* \(#,##0.00\);_(* "-"??_);_(@_)</c:formatCode>
                <c:ptCount val="20"/>
                <c:pt idx="0">
                  <c:v>2.7027089873999999</c:v>
                </c:pt>
                <c:pt idx="1">
                  <c:v>2.6745236911000001</c:v>
                </c:pt>
                <c:pt idx="2">
                  <c:v>3.2869916227</c:v>
                </c:pt>
                <c:pt idx="3">
                  <c:v>2.1539144723999999</c:v>
                </c:pt>
                <c:pt idx="4">
                  <c:v>3.1255886145999998</c:v>
                </c:pt>
                <c:pt idx="5">
                  <c:v>2.6226777251</c:v>
                </c:pt>
                <c:pt idx="6">
                  <c:v>2.5005459605999998</c:v>
                </c:pt>
                <c:pt idx="7">
                  <c:v>3.2114123662999998</c:v>
                </c:pt>
                <c:pt idx="8">
                  <c:v>1.9888190984</c:v>
                </c:pt>
                <c:pt idx="9">
                  <c:v>2.7017096504000002</c:v>
                </c:pt>
                <c:pt idx="10">
                  <c:v>2.4929494868000002</c:v>
                </c:pt>
                <c:pt idx="11">
                  <c:v>2.5236827920999998</c:v>
                </c:pt>
                <c:pt idx="12">
                  <c:v>2.4862642315999999</c:v>
                </c:pt>
                <c:pt idx="13">
                  <c:v>2.3813559898999999</c:v>
                </c:pt>
                <c:pt idx="14">
                  <c:v>2.8764770589999999</c:v>
                </c:pt>
                <c:pt idx="15">
                  <c:v>2.6211094082000002</c:v>
                </c:pt>
                <c:pt idx="16">
                  <c:v>2.6971025727</c:v>
                </c:pt>
                <c:pt idx="17">
                  <c:v>1.6182205626999999</c:v>
                </c:pt>
                <c:pt idx="18">
                  <c:v>2.0623064144000001</c:v>
                </c:pt>
              </c:numCache>
            </c:numRef>
          </c:val>
          <c:smooth val="0"/>
          <c:extLst>
            <c:ext xmlns:c16="http://schemas.microsoft.com/office/drawing/2014/chart" uri="{C3380CC4-5D6E-409C-BE32-E72D297353CC}">
              <c16:uniqueId val="{00000001-6FC3-4BBC-B8F6-2512656C3A03}"/>
            </c:ext>
          </c:extLst>
        </c:ser>
        <c:ser>
          <c:idx val="2"/>
          <c:order val="2"/>
          <c:tx>
            <c:strRef>
              <c:f>'Summary by District'!$H$24</c:f>
              <c:strCache>
                <c:ptCount val="1"/>
                <c:pt idx="0">
                  <c:v> National Average Length of Stay </c:v>
                </c:pt>
              </c:strCache>
            </c:strRef>
          </c:tx>
          <c:spPr>
            <a:ln w="25400" cap="sq">
              <a:solidFill>
                <a:schemeClr val="tx1">
                  <a:lumMod val="75000"/>
                  <a:lumOff val="25000"/>
                </a:schemeClr>
              </a:solidFill>
              <a:prstDash val="dash"/>
            </a:ln>
          </c:spPr>
          <c:marker>
            <c:symbol val="none"/>
          </c:marker>
          <c:cat>
            <c:strRef>
              <c:f>'Summary by District'!$C$25:$C$44</c:f>
              <c:strCache>
                <c:ptCount val="19"/>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strCache>
            </c:strRef>
          </c:cat>
          <c:val>
            <c:numRef>
              <c:f>'Summary by District'!$H$25:$H$44</c:f>
              <c:numCache>
                <c:formatCode>_(* #,##0.00_);_(* \(#,##0.00\);_(* "-"??_);_(@_)</c:formatCode>
                <c:ptCount val="20"/>
                <c:pt idx="0">
                  <c:v>2.6854175419000001</c:v>
                </c:pt>
                <c:pt idx="1">
                  <c:v>2.6854175419000001</c:v>
                </c:pt>
                <c:pt idx="2">
                  <c:v>2.6854175419000001</c:v>
                </c:pt>
                <c:pt idx="3">
                  <c:v>2.6854175419000001</c:v>
                </c:pt>
                <c:pt idx="4">
                  <c:v>2.6854175419000001</c:v>
                </c:pt>
                <c:pt idx="5">
                  <c:v>2.6854175419000001</c:v>
                </c:pt>
                <c:pt idx="6">
                  <c:v>2.6854175419000001</c:v>
                </c:pt>
                <c:pt idx="7">
                  <c:v>2.6854175419000001</c:v>
                </c:pt>
                <c:pt idx="8">
                  <c:v>2.6854175419000001</c:v>
                </c:pt>
                <c:pt idx="9">
                  <c:v>2.6854175419000001</c:v>
                </c:pt>
                <c:pt idx="10">
                  <c:v>2.6854175419000001</c:v>
                </c:pt>
                <c:pt idx="11">
                  <c:v>2.6854175419000001</c:v>
                </c:pt>
                <c:pt idx="12">
                  <c:v>2.6854175419000001</c:v>
                </c:pt>
                <c:pt idx="13">
                  <c:v>2.6854175419000001</c:v>
                </c:pt>
                <c:pt idx="14">
                  <c:v>2.6854175419000001</c:v>
                </c:pt>
                <c:pt idx="15">
                  <c:v>2.6854175419000001</c:v>
                </c:pt>
                <c:pt idx="16">
                  <c:v>2.6854175419000001</c:v>
                </c:pt>
                <c:pt idx="17">
                  <c:v>2.6854175419000001</c:v>
                </c:pt>
                <c:pt idx="18">
                  <c:v>2.6854175419000001</c:v>
                </c:pt>
              </c:numCache>
            </c:numRef>
          </c:val>
          <c:smooth val="0"/>
          <c:extLst>
            <c:ext xmlns:c16="http://schemas.microsoft.com/office/drawing/2014/chart" uri="{C3380CC4-5D6E-409C-BE32-E72D297353CC}">
              <c16:uniqueId val="{00000002-6FC3-4BBC-B8F6-2512656C3A03}"/>
            </c:ext>
          </c:extLst>
        </c:ser>
        <c:dLbls>
          <c:showLegendKey val="0"/>
          <c:showVal val="0"/>
          <c:showCatName val="0"/>
          <c:showSerName val="0"/>
          <c:showPercent val="0"/>
          <c:showBubbleSize val="0"/>
        </c:dLbls>
        <c:marker val="1"/>
        <c:smooth val="0"/>
        <c:axId val="154969688"/>
        <c:axId val="469065584"/>
      </c:lineChart>
      <c:catAx>
        <c:axId val="1549696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69065584"/>
        <c:crosses val="autoZero"/>
        <c:auto val="1"/>
        <c:lblAlgn val="ctr"/>
        <c:lblOffset val="100"/>
        <c:noMultiLvlLbl val="0"/>
      </c:catAx>
      <c:valAx>
        <c:axId val="469065584"/>
        <c:scaling>
          <c:orientation val="minMax"/>
        </c:scaling>
        <c:delete val="0"/>
        <c:axPos val="l"/>
        <c:majorGridlines>
          <c:spPr>
            <a:ln>
              <a:solidFill>
                <a:schemeClr val="bg1">
                  <a:lumMod val="85000"/>
                </a:schemeClr>
              </a:solidFill>
            </a:ln>
          </c:spPr>
        </c:majorGridlines>
        <c:title>
          <c:tx>
            <c:rich>
              <a:bodyPr rot="-5400000" vert="horz"/>
              <a:lstStyle/>
              <a:p>
                <a:pPr>
                  <a:defRPr/>
                </a:pPr>
                <a:r>
                  <a:rPr lang="en-NZ"/>
                  <a:t> Days</a:t>
                </a:r>
              </a:p>
            </c:rich>
          </c:tx>
          <c:overlay val="0"/>
        </c:title>
        <c:numFmt formatCode="#,##0.0" sourceLinked="0"/>
        <c:majorTickMark val="out"/>
        <c:minorTickMark val="none"/>
        <c:tickLblPos val="nextTo"/>
        <c:crossAx val="154969688"/>
        <c:crosses val="autoZero"/>
        <c:crossBetween val="between"/>
      </c:valAx>
    </c:plotArea>
    <c:legend>
      <c:legendPos val="r"/>
      <c:layout>
        <c:manualLayout>
          <c:xMode val="edge"/>
          <c:yMode val="edge"/>
          <c:x val="2.3259900204782098E-2"/>
          <c:y val="0.93518507082042401"/>
          <c:w val="0.96062288367800186"/>
          <c:h val="6.4814929179575931E-2"/>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'User Interaction'!$C$28</c:f>
          <c:strCache>
            <c:ptCount val="1"/>
            <c:pt idx="0">
              <c:v>Average Length of Stay, period till end of June 2023, Ethnic Group = Māori</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Ethnicity!$G$33</c:f>
              <c:strCache>
                <c:ptCount val="1"/>
                <c:pt idx="0">
                  <c:v>Standardised Average Length of Stay</c:v>
                </c:pt>
              </c:strCache>
            </c:strRef>
          </c:tx>
          <c:spPr>
            <a:solidFill>
              <a:schemeClr val="accent1"/>
            </a:solidFill>
            <a:ln>
              <a:noFill/>
            </a:ln>
            <a:effectLst/>
          </c:spPr>
          <c:invertIfNegative val="0"/>
          <c:cat>
            <c:strRef>
              <c:f>Ethnicity!$C$34:$C$54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Ethnicity!$G$34:$G$54</c:f>
              <c:numCache>
                <c:formatCode>_(* #,##0.00_);_(* \(#,##0.00\);_(* "-"??_);_(@_)</c:formatCode>
                <c:ptCount val="21"/>
                <c:pt idx="0">
                  <c:v>1.4619073386999999</c:v>
                </c:pt>
                <c:pt idx="1">
                  <c:v>1.3438958307</c:v>
                </c:pt>
                <c:pt idx="2">
                  <c:v>1.3048254451000001</c:v>
                </c:pt>
                <c:pt idx="3">
                  <c:v>1.3017699026</c:v>
                </c:pt>
                <c:pt idx="4">
                  <c:v>1.4258843913999999</c:v>
                </c:pt>
                <c:pt idx="5">
                  <c:v>1.3627291685</c:v>
                </c:pt>
                <c:pt idx="6">
                  <c:v>1.116562565</c:v>
                </c:pt>
                <c:pt idx="7">
                  <c:v>1.3931887461000001</c:v>
                </c:pt>
                <c:pt idx="8">
                  <c:v>1.0768143963000001</c:v>
                </c:pt>
                <c:pt idx="9">
                  <c:v>0.95003841519999999</c:v>
                </c:pt>
                <c:pt idx="10">
                  <c:v>1.2883400373</c:v>
                </c:pt>
                <c:pt idx="11">
                  <c:v>1.3911291562000001</c:v>
                </c:pt>
                <c:pt idx="12">
                  <c:v>1.3998955101999999</c:v>
                </c:pt>
                <c:pt idx="13">
                  <c:v>1.4235542129000001</c:v>
                </c:pt>
                <c:pt idx="14">
                  <c:v>1.4231876826000001</c:v>
                </c:pt>
                <c:pt idx="15">
                  <c:v>1.0385920769000001</c:v>
                </c:pt>
                <c:pt idx="16">
                  <c:v>1.3180561253</c:v>
                </c:pt>
                <c:pt idx="17">
                  <c:v>1.3286260124</c:v>
                </c:pt>
                <c:pt idx="18">
                  <c:v>1.3712608035</c:v>
                </c:pt>
                <c:pt idx="20">
                  <c:v>1.3615418082999999</c:v>
                </c:pt>
              </c:numCache>
            </c:numRef>
          </c:val>
          <c:extLst>
            <c:ext xmlns:c16="http://schemas.microsoft.com/office/drawing/2014/chart" uri="{C3380CC4-5D6E-409C-BE32-E72D297353CC}">
              <c16:uniqueId val="{00000001-14D5-416F-B86D-674690C99676}"/>
            </c:ext>
          </c:extLst>
        </c:ser>
        <c:dLbls>
          <c:showLegendKey val="0"/>
          <c:showVal val="0"/>
          <c:showCatName val="0"/>
          <c:showSerName val="0"/>
          <c:showPercent val="0"/>
          <c:showBubbleSize val="0"/>
        </c:dLbls>
        <c:gapWidth val="219"/>
        <c:overlap val="-27"/>
        <c:axId val="749402072"/>
        <c:axId val="813571664"/>
      </c:barChart>
      <c:lineChart>
        <c:grouping val="standard"/>
        <c:varyColors val="0"/>
        <c:ser>
          <c:idx val="0"/>
          <c:order val="0"/>
          <c:tx>
            <c:strRef>
              <c:f>Ethnicity!$F$33</c:f>
              <c:strCache>
                <c:ptCount val="1"/>
                <c:pt idx="0">
                  <c:v>Unstandardised Average Length of Stay</c:v>
                </c:pt>
              </c:strCache>
            </c:strRef>
          </c:tx>
          <c:spPr>
            <a:ln w="28575" cap="rnd">
              <a:noFill/>
              <a:round/>
            </a:ln>
            <a:effectLst/>
          </c:spPr>
          <c:marker>
            <c:symbol val="diamond"/>
            <c:size val="9"/>
            <c:spPr>
              <a:solidFill>
                <a:schemeClr val="tx1"/>
              </a:solidFill>
              <a:ln w="9525">
                <a:solidFill>
                  <a:schemeClr val="tx1"/>
                </a:solidFill>
              </a:ln>
              <a:effectLst/>
            </c:spPr>
          </c:marker>
          <c:cat>
            <c:strRef>
              <c:f>Ethnicity!$C$34:$C$54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Ethnicity!$F$34:$F$54</c:f>
              <c:numCache>
                <c:formatCode>_(* #,##0.00_);_(* \(#,##0.00\);_(* "-"??_);_(@_)</c:formatCode>
                <c:ptCount val="21"/>
                <c:pt idx="0">
                  <c:v>1.9697697233</c:v>
                </c:pt>
                <c:pt idx="1">
                  <c:v>1.1986489718</c:v>
                </c:pt>
                <c:pt idx="2">
                  <c:v>1.4724736923999999</c:v>
                </c:pt>
                <c:pt idx="3">
                  <c:v>1.5522961252</c:v>
                </c:pt>
                <c:pt idx="4">
                  <c:v>1.1984884332000001</c:v>
                </c:pt>
                <c:pt idx="5">
                  <c:v>1.3357930829</c:v>
                </c:pt>
                <c:pt idx="6">
                  <c:v>0.92473055299999996</c:v>
                </c:pt>
                <c:pt idx="7">
                  <c:v>1.2148050743000001</c:v>
                </c:pt>
                <c:pt idx="8">
                  <c:v>0.91826431490000004</c:v>
                </c:pt>
                <c:pt idx="9">
                  <c:v>0.66611479029999998</c:v>
                </c:pt>
                <c:pt idx="10">
                  <c:v>1.2387175324999999</c:v>
                </c:pt>
                <c:pt idx="11">
                  <c:v>0.99840662840000005</c:v>
                </c:pt>
                <c:pt idx="12">
                  <c:v>1.2568999288</c:v>
                </c:pt>
                <c:pt idx="13">
                  <c:v>1.1367568562000001</c:v>
                </c:pt>
                <c:pt idx="14">
                  <c:v>1.4381296009</c:v>
                </c:pt>
                <c:pt idx="15">
                  <c:v>0.78037634410000001</c:v>
                </c:pt>
                <c:pt idx="16">
                  <c:v>1.4963362817000001</c:v>
                </c:pt>
                <c:pt idx="17">
                  <c:v>0.73571428569999997</c:v>
                </c:pt>
                <c:pt idx="18">
                  <c:v>1.0775462963</c:v>
                </c:pt>
                <c:pt idx="20">
                  <c:v>1.3608442882</c:v>
                </c:pt>
              </c:numCache>
            </c:numRef>
          </c:val>
          <c:smooth val="0"/>
          <c:extLst>
            <c:ext xmlns:c16="http://schemas.microsoft.com/office/drawing/2014/chart" uri="{C3380CC4-5D6E-409C-BE32-E72D297353CC}">
              <c16:uniqueId val="{00000000-14D5-416F-B86D-674690C99676}"/>
            </c:ext>
          </c:extLst>
        </c:ser>
        <c:ser>
          <c:idx val="2"/>
          <c:order val="2"/>
          <c:tx>
            <c:strRef>
              <c:f>Ethnicity!$H$33</c:f>
              <c:strCache>
                <c:ptCount val="1"/>
                <c:pt idx="0">
                  <c:v>National Average Length of Stay</c:v>
                </c:pt>
              </c:strCache>
            </c:strRef>
          </c:tx>
          <c:spPr>
            <a:ln w="25400" cap="rnd">
              <a:solidFill>
                <a:schemeClr val="tx1">
                  <a:lumMod val="75000"/>
                  <a:lumOff val="25000"/>
                </a:schemeClr>
              </a:solidFill>
              <a:prstDash val="dash"/>
              <a:round/>
            </a:ln>
            <a:effectLst/>
          </c:spPr>
          <c:marker>
            <c:symbol val="dash"/>
            <c:size val="5"/>
            <c:spPr>
              <a:solidFill>
                <a:schemeClr val="tx1"/>
              </a:solidFill>
              <a:ln w="9525">
                <a:solidFill>
                  <a:schemeClr val="tx1"/>
                </a:solidFill>
                <a:prstDash val="dash"/>
              </a:ln>
              <a:effectLst/>
            </c:spPr>
          </c:marker>
          <c:cat>
            <c:strRef>
              <c:f>Ethnicity!$C$34:$C$54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Ethnicity!$H$34:$H$54</c:f>
              <c:numCache>
                <c:formatCode>_(* #,##0.00_);_(* \(#,##0.00\);_(* "-"??_);_(@_)</c:formatCode>
                <c:ptCount val="21"/>
                <c:pt idx="0">
                  <c:v>1.3615418082999999</c:v>
                </c:pt>
                <c:pt idx="1">
                  <c:v>1.3615418082999999</c:v>
                </c:pt>
                <c:pt idx="2">
                  <c:v>1.3615418082999999</c:v>
                </c:pt>
                <c:pt idx="3">
                  <c:v>1.3615418082999999</c:v>
                </c:pt>
                <c:pt idx="4">
                  <c:v>1.3615418082999999</c:v>
                </c:pt>
                <c:pt idx="5">
                  <c:v>1.3615418082999999</c:v>
                </c:pt>
                <c:pt idx="6">
                  <c:v>1.3615418082999999</c:v>
                </c:pt>
                <c:pt idx="7">
                  <c:v>1.3615418082999999</c:v>
                </c:pt>
                <c:pt idx="8">
                  <c:v>1.3615418082999999</c:v>
                </c:pt>
                <c:pt idx="9">
                  <c:v>1.3615418082999999</c:v>
                </c:pt>
                <c:pt idx="10">
                  <c:v>1.3615418082999999</c:v>
                </c:pt>
                <c:pt idx="11">
                  <c:v>1.3615418082999999</c:v>
                </c:pt>
                <c:pt idx="12">
                  <c:v>1.3615418082999999</c:v>
                </c:pt>
                <c:pt idx="13">
                  <c:v>1.3615418082999999</c:v>
                </c:pt>
                <c:pt idx="14">
                  <c:v>1.3615418082999999</c:v>
                </c:pt>
                <c:pt idx="15">
                  <c:v>1.3615418082999999</c:v>
                </c:pt>
                <c:pt idx="16">
                  <c:v>1.3615418082999999</c:v>
                </c:pt>
                <c:pt idx="17">
                  <c:v>1.3615418082999999</c:v>
                </c:pt>
                <c:pt idx="18">
                  <c:v>1.3615418082999999</c:v>
                </c:pt>
                <c:pt idx="19">
                  <c:v>1.3615418082999999</c:v>
                </c:pt>
                <c:pt idx="20">
                  <c:v>1.3615418082999999</c:v>
                </c:pt>
              </c:numCache>
            </c:numRef>
          </c:val>
          <c:smooth val="0"/>
          <c:extLst>
            <c:ext xmlns:c16="http://schemas.microsoft.com/office/drawing/2014/chart" uri="{C3380CC4-5D6E-409C-BE32-E72D297353CC}">
              <c16:uniqueId val="{00000000-95B5-43DC-BEC1-B5CBA72D796A}"/>
            </c:ext>
          </c:extLst>
        </c:ser>
        <c:dLbls>
          <c:showLegendKey val="0"/>
          <c:showVal val="0"/>
          <c:showCatName val="0"/>
          <c:showSerName val="0"/>
          <c:showPercent val="0"/>
          <c:showBubbleSize val="0"/>
        </c:dLbls>
        <c:marker val="1"/>
        <c:smooth val="0"/>
        <c:axId val="749402072"/>
        <c:axId val="813571664"/>
      </c:lineChart>
      <c:catAx>
        <c:axId val="749402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571664"/>
        <c:crosses val="autoZero"/>
        <c:auto val="1"/>
        <c:lblAlgn val="ctr"/>
        <c:lblOffset val="100"/>
        <c:noMultiLvlLbl val="0"/>
      </c:catAx>
      <c:valAx>
        <c:axId val="81357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Days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402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'User Interaction'!$C$44</c:f>
          <c:strCache>
            <c:ptCount val="1"/>
            <c:pt idx="0">
              <c:v>Average Length of Stay, period till end of June 2023, Quintile = 5</c:v>
            </c:pt>
          </c:strCache>
        </c:strRef>
      </c:tx>
      <c:layout>
        <c:manualLayout>
          <c:xMode val="edge"/>
          <c:yMode val="edge"/>
          <c:x val="0.25628587326874558"/>
          <c:y val="1.206090758329564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Deprivation!$G$33</c:f>
              <c:strCache>
                <c:ptCount val="1"/>
                <c:pt idx="0">
                  <c:v>Standardised Average Length of Stay</c:v>
                </c:pt>
              </c:strCache>
            </c:strRef>
          </c:tx>
          <c:spPr>
            <a:solidFill>
              <a:schemeClr val="accent1"/>
            </a:solidFill>
            <a:ln>
              <a:noFill/>
            </a:ln>
            <a:effectLst/>
          </c:spPr>
          <c:invertIfNegative val="0"/>
          <c:cat>
            <c:strRef>
              <c:f>Deprivation!$C$34:$C$54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Deprivation!$G$34:$G$54</c:f>
              <c:numCache>
                <c:formatCode>0.00</c:formatCode>
                <c:ptCount val="21"/>
                <c:pt idx="0">
                  <c:v>2.7082177816000002</c:v>
                </c:pt>
                <c:pt idx="1">
                  <c:v>2.7773915639000002</c:v>
                </c:pt>
                <c:pt idx="2">
                  <c:v>2.4947779308000002</c:v>
                </c:pt>
                <c:pt idx="3">
                  <c:v>2.4051480903</c:v>
                </c:pt>
                <c:pt idx="4">
                  <c:v>2.9071387002</c:v>
                </c:pt>
                <c:pt idx="5">
                  <c:v>2.5919857119</c:v>
                </c:pt>
                <c:pt idx="6">
                  <c:v>2.6587812141999998</c:v>
                </c:pt>
                <c:pt idx="7">
                  <c:v>3.3193646501999998</c:v>
                </c:pt>
                <c:pt idx="8">
                  <c:v>2.6586727929</c:v>
                </c:pt>
                <c:pt idx="9">
                  <c:v>3.0398171125000002</c:v>
                </c:pt>
                <c:pt idx="10">
                  <c:v>2.5511108643</c:v>
                </c:pt>
                <c:pt idx="11">
                  <c:v>2.6197333056000001</c:v>
                </c:pt>
                <c:pt idx="12">
                  <c:v>2.8559677699999999</c:v>
                </c:pt>
                <c:pt idx="13">
                  <c:v>2.7662375608000001</c:v>
                </c:pt>
                <c:pt idx="14">
                  <c:v>2.7406151436999999</c:v>
                </c:pt>
                <c:pt idx="15">
                  <c:v>2.8466246559999999</c:v>
                </c:pt>
                <c:pt idx="16">
                  <c:v>2.6123568121999998</c:v>
                </c:pt>
                <c:pt idx="17">
                  <c:v>2.1218069477000001</c:v>
                </c:pt>
                <c:pt idx="18">
                  <c:v>2.5007217692000001</c:v>
                </c:pt>
                <c:pt idx="20">
                  <c:v>2.7328935256000002</c:v>
                </c:pt>
              </c:numCache>
            </c:numRef>
          </c:val>
          <c:extLst>
            <c:ext xmlns:c16="http://schemas.microsoft.com/office/drawing/2014/chart" uri="{C3380CC4-5D6E-409C-BE32-E72D297353CC}">
              <c16:uniqueId val="{00000000-A365-4836-AF0D-B6521B8C1C9F}"/>
            </c:ext>
          </c:extLst>
        </c:ser>
        <c:dLbls>
          <c:showLegendKey val="0"/>
          <c:showVal val="0"/>
          <c:showCatName val="0"/>
          <c:showSerName val="0"/>
          <c:showPercent val="0"/>
          <c:showBubbleSize val="0"/>
        </c:dLbls>
        <c:gapWidth val="219"/>
        <c:overlap val="-27"/>
        <c:axId val="749402072"/>
        <c:axId val="813571664"/>
      </c:barChart>
      <c:lineChart>
        <c:grouping val="standard"/>
        <c:varyColors val="0"/>
        <c:ser>
          <c:idx val="0"/>
          <c:order val="0"/>
          <c:tx>
            <c:strRef>
              <c:f>Deprivation!$F$33</c:f>
              <c:strCache>
                <c:ptCount val="1"/>
                <c:pt idx="0">
                  <c:v>Unstandardised Average Length of Stay</c:v>
                </c:pt>
              </c:strCache>
            </c:strRef>
          </c:tx>
          <c:spPr>
            <a:ln w="28575" cap="rnd">
              <a:noFill/>
              <a:round/>
            </a:ln>
            <a:effectLst/>
          </c:spPr>
          <c:marker>
            <c:symbol val="diamond"/>
            <c:size val="9"/>
            <c:spPr>
              <a:solidFill>
                <a:schemeClr val="tx1"/>
              </a:solidFill>
              <a:ln w="9525">
                <a:solidFill>
                  <a:schemeClr val="tx1"/>
                </a:solidFill>
              </a:ln>
              <a:effectLst/>
            </c:spPr>
          </c:marker>
          <c:cat>
            <c:strRef>
              <c:f>Deprivation!$C$34:$C$54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Deprivation!$F$34:$F$54</c:f>
              <c:numCache>
                <c:formatCode>0.00</c:formatCode>
                <c:ptCount val="21"/>
                <c:pt idx="0">
                  <c:v>2.9735057023999998</c:v>
                </c:pt>
                <c:pt idx="1">
                  <c:v>2.5375089918999998</c:v>
                </c:pt>
                <c:pt idx="2">
                  <c:v>3.3986659543000002</c:v>
                </c:pt>
                <c:pt idx="3">
                  <c:v>2.2323554421999998</c:v>
                </c:pt>
                <c:pt idx="4">
                  <c:v>3.0015347053000001</c:v>
                </c:pt>
                <c:pt idx="5">
                  <c:v>2.4610914156999999</c:v>
                </c:pt>
                <c:pt idx="6">
                  <c:v>2.5366456651</c:v>
                </c:pt>
                <c:pt idx="7">
                  <c:v>3.4377982403999998</c:v>
                </c:pt>
                <c:pt idx="8">
                  <c:v>2.0591039706999998</c:v>
                </c:pt>
                <c:pt idx="9">
                  <c:v>3.1632653061</c:v>
                </c:pt>
                <c:pt idx="10">
                  <c:v>2.2247115428000002</c:v>
                </c:pt>
                <c:pt idx="11">
                  <c:v>2.474102979</c:v>
                </c:pt>
                <c:pt idx="12">
                  <c:v>2.5946254804</c:v>
                </c:pt>
                <c:pt idx="13">
                  <c:v>2.3997262291000001</c:v>
                </c:pt>
                <c:pt idx="14">
                  <c:v>2.9232674618000001</c:v>
                </c:pt>
                <c:pt idx="15">
                  <c:v>2.7276079137</c:v>
                </c:pt>
                <c:pt idx="16">
                  <c:v>2.3198739976999998</c:v>
                </c:pt>
                <c:pt idx="17">
                  <c:v>1.7449402691</c:v>
                </c:pt>
                <c:pt idx="18">
                  <c:v>2.1144753177000002</c:v>
                </c:pt>
                <c:pt idx="20">
                  <c:v>2.6955031488999999</c:v>
                </c:pt>
              </c:numCache>
            </c:numRef>
          </c:val>
          <c:smooth val="0"/>
          <c:extLst>
            <c:ext xmlns:c16="http://schemas.microsoft.com/office/drawing/2014/chart" uri="{C3380CC4-5D6E-409C-BE32-E72D297353CC}">
              <c16:uniqueId val="{00000001-A365-4836-AF0D-B6521B8C1C9F}"/>
            </c:ext>
          </c:extLst>
        </c:ser>
        <c:ser>
          <c:idx val="2"/>
          <c:order val="2"/>
          <c:tx>
            <c:strRef>
              <c:f>Deprivation!$H$33</c:f>
              <c:strCache>
                <c:ptCount val="1"/>
                <c:pt idx="0">
                  <c:v>National Average Length of Stay</c:v>
                </c:pt>
              </c:strCache>
            </c:strRef>
          </c:tx>
          <c:spPr>
            <a:ln w="25400" cap="rnd">
              <a:solidFill>
                <a:schemeClr val="tx1">
                  <a:lumMod val="75000"/>
                  <a:lumOff val="25000"/>
                </a:schemeClr>
              </a:solidFill>
              <a:prstDash val="dash"/>
              <a:round/>
            </a:ln>
            <a:effectLst/>
          </c:spPr>
          <c:marker>
            <c:symbol val="dash"/>
            <c:size val="5"/>
            <c:spPr>
              <a:solidFill>
                <a:schemeClr val="tx1"/>
              </a:solidFill>
              <a:ln w="9525">
                <a:solidFill>
                  <a:schemeClr val="tx1"/>
                </a:solidFill>
                <a:prstDash val="dash"/>
              </a:ln>
              <a:effectLst/>
            </c:spPr>
          </c:marker>
          <c:cat>
            <c:strRef>
              <c:f>Deprivation!$C$34:$C$54</c:f>
              <c:strCache>
                <c:ptCount val="21"/>
                <c:pt idx="0">
                  <c:v>Auckland</c:v>
                </c:pt>
                <c:pt idx="1">
                  <c:v>Bay of Plenty</c:v>
                </c:pt>
                <c:pt idx="2">
                  <c:v>Canterbury</c:v>
                </c:pt>
                <c:pt idx="3">
                  <c:v>Capital, Coast and Hutt Valley</c:v>
                </c:pt>
                <c:pt idx="4">
                  <c:v>Counties Manukau</c:v>
                </c:pt>
                <c:pt idx="5">
                  <c:v>Hawke's Bay</c:v>
                </c:pt>
                <c:pt idx="6">
                  <c:v>Lakes</c:v>
                </c:pt>
                <c:pt idx="7">
                  <c:v>MidCentral</c:v>
                </c:pt>
                <c:pt idx="8">
                  <c:v>Nelson Marlborough</c:v>
                </c:pt>
                <c:pt idx="9">
                  <c:v>South Canterbury</c:v>
                </c:pt>
                <c:pt idx="10">
                  <c:v>Southern</c:v>
                </c:pt>
                <c:pt idx="11">
                  <c:v>Tairāwhiti</c:v>
                </c:pt>
                <c:pt idx="12">
                  <c:v>Taranaki</c:v>
                </c:pt>
                <c:pt idx="13">
                  <c:v>Te Tai Tokerau</c:v>
                </c:pt>
                <c:pt idx="14">
                  <c:v>Waikato</c:v>
                </c:pt>
                <c:pt idx="15">
                  <c:v>Wairarapa</c:v>
                </c:pt>
                <c:pt idx="16">
                  <c:v>Waitematā</c:v>
                </c:pt>
                <c:pt idx="17">
                  <c:v>West Coast</c:v>
                </c:pt>
                <c:pt idx="18">
                  <c:v>Whanganui</c:v>
                </c:pt>
                <c:pt idx="20">
                  <c:v>TOTAL</c:v>
                </c:pt>
              </c:strCache>
            </c:strRef>
          </c:cat>
          <c:val>
            <c:numRef>
              <c:f>Deprivation!$H$34:$H$54</c:f>
              <c:numCache>
                <c:formatCode>0.00</c:formatCode>
                <c:ptCount val="21"/>
                <c:pt idx="0">
                  <c:v>2.7328935256000002</c:v>
                </c:pt>
                <c:pt idx="1">
                  <c:v>2.7328935256000002</c:v>
                </c:pt>
                <c:pt idx="2">
                  <c:v>2.7328935256000002</c:v>
                </c:pt>
                <c:pt idx="3">
                  <c:v>2.7328935256000002</c:v>
                </c:pt>
                <c:pt idx="4">
                  <c:v>2.7328935256000002</c:v>
                </c:pt>
                <c:pt idx="5">
                  <c:v>2.7328935256000002</c:v>
                </c:pt>
                <c:pt idx="6">
                  <c:v>2.7328935256000002</c:v>
                </c:pt>
                <c:pt idx="7">
                  <c:v>2.7328935256000002</c:v>
                </c:pt>
                <c:pt idx="8">
                  <c:v>2.7328935256000002</c:v>
                </c:pt>
                <c:pt idx="9">
                  <c:v>2.7328935256000002</c:v>
                </c:pt>
                <c:pt idx="10">
                  <c:v>2.7328935256000002</c:v>
                </c:pt>
                <c:pt idx="11">
                  <c:v>2.7328935256000002</c:v>
                </c:pt>
                <c:pt idx="12">
                  <c:v>2.7328935256000002</c:v>
                </c:pt>
                <c:pt idx="13">
                  <c:v>2.7328935256000002</c:v>
                </c:pt>
                <c:pt idx="14">
                  <c:v>2.7328935256000002</c:v>
                </c:pt>
                <c:pt idx="15">
                  <c:v>2.7328935256000002</c:v>
                </c:pt>
                <c:pt idx="16">
                  <c:v>2.7328935256000002</c:v>
                </c:pt>
                <c:pt idx="17">
                  <c:v>2.7328935256000002</c:v>
                </c:pt>
                <c:pt idx="18">
                  <c:v>2.7328935256000002</c:v>
                </c:pt>
                <c:pt idx="19">
                  <c:v>2.7328935256000002</c:v>
                </c:pt>
                <c:pt idx="20">
                  <c:v>2.7328935256000002</c:v>
                </c:pt>
              </c:numCache>
            </c:numRef>
          </c:val>
          <c:smooth val="0"/>
          <c:extLst>
            <c:ext xmlns:c16="http://schemas.microsoft.com/office/drawing/2014/chart" uri="{C3380CC4-5D6E-409C-BE32-E72D297353CC}">
              <c16:uniqueId val="{00000002-A365-4836-AF0D-B6521B8C1C9F}"/>
            </c:ext>
          </c:extLst>
        </c:ser>
        <c:dLbls>
          <c:showLegendKey val="0"/>
          <c:showVal val="0"/>
          <c:showCatName val="0"/>
          <c:showSerName val="0"/>
          <c:showPercent val="0"/>
          <c:showBubbleSize val="0"/>
        </c:dLbls>
        <c:marker val="1"/>
        <c:smooth val="0"/>
        <c:axId val="749402072"/>
        <c:axId val="813571664"/>
      </c:lineChart>
      <c:catAx>
        <c:axId val="749402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571664"/>
        <c:crosses val="autoZero"/>
        <c:auto val="1"/>
        <c:lblAlgn val="ctr"/>
        <c:lblOffset val="100"/>
        <c:noMultiLvlLbl val="0"/>
      </c:catAx>
      <c:valAx>
        <c:axId val="81357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Days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402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2" dropStyle="combo" dx="26" fmlaLink="'User Interaction'!$C$4" fmlaRange="'User Interaction'!$B$2:$B$3" noThreeD="1" sel="1" val="0"/>
</file>

<file path=xl/ctrlProps/ctrlProp2.xml><?xml version="1.0" encoding="utf-8"?>
<formControlPr xmlns="http://schemas.microsoft.com/office/spreadsheetml/2009/9/main" objectType="Drop" dropStyle="combo" dx="26" fmlaLink="'User Interaction'!$C$35" fmlaRange="'User Interaction'!$B$33:$B$34" noThreeD="1" sel="2" val="0"/>
</file>

<file path=xl/ctrlProps/ctrlProp3.xml><?xml version="1.0" encoding="utf-8"?>
<formControlPr xmlns="http://schemas.microsoft.com/office/spreadsheetml/2009/9/main" objectType="Drop" dropLines="3" dropStyle="combo" dx="16" fmlaLink="'User Interaction'!$C$14" fmlaRange="'User Interaction'!$B$10:$B$12" noThreeD="1" sel="1" val="0"/>
</file>

<file path=xl/ctrlProps/ctrlProp4.xml><?xml version="1.0" encoding="utf-8"?>
<formControlPr xmlns="http://schemas.microsoft.com/office/spreadsheetml/2009/9/main" objectType="Drop" dropStyle="combo" dx="26" fmlaLink="'User Interaction'!$C$42" fmlaRange="'User Interaction'!$B$40:$B$41" noThreeD="1" sel="1" val="0"/>
</file>

<file path=xl/ctrlProps/ctrlProp5.xml><?xml version="1.0" encoding="utf-8"?>
<formControlPr xmlns="http://schemas.microsoft.com/office/spreadsheetml/2009/9/main" objectType="Drop" dropStyle="combo" dx="26" fmlaLink="'User Interaction'!$C$25" fmlaRange="'User Interaction'!$B$19:$B$23" noThreeD="1" sel="5"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141514</xdr:colOff>
      <xdr:row>3</xdr:row>
      <xdr:rowOff>97971</xdr:rowOff>
    </xdr:from>
    <xdr:to>
      <xdr:col>8</xdr:col>
      <xdr:colOff>546644</xdr:colOff>
      <xdr:row>21</xdr:row>
      <xdr:rowOff>136525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7</xdr:col>
          <xdr:colOff>180975</xdr:colOff>
          <xdr:row>5</xdr:row>
          <xdr:rowOff>142875</xdr:rowOff>
        </xdr:from>
        <xdr:to>
          <xdr:col>8</xdr:col>
          <xdr:colOff>219075</xdr:colOff>
          <xdr:row>6</xdr:row>
          <xdr:rowOff>104775</xdr:rowOff>
        </xdr:to>
        <xdr:sp macro="" textlink="">
          <xdr:nvSpPr>
            <xdr:cNvPr id="10245" name="Drop Dow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0.81505</cdr:x>
      <cdr:y>0.05231</cdr:y>
    </cdr:from>
    <cdr:to>
      <cdr:x>0.95681</cdr:x>
      <cdr:y>0.09718</cdr:y>
    </cdr:to>
    <cdr:sp macro="" textlink="">
      <cdr:nvSpPr>
        <cdr:cNvPr id="2" name="TextBox 1">
          <a:extLst xmlns:a="http://schemas.openxmlformats.org/drawingml/2006/main">
            <a:ext uri="{FF2B5EF4-FFF2-40B4-BE49-F238E27FC236}">
              <a16:creationId xmlns:a16="http://schemas.microsoft.com/office/drawing/2014/main" id="{FD56EC21-3795-44DD-9EE9-095F421A76A4}"/>
            </a:ext>
          </a:extLst>
        </cdr:cNvPr>
        <cdr:cNvSpPr txBox="1"/>
      </cdr:nvSpPr>
      <cdr:spPr>
        <a:xfrm xmlns:a="http://schemas.openxmlformats.org/drawingml/2006/main">
          <a:off x="7272746" y="222069"/>
          <a:ext cx="126492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050" b="1"/>
            <a:t>Admission Type</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17145</xdr:colOff>
      <xdr:row>5</xdr:row>
      <xdr:rowOff>7620</xdr:rowOff>
    </xdr:from>
    <xdr:to>
      <xdr:col>11</xdr:col>
      <xdr:colOff>455295</xdr:colOff>
      <xdr:row>31</xdr:row>
      <xdr:rowOff>15240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38100</xdr:rowOff>
        </xdr:from>
        <xdr:to>
          <xdr:col>3</xdr:col>
          <xdr:colOff>66675</xdr:colOff>
          <xdr:row>6</xdr:row>
          <xdr:rowOff>76200</xdr:rowOff>
        </xdr:to>
        <xdr:sp macro="" textlink="">
          <xdr:nvSpPr>
            <xdr:cNvPr id="15362" name="Drop Down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809625</xdr:colOff>
          <xdr:row>5</xdr:row>
          <xdr:rowOff>28575</xdr:rowOff>
        </xdr:from>
        <xdr:to>
          <xdr:col>11</xdr:col>
          <xdr:colOff>466725</xdr:colOff>
          <xdr:row>6</xdr:row>
          <xdr:rowOff>66675</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15240</xdr:colOff>
      <xdr:row>5</xdr:row>
      <xdr:rowOff>45720</xdr:rowOff>
    </xdr:from>
    <xdr:to>
      <xdr:col>11</xdr:col>
      <xdr:colOff>548640</xdr:colOff>
      <xdr:row>31</xdr:row>
      <xdr:rowOff>47625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104775</xdr:colOff>
          <xdr:row>5</xdr:row>
          <xdr:rowOff>66675</xdr:rowOff>
        </xdr:from>
        <xdr:to>
          <xdr:col>3</xdr:col>
          <xdr:colOff>0</xdr:colOff>
          <xdr:row>6</xdr:row>
          <xdr:rowOff>104775</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66675</xdr:rowOff>
        </xdr:from>
        <xdr:to>
          <xdr:col>10</xdr:col>
          <xdr:colOff>390525</xdr:colOff>
          <xdr:row>6</xdr:row>
          <xdr:rowOff>142875</xdr:rowOff>
        </xdr:to>
        <xdr:sp macro="" textlink="">
          <xdr:nvSpPr>
            <xdr:cNvPr id="24579" name="Drop Dow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X96"/>
  <sheetViews>
    <sheetView showGridLines="0" tabSelected="1" workbookViewId="0"/>
  </sheetViews>
  <sheetFormatPr defaultColWidth="8.5703125" defaultRowHeight="13.5" customHeight="1" x14ac:dyDescent="0.2"/>
  <cols>
    <col min="1" max="3" width="2.85546875" style="14" customWidth="1"/>
    <col min="4" max="12" width="10" style="14" customWidth="1"/>
    <col min="13" max="15" width="2.85546875" style="14" customWidth="1"/>
    <col min="16" max="256" width="8.5703125" style="14"/>
    <col min="257" max="259" width="2.85546875" style="14" customWidth="1"/>
    <col min="260" max="268" width="8.5703125" style="14" customWidth="1"/>
    <col min="269" max="271" width="2.85546875" style="14" customWidth="1"/>
    <col min="272" max="512" width="8.5703125" style="14"/>
    <col min="513" max="515" width="2.85546875" style="14" customWidth="1"/>
    <col min="516" max="524" width="8.5703125" style="14" customWidth="1"/>
    <col min="525" max="527" width="2.85546875" style="14" customWidth="1"/>
    <col min="528" max="768" width="8.5703125" style="14"/>
    <col min="769" max="771" width="2.85546875" style="14" customWidth="1"/>
    <col min="772" max="780" width="8.5703125" style="14" customWidth="1"/>
    <col min="781" max="783" width="2.85546875" style="14" customWidth="1"/>
    <col min="784" max="1024" width="8.5703125" style="14"/>
    <col min="1025" max="1027" width="2.85546875" style="14" customWidth="1"/>
    <col min="1028" max="1036" width="8.5703125" style="14" customWidth="1"/>
    <col min="1037" max="1039" width="2.85546875" style="14" customWidth="1"/>
    <col min="1040" max="1280" width="8.5703125" style="14"/>
    <col min="1281" max="1283" width="2.85546875" style="14" customWidth="1"/>
    <col min="1284" max="1292" width="8.5703125" style="14" customWidth="1"/>
    <col min="1293" max="1295" width="2.85546875" style="14" customWidth="1"/>
    <col min="1296" max="1536" width="8.5703125" style="14"/>
    <col min="1537" max="1539" width="2.85546875" style="14" customWidth="1"/>
    <col min="1540" max="1548" width="8.5703125" style="14" customWidth="1"/>
    <col min="1549" max="1551" width="2.85546875" style="14" customWidth="1"/>
    <col min="1552" max="1792" width="8.5703125" style="14"/>
    <col min="1793" max="1795" width="2.85546875" style="14" customWidth="1"/>
    <col min="1796" max="1804" width="8.5703125" style="14" customWidth="1"/>
    <col min="1805" max="1807" width="2.85546875" style="14" customWidth="1"/>
    <col min="1808" max="2048" width="8.5703125" style="14"/>
    <col min="2049" max="2051" width="2.85546875" style="14" customWidth="1"/>
    <col min="2052" max="2060" width="8.5703125" style="14" customWidth="1"/>
    <col min="2061" max="2063" width="2.85546875" style="14" customWidth="1"/>
    <col min="2064" max="2304" width="8.5703125" style="14"/>
    <col min="2305" max="2307" width="2.85546875" style="14" customWidth="1"/>
    <col min="2308" max="2316" width="8.5703125" style="14" customWidth="1"/>
    <col min="2317" max="2319" width="2.85546875" style="14" customWidth="1"/>
    <col min="2320" max="2560" width="8.5703125" style="14"/>
    <col min="2561" max="2563" width="2.85546875" style="14" customWidth="1"/>
    <col min="2564" max="2572" width="8.5703125" style="14" customWidth="1"/>
    <col min="2573" max="2575" width="2.85546875" style="14" customWidth="1"/>
    <col min="2576" max="2816" width="8.5703125" style="14"/>
    <col min="2817" max="2819" width="2.85546875" style="14" customWidth="1"/>
    <col min="2820" max="2828" width="8.5703125" style="14" customWidth="1"/>
    <col min="2829" max="2831" width="2.85546875" style="14" customWidth="1"/>
    <col min="2832" max="3072" width="8.5703125" style="14"/>
    <col min="3073" max="3075" width="2.85546875" style="14" customWidth="1"/>
    <col min="3076" max="3084" width="8.5703125" style="14" customWidth="1"/>
    <col min="3085" max="3087" width="2.85546875" style="14" customWidth="1"/>
    <col min="3088" max="3328" width="8.5703125" style="14"/>
    <col min="3329" max="3331" width="2.85546875" style="14" customWidth="1"/>
    <col min="3332" max="3340" width="8.5703125" style="14" customWidth="1"/>
    <col min="3341" max="3343" width="2.85546875" style="14" customWidth="1"/>
    <col min="3344" max="3584" width="8.5703125" style="14"/>
    <col min="3585" max="3587" width="2.85546875" style="14" customWidth="1"/>
    <col min="3588" max="3596" width="8.5703125" style="14" customWidth="1"/>
    <col min="3597" max="3599" width="2.85546875" style="14" customWidth="1"/>
    <col min="3600" max="3840" width="8.5703125" style="14"/>
    <col min="3841" max="3843" width="2.85546875" style="14" customWidth="1"/>
    <col min="3844" max="3852" width="8.5703125" style="14" customWidth="1"/>
    <col min="3853" max="3855" width="2.85546875" style="14" customWidth="1"/>
    <col min="3856" max="4096" width="8.5703125" style="14"/>
    <col min="4097" max="4099" width="2.85546875" style="14" customWidth="1"/>
    <col min="4100" max="4108" width="8.5703125" style="14" customWidth="1"/>
    <col min="4109" max="4111" width="2.85546875" style="14" customWidth="1"/>
    <col min="4112" max="4352" width="8.5703125" style="14"/>
    <col min="4353" max="4355" width="2.85546875" style="14" customWidth="1"/>
    <col min="4356" max="4364" width="8.5703125" style="14" customWidth="1"/>
    <col min="4365" max="4367" width="2.85546875" style="14" customWidth="1"/>
    <col min="4368" max="4608" width="8.5703125" style="14"/>
    <col min="4609" max="4611" width="2.85546875" style="14" customWidth="1"/>
    <col min="4612" max="4620" width="8.5703125" style="14" customWidth="1"/>
    <col min="4621" max="4623" width="2.85546875" style="14" customWidth="1"/>
    <col min="4624" max="4864" width="8.5703125" style="14"/>
    <col min="4865" max="4867" width="2.85546875" style="14" customWidth="1"/>
    <col min="4868" max="4876" width="8.5703125" style="14" customWidth="1"/>
    <col min="4877" max="4879" width="2.85546875" style="14" customWidth="1"/>
    <col min="4880" max="5120" width="8.5703125" style="14"/>
    <col min="5121" max="5123" width="2.85546875" style="14" customWidth="1"/>
    <col min="5124" max="5132" width="8.5703125" style="14" customWidth="1"/>
    <col min="5133" max="5135" width="2.85546875" style="14" customWidth="1"/>
    <col min="5136" max="5376" width="8.5703125" style="14"/>
    <col min="5377" max="5379" width="2.85546875" style="14" customWidth="1"/>
    <col min="5380" max="5388" width="8.5703125" style="14" customWidth="1"/>
    <col min="5389" max="5391" width="2.85546875" style="14" customWidth="1"/>
    <col min="5392" max="5632" width="8.5703125" style="14"/>
    <col min="5633" max="5635" width="2.85546875" style="14" customWidth="1"/>
    <col min="5636" max="5644" width="8.5703125" style="14" customWidth="1"/>
    <col min="5645" max="5647" width="2.85546875" style="14" customWidth="1"/>
    <col min="5648" max="5888" width="8.5703125" style="14"/>
    <col min="5889" max="5891" width="2.85546875" style="14" customWidth="1"/>
    <col min="5892" max="5900" width="8.5703125" style="14" customWidth="1"/>
    <col min="5901" max="5903" width="2.85546875" style="14" customWidth="1"/>
    <col min="5904" max="6144" width="8.5703125" style="14"/>
    <col min="6145" max="6147" width="2.85546875" style="14" customWidth="1"/>
    <col min="6148" max="6156" width="8.5703125" style="14" customWidth="1"/>
    <col min="6157" max="6159" width="2.85546875" style="14" customWidth="1"/>
    <col min="6160" max="6400" width="8.5703125" style="14"/>
    <col min="6401" max="6403" width="2.85546875" style="14" customWidth="1"/>
    <col min="6404" max="6412" width="8.5703125" style="14" customWidth="1"/>
    <col min="6413" max="6415" width="2.85546875" style="14" customWidth="1"/>
    <col min="6416" max="6656" width="8.5703125" style="14"/>
    <col min="6657" max="6659" width="2.85546875" style="14" customWidth="1"/>
    <col min="6660" max="6668" width="8.5703125" style="14" customWidth="1"/>
    <col min="6669" max="6671" width="2.85546875" style="14" customWidth="1"/>
    <col min="6672" max="6912" width="8.5703125" style="14"/>
    <col min="6913" max="6915" width="2.85546875" style="14" customWidth="1"/>
    <col min="6916" max="6924" width="8.5703125" style="14" customWidth="1"/>
    <col min="6925" max="6927" width="2.85546875" style="14" customWidth="1"/>
    <col min="6928" max="7168" width="8.5703125" style="14"/>
    <col min="7169" max="7171" width="2.85546875" style="14" customWidth="1"/>
    <col min="7172" max="7180" width="8.5703125" style="14" customWidth="1"/>
    <col min="7181" max="7183" width="2.85546875" style="14" customWidth="1"/>
    <col min="7184" max="7424" width="8.5703125" style="14"/>
    <col min="7425" max="7427" width="2.85546875" style="14" customWidth="1"/>
    <col min="7428" max="7436" width="8.5703125" style="14" customWidth="1"/>
    <col min="7437" max="7439" width="2.85546875" style="14" customWidth="1"/>
    <col min="7440" max="7680" width="8.5703125" style="14"/>
    <col min="7681" max="7683" width="2.85546875" style="14" customWidth="1"/>
    <col min="7684" max="7692" width="8.5703125" style="14" customWidth="1"/>
    <col min="7693" max="7695" width="2.85546875" style="14" customWidth="1"/>
    <col min="7696" max="7936" width="8.5703125" style="14"/>
    <col min="7937" max="7939" width="2.85546875" style="14" customWidth="1"/>
    <col min="7940" max="7948" width="8.5703125" style="14" customWidth="1"/>
    <col min="7949" max="7951" width="2.85546875" style="14" customWidth="1"/>
    <col min="7952" max="8192" width="8.5703125" style="14"/>
    <col min="8193" max="8195" width="2.85546875" style="14" customWidth="1"/>
    <col min="8196" max="8204" width="8.5703125" style="14" customWidth="1"/>
    <col min="8205" max="8207" width="2.85546875" style="14" customWidth="1"/>
    <col min="8208" max="8448" width="8.5703125" style="14"/>
    <col min="8449" max="8451" width="2.85546875" style="14" customWidth="1"/>
    <col min="8452" max="8460" width="8.5703125" style="14" customWidth="1"/>
    <col min="8461" max="8463" width="2.85546875" style="14" customWidth="1"/>
    <col min="8464" max="8704" width="8.5703125" style="14"/>
    <col min="8705" max="8707" width="2.85546875" style="14" customWidth="1"/>
    <col min="8708" max="8716" width="8.5703125" style="14" customWidth="1"/>
    <col min="8717" max="8719" width="2.85546875" style="14" customWidth="1"/>
    <col min="8720" max="8960" width="8.5703125" style="14"/>
    <col min="8961" max="8963" width="2.85546875" style="14" customWidth="1"/>
    <col min="8964" max="8972" width="8.5703125" style="14" customWidth="1"/>
    <col min="8973" max="8975" width="2.85546875" style="14" customWidth="1"/>
    <col min="8976" max="9216" width="8.5703125" style="14"/>
    <col min="9217" max="9219" width="2.85546875" style="14" customWidth="1"/>
    <col min="9220" max="9228" width="8.5703125" style="14" customWidth="1"/>
    <col min="9229" max="9231" width="2.85546875" style="14" customWidth="1"/>
    <col min="9232" max="9472" width="8.5703125" style="14"/>
    <col min="9473" max="9475" width="2.85546875" style="14" customWidth="1"/>
    <col min="9476" max="9484" width="8.5703125" style="14" customWidth="1"/>
    <col min="9485" max="9487" width="2.85546875" style="14" customWidth="1"/>
    <col min="9488" max="9728" width="8.5703125" style="14"/>
    <col min="9729" max="9731" width="2.85546875" style="14" customWidth="1"/>
    <col min="9732" max="9740" width="8.5703125" style="14" customWidth="1"/>
    <col min="9741" max="9743" width="2.85546875" style="14" customWidth="1"/>
    <col min="9744" max="9984" width="8.5703125" style="14"/>
    <col min="9985" max="9987" width="2.85546875" style="14" customWidth="1"/>
    <col min="9988" max="9996" width="8.5703125" style="14" customWidth="1"/>
    <col min="9997" max="9999" width="2.85546875" style="14" customWidth="1"/>
    <col min="10000" max="10240" width="8.5703125" style="14"/>
    <col min="10241" max="10243" width="2.85546875" style="14" customWidth="1"/>
    <col min="10244" max="10252" width="8.5703125" style="14" customWidth="1"/>
    <col min="10253" max="10255" width="2.85546875" style="14" customWidth="1"/>
    <col min="10256" max="10496" width="8.5703125" style="14"/>
    <col min="10497" max="10499" width="2.85546875" style="14" customWidth="1"/>
    <col min="10500" max="10508" width="8.5703125" style="14" customWidth="1"/>
    <col min="10509" max="10511" width="2.85546875" style="14" customWidth="1"/>
    <col min="10512" max="10752" width="8.5703125" style="14"/>
    <col min="10753" max="10755" width="2.85546875" style="14" customWidth="1"/>
    <col min="10756" max="10764" width="8.5703125" style="14" customWidth="1"/>
    <col min="10765" max="10767" width="2.85546875" style="14" customWidth="1"/>
    <col min="10768" max="11008" width="8.5703125" style="14"/>
    <col min="11009" max="11011" width="2.85546875" style="14" customWidth="1"/>
    <col min="11012" max="11020" width="8.5703125" style="14" customWidth="1"/>
    <col min="11021" max="11023" width="2.85546875" style="14" customWidth="1"/>
    <col min="11024" max="11264" width="8.5703125" style="14"/>
    <col min="11265" max="11267" width="2.85546875" style="14" customWidth="1"/>
    <col min="11268" max="11276" width="8.5703125" style="14" customWidth="1"/>
    <col min="11277" max="11279" width="2.85546875" style="14" customWidth="1"/>
    <col min="11280" max="11520" width="8.5703125" style="14"/>
    <col min="11521" max="11523" width="2.85546875" style="14" customWidth="1"/>
    <col min="11524" max="11532" width="8.5703125" style="14" customWidth="1"/>
    <col min="11533" max="11535" width="2.85546875" style="14" customWidth="1"/>
    <col min="11536" max="11776" width="8.5703125" style="14"/>
    <col min="11777" max="11779" width="2.85546875" style="14" customWidth="1"/>
    <col min="11780" max="11788" width="8.5703125" style="14" customWidth="1"/>
    <col min="11789" max="11791" width="2.85546875" style="14" customWidth="1"/>
    <col min="11792" max="12032" width="8.5703125" style="14"/>
    <col min="12033" max="12035" width="2.85546875" style="14" customWidth="1"/>
    <col min="12036" max="12044" width="8.5703125" style="14" customWidth="1"/>
    <col min="12045" max="12047" width="2.85546875" style="14" customWidth="1"/>
    <col min="12048" max="12288" width="8.5703125" style="14"/>
    <col min="12289" max="12291" width="2.85546875" style="14" customWidth="1"/>
    <col min="12292" max="12300" width="8.5703125" style="14" customWidth="1"/>
    <col min="12301" max="12303" width="2.85546875" style="14" customWidth="1"/>
    <col min="12304" max="12544" width="8.5703125" style="14"/>
    <col min="12545" max="12547" width="2.85546875" style="14" customWidth="1"/>
    <col min="12548" max="12556" width="8.5703125" style="14" customWidth="1"/>
    <col min="12557" max="12559" width="2.85546875" style="14" customWidth="1"/>
    <col min="12560" max="12800" width="8.5703125" style="14"/>
    <col min="12801" max="12803" width="2.85546875" style="14" customWidth="1"/>
    <col min="12804" max="12812" width="8.5703125" style="14" customWidth="1"/>
    <col min="12813" max="12815" width="2.85546875" style="14" customWidth="1"/>
    <col min="12816" max="13056" width="8.5703125" style="14"/>
    <col min="13057" max="13059" width="2.85546875" style="14" customWidth="1"/>
    <col min="13060" max="13068" width="8.5703125" style="14" customWidth="1"/>
    <col min="13069" max="13071" width="2.85546875" style="14" customWidth="1"/>
    <col min="13072" max="13312" width="8.5703125" style="14"/>
    <col min="13313" max="13315" width="2.85546875" style="14" customWidth="1"/>
    <col min="13316" max="13324" width="8.5703125" style="14" customWidth="1"/>
    <col min="13325" max="13327" width="2.85546875" style="14" customWidth="1"/>
    <col min="13328" max="13568" width="8.5703125" style="14"/>
    <col min="13569" max="13571" width="2.85546875" style="14" customWidth="1"/>
    <col min="13572" max="13580" width="8.5703125" style="14" customWidth="1"/>
    <col min="13581" max="13583" width="2.85546875" style="14" customWidth="1"/>
    <col min="13584" max="13824" width="8.5703125" style="14"/>
    <col min="13825" max="13827" width="2.85546875" style="14" customWidth="1"/>
    <col min="13828" max="13836" width="8.5703125" style="14" customWidth="1"/>
    <col min="13837" max="13839" width="2.85546875" style="14" customWidth="1"/>
    <col min="13840" max="14080" width="8.5703125" style="14"/>
    <col min="14081" max="14083" width="2.85546875" style="14" customWidth="1"/>
    <col min="14084" max="14092" width="8.5703125" style="14" customWidth="1"/>
    <col min="14093" max="14095" width="2.85546875" style="14" customWidth="1"/>
    <col min="14096" max="14336" width="8.5703125" style="14"/>
    <col min="14337" max="14339" width="2.85546875" style="14" customWidth="1"/>
    <col min="14340" max="14348" width="8.5703125" style="14" customWidth="1"/>
    <col min="14349" max="14351" width="2.85546875" style="14" customWidth="1"/>
    <col min="14352" max="14592" width="8.5703125" style="14"/>
    <col min="14593" max="14595" width="2.85546875" style="14" customWidth="1"/>
    <col min="14596" max="14604" width="8.5703125" style="14" customWidth="1"/>
    <col min="14605" max="14607" width="2.85546875" style="14" customWidth="1"/>
    <col min="14608" max="14848" width="8.5703125" style="14"/>
    <col min="14849" max="14851" width="2.85546875" style="14" customWidth="1"/>
    <col min="14852" max="14860" width="8.5703125" style="14" customWidth="1"/>
    <col min="14861" max="14863" width="2.85546875" style="14" customWidth="1"/>
    <col min="14864" max="15104" width="8.5703125" style="14"/>
    <col min="15105" max="15107" width="2.85546875" style="14" customWidth="1"/>
    <col min="15108" max="15116" width="8.5703125" style="14" customWidth="1"/>
    <col min="15117" max="15119" width="2.85546875" style="14" customWidth="1"/>
    <col min="15120" max="15360" width="8.5703125" style="14"/>
    <col min="15361" max="15363" width="2.85546875" style="14" customWidth="1"/>
    <col min="15364" max="15372" width="8.5703125" style="14" customWidth="1"/>
    <col min="15373" max="15375" width="2.85546875" style="14" customWidth="1"/>
    <col min="15376" max="15616" width="8.5703125" style="14"/>
    <col min="15617" max="15619" width="2.85546875" style="14" customWidth="1"/>
    <col min="15620" max="15628" width="8.5703125" style="14" customWidth="1"/>
    <col min="15629" max="15631" width="2.85546875" style="14" customWidth="1"/>
    <col min="15632" max="15872" width="8.5703125" style="14"/>
    <col min="15873" max="15875" width="2.85546875" style="14" customWidth="1"/>
    <col min="15876" max="15884" width="8.5703125" style="14" customWidth="1"/>
    <col min="15885" max="15887" width="2.85546875" style="14" customWidth="1"/>
    <col min="15888" max="16128" width="8.5703125" style="14"/>
    <col min="16129" max="16131" width="2.85546875" style="14" customWidth="1"/>
    <col min="16132" max="16140" width="8.5703125" style="14" customWidth="1"/>
    <col min="16141" max="16143" width="2.85546875" style="14" customWidth="1"/>
    <col min="16144" max="16384" width="8.5703125" style="14"/>
  </cols>
  <sheetData>
    <row r="1" spans="1:24" ht="13.5" customHeight="1" x14ac:dyDescent="0.25">
      <c r="A1" s="126" t="s">
        <v>100</v>
      </c>
      <c r="B1" s="127" t="s">
        <v>101</v>
      </c>
      <c r="C1" s="128"/>
      <c r="D1" s="128"/>
      <c r="J1" s="159"/>
    </row>
    <row r="3" spans="1:24" ht="13.5" customHeight="1" x14ac:dyDescent="0.2">
      <c r="B3" s="3"/>
      <c r="C3" s="5"/>
      <c r="D3" s="6"/>
      <c r="E3" s="6"/>
      <c r="F3" s="6"/>
      <c r="G3" s="6"/>
      <c r="H3" s="6"/>
      <c r="I3" s="6"/>
      <c r="J3" s="6"/>
      <c r="K3" s="6"/>
      <c r="L3" s="8"/>
      <c r="N3" s="3"/>
      <c r="O3" s="5"/>
      <c r="P3" s="6"/>
      <c r="Q3" s="6"/>
      <c r="R3" s="6"/>
      <c r="S3" s="6"/>
      <c r="T3" s="6"/>
      <c r="U3" s="6"/>
      <c r="V3" s="6"/>
      <c r="W3" s="6"/>
      <c r="X3" s="8"/>
    </row>
    <row r="4" spans="1:24" ht="13.5" customHeight="1" x14ac:dyDescent="0.2">
      <c r="B4" s="13"/>
      <c r="C4" s="11" t="s">
        <v>14</v>
      </c>
      <c r="D4" s="15"/>
      <c r="E4" s="15"/>
      <c r="F4" s="15"/>
      <c r="G4" s="15"/>
      <c r="H4" s="15"/>
      <c r="I4" s="15"/>
      <c r="J4" s="15"/>
      <c r="K4" s="15"/>
      <c r="L4" s="9"/>
      <c r="N4" s="13"/>
      <c r="O4" s="11" t="s">
        <v>16</v>
      </c>
      <c r="P4" s="15"/>
      <c r="Q4" s="15"/>
      <c r="R4" s="15"/>
      <c r="S4" s="15"/>
      <c r="T4" s="15"/>
      <c r="U4" s="15"/>
      <c r="V4" s="15"/>
      <c r="W4" s="15"/>
      <c r="X4" s="9"/>
    </row>
    <row r="5" spans="1:24" ht="13.5" customHeight="1" x14ac:dyDescent="0.2">
      <c r="B5" s="13"/>
      <c r="C5" s="15"/>
      <c r="D5" s="15"/>
      <c r="E5" s="15"/>
      <c r="F5" s="15"/>
      <c r="G5" s="15"/>
      <c r="H5" s="15"/>
      <c r="I5" s="15" t="s">
        <v>94</v>
      </c>
      <c r="J5" s="15"/>
      <c r="K5" s="15"/>
      <c r="L5" s="9"/>
      <c r="N5" s="13"/>
      <c r="O5" s="15"/>
      <c r="P5" s="15"/>
      <c r="Q5" s="15"/>
      <c r="R5" s="15"/>
      <c r="S5" s="15"/>
      <c r="T5" s="15"/>
      <c r="U5" s="15"/>
      <c r="V5" s="15"/>
      <c r="W5" s="15"/>
      <c r="X5" s="9"/>
    </row>
    <row r="6" spans="1:24" ht="13.5" customHeight="1" x14ac:dyDescent="0.2">
      <c r="B6" s="13"/>
      <c r="C6" s="15"/>
      <c r="D6" s="15" t="s">
        <v>15</v>
      </c>
      <c r="E6" s="15"/>
      <c r="F6" s="15"/>
      <c r="G6" s="15"/>
      <c r="H6" s="15"/>
      <c r="I6" s="15"/>
      <c r="J6" s="15"/>
      <c r="K6" s="15"/>
      <c r="L6" s="9"/>
      <c r="N6" s="13"/>
      <c r="O6" s="12"/>
      <c r="P6" s="12" t="s">
        <v>145</v>
      </c>
      <c r="Q6" s="15"/>
      <c r="R6" s="15"/>
      <c r="S6" s="15"/>
      <c r="T6" s="15"/>
      <c r="U6" s="15"/>
      <c r="V6" s="15"/>
      <c r="W6" s="15"/>
      <c r="X6" s="9"/>
    </row>
    <row r="7" spans="1:24" s="24" customFormat="1" ht="13.5" customHeight="1" x14ac:dyDescent="0.2">
      <c r="B7" s="32"/>
      <c r="C7" s="176"/>
      <c r="D7" s="176"/>
      <c r="E7" s="176"/>
      <c r="F7" s="176"/>
      <c r="G7" s="176"/>
      <c r="H7" s="176"/>
      <c r="I7" s="176"/>
      <c r="J7" s="176"/>
      <c r="K7" s="176"/>
      <c r="L7" s="177"/>
      <c r="N7" s="32"/>
      <c r="O7" s="31"/>
      <c r="P7" s="31"/>
      <c r="Q7" s="25"/>
      <c r="R7" s="25"/>
      <c r="S7" s="25"/>
      <c r="T7" s="25"/>
      <c r="U7" s="25"/>
      <c r="V7" s="25"/>
      <c r="W7" s="25"/>
      <c r="X7" s="29"/>
    </row>
    <row r="8" spans="1:24" ht="13.5" customHeight="1" x14ac:dyDescent="0.2">
      <c r="B8" s="32"/>
      <c r="C8" s="176"/>
      <c r="D8" s="176"/>
      <c r="E8" s="176"/>
      <c r="F8" s="176"/>
      <c r="G8" s="176"/>
      <c r="H8" s="176"/>
      <c r="I8" s="176"/>
      <c r="J8" s="176"/>
      <c r="K8" s="176"/>
      <c r="L8" s="177"/>
      <c r="N8" s="13"/>
      <c r="O8" s="15"/>
      <c r="P8" s="15"/>
      <c r="Q8" s="15"/>
      <c r="R8" s="15"/>
      <c r="S8" s="15"/>
      <c r="T8" s="15"/>
      <c r="U8" s="15"/>
      <c r="V8" s="15"/>
      <c r="W8" s="15"/>
      <c r="X8" s="9"/>
    </row>
    <row r="9" spans="1:24" ht="13.5" customHeight="1" x14ac:dyDescent="0.2">
      <c r="B9" s="13"/>
      <c r="C9" s="11" t="s">
        <v>2</v>
      </c>
      <c r="D9" s="15"/>
      <c r="E9" s="15"/>
      <c r="F9" s="15"/>
      <c r="G9" s="15"/>
      <c r="H9" s="15"/>
      <c r="I9" s="15"/>
      <c r="J9" s="15"/>
      <c r="K9" s="15"/>
      <c r="L9" s="9"/>
      <c r="N9" s="13"/>
      <c r="O9" s="15"/>
      <c r="P9" s="15"/>
      <c r="Q9" s="15"/>
      <c r="R9" s="15"/>
      <c r="S9" s="15"/>
      <c r="T9" s="15"/>
      <c r="U9" s="15"/>
      <c r="V9" s="15"/>
      <c r="W9" s="15"/>
      <c r="X9" s="9"/>
    </row>
    <row r="10" spans="1:24" ht="13.5" customHeight="1" x14ac:dyDescent="0.2">
      <c r="B10" s="13"/>
      <c r="C10" s="11"/>
      <c r="D10" s="15"/>
      <c r="E10" s="15"/>
      <c r="F10" s="15"/>
      <c r="G10" s="15"/>
      <c r="H10" s="15"/>
      <c r="I10" s="15"/>
      <c r="J10" s="15"/>
      <c r="K10" s="15"/>
      <c r="L10" s="9"/>
      <c r="N10" s="13"/>
      <c r="O10" s="15"/>
      <c r="P10" s="15"/>
      <c r="Q10" s="15"/>
      <c r="R10" s="15"/>
      <c r="S10" s="15"/>
      <c r="T10" s="15"/>
      <c r="U10" s="15"/>
      <c r="V10" s="15"/>
      <c r="W10" s="15"/>
      <c r="X10" s="9"/>
    </row>
    <row r="11" spans="1:24" ht="13.5" customHeight="1" x14ac:dyDescent="0.2">
      <c r="B11" s="13"/>
      <c r="C11" s="11"/>
      <c r="D11" s="15" t="s">
        <v>17</v>
      </c>
      <c r="E11" s="15"/>
      <c r="F11" s="15"/>
      <c r="G11" s="15"/>
      <c r="H11" s="15"/>
      <c r="I11" s="15"/>
      <c r="J11" s="15"/>
      <c r="K11" s="15"/>
      <c r="L11" s="9"/>
      <c r="N11" s="13"/>
      <c r="O11" s="7"/>
      <c r="P11" s="15" t="s">
        <v>66</v>
      </c>
      <c r="Q11" s="7"/>
      <c r="R11" s="7"/>
      <c r="S11" s="7"/>
      <c r="T11" s="7"/>
      <c r="U11" s="7"/>
      <c r="V11" s="7"/>
      <c r="W11" s="7"/>
      <c r="X11" s="4"/>
    </row>
    <row r="12" spans="1:24" ht="13.5" customHeight="1" x14ac:dyDescent="0.2">
      <c r="B12" s="13"/>
      <c r="C12" s="11"/>
      <c r="D12" s="15"/>
      <c r="E12" s="15"/>
      <c r="F12" s="15"/>
      <c r="G12" s="15"/>
      <c r="H12" s="15"/>
      <c r="I12" s="15"/>
      <c r="J12" s="15"/>
      <c r="K12" s="15"/>
      <c r="L12" s="9"/>
      <c r="N12" s="13"/>
      <c r="O12" s="7"/>
      <c r="P12" s="7"/>
      <c r="Q12" s="7"/>
      <c r="R12" s="7"/>
      <c r="S12" s="7"/>
      <c r="T12" s="7"/>
      <c r="U12" s="7"/>
      <c r="V12" s="7"/>
      <c r="W12" s="7"/>
      <c r="X12" s="4"/>
    </row>
    <row r="13" spans="1:24" ht="13.5" customHeight="1" x14ac:dyDescent="0.2">
      <c r="B13" s="13"/>
      <c r="C13" s="11"/>
      <c r="D13" s="15"/>
      <c r="E13" s="15"/>
      <c r="F13" s="15"/>
      <c r="G13" s="15"/>
      <c r="H13" s="15"/>
      <c r="I13" s="15"/>
      <c r="J13" s="15"/>
      <c r="K13" s="15"/>
      <c r="L13" s="9"/>
      <c r="N13" s="13"/>
      <c r="O13" s="7"/>
      <c r="P13" s="7"/>
      <c r="Q13" s="7"/>
      <c r="R13" s="7"/>
      <c r="S13" s="7"/>
      <c r="T13" s="7"/>
      <c r="U13" s="7"/>
      <c r="V13" s="7"/>
      <c r="W13" s="7"/>
      <c r="X13" s="4"/>
    </row>
    <row r="14" spans="1:24" ht="13.5" customHeight="1" x14ac:dyDescent="0.2">
      <c r="B14" s="13"/>
      <c r="C14" s="30" t="s">
        <v>122</v>
      </c>
      <c r="D14" s="25"/>
      <c r="E14" s="15"/>
      <c r="F14" s="15"/>
      <c r="G14" s="15"/>
      <c r="H14" s="15"/>
      <c r="I14" s="15"/>
      <c r="J14" s="15"/>
      <c r="K14" s="15"/>
      <c r="L14" s="9"/>
      <c r="N14" s="13"/>
      <c r="O14" s="7"/>
      <c r="P14" s="7"/>
      <c r="Q14" s="7"/>
      <c r="R14" s="7"/>
      <c r="S14" s="7"/>
      <c r="T14" s="7"/>
      <c r="U14" s="7"/>
      <c r="V14" s="7"/>
      <c r="W14" s="7"/>
      <c r="X14" s="4"/>
    </row>
    <row r="15" spans="1:24" ht="13.5" customHeight="1" x14ac:dyDescent="0.2">
      <c r="B15" s="13"/>
      <c r="C15" s="25"/>
      <c r="D15" s="25"/>
      <c r="E15" s="15"/>
      <c r="F15" s="15"/>
      <c r="G15" s="15"/>
      <c r="H15" s="15"/>
      <c r="I15" s="15"/>
      <c r="J15" s="15"/>
      <c r="K15" s="15"/>
      <c r="L15" s="9"/>
      <c r="N15" s="13"/>
      <c r="O15" s="7"/>
      <c r="P15" s="7"/>
      <c r="Q15" s="7"/>
      <c r="R15" s="7"/>
      <c r="S15" s="7"/>
      <c r="T15" s="7"/>
      <c r="U15" s="7"/>
      <c r="V15" s="7"/>
      <c r="W15" s="7"/>
      <c r="X15" s="4"/>
    </row>
    <row r="16" spans="1:24" ht="13.5" customHeight="1" x14ac:dyDescent="0.2">
      <c r="B16" s="13"/>
      <c r="C16" s="25"/>
      <c r="D16" s="25" t="s">
        <v>123</v>
      </c>
      <c r="E16" s="15"/>
      <c r="F16" s="15"/>
      <c r="G16" s="15"/>
      <c r="H16" s="15"/>
      <c r="I16" s="15"/>
      <c r="J16" s="15"/>
      <c r="K16" s="15"/>
      <c r="L16" s="9"/>
      <c r="N16" s="13"/>
      <c r="O16" s="7"/>
      <c r="P16" s="25"/>
      <c r="Q16" s="7"/>
      <c r="R16" s="7"/>
      <c r="S16" s="7"/>
      <c r="T16" s="7"/>
      <c r="U16" s="7"/>
      <c r="V16" s="7"/>
      <c r="W16" s="7"/>
      <c r="X16" s="4"/>
    </row>
    <row r="17" spans="2:24" ht="13.5" customHeight="1" x14ac:dyDescent="0.2">
      <c r="B17" s="13"/>
      <c r="C17" s="11"/>
      <c r="D17" s="15"/>
      <c r="E17" s="15"/>
      <c r="F17" s="15"/>
      <c r="G17" s="15"/>
      <c r="H17" s="15"/>
      <c r="I17" s="15"/>
      <c r="J17" s="15"/>
      <c r="K17" s="15"/>
      <c r="L17" s="9"/>
      <c r="N17" s="13"/>
      <c r="O17" s="7"/>
      <c r="P17" s="25"/>
      <c r="Q17" s="7"/>
      <c r="R17" s="7"/>
      <c r="S17" s="7"/>
      <c r="T17" s="7"/>
      <c r="U17" s="7"/>
      <c r="V17" s="7"/>
      <c r="W17" s="7"/>
      <c r="X17" s="4"/>
    </row>
    <row r="18" spans="2:24" s="24" customFormat="1" ht="13.5" customHeight="1" x14ac:dyDescent="0.2">
      <c r="B18" s="32"/>
      <c r="C18" s="30"/>
      <c r="D18" s="25"/>
      <c r="E18" s="25"/>
      <c r="F18" s="25"/>
      <c r="G18" s="25"/>
      <c r="H18" s="25"/>
      <c r="I18" s="25"/>
      <c r="J18" s="25"/>
      <c r="K18" s="25"/>
      <c r="L18" s="29"/>
      <c r="N18" s="32"/>
      <c r="O18" s="28"/>
      <c r="P18" s="25"/>
      <c r="Q18" s="28"/>
      <c r="R18" s="28"/>
      <c r="S18" s="28"/>
      <c r="T18" s="28"/>
      <c r="U18" s="28"/>
      <c r="V18" s="28"/>
      <c r="W18" s="28"/>
      <c r="X18" s="27"/>
    </row>
    <row r="19" spans="2:24" ht="13.5" customHeight="1" x14ac:dyDescent="0.2">
      <c r="B19" s="13"/>
      <c r="C19" s="30" t="s">
        <v>18</v>
      </c>
      <c r="D19" s="15"/>
      <c r="E19" s="15"/>
      <c r="F19" s="15"/>
      <c r="G19" s="15"/>
      <c r="H19" s="15"/>
      <c r="I19" s="15"/>
      <c r="J19" s="15"/>
      <c r="K19" s="15"/>
      <c r="L19" s="9"/>
      <c r="N19" s="13"/>
      <c r="O19" s="7"/>
      <c r="P19" s="25"/>
      <c r="Q19" s="7"/>
      <c r="R19" s="7"/>
      <c r="S19" s="7"/>
      <c r="T19" s="7"/>
      <c r="U19" s="7"/>
      <c r="V19" s="7"/>
      <c r="W19" s="7"/>
      <c r="X19" s="4"/>
    </row>
    <row r="20" spans="2:24" ht="13.5" customHeight="1" x14ac:dyDescent="0.2">
      <c r="B20" s="13"/>
      <c r="C20" s="11"/>
      <c r="D20" s="15"/>
      <c r="E20" s="15"/>
      <c r="F20" s="15"/>
      <c r="G20" s="15"/>
      <c r="H20" s="15"/>
      <c r="I20" s="15"/>
      <c r="J20" s="15"/>
      <c r="K20" s="15"/>
      <c r="L20" s="9"/>
      <c r="N20" s="13"/>
      <c r="O20" s="7"/>
      <c r="P20" s="25"/>
      <c r="Q20" s="7"/>
      <c r="R20" s="7"/>
      <c r="S20" s="7"/>
      <c r="T20" s="7"/>
      <c r="U20" s="7"/>
      <c r="V20" s="7"/>
      <c r="W20" s="7"/>
      <c r="X20" s="4"/>
    </row>
    <row r="21" spans="2:24" s="24" customFormat="1" ht="13.5" customHeight="1" x14ac:dyDescent="0.2">
      <c r="B21" s="32"/>
      <c r="C21" s="30"/>
      <c r="D21" s="174" t="s">
        <v>29</v>
      </c>
      <c r="E21" s="174"/>
      <c r="F21" s="174"/>
      <c r="G21" s="174"/>
      <c r="H21" s="174"/>
      <c r="I21" s="174"/>
      <c r="J21" s="174"/>
      <c r="K21" s="174"/>
      <c r="L21" s="29"/>
      <c r="N21" s="32"/>
      <c r="O21" s="28"/>
      <c r="P21" s="25"/>
      <c r="Q21" s="28"/>
      <c r="R21" s="28"/>
      <c r="S21" s="28"/>
      <c r="T21" s="28"/>
      <c r="U21" s="28"/>
      <c r="V21" s="28"/>
      <c r="W21" s="28"/>
      <c r="X21" s="27"/>
    </row>
    <row r="22" spans="2:24" s="24" customFormat="1" ht="13.5" customHeight="1" x14ac:dyDescent="0.2">
      <c r="B22" s="32"/>
      <c r="C22" s="30"/>
      <c r="D22" s="174"/>
      <c r="E22" s="174"/>
      <c r="F22" s="174"/>
      <c r="G22" s="174"/>
      <c r="H22" s="174"/>
      <c r="I22" s="174"/>
      <c r="J22" s="174"/>
      <c r="K22" s="174"/>
      <c r="L22" s="29"/>
      <c r="N22" s="32"/>
      <c r="O22" s="28"/>
      <c r="P22" s="25"/>
      <c r="Q22" s="28"/>
      <c r="R22" s="28"/>
      <c r="S22" s="28"/>
      <c r="T22" s="28"/>
      <c r="U22" s="28"/>
      <c r="V22" s="28"/>
      <c r="W22" s="28"/>
      <c r="X22" s="27"/>
    </row>
    <row r="23" spans="2:24" s="24" customFormat="1" ht="13.5" customHeight="1" x14ac:dyDescent="0.2">
      <c r="B23" s="32"/>
      <c r="C23" s="30"/>
      <c r="D23" s="174" t="s">
        <v>31</v>
      </c>
      <c r="E23" s="174"/>
      <c r="F23" s="174"/>
      <c r="G23" s="174"/>
      <c r="H23" s="174"/>
      <c r="I23" s="174"/>
      <c r="J23" s="174"/>
      <c r="K23" s="174"/>
      <c r="L23" s="29"/>
      <c r="N23" s="32"/>
      <c r="O23" s="28"/>
      <c r="P23" s="25"/>
      <c r="Q23" s="28"/>
      <c r="R23" s="28"/>
      <c r="S23" s="28"/>
      <c r="T23" s="28"/>
      <c r="U23" s="28"/>
      <c r="V23" s="28"/>
      <c r="W23" s="28"/>
      <c r="X23" s="27"/>
    </row>
    <row r="24" spans="2:24" s="24" customFormat="1" ht="13.5" customHeight="1" x14ac:dyDescent="0.2">
      <c r="B24" s="32"/>
      <c r="C24" s="30"/>
      <c r="D24" s="174"/>
      <c r="E24" s="174"/>
      <c r="F24" s="174"/>
      <c r="G24" s="174"/>
      <c r="H24" s="174"/>
      <c r="I24" s="174"/>
      <c r="J24" s="174"/>
      <c r="K24" s="174"/>
      <c r="L24" s="29"/>
      <c r="N24" s="32"/>
      <c r="O24" s="28"/>
      <c r="P24" s="25"/>
      <c r="Q24" s="28"/>
      <c r="R24" s="28"/>
      <c r="S24" s="28"/>
      <c r="T24" s="28"/>
      <c r="U24" s="28"/>
      <c r="V24" s="28"/>
      <c r="W24" s="28"/>
      <c r="X24" s="27"/>
    </row>
    <row r="25" spans="2:24" s="24" customFormat="1" ht="13.5" customHeight="1" x14ac:dyDescent="0.2">
      <c r="B25" s="32"/>
      <c r="C25" s="30"/>
      <c r="D25" s="20"/>
      <c r="E25" s="20"/>
      <c r="F25" s="20"/>
      <c r="G25" s="20"/>
      <c r="H25" s="20"/>
      <c r="I25" s="20"/>
      <c r="J25" s="20"/>
      <c r="K25" s="20"/>
      <c r="L25" s="29"/>
      <c r="N25" s="32"/>
      <c r="O25" s="28"/>
      <c r="P25" s="25"/>
      <c r="Q25" s="28"/>
      <c r="R25" s="28"/>
      <c r="S25" s="28"/>
      <c r="T25" s="28"/>
      <c r="U25" s="28"/>
      <c r="V25" s="28"/>
      <c r="W25" s="28"/>
      <c r="X25" s="27"/>
    </row>
    <row r="26" spans="2:24" s="24" customFormat="1" ht="13.5" customHeight="1" x14ac:dyDescent="0.2">
      <c r="B26" s="32"/>
      <c r="C26" s="30"/>
      <c r="D26" s="25" t="s">
        <v>32</v>
      </c>
      <c r="E26" s="25"/>
      <c r="F26" s="25"/>
      <c r="G26" s="25"/>
      <c r="H26" s="25"/>
      <c r="I26" s="25"/>
      <c r="J26" s="25"/>
      <c r="K26" s="25"/>
      <c r="L26" s="29"/>
      <c r="N26" s="32"/>
      <c r="O26" s="28"/>
      <c r="P26" s="25"/>
      <c r="Q26" s="28"/>
      <c r="R26" s="28"/>
      <c r="S26" s="28"/>
      <c r="T26" s="28"/>
      <c r="U26" s="28"/>
      <c r="V26" s="28"/>
      <c r="W26" s="28"/>
      <c r="X26" s="27"/>
    </row>
    <row r="27" spans="2:24" ht="13.5" customHeight="1" x14ac:dyDescent="0.2">
      <c r="B27" s="13"/>
      <c r="C27" s="11"/>
      <c r="D27" s="22" t="s">
        <v>19</v>
      </c>
      <c r="E27" s="15"/>
      <c r="F27" s="15"/>
      <c r="G27" s="15"/>
      <c r="H27" s="15"/>
      <c r="I27" s="15"/>
      <c r="J27" s="15"/>
      <c r="K27" s="15"/>
      <c r="L27" s="9"/>
      <c r="N27" s="13"/>
      <c r="O27" s="7"/>
      <c r="P27" s="25"/>
      <c r="Q27" s="7"/>
      <c r="R27" s="7"/>
      <c r="S27" s="7"/>
      <c r="T27" s="7"/>
      <c r="U27" s="7"/>
      <c r="V27" s="7"/>
      <c r="W27" s="7"/>
      <c r="X27" s="4"/>
    </row>
    <row r="28" spans="2:24" ht="13.5" customHeight="1" x14ac:dyDescent="0.2">
      <c r="B28" s="13"/>
      <c r="C28" s="11"/>
      <c r="D28" s="22" t="s">
        <v>127</v>
      </c>
      <c r="E28" s="15"/>
      <c r="F28" s="15"/>
      <c r="G28" s="15"/>
      <c r="H28" s="15"/>
      <c r="I28" s="15"/>
      <c r="J28" s="15"/>
      <c r="K28" s="15"/>
      <c r="L28" s="9"/>
      <c r="N28" s="13"/>
      <c r="O28" s="7"/>
      <c r="P28" s="25"/>
      <c r="Q28" s="7"/>
      <c r="R28" s="7"/>
      <c r="S28" s="7"/>
      <c r="T28" s="7"/>
      <c r="U28" s="7"/>
      <c r="V28" s="7"/>
      <c r="W28" s="7"/>
      <c r="X28" s="4"/>
    </row>
    <row r="29" spans="2:24" ht="13.5" customHeight="1" x14ac:dyDescent="0.2">
      <c r="B29" s="13"/>
      <c r="C29" s="11"/>
      <c r="D29" s="22" t="s">
        <v>33</v>
      </c>
      <c r="E29" s="15"/>
      <c r="F29" s="15"/>
      <c r="G29" s="15"/>
      <c r="H29" s="15"/>
      <c r="I29" s="15"/>
      <c r="J29" s="15"/>
      <c r="K29" s="15"/>
      <c r="L29" s="9"/>
      <c r="N29" s="13"/>
      <c r="O29" s="7"/>
      <c r="P29" s="25" t="s">
        <v>20</v>
      </c>
      <c r="Q29" s="7"/>
      <c r="R29" s="7"/>
      <c r="S29" s="7"/>
      <c r="T29" s="7"/>
      <c r="U29" s="7"/>
      <c r="V29" s="7"/>
      <c r="W29" s="7"/>
      <c r="X29" s="4"/>
    </row>
    <row r="30" spans="2:24" ht="13.5" customHeight="1" x14ac:dyDescent="0.2">
      <c r="B30" s="13"/>
      <c r="C30" s="11"/>
      <c r="D30" s="22" t="s">
        <v>40</v>
      </c>
      <c r="E30" s="15"/>
      <c r="F30" s="15"/>
      <c r="G30" s="15"/>
      <c r="H30" s="15"/>
      <c r="I30" s="15"/>
      <c r="J30" s="15"/>
      <c r="K30" s="15"/>
      <c r="L30" s="9"/>
      <c r="N30" s="13"/>
      <c r="O30" s="7"/>
      <c r="P30" s="25"/>
      <c r="Q30" s="7"/>
      <c r="R30" s="7"/>
      <c r="S30" s="7"/>
      <c r="T30" s="7"/>
      <c r="U30" s="7"/>
      <c r="V30" s="7"/>
      <c r="W30" s="7"/>
      <c r="X30" s="4"/>
    </row>
    <row r="31" spans="2:24" ht="13.5" customHeight="1" x14ac:dyDescent="0.2">
      <c r="B31" s="13"/>
      <c r="C31" s="11"/>
      <c r="D31" s="15"/>
      <c r="E31" s="15"/>
      <c r="F31" s="15"/>
      <c r="G31" s="15"/>
      <c r="H31" s="15"/>
      <c r="I31" s="15"/>
      <c r="J31" s="15"/>
      <c r="K31" s="15"/>
      <c r="L31" s="9"/>
      <c r="N31" s="13"/>
      <c r="O31" s="7"/>
      <c r="P31" s="25"/>
      <c r="Q31" s="7"/>
      <c r="R31" s="7"/>
      <c r="S31" s="7"/>
      <c r="T31" s="7"/>
      <c r="U31" s="7"/>
      <c r="V31" s="7"/>
      <c r="W31" s="7"/>
      <c r="X31" s="4"/>
    </row>
    <row r="32" spans="2:24" s="24" customFormat="1" ht="13.5" customHeight="1" x14ac:dyDescent="0.2">
      <c r="B32" s="32"/>
      <c r="C32" s="30"/>
      <c r="D32" s="175" t="s">
        <v>30</v>
      </c>
      <c r="E32" s="175"/>
      <c r="F32" s="175"/>
      <c r="G32" s="175"/>
      <c r="H32" s="175"/>
      <c r="I32" s="175"/>
      <c r="J32" s="175"/>
      <c r="K32" s="175"/>
      <c r="L32" s="29"/>
      <c r="N32" s="32"/>
      <c r="O32" s="28"/>
      <c r="P32" s="25"/>
      <c r="Q32" s="28"/>
      <c r="R32" s="28"/>
      <c r="S32" s="28"/>
      <c r="T32" s="28"/>
      <c r="U32" s="28"/>
      <c r="V32" s="28"/>
      <c r="W32" s="28"/>
      <c r="X32" s="27"/>
    </row>
    <row r="33" spans="2:24" s="24" customFormat="1" ht="13.5" customHeight="1" x14ac:dyDescent="0.2">
      <c r="B33" s="32"/>
      <c r="C33" s="30"/>
      <c r="D33" s="175"/>
      <c r="E33" s="175"/>
      <c r="F33" s="175"/>
      <c r="G33" s="175"/>
      <c r="H33" s="175"/>
      <c r="I33" s="175"/>
      <c r="J33" s="175"/>
      <c r="K33" s="175"/>
      <c r="L33" s="29"/>
      <c r="N33" s="32"/>
      <c r="O33" s="28"/>
      <c r="P33" s="25"/>
      <c r="Q33" s="28"/>
      <c r="R33" s="28"/>
      <c r="S33" s="28"/>
      <c r="T33" s="28"/>
      <c r="U33" s="28"/>
      <c r="V33" s="28"/>
      <c r="W33" s="28"/>
      <c r="X33" s="27"/>
    </row>
    <row r="34" spans="2:24" s="24" customFormat="1" ht="13.5" customHeight="1" x14ac:dyDescent="0.2">
      <c r="B34" s="32"/>
      <c r="C34" s="30"/>
      <c r="D34" s="26"/>
      <c r="E34" s="26"/>
      <c r="F34" s="26"/>
      <c r="G34" s="26"/>
      <c r="H34" s="26"/>
      <c r="I34" s="26"/>
      <c r="J34" s="26"/>
      <c r="K34" s="26"/>
      <c r="L34" s="29"/>
      <c r="N34" s="32"/>
      <c r="O34" s="28"/>
      <c r="P34" s="25"/>
      <c r="Q34" s="28"/>
      <c r="R34" s="28"/>
      <c r="S34" s="28"/>
      <c r="T34" s="28"/>
      <c r="U34" s="28"/>
      <c r="V34" s="28"/>
      <c r="W34" s="28"/>
      <c r="X34" s="27"/>
    </row>
    <row r="35" spans="2:24" s="24" customFormat="1" ht="13.5" customHeight="1" x14ac:dyDescent="0.2">
      <c r="B35" s="32"/>
      <c r="C35" s="30"/>
      <c r="D35" s="25"/>
      <c r="E35" s="25"/>
      <c r="F35" s="25"/>
      <c r="G35" s="25"/>
      <c r="H35" s="25"/>
      <c r="I35" s="25"/>
      <c r="J35" s="25"/>
      <c r="K35" s="25"/>
      <c r="L35" s="29"/>
      <c r="N35" s="32"/>
      <c r="O35" s="28"/>
      <c r="P35" s="25"/>
      <c r="Q35" s="28"/>
      <c r="R35" s="28"/>
      <c r="S35" s="28"/>
      <c r="T35" s="28"/>
      <c r="U35" s="28"/>
      <c r="V35" s="28"/>
      <c r="W35" s="28"/>
      <c r="X35" s="27"/>
    </row>
    <row r="36" spans="2:24" s="24" customFormat="1" ht="13.5" customHeight="1" x14ac:dyDescent="0.2">
      <c r="B36" s="32"/>
      <c r="C36" s="23" t="s">
        <v>28</v>
      </c>
      <c r="D36" s="25"/>
      <c r="E36" s="25"/>
      <c r="F36" s="25"/>
      <c r="G36" s="25"/>
      <c r="H36" s="25"/>
      <c r="I36" s="25"/>
      <c r="J36" s="25"/>
      <c r="K36" s="25"/>
      <c r="L36" s="29"/>
      <c r="N36" s="32"/>
      <c r="O36" s="28"/>
      <c r="P36" s="25"/>
      <c r="Q36" s="28"/>
      <c r="R36" s="28"/>
      <c r="S36" s="28"/>
      <c r="T36" s="28"/>
      <c r="U36" s="28"/>
      <c r="V36" s="28"/>
      <c r="W36" s="28"/>
      <c r="X36" s="27"/>
    </row>
    <row r="37" spans="2:24" s="24" customFormat="1" ht="13.5" customHeight="1" x14ac:dyDescent="0.2">
      <c r="B37" s="32"/>
      <c r="C37" s="30"/>
      <c r="D37" s="25"/>
      <c r="E37" s="25"/>
      <c r="F37" s="25"/>
      <c r="G37" s="25"/>
      <c r="H37" s="25"/>
      <c r="I37" s="25"/>
      <c r="J37" s="25"/>
      <c r="K37" s="25"/>
      <c r="L37" s="29"/>
      <c r="N37" s="32"/>
      <c r="O37" s="28"/>
      <c r="P37" s="25"/>
      <c r="Q37" s="28"/>
      <c r="R37" s="28"/>
      <c r="S37" s="28"/>
      <c r="T37" s="28"/>
      <c r="U37" s="28"/>
      <c r="V37" s="28"/>
      <c r="W37" s="28"/>
      <c r="X37" s="27"/>
    </row>
    <row r="38" spans="2:24" s="24" customFormat="1" ht="13.5" customHeight="1" x14ac:dyDescent="0.2">
      <c r="B38" s="32"/>
      <c r="C38" s="30"/>
      <c r="D38" s="25" t="s">
        <v>23</v>
      </c>
      <c r="E38" s="25"/>
      <c r="F38" s="25"/>
      <c r="G38" s="25"/>
      <c r="H38" s="25"/>
      <c r="I38" s="25"/>
      <c r="J38" s="25"/>
      <c r="K38" s="25"/>
      <c r="L38" s="29"/>
      <c r="N38" s="32"/>
      <c r="O38" s="28"/>
      <c r="P38" s="25"/>
      <c r="Q38" s="28"/>
      <c r="R38" s="28"/>
      <c r="S38" s="28"/>
      <c r="T38" s="28"/>
      <c r="U38" s="28"/>
      <c r="V38" s="28"/>
      <c r="W38" s="28"/>
      <c r="X38" s="27"/>
    </row>
    <row r="39" spans="2:24" s="24" customFormat="1" ht="13.5" customHeight="1" x14ac:dyDescent="0.2">
      <c r="B39" s="32"/>
      <c r="C39" s="30"/>
      <c r="D39" s="25" t="s">
        <v>22</v>
      </c>
      <c r="E39" s="25"/>
      <c r="F39" s="25"/>
      <c r="G39" s="25"/>
      <c r="H39" s="25"/>
      <c r="I39" s="25"/>
      <c r="J39" s="25"/>
      <c r="K39" s="25"/>
      <c r="L39" s="29"/>
      <c r="N39" s="32"/>
      <c r="O39" s="28"/>
      <c r="P39" s="25"/>
      <c r="Q39" s="28"/>
      <c r="R39" s="28"/>
      <c r="S39" s="28"/>
      <c r="T39" s="28"/>
      <c r="U39" s="28"/>
      <c r="V39" s="28"/>
      <c r="W39" s="28"/>
      <c r="X39" s="27"/>
    </row>
    <row r="40" spans="2:24" s="24" customFormat="1" ht="13.5" customHeight="1" x14ac:dyDescent="0.2">
      <c r="B40" s="32"/>
      <c r="C40" s="30"/>
      <c r="D40" s="25" t="s">
        <v>24</v>
      </c>
      <c r="E40" s="25"/>
      <c r="F40" s="25"/>
      <c r="G40" s="25"/>
      <c r="H40" s="25"/>
      <c r="I40" s="25"/>
      <c r="J40" s="25"/>
      <c r="K40" s="25"/>
      <c r="L40" s="29"/>
      <c r="N40" s="32"/>
      <c r="O40" s="28"/>
      <c r="P40" s="25"/>
      <c r="Q40" s="28"/>
      <c r="R40" s="28"/>
      <c r="S40" s="28"/>
      <c r="T40" s="28"/>
      <c r="U40" s="28"/>
      <c r="V40" s="28"/>
      <c r="W40" s="28"/>
      <c r="X40" s="27"/>
    </row>
    <row r="41" spans="2:24" s="24" customFormat="1" ht="13.5" customHeight="1" x14ac:dyDescent="0.2">
      <c r="B41" s="32"/>
      <c r="C41" s="30"/>
      <c r="D41" s="25"/>
      <c r="E41" s="25"/>
      <c r="F41" s="25"/>
      <c r="G41" s="25"/>
      <c r="H41" s="25"/>
      <c r="I41" s="25"/>
      <c r="J41" s="25"/>
      <c r="K41" s="25"/>
      <c r="L41" s="29"/>
      <c r="N41" s="32"/>
      <c r="O41" s="28"/>
      <c r="P41" s="25"/>
      <c r="Q41" s="28"/>
      <c r="R41" s="28"/>
      <c r="S41" s="28"/>
      <c r="T41" s="28"/>
      <c r="U41" s="28"/>
      <c r="V41" s="28"/>
      <c r="W41" s="28"/>
      <c r="X41" s="27"/>
    </row>
    <row r="42" spans="2:24" ht="13.5" customHeight="1" x14ac:dyDescent="0.2">
      <c r="B42" s="13"/>
      <c r="C42" s="11"/>
      <c r="D42" s="15"/>
      <c r="E42" s="15"/>
      <c r="F42" s="15"/>
      <c r="G42" s="15"/>
      <c r="H42" s="15"/>
      <c r="I42" s="15"/>
      <c r="J42" s="15"/>
      <c r="K42" s="15"/>
      <c r="L42" s="9"/>
      <c r="N42" s="13"/>
      <c r="O42" s="7"/>
      <c r="P42" s="25"/>
      <c r="Q42" s="7"/>
      <c r="R42" s="7"/>
      <c r="S42" s="7"/>
      <c r="T42" s="7"/>
      <c r="U42" s="7"/>
      <c r="V42" s="7"/>
      <c r="W42" s="7"/>
      <c r="X42" s="4"/>
    </row>
    <row r="43" spans="2:24" s="24" customFormat="1" ht="13.5" customHeight="1" x14ac:dyDescent="0.2">
      <c r="B43" s="32"/>
      <c r="C43" s="30" t="s">
        <v>62</v>
      </c>
      <c r="D43" s="25"/>
      <c r="E43" s="25"/>
      <c r="F43" s="25"/>
      <c r="G43" s="25"/>
      <c r="H43" s="25"/>
      <c r="I43" s="25"/>
      <c r="J43" s="25"/>
      <c r="K43" s="25"/>
      <c r="L43" s="29"/>
      <c r="N43" s="32"/>
      <c r="O43" s="28"/>
      <c r="P43" s="25"/>
      <c r="Q43" s="28"/>
      <c r="R43" s="28"/>
      <c r="S43" s="28"/>
      <c r="T43" s="28"/>
      <c r="U43" s="28"/>
      <c r="V43" s="28"/>
      <c r="W43" s="28"/>
      <c r="X43" s="27"/>
    </row>
    <row r="44" spans="2:24" s="24" customFormat="1" ht="13.5" customHeight="1" x14ac:dyDescent="0.2">
      <c r="B44" s="32"/>
      <c r="C44" s="30"/>
      <c r="D44" s="25"/>
      <c r="E44" s="25"/>
      <c r="F44" s="25"/>
      <c r="G44" s="25"/>
      <c r="H44" s="25"/>
      <c r="I44" s="25"/>
      <c r="J44" s="25"/>
      <c r="K44" s="25"/>
      <c r="L44" s="29"/>
      <c r="N44" s="32"/>
      <c r="O44" s="28"/>
      <c r="P44" s="25"/>
      <c r="Q44" s="28"/>
      <c r="R44" s="28"/>
      <c r="S44" s="28"/>
      <c r="T44" s="28"/>
      <c r="U44" s="28"/>
      <c r="V44" s="28"/>
      <c r="W44" s="28"/>
      <c r="X44" s="27"/>
    </row>
    <row r="45" spans="2:24" s="24" customFormat="1" ht="13.5" customHeight="1" x14ac:dyDescent="0.2">
      <c r="B45" s="32"/>
      <c r="C45" s="30"/>
      <c r="D45" s="25" t="s">
        <v>124</v>
      </c>
      <c r="E45" s="25"/>
      <c r="F45" s="25"/>
      <c r="G45" s="25"/>
      <c r="H45" s="25"/>
      <c r="I45" s="25"/>
      <c r="J45" s="25"/>
      <c r="K45" s="25"/>
      <c r="L45" s="29"/>
      <c r="N45" s="32"/>
      <c r="O45" s="28"/>
      <c r="P45" s="25"/>
      <c r="Q45" s="28"/>
      <c r="R45" s="28"/>
      <c r="S45" s="28"/>
      <c r="T45" s="28"/>
      <c r="U45" s="28"/>
      <c r="V45" s="28"/>
      <c r="W45" s="28"/>
      <c r="X45" s="27"/>
    </row>
    <row r="46" spans="2:24" s="24" customFormat="1" ht="13.5" customHeight="1" x14ac:dyDescent="0.2">
      <c r="B46" s="32"/>
      <c r="C46" s="30"/>
      <c r="D46" s="25" t="s">
        <v>41</v>
      </c>
      <c r="E46" s="25"/>
      <c r="F46" s="25"/>
      <c r="G46" s="25"/>
      <c r="H46" s="25"/>
      <c r="I46" s="25"/>
      <c r="J46" s="25"/>
      <c r="K46" s="25"/>
      <c r="L46" s="29"/>
      <c r="N46" s="32"/>
      <c r="O46" s="28"/>
      <c r="P46" s="25"/>
      <c r="Q46" s="28"/>
      <c r="R46" s="28"/>
      <c r="S46" s="28"/>
      <c r="T46" s="28"/>
      <c r="U46" s="28"/>
      <c r="V46" s="28"/>
      <c r="W46" s="28"/>
      <c r="X46" s="27"/>
    </row>
    <row r="47" spans="2:24" s="24" customFormat="1" ht="13.5" customHeight="1" x14ac:dyDescent="0.2">
      <c r="B47" s="32"/>
      <c r="C47" s="30"/>
      <c r="D47" s="25" t="s">
        <v>42</v>
      </c>
      <c r="E47" s="25"/>
      <c r="F47" s="25"/>
      <c r="G47" s="25"/>
      <c r="H47" s="25"/>
      <c r="I47" s="25"/>
      <c r="J47" s="25"/>
      <c r="K47" s="25"/>
      <c r="L47" s="29"/>
      <c r="N47" s="32"/>
      <c r="O47" s="28"/>
      <c r="P47" s="25"/>
      <c r="Q47" s="28"/>
      <c r="R47" s="28"/>
      <c r="S47" s="28"/>
      <c r="T47" s="28"/>
      <c r="U47" s="28"/>
      <c r="V47" s="28"/>
      <c r="W47" s="28"/>
      <c r="X47" s="27"/>
    </row>
    <row r="48" spans="2:24" s="24" customFormat="1" ht="13.5" customHeight="1" x14ac:dyDescent="0.2">
      <c r="B48" s="32"/>
      <c r="C48" s="30"/>
      <c r="D48" s="25" t="s">
        <v>34</v>
      </c>
      <c r="E48" s="25"/>
      <c r="F48" s="25"/>
      <c r="G48" s="25"/>
      <c r="H48" s="25"/>
      <c r="I48" s="25"/>
      <c r="J48" s="25"/>
      <c r="K48" s="25"/>
      <c r="L48" s="29"/>
      <c r="N48" s="32"/>
      <c r="O48" s="28"/>
      <c r="P48" s="25"/>
      <c r="Q48" s="28"/>
      <c r="R48" s="28"/>
      <c r="S48" s="28"/>
      <c r="T48" s="28"/>
      <c r="U48" s="28"/>
      <c r="V48" s="28"/>
      <c r="W48" s="28"/>
      <c r="X48" s="27"/>
    </row>
    <row r="49" spans="2:24" s="24" customFormat="1" ht="13.5" customHeight="1" x14ac:dyDescent="0.2">
      <c r="B49" s="32"/>
      <c r="C49" s="30"/>
      <c r="D49" s="25" t="s">
        <v>63</v>
      </c>
      <c r="E49" s="25"/>
      <c r="F49" s="25"/>
      <c r="G49" s="25"/>
      <c r="H49" s="25"/>
      <c r="I49" s="25"/>
      <c r="J49" s="25"/>
      <c r="K49" s="25"/>
      <c r="L49" s="29"/>
      <c r="N49" s="32"/>
      <c r="O49" s="28"/>
      <c r="P49" s="25"/>
      <c r="Q49" s="28"/>
      <c r="R49" s="28"/>
      <c r="S49" s="28"/>
      <c r="T49" s="28"/>
      <c r="U49" s="28"/>
      <c r="V49" s="28"/>
      <c r="W49" s="28"/>
      <c r="X49" s="27"/>
    </row>
    <row r="50" spans="2:24" s="24" customFormat="1" ht="13.5" customHeight="1" x14ac:dyDescent="0.2">
      <c r="B50" s="32"/>
      <c r="C50" s="30"/>
      <c r="D50" s="25" t="s">
        <v>64</v>
      </c>
      <c r="E50" s="25"/>
      <c r="F50" s="25"/>
      <c r="G50" s="25"/>
      <c r="H50" s="25"/>
      <c r="I50" s="25"/>
      <c r="J50" s="25"/>
      <c r="K50" s="25"/>
      <c r="L50" s="29"/>
      <c r="N50" s="32"/>
      <c r="O50" s="28"/>
      <c r="P50" s="25"/>
      <c r="Q50" s="28"/>
      <c r="R50" s="28"/>
      <c r="S50" s="28"/>
      <c r="T50" s="28"/>
      <c r="U50" s="28"/>
      <c r="V50" s="28"/>
      <c r="W50" s="28"/>
      <c r="X50" s="27"/>
    </row>
    <row r="51" spans="2:24" s="24" customFormat="1" ht="13.5" customHeight="1" x14ac:dyDescent="0.2">
      <c r="B51" s="32"/>
      <c r="C51" s="30"/>
      <c r="D51" s="25" t="s">
        <v>65</v>
      </c>
      <c r="E51" s="25"/>
      <c r="F51" s="25"/>
      <c r="G51" s="25"/>
      <c r="H51" s="25"/>
      <c r="I51" s="25"/>
      <c r="J51" s="25"/>
      <c r="K51" s="25"/>
      <c r="L51" s="29"/>
      <c r="N51" s="32"/>
      <c r="O51" s="28"/>
      <c r="P51" s="25"/>
      <c r="Q51" s="28"/>
      <c r="R51" s="28"/>
      <c r="S51" s="28"/>
      <c r="T51" s="28"/>
      <c r="U51" s="28"/>
      <c r="V51" s="28"/>
      <c r="W51" s="28"/>
      <c r="X51" s="27"/>
    </row>
    <row r="52" spans="2:24" s="24" customFormat="1" ht="13.5" customHeight="1" x14ac:dyDescent="0.2">
      <c r="B52" s="32"/>
      <c r="C52" s="30"/>
      <c r="D52" s="25" t="s">
        <v>35</v>
      </c>
      <c r="E52" s="25"/>
      <c r="F52" s="25"/>
      <c r="G52" s="25"/>
      <c r="H52" s="25"/>
      <c r="I52" s="25"/>
      <c r="J52" s="25"/>
      <c r="K52" s="25"/>
      <c r="L52" s="29"/>
      <c r="N52" s="32"/>
      <c r="O52" s="28"/>
      <c r="P52" s="25"/>
      <c r="Q52" s="28"/>
      <c r="R52" s="28"/>
      <c r="S52" s="28"/>
      <c r="T52" s="28"/>
      <c r="U52" s="28"/>
      <c r="V52" s="28"/>
      <c r="W52" s="28"/>
      <c r="X52" s="27"/>
    </row>
    <row r="53" spans="2:24" s="24" customFormat="1" ht="13.5" customHeight="1" x14ac:dyDescent="0.2">
      <c r="B53" s="32"/>
      <c r="C53" s="30"/>
      <c r="D53" s="25"/>
      <c r="E53" s="25"/>
      <c r="F53" s="25"/>
      <c r="G53" s="25"/>
      <c r="H53" s="25"/>
      <c r="I53" s="25"/>
      <c r="J53" s="25"/>
      <c r="K53" s="25"/>
      <c r="L53" s="29"/>
      <c r="N53" s="32"/>
      <c r="O53" s="28"/>
      <c r="P53" s="25"/>
      <c r="Q53" s="28"/>
      <c r="R53" s="28"/>
      <c r="S53" s="28"/>
      <c r="T53" s="28"/>
      <c r="U53" s="28"/>
      <c r="V53" s="28"/>
      <c r="W53" s="28"/>
      <c r="X53" s="27"/>
    </row>
    <row r="54" spans="2:24" s="24" customFormat="1" ht="13.5" customHeight="1" x14ac:dyDescent="0.2">
      <c r="B54" s="32"/>
      <c r="C54" s="30"/>
      <c r="D54" s="25"/>
      <c r="E54" s="25"/>
      <c r="F54" s="25"/>
      <c r="G54" s="25"/>
      <c r="H54" s="25"/>
      <c r="I54" s="25"/>
      <c r="J54" s="25"/>
      <c r="K54" s="25"/>
      <c r="L54" s="29"/>
      <c r="N54" s="32"/>
      <c r="O54" s="28"/>
      <c r="P54" s="25"/>
      <c r="Q54" s="28"/>
      <c r="R54" s="28"/>
      <c r="S54" s="28"/>
      <c r="T54" s="28"/>
      <c r="U54" s="28"/>
      <c r="V54" s="28"/>
      <c r="W54" s="28"/>
      <c r="X54" s="27"/>
    </row>
    <row r="55" spans="2:24" ht="13.5" customHeight="1" x14ac:dyDescent="0.2">
      <c r="B55" s="13"/>
      <c r="C55" s="11" t="s">
        <v>21</v>
      </c>
      <c r="D55" s="15"/>
      <c r="E55" s="15"/>
      <c r="F55" s="15"/>
      <c r="G55" s="15"/>
      <c r="H55" s="15"/>
      <c r="I55" s="15"/>
      <c r="J55" s="15"/>
      <c r="K55" s="15"/>
      <c r="L55" s="9"/>
      <c r="N55" s="13"/>
      <c r="O55" s="7"/>
      <c r="P55" s="25"/>
      <c r="Q55" s="7"/>
      <c r="R55" s="7"/>
      <c r="S55" s="7"/>
      <c r="T55" s="7"/>
      <c r="U55" s="7"/>
      <c r="V55" s="7"/>
      <c r="W55" s="7"/>
      <c r="X55" s="4"/>
    </row>
    <row r="56" spans="2:24" ht="13.5" customHeight="1" x14ac:dyDescent="0.2">
      <c r="B56" s="13"/>
      <c r="C56" s="11"/>
      <c r="D56" s="15"/>
      <c r="E56" s="15"/>
      <c r="F56" s="15"/>
      <c r="G56" s="15"/>
      <c r="H56" s="15"/>
      <c r="I56" s="15"/>
      <c r="J56" s="15"/>
      <c r="K56" s="15"/>
      <c r="L56" s="9"/>
      <c r="N56" s="13"/>
      <c r="O56" s="7"/>
      <c r="P56" s="25"/>
      <c r="Q56" s="7"/>
      <c r="R56" s="7"/>
      <c r="S56" s="7"/>
      <c r="T56" s="7"/>
      <c r="U56" s="7"/>
      <c r="V56" s="7"/>
      <c r="W56" s="7"/>
      <c r="X56" s="4"/>
    </row>
    <row r="57" spans="2:24" ht="13.5" customHeight="1" x14ac:dyDescent="0.2">
      <c r="B57" s="13"/>
      <c r="C57" s="11"/>
      <c r="D57" s="15" t="s">
        <v>125</v>
      </c>
      <c r="E57" s="15"/>
      <c r="F57" s="15"/>
      <c r="G57" s="15"/>
      <c r="H57" s="15"/>
      <c r="I57" s="15"/>
      <c r="J57" s="15"/>
      <c r="K57" s="15"/>
      <c r="L57" s="9"/>
      <c r="N57" s="13"/>
      <c r="O57" s="7"/>
      <c r="Q57" s="7"/>
      <c r="R57" s="7"/>
      <c r="S57" s="7"/>
      <c r="T57" s="7"/>
      <c r="U57" s="7"/>
      <c r="V57" s="7"/>
      <c r="W57" s="7"/>
      <c r="X57" s="4"/>
    </row>
    <row r="58" spans="2:24" ht="13.5" customHeight="1" x14ac:dyDescent="0.2">
      <c r="B58" s="13"/>
      <c r="C58" s="11"/>
      <c r="D58" s="15" t="s">
        <v>38</v>
      </c>
      <c r="E58" s="15"/>
      <c r="F58" s="15"/>
      <c r="G58" s="15"/>
      <c r="H58" s="15"/>
      <c r="I58" s="15"/>
      <c r="J58" s="15"/>
      <c r="K58" s="15"/>
      <c r="L58" s="9"/>
      <c r="N58" s="13"/>
      <c r="O58" s="7"/>
      <c r="P58" s="25" t="s">
        <v>25</v>
      </c>
      <c r="Q58" s="7"/>
      <c r="R58" s="7"/>
      <c r="S58" s="7"/>
      <c r="T58" s="7"/>
      <c r="U58" s="7"/>
      <c r="V58" s="7"/>
      <c r="W58" s="7"/>
      <c r="X58" s="4"/>
    </row>
    <row r="59" spans="2:24" ht="13.5" customHeight="1" x14ac:dyDescent="0.2">
      <c r="B59" s="13"/>
      <c r="C59" s="11"/>
      <c r="D59" s="15" t="s">
        <v>36</v>
      </c>
      <c r="E59" s="15"/>
      <c r="F59" s="15"/>
      <c r="G59" s="15"/>
      <c r="H59" s="15"/>
      <c r="I59" s="15"/>
      <c r="J59" s="15"/>
      <c r="K59" s="15"/>
      <c r="L59" s="9"/>
      <c r="N59" s="13"/>
      <c r="O59" s="7"/>
      <c r="P59" s="21" t="s">
        <v>26</v>
      </c>
      <c r="Q59" s="7"/>
      <c r="R59" s="7"/>
      <c r="S59" s="7"/>
      <c r="T59" s="7"/>
      <c r="U59" s="7"/>
      <c r="V59" s="7"/>
      <c r="W59" s="7"/>
      <c r="X59" s="4"/>
    </row>
    <row r="60" spans="2:24" ht="13.5" customHeight="1" x14ac:dyDescent="0.2">
      <c r="B60" s="13"/>
      <c r="C60" s="11"/>
      <c r="D60" s="15" t="s">
        <v>27</v>
      </c>
      <c r="E60" s="15"/>
      <c r="F60" s="15"/>
      <c r="G60" s="15"/>
      <c r="H60" s="15"/>
      <c r="I60" s="15"/>
      <c r="J60" s="15"/>
      <c r="K60" s="15"/>
      <c r="L60" s="9"/>
      <c r="N60" s="13"/>
      <c r="O60" s="7"/>
      <c r="P60" s="25"/>
      <c r="Q60" s="7"/>
      <c r="R60" s="7"/>
      <c r="S60" s="7"/>
      <c r="T60" s="7"/>
      <c r="U60" s="7"/>
      <c r="V60" s="7"/>
      <c r="W60" s="7"/>
      <c r="X60" s="4"/>
    </row>
    <row r="61" spans="2:24" ht="13.5" customHeight="1" x14ac:dyDescent="0.2">
      <c r="B61" s="13"/>
      <c r="C61" s="11"/>
      <c r="D61" s="15" t="s">
        <v>43</v>
      </c>
      <c r="E61" s="15"/>
      <c r="F61" s="15"/>
      <c r="G61" s="15"/>
      <c r="H61" s="15"/>
      <c r="I61" s="15"/>
      <c r="J61" s="15"/>
      <c r="K61" s="15"/>
      <c r="L61" s="9"/>
      <c r="N61" s="13"/>
      <c r="O61" s="7"/>
      <c r="P61" s="25" t="s">
        <v>20</v>
      </c>
      <c r="Q61" s="7"/>
      <c r="R61" s="7"/>
      <c r="S61" s="7"/>
      <c r="T61" s="7"/>
      <c r="U61" s="7"/>
      <c r="V61" s="7"/>
      <c r="W61" s="7"/>
      <c r="X61" s="4"/>
    </row>
    <row r="62" spans="2:24" s="24" customFormat="1" ht="13.5" customHeight="1" x14ac:dyDescent="0.2">
      <c r="B62" s="32"/>
      <c r="C62" s="30"/>
      <c r="D62" s="25" t="s">
        <v>44</v>
      </c>
      <c r="E62" s="25"/>
      <c r="F62" s="25"/>
      <c r="G62" s="25"/>
      <c r="H62" s="25"/>
      <c r="I62" s="25"/>
      <c r="J62" s="25"/>
      <c r="K62" s="25"/>
      <c r="L62" s="29"/>
      <c r="N62" s="32"/>
      <c r="O62" s="28"/>
      <c r="P62" s="25" t="s">
        <v>39</v>
      </c>
      <c r="Q62" s="28"/>
      <c r="R62" s="28"/>
      <c r="S62" s="28"/>
      <c r="T62" s="28"/>
      <c r="U62" s="28"/>
      <c r="V62" s="28"/>
      <c r="W62" s="28"/>
      <c r="X62" s="27"/>
    </row>
    <row r="63" spans="2:24" s="24" customFormat="1" ht="13.5" customHeight="1" x14ac:dyDescent="0.2">
      <c r="B63" s="32"/>
      <c r="C63" s="30"/>
      <c r="D63" s="25"/>
      <c r="E63" s="25"/>
      <c r="F63" s="25"/>
      <c r="G63" s="25"/>
      <c r="H63" s="25"/>
      <c r="I63" s="25"/>
      <c r="J63" s="25"/>
      <c r="K63" s="25"/>
      <c r="L63" s="29"/>
      <c r="N63" s="32"/>
      <c r="O63" s="28"/>
      <c r="P63" s="25"/>
      <c r="Q63" s="28"/>
      <c r="R63" s="28"/>
      <c r="S63" s="28"/>
      <c r="T63" s="28"/>
      <c r="U63" s="28"/>
      <c r="V63" s="28"/>
      <c r="W63" s="28"/>
      <c r="X63" s="27"/>
    </row>
    <row r="64" spans="2:24" s="24" customFormat="1" ht="13.5" customHeight="1" x14ac:dyDescent="0.2">
      <c r="B64" s="32"/>
      <c r="C64" s="116" t="s">
        <v>87</v>
      </c>
      <c r="D64" s="117"/>
      <c r="E64" s="117"/>
      <c r="F64" s="117"/>
      <c r="G64" s="117"/>
      <c r="H64" s="117"/>
      <c r="I64" s="117"/>
      <c r="J64" s="25"/>
      <c r="K64" s="25"/>
      <c r="L64" s="29"/>
      <c r="N64" s="32"/>
      <c r="O64" s="28"/>
      <c r="P64" s="25"/>
      <c r="Q64" s="28"/>
      <c r="R64" s="28"/>
      <c r="S64" s="28"/>
      <c r="T64" s="28"/>
      <c r="U64" s="28"/>
      <c r="V64" s="28"/>
      <c r="W64" s="28"/>
      <c r="X64" s="27"/>
    </row>
    <row r="65" spans="2:24" s="24" customFormat="1" ht="9.75" customHeight="1" x14ac:dyDescent="0.2">
      <c r="B65" s="32"/>
      <c r="C65" s="116"/>
      <c r="D65" s="117"/>
      <c r="E65" s="117"/>
      <c r="F65" s="117"/>
      <c r="G65" s="117"/>
      <c r="H65" s="117"/>
      <c r="I65" s="117"/>
      <c r="J65" s="25"/>
      <c r="K65" s="25"/>
      <c r="L65" s="29"/>
      <c r="N65" s="32"/>
      <c r="O65" s="28"/>
      <c r="P65" s="25"/>
      <c r="Q65" s="28"/>
      <c r="R65" s="28"/>
      <c r="S65" s="28"/>
      <c r="T65" s="28"/>
      <c r="U65" s="28"/>
      <c r="V65" s="28"/>
      <c r="W65" s="28"/>
      <c r="X65" s="27"/>
    </row>
    <row r="66" spans="2:24" s="24" customFormat="1" ht="14.1" customHeight="1" x14ac:dyDescent="0.2">
      <c r="B66" s="32"/>
      <c r="C66" s="118" t="s">
        <v>82</v>
      </c>
      <c r="D66" s="118"/>
      <c r="E66" s="118"/>
      <c r="F66" s="118"/>
      <c r="G66" s="118"/>
      <c r="H66" s="118"/>
      <c r="I66" s="118"/>
      <c r="J66" s="96"/>
      <c r="K66" s="96"/>
      <c r="L66" s="29"/>
      <c r="N66" s="32"/>
      <c r="O66" s="28"/>
      <c r="P66" s="25"/>
      <c r="Q66" s="28"/>
      <c r="R66" s="28"/>
      <c r="S66" s="28"/>
      <c r="T66" s="28"/>
      <c r="U66" s="28"/>
      <c r="V66" s="28"/>
      <c r="W66" s="28"/>
      <c r="X66" s="27"/>
    </row>
    <row r="67" spans="2:24" s="24" customFormat="1" ht="13.5" customHeight="1" x14ac:dyDescent="0.2">
      <c r="B67" s="32"/>
      <c r="C67" s="119" t="s">
        <v>85</v>
      </c>
      <c r="D67" s="117"/>
      <c r="E67" s="117"/>
      <c r="F67" s="117"/>
      <c r="G67" s="117"/>
      <c r="H67" s="117"/>
      <c r="I67" s="117"/>
      <c r="J67" s="25"/>
      <c r="K67" s="25"/>
      <c r="L67" s="29"/>
      <c r="N67" s="32"/>
      <c r="O67" s="28"/>
      <c r="P67" s="25"/>
      <c r="Q67" s="28"/>
      <c r="R67" s="28"/>
      <c r="S67" s="28"/>
      <c r="T67" s="28"/>
      <c r="U67" s="28"/>
      <c r="V67" s="28"/>
      <c r="W67" s="28"/>
      <c r="X67" s="27"/>
    </row>
    <row r="68" spans="2:24" s="24" customFormat="1" ht="13.5" customHeight="1" x14ac:dyDescent="0.2">
      <c r="B68" s="32"/>
      <c r="C68" s="117" t="s">
        <v>86</v>
      </c>
      <c r="D68" s="117"/>
      <c r="E68" s="117"/>
      <c r="F68" s="117"/>
      <c r="G68" s="117"/>
      <c r="H68" s="117"/>
      <c r="I68" s="117"/>
      <c r="J68" s="25"/>
      <c r="K68" s="25"/>
      <c r="L68" s="29"/>
      <c r="N68" s="32"/>
      <c r="O68" s="28"/>
      <c r="P68" s="25"/>
      <c r="Q68" s="28"/>
      <c r="R68" s="28"/>
      <c r="S68" s="28"/>
      <c r="T68" s="28"/>
      <c r="U68" s="28"/>
      <c r="V68" s="28"/>
      <c r="W68" s="28"/>
      <c r="X68" s="27"/>
    </row>
    <row r="69" spans="2:24" s="24" customFormat="1" ht="13.5" customHeight="1" x14ac:dyDescent="0.2">
      <c r="B69" s="32"/>
      <c r="C69" s="117"/>
      <c r="D69" s="117"/>
      <c r="E69" s="117"/>
      <c r="F69" s="117"/>
      <c r="G69" s="117"/>
      <c r="H69" s="117"/>
      <c r="I69" s="117"/>
      <c r="J69" s="25"/>
      <c r="K69" s="25"/>
      <c r="L69" s="29"/>
      <c r="N69" s="32"/>
      <c r="O69" s="28"/>
      <c r="P69" s="25"/>
      <c r="Q69" s="28"/>
      <c r="R69" s="28"/>
      <c r="S69" s="28"/>
      <c r="T69" s="28"/>
      <c r="U69" s="28"/>
      <c r="V69" s="28"/>
      <c r="W69" s="28"/>
      <c r="X69" s="27"/>
    </row>
    <row r="70" spans="2:24" s="24" customFormat="1" ht="13.5" customHeight="1" x14ac:dyDescent="0.2">
      <c r="B70" s="32"/>
      <c r="C70" s="116" t="s">
        <v>92</v>
      </c>
      <c r="D70" s="117"/>
      <c r="E70" s="117"/>
      <c r="F70" s="117"/>
      <c r="G70" s="117" t="s">
        <v>94</v>
      </c>
      <c r="H70" s="117"/>
      <c r="I70" s="117"/>
      <c r="J70" s="25"/>
      <c r="K70" s="25"/>
      <c r="L70" s="29"/>
      <c r="N70" s="32"/>
      <c r="O70" s="28"/>
      <c r="P70" s="25"/>
      <c r="Q70" s="28"/>
      <c r="R70" s="28"/>
      <c r="S70" s="28"/>
      <c r="T70" s="28"/>
      <c r="U70" s="28"/>
      <c r="V70" s="28"/>
      <c r="W70" s="28"/>
      <c r="X70" s="27"/>
    </row>
    <row r="71" spans="2:24" s="24" customFormat="1" ht="13.5" customHeight="1" x14ac:dyDescent="0.2">
      <c r="B71" s="32"/>
      <c r="C71" s="117"/>
      <c r="D71" s="117"/>
      <c r="E71" s="117"/>
      <c r="F71" s="117"/>
      <c r="G71" s="117"/>
      <c r="H71" s="117"/>
      <c r="I71" s="117"/>
      <c r="J71" s="25"/>
      <c r="K71" s="25"/>
      <c r="L71" s="29"/>
      <c r="N71" s="32"/>
      <c r="O71" s="28"/>
      <c r="P71" s="25"/>
      <c r="Q71" s="28"/>
      <c r="R71" s="28"/>
      <c r="S71" s="28"/>
      <c r="T71" s="28"/>
      <c r="U71" s="28"/>
      <c r="V71" s="28"/>
      <c r="W71" s="28"/>
      <c r="X71" s="27"/>
    </row>
    <row r="72" spans="2:24" s="24" customFormat="1" ht="13.5" customHeight="1" x14ac:dyDescent="0.2">
      <c r="B72" s="32"/>
      <c r="C72" s="117" t="s">
        <v>140</v>
      </c>
      <c r="D72" s="117"/>
      <c r="E72" s="117"/>
      <c r="F72" s="117"/>
      <c r="G72" s="117"/>
      <c r="H72" s="117"/>
      <c r="I72" s="117"/>
      <c r="J72" s="25"/>
      <c r="K72" s="25"/>
      <c r="L72" s="29"/>
      <c r="N72" s="32"/>
      <c r="O72" s="28"/>
      <c r="P72" s="25"/>
      <c r="Q72" s="28"/>
      <c r="R72" s="28"/>
      <c r="S72" s="28"/>
      <c r="T72" s="28"/>
      <c r="U72" s="28"/>
      <c r="V72" s="28"/>
      <c r="W72" s="28"/>
      <c r="X72" s="27"/>
    </row>
    <row r="73" spans="2:24" s="24" customFormat="1" ht="13.5" customHeight="1" x14ac:dyDescent="0.2">
      <c r="B73" s="32"/>
      <c r="C73" s="117" t="s">
        <v>141</v>
      </c>
      <c r="D73" s="117"/>
      <c r="E73" s="117"/>
      <c r="F73" s="117"/>
      <c r="G73" s="117"/>
      <c r="H73" s="117"/>
      <c r="I73" s="117"/>
      <c r="J73" s="25"/>
      <c r="K73" s="25"/>
      <c r="L73" s="29"/>
      <c r="N73" s="32"/>
      <c r="O73" s="28"/>
      <c r="P73" s="25"/>
      <c r="Q73" s="28"/>
      <c r="R73" s="28"/>
      <c r="S73" s="28"/>
      <c r="T73" s="28"/>
      <c r="U73" s="28"/>
      <c r="V73" s="28"/>
      <c r="W73" s="28"/>
      <c r="X73" s="27"/>
    </row>
    <row r="74" spans="2:24" s="24" customFormat="1" ht="13.5" customHeight="1" x14ac:dyDescent="0.2">
      <c r="B74" s="32"/>
      <c r="C74" s="117" t="s">
        <v>142</v>
      </c>
      <c r="D74" s="117"/>
      <c r="E74" s="117"/>
      <c r="F74" s="117"/>
      <c r="G74" s="117"/>
      <c r="H74" s="117"/>
      <c r="I74" s="117"/>
      <c r="J74" s="25"/>
      <c r="K74" s="25"/>
      <c r="L74" s="29"/>
      <c r="N74" s="32"/>
      <c r="O74" s="28"/>
      <c r="P74" s="25"/>
      <c r="Q74" s="28"/>
      <c r="R74" s="28"/>
      <c r="S74" s="28"/>
      <c r="T74" s="28"/>
      <c r="U74" s="28"/>
      <c r="V74" s="28"/>
      <c r="W74" s="28"/>
      <c r="X74" s="27"/>
    </row>
    <row r="75" spans="2:24" s="24" customFormat="1" ht="13.5" customHeight="1" x14ac:dyDescent="0.2">
      <c r="B75" s="32"/>
      <c r="C75" s="117" t="s">
        <v>143</v>
      </c>
      <c r="D75" s="117"/>
      <c r="E75" s="117"/>
      <c r="F75" s="117"/>
      <c r="G75" s="117"/>
      <c r="H75" s="117"/>
      <c r="I75" s="117"/>
      <c r="J75" s="25"/>
      <c r="K75" s="25"/>
      <c r="L75" s="29"/>
      <c r="N75" s="32"/>
      <c r="O75" s="28"/>
      <c r="P75" s="25"/>
      <c r="Q75" s="28"/>
      <c r="R75" s="28"/>
      <c r="S75" s="28"/>
      <c r="T75" s="28"/>
      <c r="U75" s="28"/>
      <c r="V75" s="28"/>
      <c r="W75" s="28"/>
      <c r="X75" s="27"/>
    </row>
    <row r="76" spans="2:24" s="24" customFormat="1" ht="13.5" customHeight="1" x14ac:dyDescent="0.2">
      <c r="B76" s="32"/>
      <c r="C76" s="117"/>
      <c r="D76" s="117"/>
      <c r="E76" s="117"/>
      <c r="F76" s="117"/>
      <c r="G76" s="117"/>
      <c r="H76" s="117"/>
      <c r="I76" s="117"/>
      <c r="J76" s="25"/>
      <c r="K76" s="25"/>
      <c r="L76" s="29"/>
      <c r="N76" s="32"/>
      <c r="O76" s="28"/>
      <c r="P76" s="25"/>
      <c r="Q76" s="28"/>
      <c r="R76" s="28"/>
      <c r="S76" s="28"/>
      <c r="T76" s="28"/>
      <c r="U76" s="28"/>
      <c r="V76" s="28"/>
      <c r="W76" s="28"/>
      <c r="X76" s="27"/>
    </row>
    <row r="77" spans="2:24" s="24" customFormat="1" ht="13.5" customHeight="1" x14ac:dyDescent="0.2">
      <c r="B77" s="32"/>
      <c r="C77" s="116" t="s">
        <v>97</v>
      </c>
      <c r="D77" s="117"/>
      <c r="E77" s="117"/>
      <c r="F77" s="117"/>
      <c r="G77" s="117"/>
      <c r="H77" s="117"/>
      <c r="I77" s="117"/>
      <c r="J77" s="25"/>
      <c r="K77" s="25"/>
      <c r="L77" s="29"/>
      <c r="N77" s="32"/>
      <c r="O77" s="28"/>
      <c r="P77" s="25"/>
      <c r="Q77" s="28"/>
      <c r="R77" s="28"/>
      <c r="S77" s="28"/>
      <c r="T77" s="28"/>
      <c r="U77" s="28"/>
      <c r="V77" s="28"/>
      <c r="W77" s="28"/>
      <c r="X77" s="27"/>
    </row>
    <row r="78" spans="2:24" s="24" customFormat="1" ht="13.5" customHeight="1" x14ac:dyDescent="0.2">
      <c r="B78" s="32"/>
      <c r="C78" s="117"/>
      <c r="D78" s="117"/>
      <c r="E78" s="117"/>
      <c r="F78" s="117"/>
      <c r="G78" s="117"/>
      <c r="H78" s="117"/>
      <c r="I78" s="117"/>
      <c r="J78" s="25"/>
      <c r="K78" s="25"/>
      <c r="L78" s="29"/>
      <c r="N78" s="32"/>
      <c r="O78" s="28"/>
      <c r="P78" s="25"/>
      <c r="Q78" s="28"/>
      <c r="R78" s="28"/>
      <c r="S78" s="28"/>
      <c r="T78" s="28"/>
      <c r="U78" s="28"/>
      <c r="V78" s="28"/>
      <c r="W78" s="28"/>
      <c r="X78" s="27"/>
    </row>
    <row r="79" spans="2:24" s="24" customFormat="1" ht="13.5" customHeight="1" x14ac:dyDescent="0.2">
      <c r="B79" s="32"/>
      <c r="C79" s="117" t="s">
        <v>95</v>
      </c>
      <c r="D79" s="117"/>
      <c r="E79" s="117"/>
      <c r="F79" s="117"/>
      <c r="G79" s="117"/>
      <c r="H79" s="117"/>
      <c r="I79" s="117"/>
      <c r="J79" s="25"/>
      <c r="K79" s="25"/>
      <c r="L79" s="29"/>
      <c r="N79" s="32"/>
      <c r="O79" s="28"/>
      <c r="P79" s="25"/>
      <c r="Q79" s="28"/>
      <c r="R79" s="28"/>
      <c r="S79" s="28"/>
      <c r="T79" s="28"/>
      <c r="U79" s="28"/>
      <c r="V79" s="28"/>
      <c r="W79" s="28"/>
      <c r="X79" s="27"/>
    </row>
    <row r="80" spans="2:24" s="24" customFormat="1" ht="13.5" customHeight="1" x14ac:dyDescent="0.2">
      <c r="B80" s="32"/>
      <c r="C80" s="117" t="s">
        <v>99</v>
      </c>
      <c r="D80" s="117"/>
      <c r="E80" s="117"/>
      <c r="F80" s="117"/>
      <c r="G80" s="117"/>
      <c r="H80" s="117"/>
      <c r="I80" s="117"/>
      <c r="J80" s="25"/>
      <c r="K80" s="25"/>
      <c r="L80" s="29"/>
      <c r="N80" s="32"/>
      <c r="O80" s="28"/>
      <c r="P80" s="25"/>
      <c r="Q80" s="28"/>
      <c r="R80" s="28"/>
      <c r="S80" s="28"/>
      <c r="T80" s="28"/>
      <c r="U80" s="28"/>
      <c r="V80" s="28"/>
      <c r="W80" s="28"/>
      <c r="X80" s="27"/>
    </row>
    <row r="81" spans="2:24" s="24" customFormat="1" ht="13.5" customHeight="1" x14ac:dyDescent="0.2">
      <c r="B81" s="32"/>
      <c r="C81" s="117" t="s">
        <v>96</v>
      </c>
      <c r="D81" s="117"/>
      <c r="E81" s="117"/>
      <c r="F81" s="117"/>
      <c r="G81" s="117"/>
      <c r="H81" s="117"/>
      <c r="I81" s="117"/>
      <c r="J81" s="25"/>
      <c r="K81" s="25"/>
      <c r="L81" s="29"/>
      <c r="N81" s="32"/>
      <c r="O81" s="28"/>
      <c r="P81" s="25"/>
      <c r="Q81" s="28"/>
      <c r="R81" s="28"/>
      <c r="S81" s="28"/>
      <c r="T81" s="28"/>
      <c r="U81" s="28"/>
      <c r="V81" s="28"/>
      <c r="W81" s="28"/>
      <c r="X81" s="27"/>
    </row>
    <row r="82" spans="2:24" s="24" customFormat="1" ht="13.5" customHeight="1" x14ac:dyDescent="0.2">
      <c r="B82" s="32"/>
      <c r="C82" s="117" t="s">
        <v>98</v>
      </c>
      <c r="D82" s="117"/>
      <c r="E82" s="117"/>
      <c r="F82" s="117"/>
      <c r="G82" s="117"/>
      <c r="H82" s="117"/>
      <c r="I82" s="117"/>
      <c r="J82" s="25"/>
      <c r="K82" s="25"/>
      <c r="L82" s="29"/>
      <c r="N82" s="32"/>
      <c r="O82" s="28"/>
      <c r="P82" s="25"/>
      <c r="Q82" s="28"/>
      <c r="R82" s="28"/>
      <c r="S82" s="28"/>
      <c r="T82" s="28"/>
      <c r="U82" s="28"/>
      <c r="V82" s="28"/>
      <c r="W82" s="28"/>
      <c r="X82" s="27"/>
    </row>
    <row r="83" spans="2:24" s="24" customFormat="1" ht="13.5" customHeight="1" x14ac:dyDescent="0.2">
      <c r="B83" s="32"/>
      <c r="C83" s="124" t="s">
        <v>126</v>
      </c>
      <c r="D83" s="117"/>
      <c r="E83" s="117"/>
      <c r="F83" s="117"/>
      <c r="G83" s="117"/>
      <c r="H83" s="117"/>
      <c r="I83" s="117"/>
      <c r="J83" s="25"/>
      <c r="K83" s="25"/>
      <c r="L83" s="29"/>
      <c r="N83" s="32"/>
      <c r="O83" s="28"/>
      <c r="P83" s="25"/>
      <c r="Q83" s="28"/>
      <c r="R83" s="28"/>
      <c r="S83" s="28"/>
      <c r="T83" s="28"/>
      <c r="U83" s="28"/>
      <c r="V83" s="28"/>
      <c r="W83" s="28"/>
      <c r="X83" s="27"/>
    </row>
    <row r="84" spans="2:24" s="24" customFormat="1" ht="13.5" customHeight="1" x14ac:dyDescent="0.2">
      <c r="B84" s="32"/>
      <c r="C84" s="124"/>
      <c r="D84" s="117"/>
      <c r="E84" s="117"/>
      <c r="F84" s="117"/>
      <c r="G84" s="117"/>
      <c r="H84" s="117"/>
      <c r="I84" s="117"/>
      <c r="J84" s="25"/>
      <c r="K84" s="25"/>
      <c r="L84" s="29"/>
      <c r="N84" s="32"/>
      <c r="O84" s="28"/>
      <c r="P84" s="25"/>
      <c r="Q84" s="28"/>
      <c r="R84" s="28"/>
      <c r="S84" s="28"/>
      <c r="T84" s="28"/>
      <c r="U84" s="28"/>
      <c r="V84" s="28"/>
      <c r="W84" s="28"/>
      <c r="X84" s="27"/>
    </row>
    <row r="85" spans="2:24" s="24" customFormat="1" ht="13.5" customHeight="1" x14ac:dyDescent="0.2">
      <c r="B85" s="32"/>
      <c r="C85" s="171" t="s">
        <v>134</v>
      </c>
      <c r="D85" s="117"/>
      <c r="E85" s="117"/>
      <c r="F85" s="117"/>
      <c r="G85" s="117"/>
      <c r="H85" s="117"/>
      <c r="I85" s="117"/>
      <c r="J85" s="25"/>
      <c r="K85" s="25"/>
      <c r="L85" s="29"/>
      <c r="N85" s="32"/>
      <c r="O85" s="28"/>
      <c r="P85" s="25"/>
      <c r="Q85" s="28"/>
      <c r="R85" s="28"/>
      <c r="S85" s="28"/>
      <c r="T85" s="28"/>
      <c r="U85" s="28"/>
      <c r="V85" s="28"/>
      <c r="W85" s="28"/>
      <c r="X85" s="27"/>
    </row>
    <row r="86" spans="2:24" s="24" customFormat="1" ht="13.5" customHeight="1" x14ac:dyDescent="0.2">
      <c r="B86" s="32"/>
      <c r="C86" s="171"/>
      <c r="D86" s="117"/>
      <c r="E86" s="117"/>
      <c r="F86" s="117"/>
      <c r="G86" s="117"/>
      <c r="H86" s="117"/>
      <c r="I86" s="117"/>
      <c r="J86" s="25"/>
      <c r="K86" s="25"/>
      <c r="L86" s="29"/>
      <c r="N86" s="32"/>
      <c r="O86" s="28"/>
      <c r="P86" s="25"/>
      <c r="Q86" s="28"/>
      <c r="R86" s="28"/>
      <c r="S86" s="28"/>
      <c r="T86" s="28"/>
      <c r="U86" s="28"/>
      <c r="V86" s="28"/>
      <c r="W86" s="28"/>
      <c r="X86" s="27"/>
    </row>
    <row r="87" spans="2:24" s="24" customFormat="1" ht="13.5" customHeight="1" x14ac:dyDescent="0.2">
      <c r="B87" s="32"/>
      <c r="C87" s="124" t="s">
        <v>136</v>
      </c>
      <c r="D87" s="117"/>
      <c r="E87" s="117"/>
      <c r="F87" s="117"/>
      <c r="G87" s="117"/>
      <c r="H87" s="117"/>
      <c r="I87" s="117"/>
      <c r="J87" s="25"/>
      <c r="K87" s="25"/>
      <c r="L87" s="29"/>
      <c r="N87" s="32"/>
      <c r="O87" s="28"/>
      <c r="P87" s="25"/>
      <c r="Q87" s="28"/>
      <c r="R87" s="28"/>
      <c r="S87" s="28"/>
      <c r="T87" s="28"/>
      <c r="U87" s="28"/>
      <c r="V87" s="28"/>
      <c r="W87" s="28"/>
      <c r="X87" s="27"/>
    </row>
    <row r="88" spans="2:24" s="24" customFormat="1" ht="13.5" customHeight="1" x14ac:dyDescent="0.2">
      <c r="B88" s="32"/>
      <c r="C88" s="124" t="s">
        <v>137</v>
      </c>
      <c r="D88" s="117"/>
      <c r="E88" s="117"/>
      <c r="F88" s="117"/>
      <c r="G88" s="117"/>
      <c r="H88" s="117"/>
      <c r="I88" s="117"/>
      <c r="J88" s="25"/>
      <c r="K88" s="25"/>
      <c r="L88" s="29"/>
      <c r="N88" s="32"/>
      <c r="O88" s="28"/>
      <c r="P88" s="25"/>
      <c r="Q88" s="28"/>
      <c r="R88" s="28"/>
      <c r="S88" s="28"/>
      <c r="T88" s="28"/>
      <c r="U88" s="28"/>
      <c r="V88" s="28"/>
      <c r="W88" s="28"/>
      <c r="X88" s="27"/>
    </row>
    <row r="89" spans="2:24" s="24" customFormat="1" ht="13.5" customHeight="1" x14ac:dyDescent="0.2">
      <c r="B89" s="32"/>
      <c r="C89" s="124"/>
      <c r="D89" s="117"/>
      <c r="E89" s="117"/>
      <c r="F89" s="117"/>
      <c r="G89" s="117"/>
      <c r="H89" s="117"/>
      <c r="I89" s="117"/>
      <c r="J89" s="25"/>
      <c r="K89" s="25"/>
      <c r="L89" s="29"/>
      <c r="N89" s="32"/>
      <c r="O89" s="28"/>
      <c r="P89" s="25"/>
      <c r="Q89" s="28"/>
      <c r="R89" s="28"/>
      <c r="S89" s="28"/>
      <c r="T89" s="28"/>
      <c r="U89" s="28"/>
      <c r="V89" s="28"/>
      <c r="W89" s="28"/>
      <c r="X89" s="27"/>
    </row>
    <row r="90" spans="2:24" s="24" customFormat="1" ht="13.5" customHeight="1" x14ac:dyDescent="0.2">
      <c r="B90" s="32"/>
      <c r="C90" s="171" t="s">
        <v>135</v>
      </c>
      <c r="D90" s="117"/>
      <c r="E90" s="117"/>
      <c r="F90" s="117"/>
      <c r="G90" s="117"/>
      <c r="H90" s="117"/>
      <c r="I90" s="117"/>
      <c r="J90" s="25"/>
      <c r="K90" s="25"/>
      <c r="L90" s="29"/>
      <c r="N90" s="32"/>
      <c r="O90" s="28"/>
      <c r="P90" s="25"/>
      <c r="Q90" s="28"/>
      <c r="R90" s="28"/>
      <c r="S90" s="28"/>
      <c r="T90" s="28"/>
      <c r="U90" s="28"/>
      <c r="V90" s="28"/>
      <c r="W90" s="28"/>
      <c r="X90" s="27"/>
    </row>
    <row r="91" spans="2:24" s="24" customFormat="1" ht="13.5" customHeight="1" x14ac:dyDescent="0.2">
      <c r="B91" s="32"/>
      <c r="C91" s="171"/>
      <c r="D91" s="117"/>
      <c r="E91" s="117"/>
      <c r="F91" s="117"/>
      <c r="G91" s="117"/>
      <c r="H91" s="117"/>
      <c r="I91" s="117"/>
      <c r="J91" s="25"/>
      <c r="K91" s="25"/>
      <c r="L91" s="29"/>
      <c r="N91" s="32"/>
      <c r="O91" s="28"/>
      <c r="P91" s="25"/>
      <c r="Q91" s="28"/>
      <c r="R91" s="28"/>
      <c r="S91" s="28"/>
      <c r="T91" s="28"/>
      <c r="U91" s="28"/>
      <c r="V91" s="28"/>
      <c r="W91" s="28"/>
      <c r="X91" s="27"/>
    </row>
    <row r="92" spans="2:24" s="24" customFormat="1" ht="13.5" customHeight="1" x14ac:dyDescent="0.2">
      <c r="B92" s="32"/>
      <c r="C92" s="124" t="s">
        <v>138</v>
      </c>
      <c r="D92" s="117"/>
      <c r="E92" s="117"/>
      <c r="F92" s="117"/>
      <c r="G92" s="117"/>
      <c r="H92" s="117"/>
      <c r="I92" s="117"/>
      <c r="J92" s="25"/>
      <c r="K92" s="25"/>
      <c r="L92" s="29"/>
      <c r="N92" s="32"/>
      <c r="O92" s="28"/>
      <c r="P92" s="25"/>
      <c r="Q92" s="28"/>
      <c r="R92" s="28"/>
      <c r="S92" s="28"/>
      <c r="T92" s="28"/>
      <c r="U92" s="28"/>
      <c r="V92" s="28"/>
      <c r="W92" s="28"/>
      <c r="X92" s="27"/>
    </row>
    <row r="93" spans="2:24" s="24" customFormat="1" ht="13.5" customHeight="1" x14ac:dyDescent="0.2">
      <c r="B93" s="32"/>
      <c r="C93" s="124" t="s">
        <v>144</v>
      </c>
      <c r="D93" s="117"/>
      <c r="E93" s="117"/>
      <c r="F93" s="117"/>
      <c r="G93" s="117"/>
      <c r="H93" s="117"/>
      <c r="I93" s="117"/>
      <c r="J93" s="25"/>
      <c r="K93" s="25"/>
      <c r="L93" s="29"/>
      <c r="N93" s="32"/>
      <c r="O93" s="28"/>
      <c r="P93" s="25"/>
      <c r="Q93" s="28"/>
      <c r="R93" s="28"/>
      <c r="S93" s="28"/>
      <c r="T93" s="28"/>
      <c r="U93" s="28"/>
      <c r="V93" s="28"/>
      <c r="W93" s="28"/>
      <c r="X93" s="27"/>
    </row>
    <row r="94" spans="2:24" s="24" customFormat="1" ht="13.5" customHeight="1" x14ac:dyDescent="0.2">
      <c r="B94" s="32"/>
      <c r="C94" s="124" t="s">
        <v>139</v>
      </c>
      <c r="D94" s="117"/>
      <c r="E94" s="117"/>
      <c r="F94" s="117"/>
      <c r="G94" s="117"/>
      <c r="H94" s="117"/>
      <c r="I94" s="117"/>
      <c r="J94" s="25"/>
      <c r="K94" s="25"/>
      <c r="L94" s="29"/>
      <c r="N94" s="32"/>
      <c r="O94" s="28"/>
      <c r="P94" s="25"/>
      <c r="Q94" s="28"/>
      <c r="R94" s="28"/>
      <c r="S94" s="28"/>
      <c r="T94" s="28"/>
      <c r="U94" s="28"/>
      <c r="V94" s="28"/>
      <c r="W94" s="28"/>
      <c r="X94" s="27"/>
    </row>
    <row r="95" spans="2:24" ht="13.5" customHeight="1" x14ac:dyDescent="0.2">
      <c r="B95" s="10"/>
      <c r="C95" s="125"/>
      <c r="D95" s="16"/>
      <c r="E95" s="16"/>
      <c r="F95" s="16"/>
      <c r="G95" s="16"/>
      <c r="H95" s="16"/>
      <c r="I95" s="16"/>
      <c r="J95" s="16"/>
      <c r="K95" s="16"/>
      <c r="L95" s="17"/>
      <c r="N95" s="10"/>
      <c r="O95" s="18"/>
      <c r="P95" s="16"/>
      <c r="Q95" s="16"/>
      <c r="R95" s="16"/>
      <c r="S95" s="16"/>
      <c r="T95" s="16"/>
      <c r="U95" s="16"/>
      <c r="V95" s="16"/>
      <c r="W95" s="16"/>
      <c r="X95" s="17"/>
    </row>
    <row r="96" spans="2:24" ht="13.5" customHeight="1" x14ac:dyDescent="0.2">
      <c r="O96" s="19"/>
    </row>
  </sheetData>
  <mergeCells count="4">
    <mergeCell ref="D21:K22"/>
    <mergeCell ref="D23:K24"/>
    <mergeCell ref="D32:K33"/>
    <mergeCell ref="C7:L8"/>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L90"/>
  <sheetViews>
    <sheetView showGridLines="0" zoomScaleNormal="100" workbookViewId="0"/>
  </sheetViews>
  <sheetFormatPr defaultColWidth="0" defaultRowHeight="0" customHeight="1" zeroHeight="1" x14ac:dyDescent="0.2"/>
  <cols>
    <col min="1" max="2" width="2.85546875" style="33" customWidth="1"/>
    <col min="3" max="3" width="24.85546875" style="33" customWidth="1"/>
    <col min="4" max="5" width="17.85546875" style="33" customWidth="1"/>
    <col min="6" max="7" width="21.42578125" style="33" customWidth="1"/>
    <col min="8" max="8" width="17.85546875" style="33" customWidth="1"/>
    <col min="9" max="9" width="10.85546875" style="33" customWidth="1"/>
    <col min="10" max="11" width="2.85546875" style="33" customWidth="1"/>
    <col min="12" max="12" width="0" style="33" hidden="1" customWidth="1"/>
    <col min="13" max="16384" width="14.140625" style="33" hidden="1"/>
  </cols>
  <sheetData>
    <row r="1" spans="1:12" ht="30.95" customHeight="1" x14ac:dyDescent="0.2">
      <c r="C1" s="179" t="s">
        <v>146</v>
      </c>
      <c r="D1" s="179"/>
      <c r="E1" s="179"/>
      <c r="F1" s="179"/>
      <c r="G1" s="179"/>
      <c r="H1" s="179"/>
      <c r="I1" s="179"/>
      <c r="J1" s="179"/>
      <c r="K1" s="179"/>
      <c r="L1" s="180"/>
    </row>
    <row r="2" spans="1:12" ht="23.1" customHeight="1" x14ac:dyDescent="0.2">
      <c r="C2" s="179"/>
      <c r="D2" s="179"/>
      <c r="E2" s="179"/>
      <c r="F2" s="179"/>
      <c r="G2" s="179"/>
      <c r="H2" s="179"/>
      <c r="I2" s="179"/>
      <c r="J2" s="179"/>
      <c r="K2" s="179"/>
      <c r="L2" s="180"/>
    </row>
    <row r="3" spans="1:12" ht="15" customHeight="1" thickBot="1" x14ac:dyDescent="0.25"/>
    <row r="4" spans="1:12" s="36" customFormat="1" ht="15" customHeight="1" x14ac:dyDescent="0.25">
      <c r="A4" s="34"/>
      <c r="B4" s="48"/>
      <c r="C4" s="178"/>
      <c r="D4" s="178"/>
      <c r="E4" s="178"/>
      <c r="F4" s="178"/>
      <c r="G4" s="178"/>
      <c r="H4" s="178"/>
      <c r="I4" s="178"/>
      <c r="J4" s="49"/>
      <c r="K4" s="35"/>
    </row>
    <row r="5" spans="1:12" s="36" customFormat="1" ht="18.75" customHeight="1" x14ac:dyDescent="0.25">
      <c r="A5" s="34"/>
      <c r="B5" s="50"/>
      <c r="C5" s="37"/>
      <c r="D5" s="37"/>
      <c r="E5" s="37"/>
      <c r="F5" s="37"/>
      <c r="G5" s="37"/>
      <c r="H5" s="37"/>
      <c r="I5" s="37"/>
      <c r="J5" s="51"/>
      <c r="K5" s="35"/>
    </row>
    <row r="6" spans="1:12" s="36" customFormat="1" ht="18.75" customHeight="1" x14ac:dyDescent="0.25">
      <c r="A6" s="34"/>
      <c r="B6" s="50"/>
      <c r="C6" s="37"/>
      <c r="D6" s="37"/>
      <c r="E6" s="37"/>
      <c r="F6" s="37"/>
      <c r="G6" s="37"/>
      <c r="H6" s="37"/>
      <c r="I6" s="37"/>
      <c r="J6" s="51"/>
      <c r="K6" s="35"/>
    </row>
    <row r="7" spans="1:12" s="36" customFormat="1" ht="18.75" customHeight="1" x14ac:dyDescent="0.25">
      <c r="A7" s="34"/>
      <c r="B7" s="50"/>
      <c r="C7" s="37"/>
      <c r="D7" s="37"/>
      <c r="E7" s="37"/>
      <c r="F7" s="33"/>
      <c r="G7" s="37"/>
      <c r="H7" s="37"/>
      <c r="I7" s="37"/>
      <c r="J7" s="51"/>
      <c r="K7" s="35"/>
    </row>
    <row r="8" spans="1:12" s="36" customFormat="1" ht="18.75" customHeight="1" x14ac:dyDescent="0.25">
      <c r="A8" s="34"/>
      <c r="B8" s="50"/>
      <c r="C8" s="37"/>
      <c r="D8" s="37"/>
      <c r="E8" s="37"/>
      <c r="F8" s="37"/>
      <c r="G8" s="37"/>
      <c r="H8" s="37"/>
      <c r="I8" s="37"/>
      <c r="J8" s="51"/>
      <c r="K8" s="35"/>
    </row>
    <row r="9" spans="1:12" s="36" customFormat="1" ht="18.75" customHeight="1" x14ac:dyDescent="0.25">
      <c r="A9" s="34"/>
      <c r="B9" s="50"/>
      <c r="C9" s="37"/>
      <c r="D9" s="37"/>
      <c r="E9" s="37"/>
      <c r="F9" s="37"/>
      <c r="G9" s="37"/>
      <c r="H9" s="37"/>
      <c r="I9" s="37"/>
      <c r="J9" s="51"/>
      <c r="K9" s="35"/>
    </row>
    <row r="10" spans="1:12" s="36" customFormat="1" ht="18.75" customHeight="1" x14ac:dyDescent="0.25">
      <c r="A10" s="34"/>
      <c r="B10" s="50"/>
      <c r="C10" s="37"/>
      <c r="D10" s="37"/>
      <c r="E10" s="37"/>
      <c r="F10" s="37"/>
      <c r="G10" s="37"/>
      <c r="H10" s="37"/>
      <c r="I10" s="37"/>
      <c r="J10" s="51"/>
      <c r="K10" s="35"/>
    </row>
    <row r="11" spans="1:12" s="36" customFormat="1" ht="18.75" customHeight="1" x14ac:dyDescent="0.25">
      <c r="A11" s="34"/>
      <c r="B11" s="50"/>
      <c r="C11" s="37"/>
      <c r="D11" s="37"/>
      <c r="E11" s="37"/>
      <c r="F11" s="37"/>
      <c r="G11" s="37"/>
      <c r="H11" s="37"/>
      <c r="I11" s="37"/>
      <c r="J11" s="51"/>
      <c r="K11" s="35"/>
    </row>
    <row r="12" spans="1:12" s="36" customFormat="1" ht="18.75" customHeight="1" x14ac:dyDescent="0.25">
      <c r="A12" s="34"/>
      <c r="B12" s="50"/>
      <c r="C12" s="37"/>
      <c r="D12" s="37"/>
      <c r="E12" s="37"/>
      <c r="F12" s="37"/>
      <c r="G12" s="37"/>
      <c r="H12" s="37"/>
      <c r="I12" s="37"/>
      <c r="J12" s="51"/>
      <c r="K12" s="35"/>
    </row>
    <row r="13" spans="1:12" s="36" customFormat="1" ht="18.75" customHeight="1" x14ac:dyDescent="0.25">
      <c r="A13" s="34"/>
      <c r="B13" s="50"/>
      <c r="C13" s="37"/>
      <c r="D13" s="37"/>
      <c r="E13" s="37"/>
      <c r="F13" s="37"/>
      <c r="G13" s="37"/>
      <c r="H13" s="37"/>
      <c r="I13" s="37"/>
      <c r="J13" s="51"/>
      <c r="K13" s="35"/>
    </row>
    <row r="14" spans="1:12" s="36" customFormat="1" ht="18.75" customHeight="1" x14ac:dyDescent="0.25">
      <c r="A14" s="34"/>
      <c r="B14" s="50"/>
      <c r="C14" s="37"/>
      <c r="D14" s="37"/>
      <c r="E14" s="37"/>
      <c r="F14" s="37"/>
      <c r="G14" s="37"/>
      <c r="H14" s="37"/>
      <c r="I14" s="37"/>
      <c r="J14" s="51"/>
      <c r="K14" s="35"/>
    </row>
    <row r="15" spans="1:12" s="36" customFormat="1" ht="18.75" customHeight="1" x14ac:dyDescent="0.25">
      <c r="A15" s="34"/>
      <c r="B15" s="50"/>
      <c r="C15" s="37"/>
      <c r="D15" s="37"/>
      <c r="E15" s="37"/>
      <c r="F15" s="37"/>
      <c r="G15" s="37"/>
      <c r="H15" s="37"/>
      <c r="I15" s="37"/>
      <c r="J15" s="51"/>
      <c r="K15" s="35"/>
    </row>
    <row r="16" spans="1:12" s="36" customFormat="1" ht="18.75" customHeight="1" x14ac:dyDescent="0.25">
      <c r="A16" s="34"/>
      <c r="B16" s="50"/>
      <c r="C16" s="37"/>
      <c r="D16" s="37"/>
      <c r="E16" s="37"/>
      <c r="F16" s="37"/>
      <c r="G16" s="37"/>
      <c r="H16" s="37"/>
      <c r="I16" s="37"/>
      <c r="J16" s="51"/>
      <c r="K16" s="35"/>
    </row>
    <row r="17" spans="1:11" s="36" customFormat="1" ht="18.75" customHeight="1" x14ac:dyDescent="0.25">
      <c r="A17" s="34"/>
      <c r="B17" s="50"/>
      <c r="C17" s="37"/>
      <c r="D17" s="37"/>
      <c r="E17" s="37"/>
      <c r="F17" s="37"/>
      <c r="G17" s="37"/>
      <c r="H17" s="37"/>
      <c r="I17" s="37"/>
      <c r="J17" s="51"/>
      <c r="K17" s="35"/>
    </row>
    <row r="18" spans="1:11" s="36" customFormat="1" ht="18.75" customHeight="1" x14ac:dyDescent="0.25">
      <c r="A18" s="34"/>
      <c r="B18" s="50"/>
      <c r="C18" s="37"/>
      <c r="D18" s="37"/>
      <c r="E18" s="37"/>
      <c r="F18" s="37"/>
      <c r="G18" s="37"/>
      <c r="H18" s="37"/>
      <c r="I18" s="37"/>
      <c r="J18" s="51"/>
      <c r="K18" s="35"/>
    </row>
    <row r="19" spans="1:11" s="36" customFormat="1" ht="18.75" customHeight="1" x14ac:dyDescent="0.25">
      <c r="A19" s="34"/>
      <c r="B19" s="50"/>
      <c r="C19" s="37"/>
      <c r="D19" s="37"/>
      <c r="E19" s="37"/>
      <c r="F19" s="37"/>
      <c r="G19" s="37"/>
      <c r="H19" s="37"/>
      <c r="I19" s="37"/>
      <c r="J19" s="51"/>
      <c r="K19" s="35"/>
    </row>
    <row r="20" spans="1:11" s="36" customFormat="1" ht="18.75" customHeight="1" x14ac:dyDescent="0.25">
      <c r="A20" s="34"/>
      <c r="B20" s="50"/>
      <c r="C20" s="37"/>
      <c r="D20" s="37"/>
      <c r="E20" s="37"/>
      <c r="F20" s="37"/>
      <c r="G20" s="37"/>
      <c r="H20" s="37"/>
      <c r="I20" s="37"/>
      <c r="J20" s="51"/>
      <c r="K20" s="35"/>
    </row>
    <row r="21" spans="1:11" s="36" customFormat="1" ht="18.75" customHeight="1" x14ac:dyDescent="0.25">
      <c r="A21" s="34"/>
      <c r="B21" s="50"/>
      <c r="C21" s="37"/>
      <c r="D21" s="37"/>
      <c r="E21" s="37"/>
      <c r="F21" s="37"/>
      <c r="G21" s="37"/>
      <c r="H21" s="37"/>
      <c r="I21" s="37"/>
      <c r="J21" s="51"/>
      <c r="K21" s="35"/>
    </row>
    <row r="22" spans="1:11" s="36" customFormat="1" ht="18.75" customHeight="1" x14ac:dyDescent="0.25">
      <c r="A22" s="34"/>
      <c r="B22" s="50"/>
      <c r="C22" s="37"/>
      <c r="D22" s="37"/>
      <c r="E22" s="37"/>
      <c r="F22" s="37"/>
      <c r="G22" s="37"/>
      <c r="H22" s="37"/>
      <c r="I22" s="37"/>
      <c r="J22" s="51"/>
      <c r="K22" s="35"/>
    </row>
    <row r="23" spans="1:11" s="36" customFormat="1" ht="15" customHeight="1" x14ac:dyDescent="0.25">
      <c r="A23" s="34"/>
      <c r="B23" s="50"/>
      <c r="C23" s="37"/>
      <c r="D23" s="37"/>
      <c r="E23" s="37"/>
      <c r="F23" s="37"/>
      <c r="G23" s="37"/>
      <c r="H23" s="37"/>
      <c r="I23" s="37"/>
      <c r="J23" s="51"/>
      <c r="K23" s="35"/>
    </row>
    <row r="24" spans="1:11" s="36" customFormat="1" ht="30" customHeight="1" x14ac:dyDescent="0.2">
      <c r="A24" s="34"/>
      <c r="B24" s="50"/>
      <c r="C24" s="38" t="s">
        <v>121</v>
      </c>
      <c r="D24" s="38" t="str">
        <f>tables!B5</f>
        <v>Stays</v>
      </c>
      <c r="E24" s="38" t="str">
        <f>tables!C5</f>
        <v>Bed Day Equivalents</v>
      </c>
      <c r="F24" s="38" t="str">
        <f>tables!D5</f>
        <v>Unstandardised Average Length of Stay</v>
      </c>
      <c r="G24" s="38" t="str">
        <f>tables!E5</f>
        <v>Standardised Average Length of Stay</v>
      </c>
      <c r="H24" s="39" t="s">
        <v>8</v>
      </c>
      <c r="I24" s="35"/>
      <c r="J24" s="51"/>
      <c r="K24" s="35"/>
    </row>
    <row r="25" spans="1:11" s="36" customFormat="1" ht="15" customHeight="1" x14ac:dyDescent="0.2">
      <c r="A25" s="34"/>
      <c r="B25" s="50"/>
      <c r="C25" s="34" t="s">
        <v>45</v>
      </c>
      <c r="D25" s="40">
        <f>tables!B6</f>
        <v>86636</v>
      </c>
      <c r="E25" s="40">
        <f>tables!C6</f>
        <v>234151.89582999999</v>
      </c>
      <c r="F25" s="41">
        <f>tables!D6</f>
        <v>2.7027089873999999</v>
      </c>
      <c r="G25" s="41">
        <f>tables!E6</f>
        <v>2.6328635354999999</v>
      </c>
      <c r="H25" s="42">
        <f>$G$46</f>
        <v>2.6854175419000001</v>
      </c>
      <c r="I25" s="35"/>
      <c r="J25" s="51"/>
      <c r="K25" s="35"/>
    </row>
    <row r="26" spans="1:11" s="36" customFormat="1" ht="15" customHeight="1" x14ac:dyDescent="0.2">
      <c r="A26" s="34"/>
      <c r="B26" s="50"/>
      <c r="C26" s="34" t="s">
        <v>46</v>
      </c>
      <c r="D26" s="40">
        <f>tables!B7</f>
        <v>38193</v>
      </c>
      <c r="E26" s="40">
        <f>tables!C7</f>
        <v>102148.08332999999</v>
      </c>
      <c r="F26" s="41">
        <f>tables!D7</f>
        <v>2.6745236911000001</v>
      </c>
      <c r="G26" s="41">
        <f>tables!E7</f>
        <v>2.8249826694000002</v>
      </c>
      <c r="H26" s="42">
        <f t="shared" ref="H26:H46" si="0">$G$46</f>
        <v>2.6854175419000001</v>
      </c>
      <c r="I26" s="35"/>
      <c r="J26" s="51"/>
      <c r="K26" s="35"/>
    </row>
    <row r="27" spans="1:11" s="36" customFormat="1" ht="15" customHeight="1" x14ac:dyDescent="0.2">
      <c r="A27" s="34"/>
      <c r="B27" s="50"/>
      <c r="C27" s="34" t="s">
        <v>47</v>
      </c>
      <c r="D27" s="40">
        <f>tables!B8</f>
        <v>57954</v>
      </c>
      <c r="E27" s="40">
        <f>tables!C8</f>
        <v>190494.3125</v>
      </c>
      <c r="F27" s="41">
        <f>tables!D8</f>
        <v>3.2869916227</v>
      </c>
      <c r="G27" s="41">
        <f>tables!E8</f>
        <v>2.4725744932999998</v>
      </c>
      <c r="H27" s="42">
        <f t="shared" si="0"/>
        <v>2.6854175419000001</v>
      </c>
      <c r="I27" s="35"/>
      <c r="J27" s="51"/>
      <c r="K27" s="35"/>
    </row>
    <row r="28" spans="1:11" s="36" customFormat="1" ht="15" customHeight="1" x14ac:dyDescent="0.2">
      <c r="A28" s="34"/>
      <c r="B28" s="50"/>
      <c r="C28" s="34" t="s">
        <v>120</v>
      </c>
      <c r="D28" s="40">
        <f>tables!B9</f>
        <v>66384</v>
      </c>
      <c r="E28" s="40">
        <f>tables!C9</f>
        <v>142985.45832999999</v>
      </c>
      <c r="F28" s="41">
        <f>tables!D9</f>
        <v>2.1539144723999999</v>
      </c>
      <c r="G28" s="41">
        <f>tables!E9</f>
        <v>2.4823832937999999</v>
      </c>
      <c r="H28" s="42">
        <f t="shared" si="0"/>
        <v>2.6854175419000001</v>
      </c>
      <c r="I28" s="35"/>
      <c r="J28" s="51"/>
      <c r="K28" s="35"/>
    </row>
    <row r="29" spans="1:11" s="36" customFormat="1" ht="15" customHeight="1" x14ac:dyDescent="0.2">
      <c r="A29" s="34"/>
      <c r="B29" s="50"/>
      <c r="C29" s="34" t="s">
        <v>48</v>
      </c>
      <c r="D29" s="40">
        <f>tables!B10</f>
        <v>66682</v>
      </c>
      <c r="E29" s="40">
        <f>tables!C10</f>
        <v>208420.5</v>
      </c>
      <c r="F29" s="41">
        <f>tables!D10</f>
        <v>3.1255886145999998</v>
      </c>
      <c r="G29" s="41">
        <f>tables!E10</f>
        <v>2.9643775377999999</v>
      </c>
      <c r="H29" s="42">
        <f t="shared" si="0"/>
        <v>2.6854175419000001</v>
      </c>
      <c r="I29" s="35"/>
      <c r="J29" s="51"/>
      <c r="K29" s="35"/>
    </row>
    <row r="30" spans="1:11" s="36" customFormat="1" ht="15" customHeight="1" x14ac:dyDescent="0.2">
      <c r="A30" s="34"/>
      <c r="B30" s="50"/>
      <c r="C30" s="34" t="s">
        <v>102</v>
      </c>
      <c r="D30" s="40">
        <f>tables!B11</f>
        <v>26375</v>
      </c>
      <c r="E30" s="40">
        <f>tables!C11</f>
        <v>69173.125</v>
      </c>
      <c r="F30" s="41">
        <f>tables!D11</f>
        <v>2.6226777251</v>
      </c>
      <c r="G30" s="41">
        <f>tables!E11</f>
        <v>2.7069933947</v>
      </c>
      <c r="H30" s="42">
        <f t="shared" si="0"/>
        <v>2.6854175419000001</v>
      </c>
      <c r="I30" s="35"/>
      <c r="J30" s="51"/>
      <c r="K30" s="35"/>
    </row>
    <row r="31" spans="1:11" s="36" customFormat="1" ht="15" customHeight="1" x14ac:dyDescent="0.2">
      <c r="A31" s="34"/>
      <c r="B31" s="50"/>
      <c r="C31" s="34" t="s">
        <v>50</v>
      </c>
      <c r="D31" s="40">
        <f>tables!B12</f>
        <v>17515</v>
      </c>
      <c r="E31" s="40">
        <f>tables!C12</f>
        <v>43797.0625</v>
      </c>
      <c r="F31" s="41">
        <f>tables!D12</f>
        <v>2.5005459605999998</v>
      </c>
      <c r="G31" s="41">
        <f>tables!E12</f>
        <v>2.6051746196000001</v>
      </c>
      <c r="H31" s="42">
        <f t="shared" si="0"/>
        <v>2.6854175419000001</v>
      </c>
      <c r="I31" s="35"/>
      <c r="J31" s="51"/>
      <c r="K31" s="35"/>
    </row>
    <row r="32" spans="1:11" s="36" customFormat="1" ht="15" customHeight="1" x14ac:dyDescent="0.2">
      <c r="A32" s="34"/>
      <c r="B32" s="50"/>
      <c r="C32" s="34" t="s">
        <v>51</v>
      </c>
      <c r="D32" s="40">
        <f>tables!B13</f>
        <v>21936</v>
      </c>
      <c r="E32" s="40">
        <f>tables!C13</f>
        <v>70445.541666999998</v>
      </c>
      <c r="F32" s="41">
        <f>tables!D13</f>
        <v>3.2114123662999998</v>
      </c>
      <c r="G32" s="41">
        <f>tables!E13</f>
        <v>3.2104468844</v>
      </c>
      <c r="H32" s="42">
        <f t="shared" si="0"/>
        <v>2.6854175419000001</v>
      </c>
      <c r="I32" s="35"/>
      <c r="J32" s="51"/>
      <c r="K32" s="35"/>
    </row>
    <row r="33" spans="1:11" s="36" customFormat="1" ht="15" customHeight="1" x14ac:dyDescent="0.2">
      <c r="A33" s="34"/>
      <c r="B33" s="50"/>
      <c r="C33" s="34" t="s">
        <v>52</v>
      </c>
      <c r="D33" s="40">
        <f>tables!B14</f>
        <v>21672</v>
      </c>
      <c r="E33" s="40">
        <f>tables!C14</f>
        <v>43101.6875</v>
      </c>
      <c r="F33" s="41">
        <f>tables!D14</f>
        <v>1.9888190984</v>
      </c>
      <c r="G33" s="41">
        <f>tables!E14</f>
        <v>2.3913763806000001</v>
      </c>
      <c r="H33" s="42">
        <f t="shared" si="0"/>
        <v>2.6854175419000001</v>
      </c>
      <c r="I33" s="35"/>
      <c r="J33" s="51"/>
      <c r="K33" s="35"/>
    </row>
    <row r="34" spans="1:11" s="36" customFormat="1" ht="15" customHeight="1" x14ac:dyDescent="0.2">
      <c r="A34" s="34"/>
      <c r="B34" s="50"/>
      <c r="C34" s="34" t="s">
        <v>53</v>
      </c>
      <c r="D34" s="40">
        <f>tables!B15</f>
        <v>8162</v>
      </c>
      <c r="E34" s="40">
        <f>tables!C15</f>
        <v>22051.354167000001</v>
      </c>
      <c r="F34" s="41">
        <f>tables!D15</f>
        <v>2.7017096504000002</v>
      </c>
      <c r="G34" s="41">
        <f>tables!E15</f>
        <v>2.8330674775000002</v>
      </c>
      <c r="H34" s="42">
        <f t="shared" si="0"/>
        <v>2.6854175419000001</v>
      </c>
      <c r="I34" s="35"/>
      <c r="J34" s="51"/>
      <c r="K34" s="35"/>
    </row>
    <row r="35" spans="1:11" s="36" customFormat="1" ht="15" customHeight="1" x14ac:dyDescent="0.2">
      <c r="A35" s="34"/>
      <c r="B35" s="50"/>
      <c r="C35" s="34" t="s">
        <v>54</v>
      </c>
      <c r="D35" s="40">
        <f>tables!B16</f>
        <v>40854</v>
      </c>
      <c r="E35" s="40">
        <f>tables!C16</f>
        <v>101846.95832999999</v>
      </c>
      <c r="F35" s="41">
        <f>tables!D16</f>
        <v>2.4929494868000002</v>
      </c>
      <c r="G35" s="41">
        <f>tables!E16</f>
        <v>2.5054890393</v>
      </c>
      <c r="H35" s="42">
        <f t="shared" si="0"/>
        <v>2.6854175419000001</v>
      </c>
      <c r="I35" s="35"/>
      <c r="J35" s="51"/>
      <c r="K35" s="35"/>
    </row>
    <row r="36" spans="1:11" s="36" customFormat="1" ht="15" customHeight="1" x14ac:dyDescent="0.2">
      <c r="A36" s="34"/>
      <c r="B36" s="50"/>
      <c r="C36" s="34" t="s">
        <v>104</v>
      </c>
      <c r="D36" s="40">
        <f>tables!B17</f>
        <v>7421</v>
      </c>
      <c r="E36" s="40">
        <f>tables!C17</f>
        <v>18728.25</v>
      </c>
      <c r="F36" s="41">
        <f>tables!D17</f>
        <v>2.5236827920999998</v>
      </c>
      <c r="G36" s="41">
        <f>tables!E17</f>
        <v>2.6249114464000001</v>
      </c>
      <c r="H36" s="42">
        <f t="shared" si="0"/>
        <v>2.6854175419000001</v>
      </c>
      <c r="I36" s="35"/>
      <c r="J36" s="51"/>
      <c r="K36" s="35"/>
    </row>
    <row r="37" spans="1:11" s="36" customFormat="1" ht="15" customHeight="1" x14ac:dyDescent="0.2">
      <c r="A37" s="34"/>
      <c r="B37" s="50"/>
      <c r="C37" s="34" t="s">
        <v>56</v>
      </c>
      <c r="D37" s="40">
        <f>tables!B18</f>
        <v>19411</v>
      </c>
      <c r="E37" s="40">
        <f>tables!C18</f>
        <v>48260.875</v>
      </c>
      <c r="F37" s="41">
        <f>tables!D18</f>
        <v>2.4862642315999999</v>
      </c>
      <c r="G37" s="41">
        <f>tables!E18</f>
        <v>2.8753763502999998</v>
      </c>
      <c r="H37" s="42">
        <f t="shared" si="0"/>
        <v>2.6854175419000001</v>
      </c>
      <c r="I37" s="35"/>
      <c r="J37" s="51"/>
      <c r="K37" s="35"/>
    </row>
    <row r="38" spans="1:11" s="36" customFormat="1" ht="15" customHeight="1" x14ac:dyDescent="0.2">
      <c r="A38" s="34"/>
      <c r="B38" s="50"/>
      <c r="C38" s="36" t="s">
        <v>132</v>
      </c>
      <c r="D38" s="40">
        <f>tables!B19</f>
        <v>30624</v>
      </c>
      <c r="E38" s="40">
        <f>tables!C19</f>
        <v>72926.645833000002</v>
      </c>
      <c r="F38" s="41">
        <f>tables!D19</f>
        <v>2.3813559898999999</v>
      </c>
      <c r="G38" s="41">
        <f>tables!E19</f>
        <v>2.7870829224999998</v>
      </c>
      <c r="H38" s="42">
        <f t="shared" si="0"/>
        <v>2.6854175419000001</v>
      </c>
      <c r="I38" s="35"/>
      <c r="J38" s="51"/>
      <c r="K38" s="35"/>
    </row>
    <row r="39" spans="1:11" s="36" customFormat="1" ht="15" customHeight="1" x14ac:dyDescent="0.2">
      <c r="A39" s="34"/>
      <c r="B39" s="50"/>
      <c r="C39" s="34" t="s">
        <v>57</v>
      </c>
      <c r="D39" s="40">
        <f>tables!B20</f>
        <v>63104</v>
      </c>
      <c r="E39" s="40">
        <f>tables!C20</f>
        <v>181517.20832999999</v>
      </c>
      <c r="F39" s="41">
        <f>tables!D20</f>
        <v>2.8764770589999999</v>
      </c>
      <c r="G39" s="41">
        <f>tables!E20</f>
        <v>2.7240965236000001</v>
      </c>
      <c r="H39" s="42">
        <f t="shared" si="0"/>
        <v>2.6854175419000001</v>
      </c>
      <c r="I39" s="35"/>
      <c r="J39" s="51"/>
      <c r="K39" s="35"/>
    </row>
    <row r="40" spans="1:11" s="36" customFormat="1" ht="15" customHeight="1" x14ac:dyDescent="0.2">
      <c r="A40" s="34"/>
      <c r="B40" s="50"/>
      <c r="C40" s="34" t="s">
        <v>58</v>
      </c>
      <c r="D40" s="40">
        <f>tables!B21</f>
        <v>4241</v>
      </c>
      <c r="E40" s="40">
        <f>tables!C21</f>
        <v>11116.125</v>
      </c>
      <c r="F40" s="41">
        <f>tables!D21</f>
        <v>2.6211094082000002</v>
      </c>
      <c r="G40" s="41">
        <f>tables!E21</f>
        <v>2.8452456564999999</v>
      </c>
      <c r="H40" s="42">
        <f t="shared" si="0"/>
        <v>2.6854175419000001</v>
      </c>
      <c r="I40" s="35"/>
      <c r="J40" s="51"/>
      <c r="K40" s="35"/>
    </row>
    <row r="41" spans="1:11" s="36" customFormat="1" ht="15" customHeight="1" x14ac:dyDescent="0.2">
      <c r="A41" s="34"/>
      <c r="B41" s="50"/>
      <c r="C41" s="34" t="s">
        <v>103</v>
      </c>
      <c r="D41" s="40">
        <f>tables!B22</f>
        <v>73049</v>
      </c>
      <c r="E41" s="40">
        <f>tables!C22</f>
        <v>197020.64582999999</v>
      </c>
      <c r="F41" s="41">
        <f>tables!D22</f>
        <v>2.6971025727</v>
      </c>
      <c r="G41" s="41">
        <f>tables!E22</f>
        <v>2.7476848788999999</v>
      </c>
      <c r="H41" s="42">
        <f t="shared" si="0"/>
        <v>2.6854175419000001</v>
      </c>
      <c r="I41" s="35"/>
      <c r="J41" s="51"/>
      <c r="K41" s="35"/>
    </row>
    <row r="42" spans="1:11" s="36" customFormat="1" ht="15" customHeight="1" x14ac:dyDescent="0.2">
      <c r="A42" s="34"/>
      <c r="B42" s="50"/>
      <c r="C42" s="34" t="s">
        <v>60</v>
      </c>
      <c r="D42" s="40">
        <f>tables!B23</f>
        <v>4419</v>
      </c>
      <c r="E42" s="40">
        <f>tables!C23</f>
        <v>7150.9166667</v>
      </c>
      <c r="F42" s="41">
        <f>tables!D23</f>
        <v>1.6182205626999999</v>
      </c>
      <c r="G42" s="41">
        <f>tables!E23</f>
        <v>2.0002003977</v>
      </c>
      <c r="H42" s="42">
        <f t="shared" si="0"/>
        <v>2.6854175419000001</v>
      </c>
      <c r="I42" s="35"/>
      <c r="J42" s="51"/>
      <c r="K42" s="35"/>
    </row>
    <row r="43" spans="1:11" s="36" customFormat="1" ht="15" customHeight="1" x14ac:dyDescent="0.2">
      <c r="A43" s="34"/>
      <c r="B43" s="50"/>
      <c r="C43" s="34" t="s">
        <v>61</v>
      </c>
      <c r="D43" s="40">
        <f>tables!B24</f>
        <v>11838</v>
      </c>
      <c r="E43" s="40">
        <f>tables!C24</f>
        <v>24413.583332999999</v>
      </c>
      <c r="F43" s="41">
        <f>tables!D24</f>
        <v>2.0623064144000001</v>
      </c>
      <c r="G43" s="41">
        <f>tables!E24</f>
        <v>2.5024481607000002</v>
      </c>
      <c r="H43" s="42">
        <f t="shared" si="0"/>
        <v>2.6854175419000001</v>
      </c>
      <c r="I43" s="35"/>
      <c r="J43" s="51"/>
      <c r="K43" s="35"/>
    </row>
    <row r="44" spans="1:11" s="36" customFormat="1" ht="15" customHeight="1" thickBot="1" x14ac:dyDescent="0.25">
      <c r="A44" s="34"/>
      <c r="B44" s="50"/>
      <c r="C44" s="43"/>
      <c r="D44" s="44"/>
      <c r="E44" s="44"/>
      <c r="F44" s="45"/>
      <c r="G44" s="45"/>
      <c r="H44" s="42"/>
      <c r="I44" s="35"/>
      <c r="J44" s="51"/>
      <c r="K44" s="35"/>
    </row>
    <row r="45" spans="1:11" s="36" customFormat="1" ht="7.5" customHeight="1" thickTop="1" x14ac:dyDescent="0.2">
      <c r="A45" s="34"/>
      <c r="B45" s="50"/>
      <c r="C45" s="34"/>
      <c r="D45" s="34"/>
      <c r="E45" s="34"/>
      <c r="F45" s="52"/>
      <c r="G45" s="52"/>
      <c r="H45" s="42">
        <f t="shared" si="0"/>
        <v>2.6854175419000001</v>
      </c>
      <c r="I45" s="35"/>
      <c r="J45" s="51"/>
      <c r="K45" s="35"/>
    </row>
    <row r="46" spans="1:11" s="36" customFormat="1" ht="15" customHeight="1" x14ac:dyDescent="0.2">
      <c r="A46" s="34"/>
      <c r="B46" s="50"/>
      <c r="C46" s="34" t="s">
        <v>117</v>
      </c>
      <c r="D46" s="40">
        <f>tables!B25</f>
        <v>666470</v>
      </c>
      <c r="E46" s="40">
        <f>tables!C25</f>
        <v>1789750.2291999999</v>
      </c>
      <c r="F46" s="41">
        <f>tables!D25</f>
        <v>2.6854175419000001</v>
      </c>
      <c r="G46" s="41">
        <f>tables!E25</f>
        <v>2.6854175419000001</v>
      </c>
      <c r="H46" s="42">
        <f t="shared" si="0"/>
        <v>2.6854175419000001</v>
      </c>
      <c r="I46" s="35"/>
      <c r="J46" s="51"/>
      <c r="K46" s="35"/>
    </row>
    <row r="47" spans="1:11" ht="15" customHeight="1" thickBot="1" x14ac:dyDescent="0.25">
      <c r="B47" s="53"/>
      <c r="C47" s="54"/>
      <c r="D47" s="54"/>
      <c r="E47" s="55"/>
      <c r="F47" s="55"/>
      <c r="G47" s="54"/>
      <c r="H47" s="54"/>
      <c r="I47" s="54"/>
      <c r="J47" s="56"/>
    </row>
    <row r="48" spans="1:11" ht="15" customHeight="1" x14ac:dyDescent="0.2">
      <c r="E48" s="46"/>
      <c r="F48" s="46"/>
    </row>
    <row r="49" s="47" customFormat="1" ht="12.75" hidden="1" x14ac:dyDescent="0.2"/>
    <row r="50" s="47" customFormat="1" ht="12.75" hidden="1" x14ac:dyDescent="0.2"/>
    <row r="51" s="47" customFormat="1" ht="12.75" hidden="1" x14ac:dyDescent="0.2"/>
    <row r="52" s="47" customFormat="1" ht="12.75" hidden="1" x14ac:dyDescent="0.2"/>
    <row r="53" s="47" customFormat="1" ht="12.75" hidden="1" x14ac:dyDescent="0.2"/>
    <row r="54" s="47" customFormat="1" ht="15" hidden="1" customHeight="1" x14ac:dyDescent="0.2"/>
    <row r="55" s="47" customFormat="1" ht="15" hidden="1" customHeight="1" x14ac:dyDescent="0.2"/>
    <row r="56" s="47" customFormat="1" ht="15" hidden="1" customHeight="1" x14ac:dyDescent="0.2"/>
    <row r="57" s="47" customFormat="1" ht="15" hidden="1" customHeight="1" x14ac:dyDescent="0.2"/>
    <row r="58" s="47" customFormat="1" ht="15" hidden="1" customHeight="1" x14ac:dyDescent="0.2"/>
    <row r="59" s="47" customFormat="1" ht="12.75" hidden="1" x14ac:dyDescent="0.2"/>
    <row r="60" s="47" customFormat="1" ht="12.75" hidden="1" x14ac:dyDescent="0.2"/>
    <row r="61" s="47" customFormat="1" ht="12.75" hidden="1" x14ac:dyDescent="0.2"/>
    <row r="62" s="47" customFormat="1" ht="12.75" hidden="1" x14ac:dyDescent="0.2"/>
    <row r="63" s="47" customFormat="1" ht="12.75" hidden="1" x14ac:dyDescent="0.2"/>
    <row r="64" s="47" customFormat="1" ht="12.75" hidden="1" x14ac:dyDescent="0.2"/>
    <row r="65" s="47" customFormat="1" ht="12.75" hidden="1" x14ac:dyDescent="0.2"/>
    <row r="66" s="47" customFormat="1" ht="12.75" hidden="1" x14ac:dyDescent="0.2"/>
    <row r="67" s="47" customFormat="1" ht="12.75" hidden="1" x14ac:dyDescent="0.2"/>
    <row r="68" s="47" customFormat="1" ht="12.75" hidden="1" x14ac:dyDescent="0.2"/>
    <row r="69" s="47" customFormat="1" ht="12.75" hidden="1" x14ac:dyDescent="0.2"/>
    <row r="70" s="47" customFormat="1" ht="12.75" hidden="1" x14ac:dyDescent="0.2"/>
    <row r="71" s="47" customFormat="1" ht="12.75" hidden="1" x14ac:dyDescent="0.2"/>
    <row r="72" s="47" customFormat="1" ht="12.75" hidden="1" x14ac:dyDescent="0.2"/>
    <row r="73" s="47" customFormat="1" ht="12.75" hidden="1" x14ac:dyDescent="0.2"/>
    <row r="74" s="47" customFormat="1" ht="12.75" hidden="1" x14ac:dyDescent="0.2"/>
    <row r="75" s="47" customFormat="1" ht="12.75" hidden="1" x14ac:dyDescent="0.2"/>
    <row r="76" s="47" customFormat="1" ht="12.75" hidden="1" x14ac:dyDescent="0.2"/>
    <row r="77" s="47" customFormat="1" ht="12.75" hidden="1" x14ac:dyDescent="0.2"/>
    <row r="78" s="47" customFormat="1" ht="12.75" hidden="1" x14ac:dyDescent="0.2"/>
    <row r="79" s="47" customFormat="1" ht="12.75" hidden="1" x14ac:dyDescent="0.2"/>
    <row r="80" s="47" customFormat="1" ht="12.75" hidden="1" x14ac:dyDescent="0.2"/>
    <row r="81" s="47" customFormat="1" ht="12.75" hidden="1" x14ac:dyDescent="0.2"/>
    <row r="82" s="47" customFormat="1" ht="12.75" hidden="1" x14ac:dyDescent="0.2"/>
    <row r="83" s="47" customFormat="1" ht="12.75" hidden="1" x14ac:dyDescent="0.2"/>
    <row r="84" s="47" customFormat="1" ht="12.75" hidden="1" x14ac:dyDescent="0.2"/>
    <row r="85" s="47" customFormat="1" ht="12.75" hidden="1" x14ac:dyDescent="0.2"/>
    <row r="86" s="47" customFormat="1" ht="12.75" hidden="1" x14ac:dyDescent="0.2"/>
    <row r="87" s="47" customFormat="1" ht="12.75" hidden="1" x14ac:dyDescent="0.2"/>
    <row r="88" s="47" customFormat="1" ht="12.75" hidden="1" x14ac:dyDescent="0.2"/>
    <row r="89" s="47" customFormat="1" ht="12.75" hidden="1" x14ac:dyDescent="0.2"/>
    <row r="90" ht="12.75" hidden="1" x14ac:dyDescent="0.2"/>
  </sheetData>
  <mergeCells count="2">
    <mergeCell ref="C4:I4"/>
    <mergeCell ref="C1:L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Drop Down 5">
              <controlPr defaultSize="0" autoLine="0" autoPict="0">
                <anchor moveWithCells="1">
                  <from>
                    <xdr:col>7</xdr:col>
                    <xdr:colOff>180975</xdr:colOff>
                    <xdr:row>5</xdr:row>
                    <xdr:rowOff>142875</xdr:rowOff>
                  </from>
                  <to>
                    <xdr:col>8</xdr:col>
                    <xdr:colOff>219075</xdr:colOff>
                    <xdr:row>6</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5A116-7A84-48B6-AFB1-25ED37B5659B}">
  <sheetPr codeName="Sheet1"/>
  <dimension ref="A1:M61"/>
  <sheetViews>
    <sheetView showGridLines="0" showRowColHeaders="0" workbookViewId="0"/>
  </sheetViews>
  <sheetFormatPr defaultRowHeight="12.75" x14ac:dyDescent="0.2"/>
  <cols>
    <col min="1" max="1" width="4.140625" customWidth="1"/>
    <col min="2" max="2" width="2.5703125" customWidth="1"/>
    <col min="3" max="3" width="18.85546875" bestFit="1" customWidth="1"/>
    <col min="4" max="4" width="11.42578125" bestFit="1" customWidth="1"/>
    <col min="5" max="5" width="17.140625" customWidth="1"/>
    <col min="6" max="6" width="25" customWidth="1"/>
    <col min="7" max="7" width="26.140625" customWidth="1"/>
    <col min="9" max="9" width="12.140625" customWidth="1"/>
    <col min="10" max="10" width="2.140625" customWidth="1"/>
  </cols>
  <sheetData>
    <row r="1" spans="1:13" x14ac:dyDescent="0.2">
      <c r="C1" s="181"/>
      <c r="D1" s="181"/>
      <c r="E1" s="181"/>
      <c r="F1" s="181"/>
      <c r="G1" s="181"/>
      <c r="H1" s="181"/>
      <c r="I1" s="181"/>
      <c r="J1" s="181"/>
      <c r="K1" s="181"/>
      <c r="L1" s="181"/>
      <c r="M1" s="61"/>
    </row>
    <row r="2" spans="1:13" x14ac:dyDescent="0.2">
      <c r="C2" s="181"/>
      <c r="D2" s="181"/>
      <c r="E2" s="181"/>
      <c r="F2" s="181"/>
      <c r="G2" s="181"/>
      <c r="H2" s="181"/>
      <c r="I2" s="181"/>
      <c r="J2" s="181"/>
      <c r="K2" s="181"/>
      <c r="L2" s="181"/>
      <c r="M2" s="61"/>
    </row>
    <row r="3" spans="1:13" ht="12.75" customHeight="1" thickBot="1" x14ac:dyDescent="0.25">
      <c r="A3" s="61"/>
      <c r="B3" s="61"/>
      <c r="C3" s="61"/>
      <c r="D3" s="61"/>
      <c r="E3" s="61"/>
      <c r="G3" s="61"/>
      <c r="H3" s="61"/>
      <c r="I3" s="61"/>
      <c r="J3" s="61"/>
      <c r="K3" s="61"/>
      <c r="L3" s="61"/>
      <c r="M3" s="61"/>
    </row>
    <row r="4" spans="1:13" ht="18.75" x14ac:dyDescent="0.3">
      <c r="A4" s="61"/>
      <c r="B4" s="69"/>
      <c r="C4" s="70"/>
      <c r="D4" s="70"/>
      <c r="E4" s="70"/>
      <c r="F4" s="71"/>
      <c r="G4" s="71"/>
      <c r="H4" s="71"/>
      <c r="I4" s="71"/>
      <c r="J4" s="71"/>
      <c r="K4" s="71"/>
      <c r="L4" s="72"/>
      <c r="M4" s="61"/>
    </row>
    <row r="5" spans="1:13" x14ac:dyDescent="0.2">
      <c r="A5" s="61"/>
      <c r="B5" s="73"/>
      <c r="C5" s="95" t="s">
        <v>67</v>
      </c>
      <c r="D5" s="61"/>
      <c r="E5" s="61"/>
      <c r="F5" s="61"/>
      <c r="G5" s="61"/>
      <c r="H5" s="61"/>
      <c r="I5" s="61"/>
      <c r="J5" s="95" t="s">
        <v>68</v>
      </c>
      <c r="L5" s="74"/>
      <c r="M5" s="61"/>
    </row>
    <row r="6" spans="1:13" x14ac:dyDescent="0.2">
      <c r="A6" s="61"/>
      <c r="B6" s="73"/>
      <c r="C6" s="61"/>
      <c r="D6" s="61"/>
      <c r="E6" s="61"/>
      <c r="F6" s="61"/>
      <c r="G6" s="61"/>
      <c r="H6" s="61"/>
      <c r="I6" s="61"/>
      <c r="J6" s="61"/>
      <c r="K6" s="61"/>
      <c r="L6" s="74"/>
      <c r="M6" s="61"/>
    </row>
    <row r="7" spans="1:13" x14ac:dyDescent="0.2">
      <c r="A7" s="61"/>
      <c r="B7" s="73"/>
      <c r="C7" s="61"/>
      <c r="D7" s="61"/>
      <c r="E7" s="61"/>
      <c r="F7" s="61"/>
      <c r="G7" s="61"/>
      <c r="H7" s="61"/>
      <c r="I7" s="61"/>
      <c r="J7" s="61"/>
      <c r="K7" s="61"/>
      <c r="L7" s="74"/>
      <c r="M7" s="61"/>
    </row>
    <row r="8" spans="1:13" x14ac:dyDescent="0.2">
      <c r="A8" s="61"/>
      <c r="B8" s="73"/>
      <c r="C8" s="75"/>
      <c r="D8" s="76"/>
      <c r="E8" s="61"/>
      <c r="F8" s="61"/>
      <c r="G8" s="61"/>
      <c r="H8" s="61"/>
      <c r="I8" s="61"/>
      <c r="J8" s="61"/>
      <c r="K8" s="61"/>
      <c r="L8" s="74"/>
      <c r="M8" s="61"/>
    </row>
    <row r="9" spans="1:13" x14ac:dyDescent="0.2">
      <c r="A9" s="61"/>
      <c r="B9" s="73"/>
      <c r="C9" s="75"/>
      <c r="D9" s="77"/>
      <c r="E9" s="61"/>
      <c r="F9" s="61"/>
      <c r="G9" s="61"/>
      <c r="H9" s="61"/>
      <c r="I9" s="61"/>
      <c r="J9" s="61"/>
      <c r="K9" s="61"/>
      <c r="L9" s="74"/>
      <c r="M9" s="61"/>
    </row>
    <row r="10" spans="1:13" x14ac:dyDescent="0.2">
      <c r="A10" s="61"/>
      <c r="B10" s="73"/>
      <c r="C10" s="75"/>
      <c r="D10" s="77"/>
      <c r="E10" s="61"/>
      <c r="F10" s="61"/>
      <c r="G10" s="61"/>
      <c r="H10" s="61"/>
      <c r="I10" s="61"/>
      <c r="J10" s="61"/>
      <c r="K10" s="61"/>
      <c r="L10" s="74"/>
      <c r="M10" s="61"/>
    </row>
    <row r="11" spans="1:13" x14ac:dyDescent="0.2">
      <c r="A11" s="61"/>
      <c r="B11" s="73"/>
      <c r="C11" s="61"/>
      <c r="D11" s="61"/>
      <c r="E11" s="61"/>
      <c r="F11" s="61"/>
      <c r="G11" s="61"/>
      <c r="H11" s="61"/>
      <c r="I11" s="61"/>
      <c r="J11" s="61"/>
      <c r="K11" s="61"/>
      <c r="L11" s="74"/>
      <c r="M11" s="61"/>
    </row>
    <row r="12" spans="1:13" x14ac:dyDescent="0.2">
      <c r="A12" s="61"/>
      <c r="B12" s="73"/>
      <c r="C12" s="61"/>
      <c r="D12" s="61"/>
      <c r="E12" s="61"/>
      <c r="F12" s="61"/>
      <c r="G12" s="61"/>
      <c r="H12" s="61"/>
      <c r="I12" s="61"/>
      <c r="J12" s="61"/>
      <c r="K12" s="61"/>
      <c r="L12" s="74"/>
      <c r="M12" s="61"/>
    </row>
    <row r="13" spans="1:13" x14ac:dyDescent="0.2">
      <c r="A13" s="61"/>
      <c r="B13" s="73"/>
      <c r="C13" s="61"/>
      <c r="D13" s="61"/>
      <c r="E13" s="61"/>
      <c r="F13" s="61"/>
      <c r="G13" s="61"/>
      <c r="H13" s="61"/>
      <c r="I13" s="61"/>
      <c r="J13" s="61"/>
      <c r="K13" s="61"/>
      <c r="L13" s="74"/>
      <c r="M13" s="61"/>
    </row>
    <row r="14" spans="1:13" x14ac:dyDescent="0.2">
      <c r="A14" s="61"/>
      <c r="B14" s="73"/>
      <c r="C14" s="61"/>
      <c r="D14" s="61"/>
      <c r="E14" s="61"/>
      <c r="F14" s="61"/>
      <c r="G14" s="61"/>
      <c r="H14" s="61"/>
      <c r="I14" s="61"/>
      <c r="J14" s="61"/>
      <c r="K14" s="61"/>
      <c r="L14" s="74"/>
      <c r="M14" s="61"/>
    </row>
    <row r="15" spans="1:13" x14ac:dyDescent="0.2">
      <c r="A15" s="61"/>
      <c r="B15" s="73"/>
      <c r="C15" s="61"/>
      <c r="D15" s="61"/>
      <c r="E15" s="61"/>
      <c r="F15" s="61"/>
      <c r="G15" s="61"/>
      <c r="H15" s="61"/>
      <c r="I15" s="61"/>
      <c r="J15" s="61"/>
      <c r="K15" s="61"/>
      <c r="L15" s="74"/>
      <c r="M15" s="61"/>
    </row>
    <row r="16" spans="1:13" x14ac:dyDescent="0.2">
      <c r="A16" s="61"/>
      <c r="B16" s="73"/>
      <c r="C16" s="61"/>
      <c r="D16" s="61"/>
      <c r="E16" s="61"/>
      <c r="F16" s="61"/>
      <c r="G16" s="61"/>
      <c r="H16" s="61"/>
      <c r="I16" s="61"/>
      <c r="J16" s="61"/>
      <c r="K16" s="61"/>
      <c r="L16" s="74"/>
      <c r="M16" s="61"/>
    </row>
    <row r="17" spans="1:13" x14ac:dyDescent="0.2">
      <c r="A17" s="61"/>
      <c r="B17" s="73"/>
      <c r="C17" s="61"/>
      <c r="D17" s="61"/>
      <c r="E17" s="61"/>
      <c r="F17" s="61"/>
      <c r="G17" s="61"/>
      <c r="H17" s="61"/>
      <c r="I17" s="61"/>
      <c r="J17" s="61"/>
      <c r="K17" s="61"/>
      <c r="L17" s="74"/>
      <c r="M17" s="61"/>
    </row>
    <row r="18" spans="1:13" x14ac:dyDescent="0.2">
      <c r="A18" s="61"/>
      <c r="B18" s="73"/>
      <c r="C18" s="61"/>
      <c r="D18" s="61"/>
      <c r="E18" s="61"/>
      <c r="F18" s="61"/>
      <c r="G18" s="61"/>
      <c r="H18" s="61"/>
      <c r="I18" s="61"/>
      <c r="J18" s="61"/>
      <c r="K18" s="61"/>
      <c r="L18" s="74"/>
      <c r="M18" s="61"/>
    </row>
    <row r="19" spans="1:13" x14ac:dyDescent="0.2">
      <c r="A19" s="61"/>
      <c r="B19" s="73"/>
      <c r="C19" s="61"/>
      <c r="D19" s="61"/>
      <c r="E19" s="61"/>
      <c r="F19" s="61"/>
      <c r="G19" s="61"/>
      <c r="H19" s="61"/>
      <c r="I19" s="61"/>
      <c r="J19" s="61"/>
      <c r="K19" s="61"/>
      <c r="L19" s="74"/>
      <c r="M19" s="61"/>
    </row>
    <row r="20" spans="1:13" x14ac:dyDescent="0.2">
      <c r="A20" s="61"/>
      <c r="B20" s="73"/>
      <c r="C20" s="61"/>
      <c r="D20" s="61"/>
      <c r="E20" s="61"/>
      <c r="F20" s="61"/>
      <c r="G20" s="61"/>
      <c r="H20" s="61"/>
      <c r="I20" s="61"/>
      <c r="J20" s="61"/>
      <c r="K20" s="61"/>
      <c r="L20" s="74"/>
      <c r="M20" s="61"/>
    </row>
    <row r="21" spans="1:13" x14ac:dyDescent="0.2">
      <c r="A21" s="61"/>
      <c r="B21" s="73"/>
      <c r="C21" s="61"/>
      <c r="D21" s="61"/>
      <c r="E21" s="61"/>
      <c r="F21" s="61"/>
      <c r="G21" s="61"/>
      <c r="H21" s="61"/>
      <c r="I21" s="61"/>
      <c r="J21" s="61"/>
      <c r="K21" s="61"/>
      <c r="L21" s="74"/>
      <c r="M21" s="61"/>
    </row>
    <row r="22" spans="1:13" x14ac:dyDescent="0.2">
      <c r="A22" s="61"/>
      <c r="B22" s="73"/>
      <c r="C22" s="61"/>
      <c r="D22" s="61"/>
      <c r="E22" s="61"/>
      <c r="F22" s="61"/>
      <c r="G22" s="61"/>
      <c r="H22" s="61"/>
      <c r="I22" s="61"/>
      <c r="J22" s="61"/>
      <c r="K22" s="61"/>
      <c r="L22" s="74"/>
      <c r="M22" s="61"/>
    </row>
    <row r="23" spans="1:13" x14ac:dyDescent="0.2">
      <c r="A23" s="61"/>
      <c r="B23" s="73"/>
      <c r="C23" s="61"/>
      <c r="D23" s="61"/>
      <c r="E23" s="61"/>
      <c r="F23" s="61"/>
      <c r="G23" s="61"/>
      <c r="H23" s="61"/>
      <c r="I23" s="61"/>
      <c r="J23" s="61"/>
      <c r="K23" s="61"/>
      <c r="L23" s="74"/>
      <c r="M23" s="61"/>
    </row>
    <row r="24" spans="1:13" x14ac:dyDescent="0.2">
      <c r="A24" s="61"/>
      <c r="B24" s="73"/>
      <c r="C24" s="61"/>
      <c r="D24" s="61"/>
      <c r="E24" s="61"/>
      <c r="F24" s="61"/>
      <c r="G24" s="61"/>
      <c r="H24" s="61"/>
      <c r="I24" s="61"/>
      <c r="J24" s="61"/>
      <c r="K24" s="61"/>
      <c r="L24" s="74"/>
      <c r="M24" s="61"/>
    </row>
    <row r="25" spans="1:13" x14ac:dyDescent="0.2">
      <c r="A25" s="61"/>
      <c r="B25" s="73"/>
      <c r="C25" s="61"/>
      <c r="D25" s="61"/>
      <c r="E25" s="61"/>
      <c r="F25" s="61"/>
      <c r="G25" s="61"/>
      <c r="H25" s="61"/>
      <c r="I25" s="61"/>
      <c r="J25" s="61"/>
      <c r="K25" s="61"/>
      <c r="L25" s="74"/>
      <c r="M25" s="61"/>
    </row>
    <row r="26" spans="1:13" x14ac:dyDescent="0.2">
      <c r="A26" s="61"/>
      <c r="B26" s="73"/>
      <c r="C26" s="61"/>
      <c r="D26" s="61"/>
      <c r="E26" s="61"/>
      <c r="F26" s="61"/>
      <c r="G26" s="61"/>
      <c r="H26" s="61"/>
      <c r="I26" s="61"/>
      <c r="J26" s="61"/>
      <c r="K26" s="61"/>
      <c r="L26" s="74"/>
      <c r="M26" s="61"/>
    </row>
    <row r="27" spans="1:13" x14ac:dyDescent="0.2">
      <c r="A27" s="61"/>
      <c r="B27" s="73"/>
      <c r="C27" s="61"/>
      <c r="D27" s="61"/>
      <c r="E27" s="61"/>
      <c r="F27" s="61"/>
      <c r="G27" s="61"/>
      <c r="H27" s="61"/>
      <c r="I27" s="61"/>
      <c r="J27" s="61"/>
      <c r="K27" s="61"/>
      <c r="L27" s="74"/>
      <c r="M27" s="61"/>
    </row>
    <row r="28" spans="1:13" x14ac:dyDescent="0.2">
      <c r="A28" s="61"/>
      <c r="B28" s="73"/>
      <c r="C28" s="61"/>
      <c r="D28" s="61"/>
      <c r="E28" s="61"/>
      <c r="F28" s="61"/>
      <c r="G28" s="61"/>
      <c r="H28" s="61"/>
      <c r="I28" s="61"/>
      <c r="J28" s="61"/>
      <c r="K28" s="61"/>
      <c r="L28" s="74"/>
      <c r="M28" s="61"/>
    </row>
    <row r="29" spans="1:13" x14ac:dyDescent="0.2">
      <c r="A29" s="61"/>
      <c r="B29" s="73"/>
      <c r="C29" s="61"/>
      <c r="D29" s="61"/>
      <c r="E29" s="61"/>
      <c r="F29" s="61"/>
      <c r="G29" s="61"/>
      <c r="H29" s="61"/>
      <c r="I29" s="61"/>
      <c r="J29" s="61"/>
      <c r="K29" s="61"/>
      <c r="L29" s="74"/>
      <c r="M29" s="61"/>
    </row>
    <row r="30" spans="1:13" x14ac:dyDescent="0.2">
      <c r="A30" s="61"/>
      <c r="B30" s="73"/>
      <c r="C30" s="61"/>
      <c r="D30" s="61"/>
      <c r="E30" s="61"/>
      <c r="F30" s="61"/>
      <c r="G30" s="61"/>
      <c r="H30" s="61"/>
      <c r="I30" s="61"/>
      <c r="J30" s="61"/>
      <c r="K30" s="61"/>
      <c r="L30" s="74"/>
      <c r="M30" s="61"/>
    </row>
    <row r="31" spans="1:13" x14ac:dyDescent="0.2">
      <c r="A31" s="61"/>
      <c r="B31" s="73"/>
      <c r="C31" s="61"/>
      <c r="D31" s="61"/>
      <c r="E31" s="61"/>
      <c r="F31" s="61"/>
      <c r="G31" s="61"/>
      <c r="H31" s="61"/>
      <c r="I31" s="61"/>
      <c r="J31" s="61"/>
      <c r="K31" s="61"/>
      <c r="L31" s="74"/>
      <c r="M31" s="61"/>
    </row>
    <row r="32" spans="1:13" x14ac:dyDescent="0.2">
      <c r="A32" s="61"/>
      <c r="B32" s="73"/>
      <c r="C32" s="61"/>
      <c r="D32" s="61"/>
      <c r="E32" s="61"/>
      <c r="F32" s="61"/>
      <c r="G32" s="61"/>
      <c r="H32" s="61"/>
      <c r="I32" s="61"/>
      <c r="J32" s="61"/>
      <c r="K32" s="61"/>
      <c r="L32" s="74"/>
      <c r="M32" s="61"/>
    </row>
    <row r="33" spans="1:13" s="65" customFormat="1" ht="25.5" x14ac:dyDescent="0.2">
      <c r="A33" s="79"/>
      <c r="B33" s="78"/>
      <c r="C33" s="63" t="s">
        <v>121</v>
      </c>
      <c r="D33" s="63" t="s">
        <v>13</v>
      </c>
      <c r="E33" s="63" t="s">
        <v>11</v>
      </c>
      <c r="F33" s="64" t="s">
        <v>4</v>
      </c>
      <c r="G33" s="64" t="s">
        <v>3</v>
      </c>
      <c r="H33" s="80" t="s">
        <v>8</v>
      </c>
      <c r="I33" s="79"/>
      <c r="J33" s="79"/>
      <c r="K33" s="79"/>
      <c r="L33" s="81"/>
      <c r="M33" s="79"/>
    </row>
    <row r="34" spans="1:13" x14ac:dyDescent="0.2">
      <c r="A34" s="61"/>
      <c r="B34" s="73"/>
      <c r="C34" s="34" t="s">
        <v>45</v>
      </c>
      <c r="D34" s="83">
        <f>tables!G6</f>
        <v>2421</v>
      </c>
      <c r="E34" s="83">
        <f>tables!H6</f>
        <v>4768.8125</v>
      </c>
      <c r="F34" s="84">
        <f>tables!I6</f>
        <v>1.9697697233</v>
      </c>
      <c r="G34" s="84">
        <f>tables!J6</f>
        <v>1.4619073386999999</v>
      </c>
      <c r="H34" s="85">
        <f>$G$54</f>
        <v>1.3615418082999999</v>
      </c>
      <c r="I34" s="61"/>
      <c r="J34" s="61"/>
      <c r="K34" s="61"/>
      <c r="L34" s="74"/>
      <c r="M34" s="61"/>
    </row>
    <row r="35" spans="1:13" x14ac:dyDescent="0.2">
      <c r="A35" s="61"/>
      <c r="B35" s="73"/>
      <c r="C35" s="34" t="s">
        <v>46</v>
      </c>
      <c r="D35" s="83">
        <f>tables!G7</f>
        <v>1394</v>
      </c>
      <c r="E35" s="83">
        <f>tables!H7</f>
        <v>1670.9166667</v>
      </c>
      <c r="F35" s="84">
        <f>tables!I7</f>
        <v>1.1986489718</v>
      </c>
      <c r="G35" s="84">
        <f>tables!J7</f>
        <v>1.3438958307</v>
      </c>
      <c r="H35" s="85">
        <f t="shared" ref="H35:H53" si="0">$G$54</f>
        <v>1.3615418082999999</v>
      </c>
      <c r="I35" s="61"/>
      <c r="J35" s="61"/>
      <c r="K35" s="61"/>
      <c r="L35" s="74"/>
      <c r="M35" s="61"/>
    </row>
    <row r="36" spans="1:13" x14ac:dyDescent="0.2">
      <c r="A36" s="61"/>
      <c r="B36" s="73"/>
      <c r="C36" s="34" t="s">
        <v>47</v>
      </c>
      <c r="D36" s="83">
        <f>tables!G8</f>
        <v>1077</v>
      </c>
      <c r="E36" s="83">
        <f>tables!H8</f>
        <v>1585.8541667</v>
      </c>
      <c r="F36" s="84">
        <f>tables!I8</f>
        <v>1.4724736923999999</v>
      </c>
      <c r="G36" s="84">
        <f>tables!J8</f>
        <v>1.3048254451000001</v>
      </c>
      <c r="H36" s="85">
        <f t="shared" si="0"/>
        <v>1.3615418082999999</v>
      </c>
      <c r="I36" s="61"/>
      <c r="J36" s="61"/>
      <c r="K36" s="61"/>
      <c r="L36" s="74"/>
      <c r="M36" s="61"/>
    </row>
    <row r="37" spans="1:13" x14ac:dyDescent="0.2">
      <c r="A37" s="61"/>
      <c r="B37" s="73"/>
      <c r="C37" s="34" t="s">
        <v>120</v>
      </c>
      <c r="D37" s="83">
        <f>tables!G9</f>
        <v>2056</v>
      </c>
      <c r="E37" s="83">
        <f>tables!H9</f>
        <v>3191.5208333</v>
      </c>
      <c r="F37" s="84">
        <f>tables!I9</f>
        <v>1.5522961252</v>
      </c>
      <c r="G37" s="84">
        <f>tables!J9</f>
        <v>1.3017699026</v>
      </c>
      <c r="H37" s="85">
        <f t="shared" si="0"/>
        <v>1.3615418082999999</v>
      </c>
      <c r="I37" s="61"/>
      <c r="J37" s="61"/>
      <c r="K37" s="61"/>
      <c r="L37" s="74"/>
      <c r="M37" s="61"/>
    </row>
    <row r="38" spans="1:13" x14ac:dyDescent="0.2">
      <c r="A38" s="61"/>
      <c r="B38" s="73"/>
      <c r="C38" s="34" t="s">
        <v>48</v>
      </c>
      <c r="D38" s="83">
        <f>tables!G10</f>
        <v>1585</v>
      </c>
      <c r="E38" s="83">
        <f>tables!H10</f>
        <v>1899.6041667</v>
      </c>
      <c r="F38" s="84">
        <f>tables!I10</f>
        <v>1.1984884332000001</v>
      </c>
      <c r="G38" s="84">
        <f>tables!J10</f>
        <v>1.4258843913999999</v>
      </c>
      <c r="H38" s="85">
        <f t="shared" si="0"/>
        <v>1.3615418082999999</v>
      </c>
      <c r="I38" s="61"/>
      <c r="J38" s="61"/>
      <c r="K38" s="61"/>
      <c r="L38" s="74"/>
      <c r="M38" s="61"/>
    </row>
    <row r="39" spans="1:13" x14ac:dyDescent="0.2">
      <c r="A39" s="61"/>
      <c r="B39" s="73"/>
      <c r="C39" s="34" t="s">
        <v>102</v>
      </c>
      <c r="D39" s="83">
        <f>tables!G11</f>
        <v>1118</v>
      </c>
      <c r="E39" s="83">
        <f>tables!H11</f>
        <v>1493.4166667</v>
      </c>
      <c r="F39" s="84">
        <f>tables!I11</f>
        <v>1.3357930829</v>
      </c>
      <c r="G39" s="84">
        <f>tables!J11</f>
        <v>1.3627291685</v>
      </c>
      <c r="H39" s="85">
        <f t="shared" si="0"/>
        <v>1.3615418082999999</v>
      </c>
      <c r="I39" s="61"/>
      <c r="J39" s="61"/>
      <c r="K39" s="61"/>
      <c r="L39" s="74"/>
      <c r="M39" s="61"/>
    </row>
    <row r="40" spans="1:13" x14ac:dyDescent="0.2">
      <c r="A40" s="61"/>
      <c r="B40" s="73"/>
      <c r="C40" s="34" t="s">
        <v>50</v>
      </c>
      <c r="D40" s="83">
        <f>tables!G12</f>
        <v>1067</v>
      </c>
      <c r="E40" s="83">
        <f>tables!H12</f>
        <v>986.6875</v>
      </c>
      <c r="F40" s="84">
        <f>tables!I12</f>
        <v>0.92473055299999996</v>
      </c>
      <c r="G40" s="84">
        <f>tables!J12</f>
        <v>1.116562565</v>
      </c>
      <c r="H40" s="85">
        <f t="shared" si="0"/>
        <v>1.3615418082999999</v>
      </c>
      <c r="I40" s="61"/>
      <c r="J40" s="61"/>
      <c r="K40" s="61"/>
      <c r="L40" s="74"/>
      <c r="M40" s="61"/>
    </row>
    <row r="41" spans="1:13" x14ac:dyDescent="0.2">
      <c r="A41" s="61"/>
      <c r="B41" s="73"/>
      <c r="C41" s="34" t="s">
        <v>51</v>
      </c>
      <c r="D41" s="83">
        <f>tables!G13</f>
        <v>808</v>
      </c>
      <c r="E41" s="83">
        <f>tables!H13</f>
        <v>981.5625</v>
      </c>
      <c r="F41" s="84">
        <f>tables!I13</f>
        <v>1.2148050743000001</v>
      </c>
      <c r="G41" s="84">
        <f>tables!J13</f>
        <v>1.3931887461000001</v>
      </c>
      <c r="H41" s="85">
        <f t="shared" si="0"/>
        <v>1.3615418082999999</v>
      </c>
      <c r="I41" s="61"/>
      <c r="J41" s="61"/>
      <c r="K41" s="61"/>
      <c r="L41" s="74"/>
      <c r="M41" s="61"/>
    </row>
    <row r="42" spans="1:13" x14ac:dyDescent="0.2">
      <c r="A42" s="61"/>
      <c r="B42" s="73"/>
      <c r="C42" s="34" t="s">
        <v>52</v>
      </c>
      <c r="D42" s="83">
        <f>tables!G14</f>
        <v>326</v>
      </c>
      <c r="E42" s="83">
        <f>tables!H14</f>
        <v>299.35416666999998</v>
      </c>
      <c r="F42" s="84">
        <f>tables!I14</f>
        <v>0.91826431490000004</v>
      </c>
      <c r="G42" s="84">
        <f>tables!J14</f>
        <v>1.0768143963000001</v>
      </c>
      <c r="H42" s="85">
        <f t="shared" si="0"/>
        <v>1.3615418082999999</v>
      </c>
      <c r="I42" s="61"/>
      <c r="J42" s="61"/>
      <c r="K42" s="61"/>
      <c r="L42" s="74"/>
      <c r="M42" s="61"/>
    </row>
    <row r="43" spans="1:13" x14ac:dyDescent="0.2">
      <c r="A43" s="61"/>
      <c r="B43" s="73"/>
      <c r="C43" s="34" t="s">
        <v>53</v>
      </c>
      <c r="D43" s="83">
        <f>tables!G15</f>
        <v>151</v>
      </c>
      <c r="E43" s="83">
        <f>tables!H15</f>
        <v>100.58333333</v>
      </c>
      <c r="F43" s="84">
        <f>tables!I15</f>
        <v>0.66611479029999998</v>
      </c>
      <c r="G43" s="84">
        <f>tables!J15</f>
        <v>0.95003841519999999</v>
      </c>
      <c r="H43" s="85">
        <f t="shared" si="0"/>
        <v>1.3615418082999999</v>
      </c>
      <c r="I43" s="61"/>
      <c r="J43" s="61"/>
      <c r="K43" s="61"/>
      <c r="L43" s="74"/>
      <c r="M43" s="61"/>
    </row>
    <row r="44" spans="1:13" x14ac:dyDescent="0.2">
      <c r="A44" s="61"/>
      <c r="B44" s="73"/>
      <c r="C44" s="34" t="s">
        <v>54</v>
      </c>
      <c r="D44" s="83">
        <f>tables!G16</f>
        <v>770</v>
      </c>
      <c r="E44" s="83">
        <f>tables!H16</f>
        <v>953.8125</v>
      </c>
      <c r="F44" s="84">
        <f>tables!I16</f>
        <v>1.2387175324999999</v>
      </c>
      <c r="G44" s="84">
        <f>tables!J16</f>
        <v>1.2883400373</v>
      </c>
      <c r="H44" s="85">
        <f t="shared" si="0"/>
        <v>1.3615418082999999</v>
      </c>
      <c r="I44" s="61"/>
      <c r="J44" s="61"/>
      <c r="K44" s="61"/>
      <c r="L44" s="74"/>
      <c r="M44" s="61"/>
    </row>
    <row r="45" spans="1:13" x14ac:dyDescent="0.2">
      <c r="A45" s="61"/>
      <c r="B45" s="73"/>
      <c r="C45" s="34" t="s">
        <v>104</v>
      </c>
      <c r="D45" s="83">
        <f>tables!G17</f>
        <v>523</v>
      </c>
      <c r="E45" s="83">
        <f>tables!H17</f>
        <v>522.16666667000004</v>
      </c>
      <c r="F45" s="84">
        <f>tables!I17</f>
        <v>0.99840662840000005</v>
      </c>
      <c r="G45" s="84">
        <f>tables!J17</f>
        <v>1.3911291562000001</v>
      </c>
      <c r="H45" s="85">
        <f t="shared" si="0"/>
        <v>1.3615418082999999</v>
      </c>
      <c r="I45" s="61"/>
      <c r="J45" s="61"/>
      <c r="K45" s="61"/>
      <c r="L45" s="74"/>
      <c r="M45" s="61"/>
    </row>
    <row r="46" spans="1:13" x14ac:dyDescent="0.2">
      <c r="A46" s="61"/>
      <c r="B46" s="73"/>
      <c r="C46" s="34" t="s">
        <v>56</v>
      </c>
      <c r="D46" s="83">
        <f>tables!G18</f>
        <v>468</v>
      </c>
      <c r="E46" s="83">
        <f>tables!H18</f>
        <v>588.22916667000004</v>
      </c>
      <c r="F46" s="84">
        <f>tables!I18</f>
        <v>1.2568999288</v>
      </c>
      <c r="G46" s="84">
        <f>tables!J18</f>
        <v>1.3998955101999999</v>
      </c>
      <c r="H46" s="85">
        <f t="shared" si="0"/>
        <v>1.3615418082999999</v>
      </c>
      <c r="I46" s="61"/>
      <c r="J46" s="61"/>
      <c r="K46" s="61"/>
      <c r="L46" s="74"/>
      <c r="M46" s="61"/>
    </row>
    <row r="47" spans="1:13" x14ac:dyDescent="0.2">
      <c r="A47" s="61"/>
      <c r="B47" s="73"/>
      <c r="C47" s="36" t="s">
        <v>132</v>
      </c>
      <c r="D47" s="83">
        <f>tables!G19</f>
        <v>1811</v>
      </c>
      <c r="E47" s="83">
        <f>tables!H19</f>
        <v>2058.6666667</v>
      </c>
      <c r="F47" s="84">
        <f>tables!I19</f>
        <v>1.1367568562000001</v>
      </c>
      <c r="G47" s="84">
        <f>tables!J19</f>
        <v>1.4235542129000001</v>
      </c>
      <c r="H47" s="85">
        <f t="shared" si="0"/>
        <v>1.3615418082999999</v>
      </c>
      <c r="I47" s="61"/>
      <c r="J47" s="61"/>
      <c r="K47" s="61"/>
      <c r="L47" s="74"/>
      <c r="M47" s="61"/>
    </row>
    <row r="48" spans="1:13" x14ac:dyDescent="0.2">
      <c r="A48" s="61"/>
      <c r="B48" s="73"/>
      <c r="C48" s="34" t="s">
        <v>57</v>
      </c>
      <c r="D48" s="83">
        <f>tables!G20</f>
        <v>2581</v>
      </c>
      <c r="E48" s="83">
        <f>tables!H20</f>
        <v>3711.8125</v>
      </c>
      <c r="F48" s="84">
        <f>tables!I20</f>
        <v>1.4381296009</v>
      </c>
      <c r="G48" s="84">
        <f>tables!J20</f>
        <v>1.4231876826000001</v>
      </c>
      <c r="H48" s="85">
        <f t="shared" si="0"/>
        <v>1.3615418082999999</v>
      </c>
      <c r="I48" s="61"/>
      <c r="J48" s="61"/>
      <c r="K48" s="61"/>
      <c r="L48" s="74"/>
      <c r="M48" s="61"/>
    </row>
    <row r="49" spans="1:13" x14ac:dyDescent="0.2">
      <c r="A49" s="61"/>
      <c r="B49" s="73"/>
      <c r="C49" s="34" t="s">
        <v>58</v>
      </c>
      <c r="D49" s="83">
        <f>tables!G21</f>
        <v>155</v>
      </c>
      <c r="E49" s="83">
        <f>tables!H21</f>
        <v>120.95833333</v>
      </c>
      <c r="F49" s="84">
        <f>tables!I21</f>
        <v>0.78037634410000001</v>
      </c>
      <c r="G49" s="84">
        <f>tables!J21</f>
        <v>1.0385920769000001</v>
      </c>
      <c r="H49" s="85">
        <f t="shared" si="0"/>
        <v>1.3615418082999999</v>
      </c>
      <c r="I49" s="61"/>
      <c r="J49" s="61"/>
      <c r="K49" s="61"/>
      <c r="L49" s="74"/>
      <c r="M49" s="61"/>
    </row>
    <row r="50" spans="1:13" x14ac:dyDescent="0.2">
      <c r="A50" s="61"/>
      <c r="B50" s="73"/>
      <c r="C50" s="34" t="s">
        <v>103</v>
      </c>
      <c r="D50" s="83">
        <f>tables!G22</f>
        <v>961</v>
      </c>
      <c r="E50" s="83">
        <f>tables!H22</f>
        <v>1437.9791667</v>
      </c>
      <c r="F50" s="84">
        <f>tables!I22</f>
        <v>1.4963362817000001</v>
      </c>
      <c r="G50" s="84">
        <f>tables!J22</f>
        <v>1.3180561253</v>
      </c>
      <c r="H50" s="85">
        <f t="shared" si="0"/>
        <v>1.3615418082999999</v>
      </c>
      <c r="I50" s="61"/>
      <c r="J50" s="61"/>
      <c r="K50" s="61"/>
      <c r="L50" s="74"/>
      <c r="M50" s="61"/>
    </row>
    <row r="51" spans="1:13" x14ac:dyDescent="0.2">
      <c r="A51" s="61"/>
      <c r="B51" s="73"/>
      <c r="C51" s="34" t="s">
        <v>60</v>
      </c>
      <c r="D51" s="83">
        <f>tables!G23</f>
        <v>70</v>
      </c>
      <c r="E51" s="83">
        <f>tables!H23</f>
        <v>51.5</v>
      </c>
      <c r="F51" s="84">
        <f>tables!I23</f>
        <v>0.73571428569999997</v>
      </c>
      <c r="G51" s="84">
        <f>tables!J23</f>
        <v>1.3286260124</v>
      </c>
      <c r="H51" s="85">
        <f t="shared" si="0"/>
        <v>1.3615418082999999</v>
      </c>
      <c r="I51" s="61"/>
      <c r="J51" s="61"/>
      <c r="K51" s="61"/>
      <c r="L51" s="74"/>
      <c r="M51" s="61"/>
    </row>
    <row r="52" spans="1:13" x14ac:dyDescent="0.2">
      <c r="A52" s="61"/>
      <c r="B52" s="73"/>
      <c r="C52" s="34" t="s">
        <v>61</v>
      </c>
      <c r="D52" s="83">
        <f>tables!G24</f>
        <v>360</v>
      </c>
      <c r="E52" s="83">
        <f>tables!H24</f>
        <v>387.91666666999998</v>
      </c>
      <c r="F52" s="84">
        <f>tables!I24</f>
        <v>1.0775462963</v>
      </c>
      <c r="G52" s="84">
        <f>tables!J24</f>
        <v>1.3712608035</v>
      </c>
      <c r="H52" s="85">
        <f t="shared" si="0"/>
        <v>1.3615418082999999</v>
      </c>
      <c r="I52" s="61"/>
      <c r="J52" s="61"/>
      <c r="K52" s="61"/>
      <c r="L52" s="74"/>
      <c r="M52" s="61"/>
    </row>
    <row r="53" spans="1:13" ht="13.5" thickBot="1" x14ac:dyDescent="0.25">
      <c r="A53" s="61"/>
      <c r="B53" s="73"/>
      <c r="C53" s="43"/>
      <c r="D53" s="67"/>
      <c r="E53" s="67"/>
      <c r="F53" s="68"/>
      <c r="G53" s="68"/>
      <c r="H53" s="85">
        <f t="shared" si="0"/>
        <v>1.3615418082999999</v>
      </c>
      <c r="I53" s="61"/>
      <c r="J53" s="61"/>
      <c r="K53" s="61"/>
      <c r="L53" s="74"/>
      <c r="M53" s="61"/>
    </row>
    <row r="54" spans="1:13" ht="13.5" thickTop="1" x14ac:dyDescent="0.2">
      <c r="A54" s="61"/>
      <c r="B54" s="73"/>
      <c r="C54" s="82" t="s">
        <v>0</v>
      </c>
      <c r="D54" s="83">
        <f>tables!G25</f>
        <v>19702</v>
      </c>
      <c r="E54" s="83">
        <f>tables!H25</f>
        <v>26811.354167000001</v>
      </c>
      <c r="F54" s="84">
        <f>tables!I25</f>
        <v>1.3608442882</v>
      </c>
      <c r="G54" s="84">
        <f>tables!J25</f>
        <v>1.3615418082999999</v>
      </c>
      <c r="H54" s="85">
        <f>$G$54</f>
        <v>1.3615418082999999</v>
      </c>
      <c r="I54" s="61"/>
      <c r="J54" s="61"/>
      <c r="K54" s="61"/>
      <c r="L54" s="74"/>
      <c r="M54" s="61"/>
    </row>
    <row r="55" spans="1:13" ht="13.5" thickBot="1" x14ac:dyDescent="0.25">
      <c r="A55" s="61"/>
      <c r="B55" s="86"/>
      <c r="C55" s="87"/>
      <c r="D55" s="87"/>
      <c r="E55" s="87"/>
      <c r="F55" s="87"/>
      <c r="G55" s="87"/>
      <c r="H55" s="87"/>
      <c r="I55" s="87"/>
      <c r="J55" s="87"/>
      <c r="K55" s="87"/>
      <c r="L55" s="88"/>
      <c r="M55" s="61"/>
    </row>
    <row r="56" spans="1:13" x14ac:dyDescent="0.2">
      <c r="A56" s="61"/>
      <c r="B56" s="61"/>
      <c r="C56" s="61"/>
      <c r="D56" s="61"/>
      <c r="E56" s="61"/>
      <c r="F56" s="61"/>
      <c r="G56" s="61"/>
      <c r="H56" s="61"/>
      <c r="I56" s="61"/>
      <c r="J56" s="61"/>
      <c r="K56" s="61"/>
      <c r="L56" s="61"/>
      <c r="M56" s="61"/>
    </row>
    <row r="57" spans="1:13" x14ac:dyDescent="0.2">
      <c r="A57" s="61"/>
      <c r="B57" s="61"/>
      <c r="C57" s="61"/>
      <c r="D57" s="61"/>
      <c r="E57" s="61"/>
      <c r="F57" s="61"/>
      <c r="G57" s="61"/>
      <c r="H57" s="61"/>
      <c r="I57" s="61"/>
      <c r="J57" s="61"/>
      <c r="K57" s="61"/>
      <c r="L57" s="61"/>
      <c r="M57" s="61"/>
    </row>
    <row r="58" spans="1:13" x14ac:dyDescent="0.2">
      <c r="A58" s="61"/>
      <c r="B58" s="61"/>
      <c r="C58" s="61"/>
      <c r="D58" s="61"/>
      <c r="E58" s="61"/>
      <c r="F58" s="61"/>
      <c r="G58" s="61"/>
      <c r="H58" s="61"/>
      <c r="I58" s="61"/>
      <c r="J58" s="61"/>
      <c r="K58" s="61"/>
      <c r="L58" s="61"/>
      <c r="M58" s="61"/>
    </row>
    <row r="59" spans="1:13" x14ac:dyDescent="0.2">
      <c r="A59" s="61"/>
      <c r="B59" s="61"/>
      <c r="C59" s="61"/>
      <c r="D59" s="61"/>
      <c r="E59" s="61"/>
      <c r="F59" s="61"/>
      <c r="G59" s="61"/>
      <c r="H59" s="61"/>
      <c r="I59" s="61"/>
      <c r="J59" s="61"/>
      <c r="K59" s="61"/>
      <c r="L59" s="61"/>
      <c r="M59" s="61"/>
    </row>
    <row r="60" spans="1:13" x14ac:dyDescent="0.2">
      <c r="A60" s="61"/>
      <c r="B60" s="61"/>
      <c r="C60" s="61"/>
      <c r="D60" s="61"/>
      <c r="E60" s="61"/>
      <c r="F60" s="61"/>
      <c r="G60" s="61"/>
      <c r="H60" s="61"/>
      <c r="I60" s="61"/>
      <c r="J60" s="61"/>
      <c r="K60" s="61"/>
      <c r="L60" s="61"/>
      <c r="M60" s="61"/>
    </row>
    <row r="61" spans="1:13" x14ac:dyDescent="0.2">
      <c r="A61" s="61"/>
      <c r="B61" s="61"/>
      <c r="C61" s="61"/>
      <c r="D61" s="61"/>
      <c r="E61" s="61"/>
      <c r="F61" s="61"/>
      <c r="G61" s="61"/>
      <c r="H61" s="61"/>
      <c r="I61" s="61"/>
      <c r="J61" s="61"/>
      <c r="K61" s="61"/>
      <c r="L61" s="61"/>
      <c r="M61" s="61"/>
    </row>
  </sheetData>
  <mergeCells count="1">
    <mergeCell ref="C1:L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2" r:id="rId4" name="Drop Down 2">
              <controlPr locked="0" defaultSize="0" autoLine="0" autoPict="0">
                <anchor moveWithCells="1">
                  <from>
                    <xdr:col>2</xdr:col>
                    <xdr:colOff>28575</xdr:colOff>
                    <xdr:row>5</xdr:row>
                    <xdr:rowOff>38100</xdr:rowOff>
                  </from>
                  <to>
                    <xdr:col>3</xdr:col>
                    <xdr:colOff>66675</xdr:colOff>
                    <xdr:row>6</xdr:row>
                    <xdr:rowOff>76200</xdr:rowOff>
                  </to>
                </anchor>
              </controlPr>
            </control>
          </mc:Choice>
        </mc:AlternateContent>
        <mc:AlternateContent xmlns:mc="http://schemas.openxmlformats.org/markup-compatibility/2006">
          <mc:Choice Requires="x14">
            <control shapeId="15361" r:id="rId5" name="Drop Down 1">
              <controlPr defaultSize="0" autoLine="0" autoPict="0">
                <anchor moveWithCells="1">
                  <from>
                    <xdr:col>8</xdr:col>
                    <xdr:colOff>809625</xdr:colOff>
                    <xdr:row>5</xdr:row>
                    <xdr:rowOff>28575</xdr:rowOff>
                  </from>
                  <to>
                    <xdr:col>11</xdr:col>
                    <xdr:colOff>466725</xdr:colOff>
                    <xdr:row>6</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F2D84-7979-4E4D-A642-A590FE130B68}">
  <sheetPr codeName="Sheet2"/>
  <dimension ref="A1:M64"/>
  <sheetViews>
    <sheetView showGridLines="0" showRowColHeaders="0" workbookViewId="0"/>
  </sheetViews>
  <sheetFormatPr defaultRowHeight="12.75" x14ac:dyDescent="0.2"/>
  <cols>
    <col min="1" max="1" width="3.42578125" customWidth="1"/>
    <col min="2" max="2" width="2" bestFit="1" customWidth="1"/>
    <col min="3" max="3" width="18.85546875" bestFit="1" customWidth="1"/>
    <col min="4" max="4" width="11.42578125" bestFit="1" customWidth="1"/>
    <col min="5" max="5" width="17.140625" customWidth="1"/>
    <col min="6" max="6" width="25" customWidth="1"/>
    <col min="7" max="7" width="26.140625" customWidth="1"/>
    <col min="8" max="8" width="11.42578125" bestFit="1" customWidth="1"/>
  </cols>
  <sheetData>
    <row r="1" spans="1:13" x14ac:dyDescent="0.2">
      <c r="C1" s="181"/>
      <c r="D1" s="181"/>
      <c r="E1" s="181"/>
      <c r="F1" s="181"/>
      <c r="G1" s="181"/>
      <c r="H1" s="181"/>
      <c r="I1" s="181"/>
      <c r="J1" s="181"/>
      <c r="K1" s="181"/>
      <c r="L1" s="181"/>
      <c r="M1" s="61"/>
    </row>
    <row r="2" spans="1:13" x14ac:dyDescent="0.2">
      <c r="C2" s="181"/>
      <c r="D2" s="181"/>
      <c r="E2" s="181"/>
      <c r="F2" s="181"/>
      <c r="G2" s="181"/>
      <c r="H2" s="181"/>
      <c r="I2" s="181"/>
      <c r="J2" s="181"/>
      <c r="K2" s="181"/>
      <c r="L2" s="181"/>
      <c r="M2" s="61"/>
    </row>
    <row r="3" spans="1:13" ht="19.5" thickBot="1" x14ac:dyDescent="0.35">
      <c r="F3" s="91"/>
    </row>
    <row r="4" spans="1:13" ht="18.75" x14ac:dyDescent="0.3">
      <c r="A4" s="61"/>
      <c r="B4" s="69"/>
      <c r="C4" s="70"/>
      <c r="D4" s="70"/>
      <c r="E4" s="70"/>
      <c r="F4" s="71"/>
      <c r="G4" s="71"/>
      <c r="H4" s="71"/>
      <c r="I4" s="71"/>
      <c r="J4" s="71"/>
      <c r="K4" s="71"/>
      <c r="L4" s="72"/>
    </row>
    <row r="5" spans="1:13" x14ac:dyDescent="0.2">
      <c r="A5" s="61"/>
      <c r="B5" s="73"/>
      <c r="C5" s="95" t="s">
        <v>67</v>
      </c>
      <c r="D5" s="61"/>
      <c r="E5" s="61"/>
      <c r="F5" s="61"/>
      <c r="G5" s="61"/>
      <c r="H5" s="61"/>
      <c r="I5" s="94" t="s">
        <v>81</v>
      </c>
      <c r="J5" s="61"/>
      <c r="K5" s="61"/>
      <c r="L5" s="74"/>
    </row>
    <row r="6" spans="1:13" x14ac:dyDescent="0.2">
      <c r="A6" s="61"/>
      <c r="B6" s="73"/>
      <c r="C6" s="61"/>
      <c r="D6" s="61"/>
      <c r="E6" s="61"/>
      <c r="F6" s="61"/>
      <c r="G6" s="61"/>
      <c r="H6" s="61"/>
      <c r="I6" s="61"/>
      <c r="J6" s="61"/>
      <c r="K6" s="61"/>
      <c r="L6" s="74"/>
    </row>
    <row r="7" spans="1:13" x14ac:dyDescent="0.2">
      <c r="A7" s="61"/>
      <c r="B7" s="73"/>
      <c r="C7" s="61"/>
      <c r="D7" s="61"/>
      <c r="E7" s="61"/>
      <c r="F7" s="61"/>
      <c r="G7" s="61"/>
      <c r="H7" s="61"/>
      <c r="I7" s="61"/>
      <c r="J7" s="61"/>
      <c r="K7" s="61"/>
      <c r="L7" s="74"/>
    </row>
    <row r="8" spans="1:13" x14ac:dyDescent="0.2">
      <c r="A8" s="61"/>
      <c r="B8" s="73"/>
      <c r="C8" s="75"/>
      <c r="D8" s="76"/>
      <c r="E8" s="61"/>
      <c r="F8" s="61"/>
      <c r="G8" s="61"/>
      <c r="H8" s="61"/>
      <c r="I8" s="61"/>
      <c r="J8" s="61"/>
      <c r="K8" s="61"/>
      <c r="L8" s="74"/>
    </row>
    <row r="9" spans="1:13" x14ac:dyDescent="0.2">
      <c r="A9" s="61"/>
      <c r="B9" s="73"/>
      <c r="C9" s="75"/>
      <c r="D9" s="77"/>
      <c r="E9" s="61"/>
      <c r="F9" s="61"/>
      <c r="G9" s="61"/>
      <c r="H9" s="61"/>
      <c r="I9" s="61"/>
      <c r="J9" s="61"/>
      <c r="K9" s="61"/>
      <c r="L9" s="74"/>
    </row>
    <row r="10" spans="1:13" x14ac:dyDescent="0.2">
      <c r="A10" s="61"/>
      <c r="B10" s="73"/>
      <c r="C10" s="75"/>
      <c r="D10" s="77"/>
      <c r="E10" s="61"/>
      <c r="F10" s="61"/>
      <c r="G10" s="61"/>
      <c r="H10" s="61"/>
      <c r="I10" s="61"/>
      <c r="J10" s="61"/>
      <c r="K10" s="61"/>
      <c r="L10" s="74"/>
    </row>
    <row r="11" spans="1:13" x14ac:dyDescent="0.2">
      <c r="A11" s="61"/>
      <c r="B11" s="73"/>
      <c r="C11" s="61"/>
      <c r="D11" s="61"/>
      <c r="E11" s="61"/>
      <c r="F11" s="61"/>
      <c r="G11" s="61"/>
      <c r="H11" s="61"/>
      <c r="I11" s="61"/>
      <c r="J11" s="61"/>
      <c r="K11" s="61"/>
      <c r="L11" s="74"/>
    </row>
    <row r="12" spans="1:13" x14ac:dyDescent="0.2">
      <c r="A12" s="61"/>
      <c r="B12" s="73"/>
      <c r="C12" s="61"/>
      <c r="D12" s="61"/>
      <c r="E12" s="61"/>
      <c r="F12" s="61"/>
      <c r="G12" s="61"/>
      <c r="H12" s="61"/>
      <c r="I12" s="61"/>
      <c r="J12" s="61"/>
      <c r="K12" s="61"/>
      <c r="L12" s="74"/>
    </row>
    <row r="13" spans="1:13" x14ac:dyDescent="0.2">
      <c r="A13" s="61"/>
      <c r="B13" s="73"/>
      <c r="C13" s="61"/>
      <c r="D13" s="61"/>
      <c r="E13" s="61"/>
      <c r="F13" s="61"/>
      <c r="G13" s="61"/>
      <c r="H13" s="61"/>
      <c r="I13" s="61"/>
      <c r="J13" s="61"/>
      <c r="K13" s="61"/>
      <c r="L13" s="74"/>
    </row>
    <row r="14" spans="1:13" x14ac:dyDescent="0.2">
      <c r="A14" s="61"/>
      <c r="B14" s="73"/>
      <c r="C14" s="61"/>
      <c r="D14" s="61"/>
      <c r="E14" s="61"/>
      <c r="F14" s="61"/>
      <c r="G14" s="61"/>
      <c r="H14" s="61"/>
      <c r="I14" s="61"/>
      <c r="J14" s="61"/>
      <c r="K14" s="61"/>
      <c r="L14" s="74"/>
    </row>
    <row r="15" spans="1:13" x14ac:dyDescent="0.2">
      <c r="A15" s="61"/>
      <c r="B15" s="73"/>
      <c r="C15" s="61"/>
      <c r="D15" s="61"/>
      <c r="E15" s="61"/>
      <c r="F15" s="61"/>
      <c r="G15" s="61"/>
      <c r="H15" s="61"/>
      <c r="I15" s="61"/>
      <c r="J15" s="61"/>
      <c r="K15" s="61"/>
      <c r="L15" s="74"/>
    </row>
    <row r="16" spans="1:13" x14ac:dyDescent="0.2">
      <c r="A16" s="61"/>
      <c r="B16" s="73"/>
      <c r="C16" s="61"/>
      <c r="D16" s="61"/>
      <c r="E16" s="61"/>
      <c r="F16" s="61"/>
      <c r="G16" s="61"/>
      <c r="H16" s="61"/>
      <c r="I16" s="61"/>
      <c r="J16" s="61"/>
      <c r="K16" s="61"/>
      <c r="L16" s="74"/>
    </row>
    <row r="17" spans="1:12" x14ac:dyDescent="0.2">
      <c r="A17" s="61"/>
      <c r="B17" s="73"/>
      <c r="C17" s="61"/>
      <c r="D17" s="61"/>
      <c r="E17" s="61"/>
      <c r="F17" s="61"/>
      <c r="G17" s="61"/>
      <c r="H17" s="61"/>
      <c r="I17" s="61"/>
      <c r="J17" s="61"/>
      <c r="K17" s="61"/>
      <c r="L17" s="74"/>
    </row>
    <row r="18" spans="1:12" x14ac:dyDescent="0.2">
      <c r="A18" s="61"/>
      <c r="B18" s="73"/>
      <c r="C18" s="61"/>
      <c r="D18" s="61"/>
      <c r="E18" s="61"/>
      <c r="F18" s="61"/>
      <c r="G18" s="61"/>
      <c r="H18" s="61"/>
      <c r="I18" s="61"/>
      <c r="J18" s="61"/>
      <c r="K18" s="61"/>
      <c r="L18" s="74"/>
    </row>
    <row r="19" spans="1:12" x14ac:dyDescent="0.2">
      <c r="A19" s="61"/>
      <c r="B19" s="73"/>
      <c r="C19" s="61"/>
      <c r="D19" s="61"/>
      <c r="E19" s="61"/>
      <c r="F19" s="61"/>
      <c r="G19" s="61"/>
      <c r="H19" s="61"/>
      <c r="I19" s="61"/>
      <c r="J19" s="61"/>
      <c r="K19" s="61"/>
      <c r="L19" s="74"/>
    </row>
    <row r="20" spans="1:12" x14ac:dyDescent="0.2">
      <c r="A20" s="61"/>
      <c r="B20" s="73"/>
      <c r="C20" s="61"/>
      <c r="D20" s="61"/>
      <c r="E20" s="61"/>
      <c r="F20" s="61"/>
      <c r="G20" s="61"/>
      <c r="H20" s="61"/>
      <c r="I20" s="61"/>
      <c r="J20" s="61"/>
      <c r="K20" s="61"/>
      <c r="L20" s="74"/>
    </row>
    <row r="21" spans="1:12" x14ac:dyDescent="0.2">
      <c r="A21" s="61"/>
      <c r="B21" s="73"/>
      <c r="C21" s="61"/>
      <c r="D21" s="61"/>
      <c r="E21" s="61"/>
      <c r="F21" s="61"/>
      <c r="G21" s="61"/>
      <c r="H21" s="61"/>
      <c r="I21" s="61"/>
      <c r="J21" s="61"/>
      <c r="K21" s="61"/>
      <c r="L21" s="74"/>
    </row>
    <row r="22" spans="1:12" x14ac:dyDescent="0.2">
      <c r="A22" s="61"/>
      <c r="B22" s="73"/>
      <c r="C22" s="61"/>
      <c r="D22" s="61"/>
      <c r="E22" s="61"/>
      <c r="F22" s="61"/>
      <c r="G22" s="61"/>
      <c r="H22" s="61"/>
      <c r="I22" s="61"/>
      <c r="J22" s="61"/>
      <c r="K22" s="61"/>
      <c r="L22" s="74"/>
    </row>
    <row r="23" spans="1:12" x14ac:dyDescent="0.2">
      <c r="A23" s="61"/>
      <c r="B23" s="73"/>
      <c r="C23" s="61"/>
      <c r="D23" s="61"/>
      <c r="E23" s="61"/>
      <c r="F23" s="61"/>
      <c r="G23" s="61"/>
      <c r="H23" s="61"/>
      <c r="I23" s="61"/>
      <c r="J23" s="61"/>
      <c r="K23" s="61"/>
      <c r="L23" s="74"/>
    </row>
    <row r="24" spans="1:12" x14ac:dyDescent="0.2">
      <c r="A24" s="61"/>
      <c r="B24" s="73"/>
      <c r="C24" s="61"/>
      <c r="D24" s="61"/>
      <c r="E24" s="61"/>
      <c r="F24" s="61"/>
      <c r="G24" s="61"/>
      <c r="H24" s="61"/>
      <c r="I24" s="61"/>
      <c r="J24" s="61"/>
      <c r="K24" s="61"/>
      <c r="L24" s="74"/>
    </row>
    <row r="25" spans="1:12" x14ac:dyDescent="0.2">
      <c r="A25" s="61"/>
      <c r="B25" s="73"/>
      <c r="C25" s="61"/>
      <c r="D25" s="61"/>
      <c r="E25" s="61"/>
      <c r="F25" s="61"/>
      <c r="G25" s="61"/>
      <c r="H25" s="61"/>
      <c r="I25" s="61"/>
      <c r="J25" s="61"/>
      <c r="K25" s="61"/>
      <c r="L25" s="74"/>
    </row>
    <row r="26" spans="1:12" x14ac:dyDescent="0.2">
      <c r="A26" s="61"/>
      <c r="B26" s="73"/>
      <c r="C26" s="61"/>
      <c r="D26" s="61"/>
      <c r="E26" s="61"/>
      <c r="F26" s="61"/>
      <c r="G26" s="61"/>
      <c r="H26" s="61"/>
      <c r="I26" s="61"/>
      <c r="J26" s="61"/>
      <c r="K26" s="61"/>
      <c r="L26" s="74"/>
    </row>
    <row r="27" spans="1:12" x14ac:dyDescent="0.2">
      <c r="A27" s="61"/>
      <c r="B27" s="73"/>
      <c r="C27" s="61"/>
      <c r="D27" s="61"/>
      <c r="E27" s="61"/>
      <c r="F27" s="61"/>
      <c r="G27" s="61"/>
      <c r="H27" s="61"/>
      <c r="I27" s="61"/>
      <c r="J27" s="61"/>
      <c r="K27" s="61"/>
      <c r="L27" s="74"/>
    </row>
    <row r="28" spans="1:12" x14ac:dyDescent="0.2">
      <c r="A28" s="61"/>
      <c r="B28" s="73"/>
      <c r="C28" s="61"/>
      <c r="D28" s="61"/>
      <c r="E28" s="61"/>
      <c r="F28" s="61"/>
      <c r="G28" s="61"/>
      <c r="H28" s="61"/>
      <c r="I28" s="61"/>
      <c r="J28" s="61"/>
      <c r="K28" s="61"/>
      <c r="L28" s="74"/>
    </row>
    <row r="29" spans="1:12" x14ac:dyDescent="0.2">
      <c r="A29" s="61"/>
      <c r="B29" s="73"/>
      <c r="C29" s="61"/>
      <c r="D29" s="61"/>
      <c r="E29" s="61"/>
      <c r="F29" s="61"/>
      <c r="G29" s="61"/>
      <c r="H29" s="61"/>
      <c r="I29" s="61"/>
      <c r="J29" s="61"/>
      <c r="K29" s="61"/>
      <c r="L29" s="74"/>
    </row>
    <row r="30" spans="1:12" x14ac:dyDescent="0.2">
      <c r="A30" s="61"/>
      <c r="B30" s="73"/>
      <c r="C30" s="61"/>
      <c r="D30" s="61"/>
      <c r="E30" s="61"/>
      <c r="F30" s="61"/>
      <c r="G30" s="61"/>
      <c r="H30" s="61"/>
      <c r="I30" s="61"/>
      <c r="J30" s="61"/>
      <c r="K30" s="61"/>
      <c r="L30" s="74"/>
    </row>
    <row r="31" spans="1:12" x14ac:dyDescent="0.2">
      <c r="A31" s="61"/>
      <c r="B31" s="73"/>
      <c r="C31" s="61"/>
      <c r="D31" s="61"/>
      <c r="E31" s="61"/>
      <c r="F31" s="61"/>
      <c r="G31" s="61"/>
      <c r="H31" s="61"/>
      <c r="I31" s="61"/>
      <c r="J31" s="61"/>
      <c r="K31" s="61"/>
      <c r="L31" s="74"/>
    </row>
    <row r="32" spans="1:12" x14ac:dyDescent="0.2">
      <c r="A32" s="61"/>
      <c r="B32" s="73"/>
      <c r="C32" s="61"/>
      <c r="D32" s="61"/>
      <c r="E32" s="61"/>
      <c r="F32" s="61"/>
      <c r="G32" s="61"/>
      <c r="H32" s="61"/>
      <c r="I32" s="61"/>
      <c r="J32" s="61"/>
      <c r="K32" s="61"/>
      <c r="L32" s="74"/>
    </row>
    <row r="33" spans="1:12" s="65" customFormat="1" ht="27.6" customHeight="1" x14ac:dyDescent="0.2">
      <c r="A33" s="79"/>
      <c r="B33" s="78"/>
      <c r="C33" s="63" t="s">
        <v>121</v>
      </c>
      <c r="D33" s="63" t="s">
        <v>13</v>
      </c>
      <c r="E33" s="63" t="s">
        <v>11</v>
      </c>
      <c r="F33" s="64" t="s">
        <v>4</v>
      </c>
      <c r="G33" s="64" t="s">
        <v>3</v>
      </c>
      <c r="H33" s="80" t="s">
        <v>8</v>
      </c>
      <c r="I33" s="79"/>
      <c r="J33" s="79"/>
      <c r="K33" s="79"/>
      <c r="L33" s="81"/>
    </row>
    <row r="34" spans="1:12" x14ac:dyDescent="0.2">
      <c r="A34" s="61"/>
      <c r="B34" s="73"/>
      <c r="C34" s="34" t="s">
        <v>45</v>
      </c>
      <c r="D34" s="89">
        <f>tables!L6</f>
        <v>16075</v>
      </c>
      <c r="E34" s="89">
        <f>tables!M6</f>
        <v>47799.104166999998</v>
      </c>
      <c r="F34" s="90">
        <f>tables!N6</f>
        <v>2.9735057023999998</v>
      </c>
      <c r="G34" s="90">
        <f>tables!O6</f>
        <v>2.7082177816000002</v>
      </c>
      <c r="H34" s="158">
        <f>$G$54</f>
        <v>2.7328935256000002</v>
      </c>
      <c r="I34" s="61"/>
      <c r="J34" s="61"/>
      <c r="K34" s="61"/>
      <c r="L34" s="74"/>
    </row>
    <row r="35" spans="1:12" x14ac:dyDescent="0.2">
      <c r="A35" s="61"/>
      <c r="B35" s="73"/>
      <c r="C35" s="34" t="s">
        <v>46</v>
      </c>
      <c r="D35" s="89">
        <f>tables!L7</f>
        <v>9731</v>
      </c>
      <c r="E35" s="89">
        <f>tables!M7</f>
        <v>24692.5</v>
      </c>
      <c r="F35" s="90">
        <f>tables!N7</f>
        <v>2.5375089918999998</v>
      </c>
      <c r="G35" s="90">
        <f>tables!O7</f>
        <v>2.7773915639000002</v>
      </c>
      <c r="H35" s="158">
        <f t="shared" ref="H35:H54" si="0">$G$54</f>
        <v>2.7328935256000002</v>
      </c>
      <c r="I35" s="61"/>
      <c r="J35" s="61"/>
      <c r="K35" s="61"/>
      <c r="L35" s="74"/>
    </row>
    <row r="36" spans="1:12" x14ac:dyDescent="0.2">
      <c r="A36" s="61"/>
      <c r="B36" s="73"/>
      <c r="C36" s="34" t="s">
        <v>47</v>
      </c>
      <c r="D36" s="89">
        <f>tables!L8</f>
        <v>4913</v>
      </c>
      <c r="E36" s="89">
        <f>tables!M8</f>
        <v>16697.645832999999</v>
      </c>
      <c r="F36" s="90">
        <f>tables!N8</f>
        <v>3.3986659543000002</v>
      </c>
      <c r="G36" s="90">
        <f>tables!O8</f>
        <v>2.4947779308000002</v>
      </c>
      <c r="H36" s="158">
        <f t="shared" si="0"/>
        <v>2.7328935256000002</v>
      </c>
      <c r="I36" s="61"/>
      <c r="J36" s="61"/>
      <c r="K36" s="61"/>
      <c r="L36" s="74"/>
    </row>
    <row r="37" spans="1:12" x14ac:dyDescent="0.2">
      <c r="A37" s="61"/>
      <c r="B37" s="73"/>
      <c r="C37" s="34" t="s">
        <v>120</v>
      </c>
      <c r="D37" s="89">
        <f>tables!L9</f>
        <v>9800</v>
      </c>
      <c r="E37" s="89">
        <f>tables!M9</f>
        <v>21877.083332999999</v>
      </c>
      <c r="F37" s="90">
        <f>tables!N9</f>
        <v>2.2323554421999998</v>
      </c>
      <c r="G37" s="90">
        <f>tables!O9</f>
        <v>2.4051480903</v>
      </c>
      <c r="H37" s="158">
        <f t="shared" si="0"/>
        <v>2.7328935256000002</v>
      </c>
      <c r="I37" s="61"/>
      <c r="J37" s="61"/>
      <c r="K37" s="61"/>
      <c r="L37" s="74"/>
    </row>
    <row r="38" spans="1:12" x14ac:dyDescent="0.2">
      <c r="A38" s="61"/>
      <c r="B38" s="73"/>
      <c r="C38" s="34" t="s">
        <v>48</v>
      </c>
      <c r="D38" s="89">
        <f>tables!L10</f>
        <v>30394</v>
      </c>
      <c r="E38" s="89">
        <f>tables!M10</f>
        <v>91228.645833000002</v>
      </c>
      <c r="F38" s="90">
        <f>tables!N10</f>
        <v>3.0015347053000001</v>
      </c>
      <c r="G38" s="90">
        <f>tables!O10</f>
        <v>2.9071387002</v>
      </c>
      <c r="H38" s="158">
        <f t="shared" si="0"/>
        <v>2.7328935256000002</v>
      </c>
      <c r="I38" s="61"/>
      <c r="J38" s="61"/>
      <c r="K38" s="61"/>
      <c r="L38" s="74"/>
    </row>
    <row r="39" spans="1:12" x14ac:dyDescent="0.2">
      <c r="A39" s="61"/>
      <c r="B39" s="73"/>
      <c r="C39" s="34" t="s">
        <v>102</v>
      </c>
      <c r="D39" s="89">
        <f>tables!L11</f>
        <v>9661</v>
      </c>
      <c r="E39" s="89">
        <f>tables!M11</f>
        <v>23776.604167000001</v>
      </c>
      <c r="F39" s="90">
        <f>tables!N11</f>
        <v>2.4610914156999999</v>
      </c>
      <c r="G39" s="90">
        <f>tables!O11</f>
        <v>2.5919857119</v>
      </c>
      <c r="H39" s="158">
        <f t="shared" si="0"/>
        <v>2.7328935256000002</v>
      </c>
      <c r="I39" s="61"/>
      <c r="J39" s="61"/>
      <c r="K39" s="61"/>
      <c r="L39" s="74"/>
    </row>
    <row r="40" spans="1:12" x14ac:dyDescent="0.2">
      <c r="A40" s="61"/>
      <c r="B40" s="73"/>
      <c r="C40" s="34" t="s">
        <v>50</v>
      </c>
      <c r="D40" s="89">
        <f>tables!L12</f>
        <v>8174</v>
      </c>
      <c r="E40" s="89">
        <f>tables!M12</f>
        <v>20734.541667000001</v>
      </c>
      <c r="F40" s="90">
        <f>tables!N12</f>
        <v>2.5366456651</v>
      </c>
      <c r="G40" s="90">
        <f>tables!O12</f>
        <v>2.6587812141999998</v>
      </c>
      <c r="H40" s="158">
        <f t="shared" si="0"/>
        <v>2.7328935256000002</v>
      </c>
      <c r="I40" s="61"/>
      <c r="J40" s="61"/>
      <c r="K40" s="61"/>
      <c r="L40" s="74"/>
    </row>
    <row r="41" spans="1:12" x14ac:dyDescent="0.2">
      <c r="A41" s="61"/>
      <c r="B41" s="73"/>
      <c r="C41" s="34" t="s">
        <v>51</v>
      </c>
      <c r="D41" s="89">
        <f>tables!L13</f>
        <v>6706</v>
      </c>
      <c r="E41" s="89">
        <f>tables!M13</f>
        <v>23053.875</v>
      </c>
      <c r="F41" s="90">
        <f>tables!N13</f>
        <v>3.4377982403999998</v>
      </c>
      <c r="G41" s="90">
        <f>tables!O13</f>
        <v>3.3193646501999998</v>
      </c>
      <c r="H41" s="158">
        <f t="shared" si="0"/>
        <v>2.7328935256000002</v>
      </c>
      <c r="I41" s="61"/>
      <c r="J41" s="61"/>
      <c r="K41" s="61"/>
      <c r="L41" s="74"/>
    </row>
    <row r="42" spans="1:12" x14ac:dyDescent="0.2">
      <c r="A42" s="61"/>
      <c r="B42" s="73"/>
      <c r="C42" s="34" t="s">
        <v>52</v>
      </c>
      <c r="D42" s="89">
        <f>tables!L14</f>
        <v>319</v>
      </c>
      <c r="E42" s="89">
        <f>tables!M14</f>
        <v>656.85416667000004</v>
      </c>
      <c r="F42" s="90">
        <f>tables!N14</f>
        <v>2.0591039706999998</v>
      </c>
      <c r="G42" s="90">
        <f>tables!O14</f>
        <v>2.6586727929</v>
      </c>
      <c r="H42" s="158">
        <f t="shared" si="0"/>
        <v>2.7328935256000002</v>
      </c>
      <c r="I42" s="61"/>
      <c r="J42" s="61"/>
      <c r="K42" s="61"/>
      <c r="L42" s="74"/>
    </row>
    <row r="43" spans="1:12" x14ac:dyDescent="0.2">
      <c r="A43" s="61"/>
      <c r="B43" s="73"/>
      <c r="C43" s="34" t="s">
        <v>53</v>
      </c>
      <c r="D43" s="89">
        <f>tables!L15</f>
        <v>490</v>
      </c>
      <c r="E43" s="89">
        <f>tables!M15</f>
        <v>1550</v>
      </c>
      <c r="F43" s="90">
        <f>tables!N15</f>
        <v>3.1632653061</v>
      </c>
      <c r="G43" s="90">
        <f>tables!O15</f>
        <v>3.0398171125000002</v>
      </c>
      <c r="H43" s="158">
        <f t="shared" si="0"/>
        <v>2.7328935256000002</v>
      </c>
      <c r="I43" s="61"/>
      <c r="J43" s="61"/>
      <c r="K43" s="61"/>
      <c r="L43" s="74"/>
    </row>
    <row r="44" spans="1:12" x14ac:dyDescent="0.2">
      <c r="A44" s="61"/>
      <c r="B44" s="73"/>
      <c r="C44" s="34" t="s">
        <v>54</v>
      </c>
      <c r="D44" s="89">
        <f>tables!L16</f>
        <v>7309</v>
      </c>
      <c r="E44" s="89">
        <f>tables!M16</f>
        <v>16260.416667</v>
      </c>
      <c r="F44" s="90">
        <f>tables!N16</f>
        <v>2.2247115428000002</v>
      </c>
      <c r="G44" s="90">
        <f>tables!O16</f>
        <v>2.5511108643</v>
      </c>
      <c r="H44" s="158">
        <f t="shared" si="0"/>
        <v>2.7328935256000002</v>
      </c>
      <c r="I44" s="61"/>
      <c r="J44" s="61"/>
      <c r="K44" s="61"/>
      <c r="L44" s="74"/>
    </row>
    <row r="45" spans="1:12" x14ac:dyDescent="0.2">
      <c r="A45" s="61"/>
      <c r="B45" s="73"/>
      <c r="C45" s="34" t="s">
        <v>104</v>
      </c>
      <c r="D45" s="89">
        <f>tables!L17</f>
        <v>4789</v>
      </c>
      <c r="E45" s="89" t="str">
        <f>tables!M17</f>
        <v xml:space="preserve"> </v>
      </c>
      <c r="F45" s="90">
        <f>tables!N17</f>
        <v>2.474102979</v>
      </c>
      <c r="G45" s="90">
        <f>tables!O17</f>
        <v>2.6197333056000001</v>
      </c>
      <c r="H45" s="158">
        <f t="shared" si="0"/>
        <v>2.7328935256000002</v>
      </c>
      <c r="I45" s="61"/>
      <c r="J45" s="61"/>
      <c r="K45" s="61"/>
      <c r="L45" s="74"/>
    </row>
    <row r="46" spans="1:12" x14ac:dyDescent="0.2">
      <c r="A46" s="61"/>
      <c r="B46" s="73"/>
      <c r="C46" s="34" t="s">
        <v>56</v>
      </c>
      <c r="D46" s="89">
        <f>tables!L18</f>
        <v>5378</v>
      </c>
      <c r="E46" s="89">
        <f>tables!M18</f>
        <v>13953.895833</v>
      </c>
      <c r="F46" s="90">
        <f>tables!N18</f>
        <v>2.5946254804</v>
      </c>
      <c r="G46" s="90">
        <f>tables!O18</f>
        <v>2.8559677699999999</v>
      </c>
      <c r="H46" s="158">
        <f t="shared" si="0"/>
        <v>2.7328935256000002</v>
      </c>
      <c r="I46" s="61"/>
      <c r="J46" s="61"/>
      <c r="K46" s="61"/>
      <c r="L46" s="74"/>
    </row>
    <row r="47" spans="1:12" x14ac:dyDescent="0.2">
      <c r="A47" s="61"/>
      <c r="B47" s="73"/>
      <c r="C47" s="36" t="s">
        <v>132</v>
      </c>
      <c r="D47" s="89">
        <f>tables!L19</f>
        <v>15113</v>
      </c>
      <c r="E47" s="89">
        <f>tables!M19</f>
        <v>36267.0625</v>
      </c>
      <c r="F47" s="90">
        <f>tables!N19</f>
        <v>2.3997262291000001</v>
      </c>
      <c r="G47" s="90">
        <f>tables!O19</f>
        <v>2.7662375608000001</v>
      </c>
      <c r="H47" s="158">
        <f t="shared" si="0"/>
        <v>2.7328935256000002</v>
      </c>
      <c r="I47" s="61"/>
      <c r="J47" s="61"/>
      <c r="K47" s="61"/>
      <c r="L47" s="74"/>
    </row>
    <row r="48" spans="1:12" x14ac:dyDescent="0.2">
      <c r="A48" s="61"/>
      <c r="B48" s="73"/>
      <c r="C48" s="34" t="s">
        <v>57</v>
      </c>
      <c r="D48" s="89">
        <f>tables!L20</f>
        <v>21380</v>
      </c>
      <c r="E48" s="89">
        <f>tables!M20</f>
        <v>62499.458333000002</v>
      </c>
      <c r="F48" s="90">
        <f>tables!N20</f>
        <v>2.9232674618000001</v>
      </c>
      <c r="G48" s="90">
        <f>tables!O20</f>
        <v>2.7406151436999999</v>
      </c>
      <c r="H48" s="158">
        <f t="shared" si="0"/>
        <v>2.7328935256000002</v>
      </c>
      <c r="I48" s="61"/>
      <c r="J48" s="61"/>
      <c r="K48" s="61"/>
      <c r="L48" s="74"/>
    </row>
    <row r="49" spans="1:12" x14ac:dyDescent="0.2">
      <c r="A49" s="61"/>
      <c r="B49" s="73"/>
      <c r="C49" s="34" t="s">
        <v>58</v>
      </c>
      <c r="D49" s="89">
        <f>tables!L21</f>
        <v>695</v>
      </c>
      <c r="E49" s="89">
        <f>tables!M21</f>
        <v>1895.6875</v>
      </c>
      <c r="F49" s="90">
        <f>tables!N21</f>
        <v>2.7276079137</v>
      </c>
      <c r="G49" s="90">
        <f>tables!O21</f>
        <v>2.8466246559999999</v>
      </c>
      <c r="H49" s="158">
        <f t="shared" si="0"/>
        <v>2.7328935256000002</v>
      </c>
      <c r="I49" s="61"/>
      <c r="J49" s="61"/>
      <c r="K49" s="61"/>
      <c r="L49" s="74"/>
    </row>
    <row r="50" spans="1:12" x14ac:dyDescent="0.2">
      <c r="A50" s="61"/>
      <c r="B50" s="73"/>
      <c r="C50" s="34" t="s">
        <v>103</v>
      </c>
      <c r="D50" s="89">
        <f>tables!L22</f>
        <v>6984</v>
      </c>
      <c r="E50" s="89">
        <f>tables!M22</f>
        <v>16202</v>
      </c>
      <c r="F50" s="90">
        <f>tables!N22</f>
        <v>2.3198739976999998</v>
      </c>
      <c r="G50" s="90">
        <f>tables!O22</f>
        <v>2.6123568121999998</v>
      </c>
      <c r="H50" s="158">
        <f t="shared" si="0"/>
        <v>2.7328935256000002</v>
      </c>
      <c r="I50" s="61"/>
      <c r="J50" s="61"/>
      <c r="K50" s="61"/>
      <c r="L50" s="74"/>
    </row>
    <row r="51" spans="1:12" x14ac:dyDescent="0.2">
      <c r="A51" s="61"/>
      <c r="B51" s="73"/>
      <c r="C51" s="34" t="s">
        <v>60</v>
      </c>
      <c r="D51" s="89">
        <f>tables!L23</f>
        <v>1437</v>
      </c>
      <c r="E51" s="89">
        <f>tables!M23</f>
        <v>2507.4791667</v>
      </c>
      <c r="F51" s="90">
        <f>tables!N23</f>
        <v>1.7449402691</v>
      </c>
      <c r="G51" s="90">
        <f>tables!O23</f>
        <v>2.1218069477000001</v>
      </c>
      <c r="H51" s="158">
        <f t="shared" si="0"/>
        <v>2.7328935256000002</v>
      </c>
      <c r="I51" s="61"/>
      <c r="J51" s="61"/>
      <c r="K51" s="61"/>
      <c r="L51" s="74"/>
    </row>
    <row r="52" spans="1:12" x14ac:dyDescent="0.2">
      <c r="A52" s="61"/>
      <c r="B52" s="73"/>
      <c r="C52" s="34" t="s">
        <v>61</v>
      </c>
      <c r="D52" s="89">
        <f>tables!L24</f>
        <v>6847</v>
      </c>
      <c r="E52" s="89">
        <f>tables!M24</f>
        <v>14477.8125</v>
      </c>
      <c r="F52" s="90">
        <f>tables!N24</f>
        <v>2.1144753177000002</v>
      </c>
      <c r="G52" s="90">
        <f>tables!O24</f>
        <v>2.5007217692000001</v>
      </c>
      <c r="H52" s="158">
        <f t="shared" si="0"/>
        <v>2.7328935256000002</v>
      </c>
      <c r="I52" s="61"/>
      <c r="J52" s="61"/>
      <c r="K52" s="61"/>
      <c r="L52" s="74"/>
    </row>
    <row r="53" spans="1:12" ht="13.5" thickBot="1" x14ac:dyDescent="0.25">
      <c r="A53" s="61"/>
      <c r="B53" s="73"/>
      <c r="C53" s="66"/>
      <c r="D53" s="92"/>
      <c r="E53" s="92"/>
      <c r="F53" s="93"/>
      <c r="G53" s="93"/>
      <c r="H53" s="158">
        <f t="shared" si="0"/>
        <v>2.7328935256000002</v>
      </c>
      <c r="I53" s="61"/>
      <c r="J53" s="61"/>
      <c r="K53" s="61"/>
      <c r="L53" s="74"/>
    </row>
    <row r="54" spans="1:12" ht="13.5" thickTop="1" x14ac:dyDescent="0.2">
      <c r="A54" s="61"/>
      <c r="B54" s="73"/>
      <c r="C54" s="82" t="s">
        <v>117</v>
      </c>
      <c r="D54" s="89">
        <f>tables!L25</f>
        <v>166195</v>
      </c>
      <c r="E54" s="89">
        <f>tables!M25</f>
        <v>447979.14582999999</v>
      </c>
      <c r="F54" s="90">
        <f>tables!N25</f>
        <v>2.6955031488999999</v>
      </c>
      <c r="G54" s="90">
        <f>tables!O25</f>
        <v>2.7328935256000002</v>
      </c>
      <c r="H54" s="158">
        <f t="shared" si="0"/>
        <v>2.7328935256000002</v>
      </c>
      <c r="I54" s="61"/>
      <c r="J54" s="61"/>
      <c r="K54" s="61"/>
      <c r="L54" s="74"/>
    </row>
    <row r="55" spans="1:12" ht="13.5" thickBot="1" x14ac:dyDescent="0.25">
      <c r="A55" s="61"/>
      <c r="B55" s="86"/>
      <c r="C55" s="87"/>
      <c r="D55" s="87"/>
      <c r="E55" s="87"/>
      <c r="F55" s="87"/>
      <c r="G55" s="87"/>
      <c r="H55" s="87"/>
      <c r="I55" s="87"/>
      <c r="J55" s="87"/>
      <c r="K55" s="87"/>
      <c r="L55" s="88"/>
    </row>
    <row r="56" spans="1:12" x14ac:dyDescent="0.2">
      <c r="A56" s="61"/>
      <c r="B56" s="61"/>
      <c r="C56" s="61"/>
      <c r="D56" s="61"/>
      <c r="E56" s="61"/>
      <c r="F56" s="61"/>
      <c r="G56" s="61"/>
      <c r="H56" s="61"/>
      <c r="I56" s="61"/>
      <c r="J56" s="61"/>
      <c r="K56" s="61"/>
      <c r="L56" s="61"/>
    </row>
    <row r="57" spans="1:12" x14ac:dyDescent="0.2">
      <c r="B57" s="3"/>
      <c r="C57" s="120" t="s">
        <v>92</v>
      </c>
      <c r="D57" s="121"/>
      <c r="E57" s="121"/>
      <c r="F57" s="121"/>
      <c r="G57" s="122"/>
      <c r="H57" s="117"/>
      <c r="I57" s="117"/>
      <c r="J57" s="25"/>
      <c r="K57" s="25"/>
      <c r="L57" s="25"/>
    </row>
    <row r="58" spans="1:12" x14ac:dyDescent="0.2">
      <c r="B58" s="32"/>
      <c r="C58" s="117"/>
      <c r="D58" s="117"/>
      <c r="E58" s="117"/>
      <c r="F58" s="117"/>
      <c r="G58" s="123"/>
      <c r="H58" s="117"/>
      <c r="I58" s="117"/>
      <c r="J58" s="25"/>
      <c r="K58" s="25"/>
      <c r="L58" s="25"/>
    </row>
    <row r="59" spans="1:12" x14ac:dyDescent="0.2">
      <c r="B59" s="32"/>
      <c r="C59" s="117" t="s">
        <v>93</v>
      </c>
      <c r="D59" s="117"/>
      <c r="E59" s="117"/>
      <c r="F59" s="117"/>
      <c r="G59" s="123"/>
      <c r="H59" s="117"/>
      <c r="I59" s="117"/>
      <c r="J59" s="25"/>
      <c r="K59" s="25"/>
      <c r="L59" s="25"/>
    </row>
    <row r="60" spans="1:12" x14ac:dyDescent="0.2">
      <c r="B60" s="32"/>
      <c r="C60" s="117" t="s">
        <v>88</v>
      </c>
      <c r="D60" s="117"/>
      <c r="E60" s="117"/>
      <c r="F60" s="117"/>
      <c r="G60" s="123"/>
      <c r="H60" s="117"/>
      <c r="I60" s="117"/>
      <c r="J60" s="25"/>
      <c r="K60" s="25"/>
      <c r="L60" s="25"/>
    </row>
    <row r="61" spans="1:12" x14ac:dyDescent="0.2">
      <c r="B61" s="32"/>
      <c r="C61" s="117" t="s">
        <v>89</v>
      </c>
      <c r="D61" s="117"/>
      <c r="E61" s="117"/>
      <c r="F61" s="117"/>
      <c r="G61" s="123"/>
      <c r="H61" s="117"/>
      <c r="I61" s="117"/>
      <c r="J61" s="25"/>
      <c r="K61" s="25"/>
      <c r="L61" s="25"/>
    </row>
    <row r="62" spans="1:12" x14ac:dyDescent="0.2">
      <c r="B62" s="32"/>
      <c r="C62" s="117" t="s">
        <v>90</v>
      </c>
      <c r="D62" s="117"/>
      <c r="E62" s="117"/>
      <c r="F62" s="117"/>
      <c r="G62" s="123"/>
      <c r="H62" s="117"/>
      <c r="I62" s="117"/>
      <c r="J62" s="25"/>
      <c r="K62" s="25"/>
      <c r="L62" s="25"/>
    </row>
    <row r="63" spans="1:12" x14ac:dyDescent="0.2">
      <c r="B63" s="32"/>
      <c r="C63" s="117" t="s">
        <v>91</v>
      </c>
      <c r="D63" s="117"/>
      <c r="E63" s="117"/>
      <c r="F63" s="117"/>
      <c r="G63" s="123"/>
      <c r="H63" s="117"/>
      <c r="I63" s="117"/>
      <c r="J63" s="25"/>
      <c r="K63" s="25"/>
      <c r="L63" s="25"/>
    </row>
    <row r="64" spans="1:12" x14ac:dyDescent="0.2">
      <c r="B64" s="10"/>
      <c r="C64" s="16"/>
      <c r="D64" s="16"/>
      <c r="E64" s="16"/>
      <c r="F64" s="16"/>
      <c r="G64" s="17"/>
      <c r="H64" s="25"/>
      <c r="I64" s="25"/>
      <c r="J64" s="25"/>
      <c r="K64" s="25"/>
      <c r="L64" s="25"/>
    </row>
  </sheetData>
  <mergeCells count="1">
    <mergeCell ref="C1:L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locked="0" defaultSize="0" autoLine="0" autoPict="0">
                <anchor moveWithCells="1">
                  <from>
                    <xdr:col>1</xdr:col>
                    <xdr:colOff>104775</xdr:colOff>
                    <xdr:row>5</xdr:row>
                    <xdr:rowOff>66675</xdr:rowOff>
                  </from>
                  <to>
                    <xdr:col>3</xdr:col>
                    <xdr:colOff>0</xdr:colOff>
                    <xdr:row>6</xdr:row>
                    <xdr:rowOff>104775</xdr:rowOff>
                  </to>
                </anchor>
              </controlPr>
            </control>
          </mc:Choice>
        </mc:AlternateContent>
        <mc:AlternateContent xmlns:mc="http://schemas.openxmlformats.org/markup-compatibility/2006">
          <mc:Choice Requires="x14">
            <control shapeId="24579" r:id="rId5" name="Drop Down 3">
              <controlPr locked="0" defaultSize="0" autoLine="0" autoPict="0">
                <anchor moveWithCells="1">
                  <from>
                    <xdr:col>8</xdr:col>
                    <xdr:colOff>28575</xdr:colOff>
                    <xdr:row>5</xdr:row>
                    <xdr:rowOff>66675</xdr:rowOff>
                  </from>
                  <to>
                    <xdr:col>10</xdr:col>
                    <xdr:colOff>390525</xdr:colOff>
                    <xdr:row>6</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6CF6-87FC-4172-A16F-2D95C9C1CF70}">
  <dimension ref="A1:P417"/>
  <sheetViews>
    <sheetView zoomScale="110" zoomScaleNormal="110" workbookViewId="0"/>
  </sheetViews>
  <sheetFormatPr defaultRowHeight="12.75" x14ac:dyDescent="0.2"/>
  <cols>
    <col min="1" max="1" width="14.85546875" bestFit="1" customWidth="1"/>
    <col min="2" max="2" width="8.5703125" bestFit="1" customWidth="1"/>
    <col min="3" max="3" width="7.85546875" bestFit="1" customWidth="1"/>
    <col min="4" max="4" width="32.140625" customWidth="1"/>
    <col min="5" max="5" width="14.140625" style="141" bestFit="1" customWidth="1"/>
    <col min="6" max="6" width="18" style="141" bestFit="1" customWidth="1"/>
    <col min="7" max="7" width="11.42578125" style="142" bestFit="1" customWidth="1"/>
    <col min="8" max="9" width="12" style="141" bestFit="1" customWidth="1"/>
    <col min="10" max="10" width="12.5703125" style="141" bestFit="1" customWidth="1"/>
    <col min="11" max="11" width="13.140625" style="141" bestFit="1" customWidth="1"/>
  </cols>
  <sheetData>
    <row r="1" spans="1:13" s="129" customFormat="1" ht="15" x14ac:dyDescent="0.25">
      <c r="A1" s="164" t="s">
        <v>9</v>
      </c>
      <c r="B1" s="164" t="s">
        <v>75</v>
      </c>
      <c r="C1" s="164" t="s">
        <v>105</v>
      </c>
      <c r="D1" s="164" t="s">
        <v>130</v>
      </c>
      <c r="E1" s="165" t="s">
        <v>10</v>
      </c>
      <c r="F1" s="165" t="s">
        <v>7</v>
      </c>
      <c r="G1" s="165" t="s">
        <v>12</v>
      </c>
      <c r="H1" s="165" t="s">
        <v>106</v>
      </c>
      <c r="I1" s="165" t="s">
        <v>107</v>
      </c>
      <c r="J1" s="165" t="s">
        <v>108</v>
      </c>
      <c r="K1" s="165" t="s">
        <v>109</v>
      </c>
      <c r="L1" s="129" t="s">
        <v>119</v>
      </c>
      <c r="M1" s="173" t="s">
        <v>121</v>
      </c>
    </row>
    <row r="2" spans="1:13" x14ac:dyDescent="0.2">
      <c r="A2" s="166" t="s">
        <v>5</v>
      </c>
      <c r="B2" s="166" t="s">
        <v>131</v>
      </c>
      <c r="C2" s="166" t="s">
        <v>131</v>
      </c>
      <c r="D2" s="166" t="s">
        <v>45</v>
      </c>
      <c r="E2" s="167">
        <v>5619645.5</v>
      </c>
      <c r="F2" s="168">
        <v>5731818.0003000004</v>
      </c>
      <c r="G2" s="169">
        <v>86636</v>
      </c>
      <c r="H2" s="170">
        <v>2.7027089873999999</v>
      </c>
      <c r="I2" s="170">
        <v>2.6854175419000001</v>
      </c>
      <c r="J2" s="170">
        <v>2.6328635354999999</v>
      </c>
      <c r="K2" s="168">
        <v>234151.89582999999</v>
      </c>
      <c r="L2" s="166" t="str">
        <f>B2</f>
        <v>All</v>
      </c>
      <c r="M2" t="str">
        <f>D2</f>
        <v>Auckland</v>
      </c>
    </row>
    <row r="3" spans="1:13" x14ac:dyDescent="0.2">
      <c r="A3" s="166" t="s">
        <v>5</v>
      </c>
      <c r="B3" s="166" t="s">
        <v>131</v>
      </c>
      <c r="C3" s="166" t="s">
        <v>131</v>
      </c>
      <c r="D3" s="166" t="s">
        <v>46</v>
      </c>
      <c r="E3" s="167">
        <v>2451554</v>
      </c>
      <c r="F3" s="168">
        <v>2330437.7006999999</v>
      </c>
      <c r="G3" s="169">
        <v>38193</v>
      </c>
      <c r="H3" s="170">
        <v>2.6745236911000001</v>
      </c>
      <c r="I3" s="170">
        <v>2.6854175419000001</v>
      </c>
      <c r="J3" s="170">
        <v>2.8249826694000002</v>
      </c>
      <c r="K3" s="168">
        <v>102148.08332999999</v>
      </c>
      <c r="L3" s="166" t="str">
        <f t="shared" ref="L3:L66" si="0">B3</f>
        <v>All</v>
      </c>
      <c r="M3" t="str">
        <f t="shared" ref="M3:M66" si="1">D3</f>
        <v>Bay of Plenty</v>
      </c>
    </row>
    <row r="4" spans="1:13" x14ac:dyDescent="0.2">
      <c r="A4" s="166" t="s">
        <v>5</v>
      </c>
      <c r="B4" s="166" t="s">
        <v>131</v>
      </c>
      <c r="C4" s="166" t="s">
        <v>131</v>
      </c>
      <c r="D4" s="166" t="s">
        <v>47</v>
      </c>
      <c r="E4" s="167">
        <v>4571863.5</v>
      </c>
      <c r="F4" s="168">
        <v>4965416.6035000002</v>
      </c>
      <c r="G4" s="169">
        <v>57954</v>
      </c>
      <c r="H4" s="170">
        <v>3.2869916227</v>
      </c>
      <c r="I4" s="170">
        <v>2.6854175419000001</v>
      </c>
      <c r="J4" s="170">
        <v>2.4725744932999998</v>
      </c>
      <c r="K4" s="168">
        <v>190494.3125</v>
      </c>
      <c r="L4" s="166" t="str">
        <f t="shared" si="0"/>
        <v>All</v>
      </c>
      <c r="M4" t="str">
        <f t="shared" si="1"/>
        <v>Canterbury</v>
      </c>
    </row>
    <row r="5" spans="1:13" x14ac:dyDescent="0.2">
      <c r="A5" s="166" t="s">
        <v>5</v>
      </c>
      <c r="B5" s="166" t="s">
        <v>131</v>
      </c>
      <c r="C5" s="166" t="s">
        <v>131</v>
      </c>
      <c r="D5" s="172" t="s">
        <v>120</v>
      </c>
      <c r="E5" s="167">
        <v>3431651</v>
      </c>
      <c r="F5" s="168">
        <v>3712325.8991</v>
      </c>
      <c r="G5" s="169">
        <v>66384</v>
      </c>
      <c r="H5" s="170">
        <v>2.1539144723999999</v>
      </c>
      <c r="I5" s="170">
        <v>2.6854175419000001</v>
      </c>
      <c r="J5" s="170">
        <v>2.4823832937999999</v>
      </c>
      <c r="K5" s="168">
        <v>142985.45832999999</v>
      </c>
      <c r="L5" s="166" t="str">
        <f t="shared" si="0"/>
        <v>All</v>
      </c>
      <c r="M5" t="str">
        <f t="shared" si="1"/>
        <v>Capital, Coast and Hutt Valley</v>
      </c>
    </row>
    <row r="6" spans="1:13" x14ac:dyDescent="0.2">
      <c r="A6" s="166" t="s">
        <v>5</v>
      </c>
      <c r="B6" s="166" t="s">
        <v>131</v>
      </c>
      <c r="C6" s="166" t="s">
        <v>131</v>
      </c>
      <c r="D6" s="172" t="s">
        <v>48</v>
      </c>
      <c r="E6" s="167">
        <v>5002092</v>
      </c>
      <c r="F6" s="168">
        <v>4531374.7766000004</v>
      </c>
      <c r="G6" s="169">
        <v>66682</v>
      </c>
      <c r="H6" s="170">
        <v>3.1255886145999998</v>
      </c>
      <c r="I6" s="170">
        <v>2.6854175419000001</v>
      </c>
      <c r="J6" s="170">
        <v>2.9643775377999999</v>
      </c>
      <c r="K6" s="168">
        <v>208420.5</v>
      </c>
      <c r="L6" s="166" t="str">
        <f t="shared" si="0"/>
        <v>All</v>
      </c>
      <c r="M6" t="str">
        <f t="shared" si="1"/>
        <v>Counties Manukau</v>
      </c>
    </row>
    <row r="7" spans="1:13" x14ac:dyDescent="0.2">
      <c r="A7" s="166" t="s">
        <v>5</v>
      </c>
      <c r="B7" s="166" t="s">
        <v>131</v>
      </c>
      <c r="C7" s="166" t="s">
        <v>131</v>
      </c>
      <c r="D7" s="166" t="s">
        <v>49</v>
      </c>
      <c r="E7" s="167">
        <v>1660155</v>
      </c>
      <c r="F7" s="168">
        <v>1646922.8806</v>
      </c>
      <c r="G7" s="169">
        <v>26375</v>
      </c>
      <c r="H7" s="170">
        <v>2.6226777251</v>
      </c>
      <c r="I7" s="170">
        <v>2.6854175419000001</v>
      </c>
      <c r="J7" s="170">
        <v>2.7069933947</v>
      </c>
      <c r="K7" s="168">
        <v>69173.125</v>
      </c>
      <c r="L7" s="166" t="str">
        <f t="shared" si="0"/>
        <v>All</v>
      </c>
      <c r="M7" t="str">
        <f t="shared" si="1"/>
        <v>Hawkes Bay</v>
      </c>
    </row>
    <row r="8" spans="1:13" x14ac:dyDescent="0.2">
      <c r="A8" s="166" t="s">
        <v>5</v>
      </c>
      <c r="B8" s="166" t="s">
        <v>131</v>
      </c>
      <c r="C8" s="166" t="s">
        <v>131</v>
      </c>
      <c r="D8" s="166" t="s">
        <v>50</v>
      </c>
      <c r="E8" s="167">
        <v>1051129.5</v>
      </c>
      <c r="F8" s="168">
        <v>1083505.7185</v>
      </c>
      <c r="G8" s="169">
        <v>17515</v>
      </c>
      <c r="H8" s="170">
        <v>2.5005459605999998</v>
      </c>
      <c r="I8" s="170">
        <v>2.6854175419000001</v>
      </c>
      <c r="J8" s="170">
        <v>2.6051746196000001</v>
      </c>
      <c r="K8" s="168">
        <v>43797.0625</v>
      </c>
      <c r="L8" s="166" t="str">
        <f t="shared" si="0"/>
        <v>All</v>
      </c>
      <c r="M8" t="str">
        <f t="shared" si="1"/>
        <v>Lakes</v>
      </c>
    </row>
    <row r="9" spans="1:13" x14ac:dyDescent="0.2">
      <c r="A9" s="166" t="s">
        <v>5</v>
      </c>
      <c r="B9" s="166" t="s">
        <v>131</v>
      </c>
      <c r="C9" s="166" t="s">
        <v>131</v>
      </c>
      <c r="D9" s="166" t="s">
        <v>51</v>
      </c>
      <c r="E9" s="167">
        <v>1690693</v>
      </c>
      <c r="F9" s="168">
        <v>1414200.8274000001</v>
      </c>
      <c r="G9" s="169">
        <v>21936</v>
      </c>
      <c r="H9" s="170">
        <v>3.2114123662999998</v>
      </c>
      <c r="I9" s="170">
        <v>2.6854175419000001</v>
      </c>
      <c r="J9" s="170">
        <v>3.2104468844</v>
      </c>
      <c r="K9" s="168">
        <v>70445.541666999998</v>
      </c>
      <c r="L9" s="166" t="str">
        <f t="shared" si="0"/>
        <v>All</v>
      </c>
      <c r="M9" t="str">
        <f t="shared" si="1"/>
        <v>MidCentral</v>
      </c>
    </row>
    <row r="10" spans="1:13" x14ac:dyDescent="0.2">
      <c r="A10" s="166" t="s">
        <v>5</v>
      </c>
      <c r="B10" s="166" t="s">
        <v>131</v>
      </c>
      <c r="C10" s="166" t="s">
        <v>131</v>
      </c>
      <c r="D10" s="172" t="s">
        <v>52</v>
      </c>
      <c r="E10" s="167">
        <v>1034440.5</v>
      </c>
      <c r="F10" s="168">
        <v>1161634.2318</v>
      </c>
      <c r="G10" s="169">
        <v>21672</v>
      </c>
      <c r="H10" s="170">
        <v>1.9888190984</v>
      </c>
      <c r="I10" s="170">
        <v>2.6854175419000001</v>
      </c>
      <c r="J10" s="170">
        <v>2.3913763806000001</v>
      </c>
      <c r="K10" s="168">
        <v>43101.6875</v>
      </c>
      <c r="L10" s="166" t="str">
        <f t="shared" si="0"/>
        <v>All</v>
      </c>
      <c r="M10" t="str">
        <f t="shared" si="1"/>
        <v>Nelson Marlborough</v>
      </c>
    </row>
    <row r="11" spans="1:13" x14ac:dyDescent="0.2">
      <c r="A11" s="166" t="s">
        <v>5</v>
      </c>
      <c r="B11" s="166" t="s">
        <v>131</v>
      </c>
      <c r="C11" s="166" t="s">
        <v>131</v>
      </c>
      <c r="D11" s="172" t="s">
        <v>53</v>
      </c>
      <c r="E11" s="167">
        <v>529232.5</v>
      </c>
      <c r="F11" s="168">
        <v>501650.68446999998</v>
      </c>
      <c r="G11" s="169">
        <v>8162</v>
      </c>
      <c r="H11" s="170">
        <v>2.7017096504000002</v>
      </c>
      <c r="I11" s="170">
        <v>2.6854175419000001</v>
      </c>
      <c r="J11" s="170">
        <v>2.8330674775000002</v>
      </c>
      <c r="K11" s="168">
        <v>22051.354167000001</v>
      </c>
      <c r="L11" s="166" t="str">
        <f t="shared" si="0"/>
        <v>All</v>
      </c>
      <c r="M11" t="str">
        <f t="shared" si="1"/>
        <v>South Canterbury</v>
      </c>
    </row>
    <row r="12" spans="1:13" x14ac:dyDescent="0.2">
      <c r="A12" s="166" t="s">
        <v>5</v>
      </c>
      <c r="B12" s="166" t="s">
        <v>131</v>
      </c>
      <c r="C12" s="166" t="s">
        <v>131</v>
      </c>
      <c r="D12" s="166" t="s">
        <v>54</v>
      </c>
      <c r="E12" s="167">
        <v>2444327</v>
      </c>
      <c r="F12" s="168">
        <v>2619863.2286999999</v>
      </c>
      <c r="G12" s="169">
        <v>40854</v>
      </c>
      <c r="H12" s="170">
        <v>2.4929494868000002</v>
      </c>
      <c r="I12" s="170">
        <v>2.6854175419000001</v>
      </c>
      <c r="J12" s="170">
        <v>2.5054890393</v>
      </c>
      <c r="K12" s="168">
        <v>101846.95832999999</v>
      </c>
      <c r="L12" s="166" t="str">
        <f t="shared" si="0"/>
        <v>All</v>
      </c>
      <c r="M12" t="str">
        <f t="shared" si="1"/>
        <v>Southern</v>
      </c>
    </row>
    <row r="13" spans="1:13" x14ac:dyDescent="0.2">
      <c r="A13" s="166" t="s">
        <v>5</v>
      </c>
      <c r="B13" s="166" t="s">
        <v>131</v>
      </c>
      <c r="C13" s="166" t="s">
        <v>131</v>
      </c>
      <c r="D13" s="166" t="s">
        <v>55</v>
      </c>
      <c r="E13" s="167">
        <v>449478</v>
      </c>
      <c r="F13" s="168">
        <v>459838.79096000001</v>
      </c>
      <c r="G13" s="169">
        <v>7421</v>
      </c>
      <c r="H13" s="170">
        <v>2.5236827920999998</v>
      </c>
      <c r="I13" s="170">
        <v>2.6854175419000001</v>
      </c>
      <c r="J13" s="170">
        <v>2.6249114464000001</v>
      </c>
      <c r="K13" s="168">
        <v>18728.25</v>
      </c>
      <c r="L13" s="166" t="str">
        <f t="shared" si="0"/>
        <v>All</v>
      </c>
      <c r="M13" t="s">
        <v>104</v>
      </c>
    </row>
    <row r="14" spans="1:13" x14ac:dyDescent="0.2">
      <c r="A14" s="166" t="s">
        <v>5</v>
      </c>
      <c r="B14" s="166" t="s">
        <v>131</v>
      </c>
      <c r="C14" s="166" t="s">
        <v>131</v>
      </c>
      <c r="D14" s="166" t="s">
        <v>56</v>
      </c>
      <c r="E14" s="167">
        <v>1158261</v>
      </c>
      <c r="F14" s="168">
        <v>1081741.6673999999</v>
      </c>
      <c r="G14" s="169">
        <v>19411</v>
      </c>
      <c r="H14" s="170">
        <v>2.4862642315999999</v>
      </c>
      <c r="I14" s="170">
        <v>2.6854175419000001</v>
      </c>
      <c r="J14" s="170">
        <v>2.8753763502999998</v>
      </c>
      <c r="K14" s="168">
        <v>48260.875</v>
      </c>
      <c r="L14" s="166" t="str">
        <f t="shared" si="0"/>
        <v>All</v>
      </c>
      <c r="M14" t="str">
        <f t="shared" si="1"/>
        <v>Taranaki</v>
      </c>
    </row>
    <row r="15" spans="1:13" x14ac:dyDescent="0.2">
      <c r="A15" s="166" t="s">
        <v>5</v>
      </c>
      <c r="B15" s="166" t="s">
        <v>131</v>
      </c>
      <c r="C15" s="166" t="s">
        <v>131</v>
      </c>
      <c r="D15" s="172" t="s">
        <v>132</v>
      </c>
      <c r="E15" s="167">
        <v>1750239.5</v>
      </c>
      <c r="F15" s="168">
        <v>1686395.4129000001</v>
      </c>
      <c r="G15" s="169">
        <v>30624</v>
      </c>
      <c r="H15" s="170">
        <v>2.3813559898999999</v>
      </c>
      <c r="I15" s="170">
        <v>2.6854175419000001</v>
      </c>
      <c r="J15" s="170">
        <v>2.7870829224999998</v>
      </c>
      <c r="K15" s="168">
        <v>72926.645833000002</v>
      </c>
      <c r="L15" s="166" t="str">
        <f t="shared" si="0"/>
        <v>All</v>
      </c>
      <c r="M15" t="str">
        <f t="shared" si="1"/>
        <v>Te Tai Tokerau</v>
      </c>
    </row>
    <row r="16" spans="1:13" x14ac:dyDescent="0.2">
      <c r="A16" s="166" t="s">
        <v>5</v>
      </c>
      <c r="B16" s="166" t="s">
        <v>131</v>
      </c>
      <c r="C16" s="166" t="s">
        <v>131</v>
      </c>
      <c r="D16" s="166" t="s">
        <v>57</v>
      </c>
      <c r="E16" s="167">
        <v>4356413</v>
      </c>
      <c r="F16" s="168">
        <v>4294557.0351999998</v>
      </c>
      <c r="G16" s="169">
        <v>63104</v>
      </c>
      <c r="H16" s="170">
        <v>2.8764770589999999</v>
      </c>
      <c r="I16" s="170">
        <v>2.6854175419000001</v>
      </c>
      <c r="J16" s="170">
        <v>2.7240965236000001</v>
      </c>
      <c r="K16" s="168">
        <v>181517.20832999999</v>
      </c>
      <c r="L16" s="166" t="str">
        <f t="shared" si="0"/>
        <v>All</v>
      </c>
      <c r="M16" t="str">
        <f t="shared" si="1"/>
        <v>Waikato</v>
      </c>
    </row>
    <row r="17" spans="1:13" x14ac:dyDescent="0.2">
      <c r="A17" s="166" t="s">
        <v>5</v>
      </c>
      <c r="B17" s="166" t="s">
        <v>131</v>
      </c>
      <c r="C17" s="166" t="s">
        <v>131</v>
      </c>
      <c r="D17" s="166" t="s">
        <v>58</v>
      </c>
      <c r="E17" s="167">
        <v>266787</v>
      </c>
      <c r="F17" s="168">
        <v>251800.5741</v>
      </c>
      <c r="G17" s="169">
        <v>4241</v>
      </c>
      <c r="H17" s="170">
        <v>2.6211094082000002</v>
      </c>
      <c r="I17" s="170">
        <v>2.6854175419000001</v>
      </c>
      <c r="J17" s="170">
        <v>2.8452456564999999</v>
      </c>
      <c r="K17" s="168">
        <v>11116.125</v>
      </c>
      <c r="L17" s="166" t="str">
        <f t="shared" si="0"/>
        <v>All</v>
      </c>
      <c r="M17" t="str">
        <f t="shared" si="1"/>
        <v>Wairarapa</v>
      </c>
    </row>
    <row r="18" spans="1:13" x14ac:dyDescent="0.2">
      <c r="A18" s="166" t="s">
        <v>5</v>
      </c>
      <c r="B18" s="166" t="s">
        <v>131</v>
      </c>
      <c r="C18" s="166" t="s">
        <v>131</v>
      </c>
      <c r="D18" s="166" t="s">
        <v>59</v>
      </c>
      <c r="E18" s="167">
        <v>4728495.5</v>
      </c>
      <c r="F18" s="168">
        <v>4621339.5357999997</v>
      </c>
      <c r="G18" s="169">
        <v>73049</v>
      </c>
      <c r="H18" s="170">
        <v>2.6971025727</v>
      </c>
      <c r="I18" s="170">
        <v>2.6854175419000001</v>
      </c>
      <c r="J18" s="170">
        <v>2.7476848788999999</v>
      </c>
      <c r="K18" s="168">
        <v>197020.64582999999</v>
      </c>
      <c r="L18" s="166" t="str">
        <f t="shared" si="0"/>
        <v>All</v>
      </c>
      <c r="M18" t="s">
        <v>103</v>
      </c>
    </row>
    <row r="19" spans="1:13" x14ac:dyDescent="0.2">
      <c r="A19" s="166" t="s">
        <v>5</v>
      </c>
      <c r="B19" s="166" t="s">
        <v>131</v>
      </c>
      <c r="C19" s="166" t="s">
        <v>131</v>
      </c>
      <c r="D19" s="166" t="s">
        <v>60</v>
      </c>
      <c r="E19" s="167">
        <v>171622</v>
      </c>
      <c r="F19" s="168">
        <v>230415.27734999999</v>
      </c>
      <c r="G19" s="169">
        <v>4419</v>
      </c>
      <c r="H19" s="170">
        <v>1.6182205626999999</v>
      </c>
      <c r="I19" s="170">
        <v>2.6854175419000001</v>
      </c>
      <c r="J19" s="170">
        <v>2.0002003977</v>
      </c>
      <c r="K19" s="168">
        <v>7150.9166667</v>
      </c>
      <c r="L19" s="166" t="str">
        <f t="shared" si="0"/>
        <v>All</v>
      </c>
      <c r="M19" t="str">
        <f t="shared" si="1"/>
        <v>West Coast</v>
      </c>
    </row>
    <row r="20" spans="1:13" x14ac:dyDescent="0.2">
      <c r="A20" s="166" t="s">
        <v>5</v>
      </c>
      <c r="B20" s="166" t="s">
        <v>131</v>
      </c>
      <c r="C20" s="166" t="s">
        <v>131</v>
      </c>
      <c r="D20" s="166" t="s">
        <v>61</v>
      </c>
      <c r="E20" s="167">
        <v>585926</v>
      </c>
      <c r="F20" s="168">
        <v>628766.65474000003</v>
      </c>
      <c r="G20" s="169">
        <v>11838</v>
      </c>
      <c r="H20" s="170">
        <v>2.0623064144000001</v>
      </c>
      <c r="I20" s="170">
        <v>2.6854175419000001</v>
      </c>
      <c r="J20" s="170">
        <v>2.5024481607000002</v>
      </c>
      <c r="K20" s="168">
        <v>24413.583332999999</v>
      </c>
      <c r="L20" s="166" t="str">
        <f t="shared" si="0"/>
        <v>All</v>
      </c>
      <c r="M20" t="str">
        <f t="shared" si="1"/>
        <v>Whanganui</v>
      </c>
    </row>
    <row r="21" spans="1:13" x14ac:dyDescent="0.2">
      <c r="A21" s="166" t="s">
        <v>5</v>
      </c>
      <c r="B21" s="166" t="s">
        <v>131</v>
      </c>
      <c r="C21" s="166" t="s">
        <v>131</v>
      </c>
      <c r="D21" s="166" t="s">
        <v>133</v>
      </c>
      <c r="E21" s="167">
        <v>42954005.5</v>
      </c>
      <c r="F21" s="168">
        <v>42954005.5</v>
      </c>
      <c r="G21" s="169">
        <v>666470</v>
      </c>
      <c r="H21" s="170">
        <v>2.6854175419000001</v>
      </c>
      <c r="I21" s="170">
        <v>2.6854175419000001</v>
      </c>
      <c r="J21" s="170">
        <v>2.6854175419000001</v>
      </c>
      <c r="K21" s="168">
        <v>1789750.2291999999</v>
      </c>
      <c r="L21" s="166" t="str">
        <f t="shared" si="0"/>
        <v>All</v>
      </c>
      <c r="M21" t="str">
        <f t="shared" si="1"/>
        <v>NATIONAL</v>
      </c>
    </row>
    <row r="22" spans="1:13" x14ac:dyDescent="0.2">
      <c r="A22" s="166" t="s">
        <v>5</v>
      </c>
      <c r="B22" s="166" t="s">
        <v>131</v>
      </c>
      <c r="C22" s="166" t="s">
        <v>110</v>
      </c>
      <c r="D22" s="166" t="s">
        <v>45</v>
      </c>
      <c r="E22" s="167">
        <v>689863.5</v>
      </c>
      <c r="F22" s="168">
        <v>739455.44516999996</v>
      </c>
      <c r="G22" s="169">
        <v>11978</v>
      </c>
      <c r="H22" s="170">
        <v>2.3997589330000002</v>
      </c>
      <c r="I22" s="170">
        <v>2.5873514262000001</v>
      </c>
      <c r="J22" s="170">
        <v>2.4138294231000001</v>
      </c>
      <c r="K22" s="168">
        <v>28744.3125</v>
      </c>
      <c r="L22" s="166" t="str">
        <f t="shared" si="0"/>
        <v>All</v>
      </c>
      <c r="M22" t="str">
        <f t="shared" si="1"/>
        <v>Auckland</v>
      </c>
    </row>
    <row r="23" spans="1:13" x14ac:dyDescent="0.2">
      <c r="A23" s="166" t="s">
        <v>5</v>
      </c>
      <c r="B23" s="166" t="s">
        <v>131</v>
      </c>
      <c r="C23" s="166" t="s">
        <v>110</v>
      </c>
      <c r="D23" s="166" t="s">
        <v>46</v>
      </c>
      <c r="E23" s="167">
        <v>323588</v>
      </c>
      <c r="F23" s="168">
        <v>303272.41629000002</v>
      </c>
      <c r="G23" s="169">
        <v>4772</v>
      </c>
      <c r="H23" s="170">
        <v>2.8254051411000001</v>
      </c>
      <c r="I23" s="170">
        <v>2.5873514262000001</v>
      </c>
      <c r="J23" s="170">
        <v>2.7606726769000001</v>
      </c>
      <c r="K23" s="168">
        <v>13482.833333</v>
      </c>
      <c r="L23" s="166" t="str">
        <f t="shared" si="0"/>
        <v>All</v>
      </c>
      <c r="M23" t="str">
        <f t="shared" si="1"/>
        <v>Bay of Plenty</v>
      </c>
    </row>
    <row r="24" spans="1:13" x14ac:dyDescent="0.2">
      <c r="A24" s="166" t="s">
        <v>5</v>
      </c>
      <c r="B24" s="166" t="s">
        <v>131</v>
      </c>
      <c r="C24" s="166" t="s">
        <v>110</v>
      </c>
      <c r="D24" s="166" t="s">
        <v>47</v>
      </c>
      <c r="E24" s="167">
        <v>1206158</v>
      </c>
      <c r="F24" s="168">
        <v>1328242.6229999999</v>
      </c>
      <c r="G24" s="169">
        <v>16069</v>
      </c>
      <c r="H24" s="170">
        <v>3.1275489037000002</v>
      </c>
      <c r="I24" s="170">
        <v>2.5873514262000001</v>
      </c>
      <c r="J24" s="170">
        <v>2.3495365738</v>
      </c>
      <c r="K24" s="168">
        <v>50256.583333000002</v>
      </c>
      <c r="L24" s="166" t="str">
        <f t="shared" si="0"/>
        <v>All</v>
      </c>
      <c r="M24" t="str">
        <f t="shared" si="1"/>
        <v>Canterbury</v>
      </c>
    </row>
    <row r="25" spans="1:13" x14ac:dyDescent="0.2">
      <c r="A25" s="166" t="s">
        <v>5</v>
      </c>
      <c r="B25" s="166" t="s">
        <v>131</v>
      </c>
      <c r="C25" s="166" t="s">
        <v>110</v>
      </c>
      <c r="D25" s="172" t="s">
        <v>120</v>
      </c>
      <c r="E25" s="167">
        <v>798404</v>
      </c>
      <c r="F25" s="168">
        <v>861605.37250000006</v>
      </c>
      <c r="G25" s="169">
        <v>15862</v>
      </c>
      <c r="H25" s="170">
        <v>2.0972660026000001</v>
      </c>
      <c r="I25" s="170">
        <v>2.5873514262000001</v>
      </c>
      <c r="J25" s="170">
        <v>2.3975613360999999</v>
      </c>
      <c r="K25" s="168">
        <v>33266.833333000002</v>
      </c>
      <c r="L25" s="166" t="str">
        <f t="shared" si="0"/>
        <v>All</v>
      </c>
      <c r="M25" t="str">
        <f t="shared" si="1"/>
        <v>Capital, Coast and Hutt Valley</v>
      </c>
    </row>
    <row r="26" spans="1:13" x14ac:dyDescent="0.2">
      <c r="A26" s="166" t="s">
        <v>5</v>
      </c>
      <c r="B26" s="166" t="s">
        <v>131</v>
      </c>
      <c r="C26" s="166" t="s">
        <v>110</v>
      </c>
      <c r="D26" s="172" t="s">
        <v>48</v>
      </c>
      <c r="E26" s="167">
        <v>491048.5</v>
      </c>
      <c r="F26" s="168">
        <v>427836.23654000001</v>
      </c>
      <c r="G26" s="169">
        <v>6222</v>
      </c>
      <c r="H26" s="170">
        <v>3.2883886478000002</v>
      </c>
      <c r="I26" s="170">
        <v>2.5873514262000001</v>
      </c>
      <c r="J26" s="170">
        <v>2.9696293309000001</v>
      </c>
      <c r="K26" s="168">
        <v>20460.354167000001</v>
      </c>
      <c r="L26" s="166" t="str">
        <f t="shared" si="0"/>
        <v>All</v>
      </c>
      <c r="M26" t="str">
        <f t="shared" si="1"/>
        <v>Counties Manukau</v>
      </c>
    </row>
    <row r="27" spans="1:13" x14ac:dyDescent="0.2">
      <c r="A27" s="166" t="s">
        <v>5</v>
      </c>
      <c r="B27" s="166" t="s">
        <v>131</v>
      </c>
      <c r="C27" s="166" t="s">
        <v>110</v>
      </c>
      <c r="D27" s="166" t="s">
        <v>49</v>
      </c>
      <c r="E27" s="167">
        <v>210722.5</v>
      </c>
      <c r="F27" s="168">
        <v>210621.15463</v>
      </c>
      <c r="G27" s="169">
        <v>3335</v>
      </c>
      <c r="H27" s="170">
        <v>2.6327148926000001</v>
      </c>
      <c r="I27" s="170">
        <v>2.5873514262000001</v>
      </c>
      <c r="J27" s="170">
        <v>2.5885963917999999</v>
      </c>
      <c r="K27" s="168">
        <v>8780.1041667000009</v>
      </c>
      <c r="L27" s="166" t="str">
        <f t="shared" si="0"/>
        <v>All</v>
      </c>
      <c r="M27" t="str">
        <f t="shared" si="1"/>
        <v>Hawkes Bay</v>
      </c>
    </row>
    <row r="28" spans="1:13" x14ac:dyDescent="0.2">
      <c r="A28" s="166" t="s">
        <v>5</v>
      </c>
      <c r="B28" s="166" t="s">
        <v>131</v>
      </c>
      <c r="C28" s="166" t="s">
        <v>110</v>
      </c>
      <c r="D28" s="166" t="s">
        <v>50</v>
      </c>
      <c r="E28" s="167">
        <v>69868.5</v>
      </c>
      <c r="F28" s="168">
        <v>69203.388758999994</v>
      </c>
      <c r="G28" s="169">
        <v>1197</v>
      </c>
      <c r="H28" s="170">
        <v>2.4320697576999999</v>
      </c>
      <c r="I28" s="170">
        <v>2.5873514262000001</v>
      </c>
      <c r="J28" s="170">
        <v>2.6122183663</v>
      </c>
      <c r="K28" s="168">
        <v>2911.1875</v>
      </c>
      <c r="L28" s="166" t="str">
        <f t="shared" si="0"/>
        <v>All</v>
      </c>
      <c r="M28" t="str">
        <f t="shared" si="1"/>
        <v>Lakes</v>
      </c>
    </row>
    <row r="29" spans="1:13" x14ac:dyDescent="0.2">
      <c r="A29" s="166" t="s">
        <v>5</v>
      </c>
      <c r="B29" s="166" t="s">
        <v>131</v>
      </c>
      <c r="C29" s="166" t="s">
        <v>110</v>
      </c>
      <c r="D29" s="166" t="s">
        <v>51</v>
      </c>
      <c r="E29" s="167">
        <v>112677.5</v>
      </c>
      <c r="F29" s="168">
        <v>104874.29098999999</v>
      </c>
      <c r="G29" s="169">
        <v>1629</v>
      </c>
      <c r="H29" s="170">
        <v>2.8820723348000001</v>
      </c>
      <c r="I29" s="170">
        <v>2.5873514262000001</v>
      </c>
      <c r="J29" s="170">
        <v>2.7798642314999999</v>
      </c>
      <c r="K29" s="168">
        <v>4694.8958333</v>
      </c>
      <c r="L29" s="166" t="str">
        <f t="shared" si="0"/>
        <v>All</v>
      </c>
      <c r="M29" t="str">
        <f t="shared" si="1"/>
        <v>MidCentral</v>
      </c>
    </row>
    <row r="30" spans="1:13" x14ac:dyDescent="0.2">
      <c r="A30" s="166" t="s">
        <v>5</v>
      </c>
      <c r="B30" s="166" t="s">
        <v>131</v>
      </c>
      <c r="C30" s="166" t="s">
        <v>110</v>
      </c>
      <c r="D30" s="172" t="s">
        <v>52</v>
      </c>
      <c r="E30" s="167">
        <v>179741.5</v>
      </c>
      <c r="F30" s="168">
        <v>201986.18304</v>
      </c>
      <c r="G30" s="169">
        <v>3984</v>
      </c>
      <c r="H30" s="170">
        <v>1.8798265981</v>
      </c>
      <c r="I30" s="170">
        <v>2.5873514262000001</v>
      </c>
      <c r="J30" s="170">
        <v>2.302407122</v>
      </c>
      <c r="K30" s="168">
        <v>7489.2291667</v>
      </c>
      <c r="L30" s="166" t="str">
        <f t="shared" si="0"/>
        <v>All</v>
      </c>
      <c r="M30" t="str">
        <f t="shared" si="1"/>
        <v>Nelson Marlborough</v>
      </c>
    </row>
    <row r="31" spans="1:13" x14ac:dyDescent="0.2">
      <c r="A31" s="166" t="s">
        <v>5</v>
      </c>
      <c r="B31" s="166" t="s">
        <v>131</v>
      </c>
      <c r="C31" s="166" t="s">
        <v>110</v>
      </c>
      <c r="D31" s="172" t="s">
        <v>53</v>
      </c>
      <c r="E31" s="167">
        <v>66855.5</v>
      </c>
      <c r="F31" s="168">
        <v>62325.309515000001</v>
      </c>
      <c r="G31" s="169">
        <v>1011</v>
      </c>
      <c r="H31" s="170">
        <v>2.7553371250000001</v>
      </c>
      <c r="I31" s="170">
        <v>2.5873514262000001</v>
      </c>
      <c r="J31" s="170">
        <v>2.7754161931999999</v>
      </c>
      <c r="K31" s="168">
        <v>2785.6458333</v>
      </c>
      <c r="L31" s="166" t="str">
        <f t="shared" si="0"/>
        <v>All</v>
      </c>
      <c r="M31" t="str">
        <f t="shared" si="1"/>
        <v>South Canterbury</v>
      </c>
    </row>
    <row r="32" spans="1:13" x14ac:dyDescent="0.2">
      <c r="A32" s="166" t="s">
        <v>5</v>
      </c>
      <c r="B32" s="166" t="s">
        <v>131</v>
      </c>
      <c r="C32" s="166" t="s">
        <v>110</v>
      </c>
      <c r="D32" s="166" t="s">
        <v>54</v>
      </c>
      <c r="E32" s="167">
        <v>391802</v>
      </c>
      <c r="F32" s="168">
        <v>440798.67106999998</v>
      </c>
      <c r="G32" s="169">
        <v>6791</v>
      </c>
      <c r="H32" s="170">
        <v>2.4039292200000002</v>
      </c>
      <c r="I32" s="170">
        <v>2.5873514262000001</v>
      </c>
      <c r="J32" s="170">
        <v>2.2997561700000002</v>
      </c>
      <c r="K32" s="168">
        <v>16325.083333</v>
      </c>
      <c r="L32" s="166" t="str">
        <f t="shared" si="0"/>
        <v>All</v>
      </c>
      <c r="M32" t="str">
        <f t="shared" si="1"/>
        <v>Southern</v>
      </c>
    </row>
    <row r="33" spans="1:13" x14ac:dyDescent="0.2">
      <c r="A33" s="166" t="s">
        <v>5</v>
      </c>
      <c r="B33" s="166" t="s">
        <v>131</v>
      </c>
      <c r="C33" s="166" t="s">
        <v>110</v>
      </c>
      <c r="D33" s="166" t="s">
        <v>55</v>
      </c>
      <c r="E33" s="167">
        <v>11673</v>
      </c>
      <c r="F33" s="168">
        <v>12972.428678</v>
      </c>
      <c r="G33" s="169">
        <v>251</v>
      </c>
      <c r="H33" s="170">
        <v>1.9377490040000001</v>
      </c>
      <c r="I33" s="170">
        <v>2.5873514262000001</v>
      </c>
      <c r="J33" s="170">
        <v>2.3281803236999998</v>
      </c>
      <c r="K33" s="168">
        <v>486.375</v>
      </c>
      <c r="L33" s="166" t="str">
        <f t="shared" si="0"/>
        <v>All</v>
      </c>
      <c r="M33" t="s">
        <v>104</v>
      </c>
    </row>
    <row r="34" spans="1:13" x14ac:dyDescent="0.2">
      <c r="A34" s="166" t="s">
        <v>5</v>
      </c>
      <c r="B34" s="166" t="s">
        <v>131</v>
      </c>
      <c r="C34" s="166" t="s">
        <v>110</v>
      </c>
      <c r="D34" s="166" t="s">
        <v>56</v>
      </c>
      <c r="E34" s="167">
        <v>99378.5</v>
      </c>
      <c r="F34" s="168">
        <v>95320.651425999997</v>
      </c>
      <c r="G34" s="169">
        <v>1821</v>
      </c>
      <c r="H34" s="170">
        <v>2.2738994142000002</v>
      </c>
      <c r="I34" s="170">
        <v>2.5873514262000001</v>
      </c>
      <c r="J34" s="170">
        <v>2.6974962913999998</v>
      </c>
      <c r="K34" s="168">
        <v>4140.7708333</v>
      </c>
      <c r="L34" s="166" t="str">
        <f t="shared" si="0"/>
        <v>All</v>
      </c>
      <c r="M34" t="str">
        <f t="shared" si="1"/>
        <v>Taranaki</v>
      </c>
    </row>
    <row r="35" spans="1:13" x14ac:dyDescent="0.2">
      <c r="A35" s="166" t="s">
        <v>5</v>
      </c>
      <c r="B35" s="166" t="s">
        <v>131</v>
      </c>
      <c r="C35" s="166" t="s">
        <v>110</v>
      </c>
      <c r="D35" s="172" t="s">
        <v>132</v>
      </c>
      <c r="E35" s="167">
        <v>23079.5</v>
      </c>
      <c r="F35" s="168">
        <v>26275.114916999999</v>
      </c>
      <c r="G35" s="169">
        <v>608</v>
      </c>
      <c r="H35" s="170">
        <v>1.5816543311</v>
      </c>
      <c r="I35" s="170">
        <v>2.5873514262000001</v>
      </c>
      <c r="J35" s="170">
        <v>2.2726742559000002</v>
      </c>
      <c r="K35" s="168">
        <v>961.64583332999996</v>
      </c>
      <c r="L35" s="166" t="str">
        <f t="shared" si="0"/>
        <v>All</v>
      </c>
      <c r="M35" t="str">
        <f t="shared" si="1"/>
        <v>Te Tai Tokerau</v>
      </c>
    </row>
    <row r="36" spans="1:13" x14ac:dyDescent="0.2">
      <c r="A36" s="166" t="s">
        <v>5</v>
      </c>
      <c r="B36" s="166" t="s">
        <v>131</v>
      </c>
      <c r="C36" s="166" t="s">
        <v>110</v>
      </c>
      <c r="D36" s="166" t="s">
        <v>57</v>
      </c>
      <c r="E36" s="167">
        <v>445653</v>
      </c>
      <c r="F36" s="168">
        <v>446053.74169</v>
      </c>
      <c r="G36" s="169">
        <v>6676</v>
      </c>
      <c r="H36" s="170">
        <v>2.7814372379000001</v>
      </c>
      <c r="I36" s="170">
        <v>2.5873514262000001</v>
      </c>
      <c r="J36" s="170">
        <v>2.5850269090000002</v>
      </c>
      <c r="K36" s="168">
        <v>18568.875</v>
      </c>
      <c r="L36" s="166" t="str">
        <f t="shared" si="0"/>
        <v>All</v>
      </c>
      <c r="M36" t="str">
        <f t="shared" si="1"/>
        <v>Waikato</v>
      </c>
    </row>
    <row r="37" spans="1:13" x14ac:dyDescent="0.2">
      <c r="A37" s="166" t="s">
        <v>5</v>
      </c>
      <c r="B37" s="166" t="s">
        <v>131</v>
      </c>
      <c r="C37" s="166" t="s">
        <v>110</v>
      </c>
      <c r="D37" s="166" t="s">
        <v>58</v>
      </c>
      <c r="E37" s="167">
        <v>30663.5</v>
      </c>
      <c r="F37" s="168">
        <v>30264.649627999999</v>
      </c>
      <c r="G37" s="169">
        <v>575</v>
      </c>
      <c r="H37" s="170">
        <v>2.2219927535999999</v>
      </c>
      <c r="I37" s="170">
        <v>2.5873514262000001</v>
      </c>
      <c r="J37" s="170">
        <v>2.6214494942000002</v>
      </c>
      <c r="K37" s="168">
        <v>1277.6458333</v>
      </c>
      <c r="L37" s="166" t="str">
        <f t="shared" si="0"/>
        <v>All</v>
      </c>
      <c r="M37" t="str">
        <f t="shared" si="1"/>
        <v>Wairarapa</v>
      </c>
    </row>
    <row r="38" spans="1:13" x14ac:dyDescent="0.2">
      <c r="A38" s="166" t="s">
        <v>5</v>
      </c>
      <c r="B38" s="166" t="s">
        <v>131</v>
      </c>
      <c r="C38" s="166" t="s">
        <v>110</v>
      </c>
      <c r="D38" s="166" t="s">
        <v>59</v>
      </c>
      <c r="E38" s="167">
        <v>998476</v>
      </c>
      <c r="F38" s="168">
        <v>978567.14495999995</v>
      </c>
      <c r="G38" s="169">
        <v>16006</v>
      </c>
      <c r="H38" s="170">
        <v>2.5992232080000002</v>
      </c>
      <c r="I38" s="170">
        <v>2.5873514262000001</v>
      </c>
      <c r="J38" s="170">
        <v>2.6399908437000001</v>
      </c>
      <c r="K38" s="168">
        <v>41603.166666999998</v>
      </c>
      <c r="L38" s="166" t="str">
        <f t="shared" si="0"/>
        <v>All</v>
      </c>
      <c r="M38" t="s">
        <v>103</v>
      </c>
    </row>
    <row r="39" spans="1:13" x14ac:dyDescent="0.2">
      <c r="A39" s="166" t="s">
        <v>5</v>
      </c>
      <c r="B39" s="166" t="s">
        <v>131</v>
      </c>
      <c r="C39" s="166" t="s">
        <v>110</v>
      </c>
      <c r="D39" s="166" t="s">
        <v>60</v>
      </c>
      <c r="E39" s="167">
        <v>6491.5</v>
      </c>
      <c r="F39" s="168">
        <v>9422.8933400999995</v>
      </c>
      <c r="G39" s="169">
        <v>229</v>
      </c>
      <c r="H39" s="170">
        <v>1.1811317321999999</v>
      </c>
      <c r="I39" s="170">
        <v>2.5873514262000001</v>
      </c>
      <c r="J39" s="170">
        <v>1.7824452826999999</v>
      </c>
      <c r="K39" s="168">
        <v>270.47916666999998</v>
      </c>
      <c r="L39" s="166" t="str">
        <f t="shared" si="0"/>
        <v>All</v>
      </c>
      <c r="M39" t="str">
        <f t="shared" si="1"/>
        <v>West Coast</v>
      </c>
    </row>
    <row r="40" spans="1:13" x14ac:dyDescent="0.2">
      <c r="A40" s="166" t="s">
        <v>5</v>
      </c>
      <c r="B40" s="166" t="s">
        <v>131</v>
      </c>
      <c r="C40" s="166" t="s">
        <v>110</v>
      </c>
      <c r="D40" s="166" t="s">
        <v>61</v>
      </c>
      <c r="E40" s="167">
        <v>36484.5</v>
      </c>
      <c r="F40" s="168">
        <v>36592.186452000002</v>
      </c>
      <c r="G40" s="169">
        <v>710</v>
      </c>
      <c r="H40" s="170">
        <v>2.1411091549000001</v>
      </c>
      <c r="I40" s="170">
        <v>2.5873514262000001</v>
      </c>
      <c r="J40" s="170">
        <v>2.5797371588</v>
      </c>
      <c r="K40" s="168">
        <v>1520.1875</v>
      </c>
      <c r="L40" s="166" t="str">
        <f t="shared" si="0"/>
        <v>All</v>
      </c>
      <c r="M40" t="str">
        <f t="shared" si="1"/>
        <v>Whanganui</v>
      </c>
    </row>
    <row r="41" spans="1:13" x14ac:dyDescent="0.2">
      <c r="A41" s="166" t="s">
        <v>5</v>
      </c>
      <c r="B41" s="166" t="s">
        <v>131</v>
      </c>
      <c r="C41" s="166" t="s">
        <v>110</v>
      </c>
      <c r="D41" s="166" t="s">
        <v>133</v>
      </c>
      <c r="E41" s="167">
        <v>6192629</v>
      </c>
      <c r="F41" s="168">
        <v>6385689.9025999997</v>
      </c>
      <c r="G41" s="169">
        <v>99726</v>
      </c>
      <c r="H41" s="170">
        <v>2.5873514262000001</v>
      </c>
      <c r="I41" s="170">
        <v>2.5873514262000001</v>
      </c>
      <c r="J41" s="170">
        <v>2.5091270826000001</v>
      </c>
      <c r="K41" s="168">
        <v>258026.20832999999</v>
      </c>
      <c r="L41" s="166" t="str">
        <f t="shared" si="0"/>
        <v>All</v>
      </c>
      <c r="M41" t="str">
        <f t="shared" si="1"/>
        <v>NATIONAL</v>
      </c>
    </row>
    <row r="42" spans="1:13" x14ac:dyDescent="0.2">
      <c r="A42" s="166" t="s">
        <v>5</v>
      </c>
      <c r="B42" s="166" t="s">
        <v>131</v>
      </c>
      <c r="C42" s="166" t="s">
        <v>111</v>
      </c>
      <c r="D42" s="166" t="s">
        <v>45</v>
      </c>
      <c r="E42" s="167">
        <v>1203821.5</v>
      </c>
      <c r="F42" s="168">
        <v>1264414.7046000001</v>
      </c>
      <c r="G42" s="169">
        <v>19476</v>
      </c>
      <c r="H42" s="170">
        <v>2.5754379321999998</v>
      </c>
      <c r="I42" s="170">
        <v>2.6844592865000001</v>
      </c>
      <c r="J42" s="170">
        <v>2.5558147917</v>
      </c>
      <c r="K42" s="168">
        <v>50159.229166999998</v>
      </c>
      <c r="L42" s="166" t="str">
        <f t="shared" si="0"/>
        <v>All</v>
      </c>
      <c r="M42" t="str">
        <f t="shared" si="1"/>
        <v>Auckland</v>
      </c>
    </row>
    <row r="43" spans="1:13" x14ac:dyDescent="0.2">
      <c r="A43" s="166" t="s">
        <v>5</v>
      </c>
      <c r="B43" s="166" t="s">
        <v>131</v>
      </c>
      <c r="C43" s="166" t="s">
        <v>111</v>
      </c>
      <c r="D43" s="166" t="s">
        <v>46</v>
      </c>
      <c r="E43" s="167">
        <v>443116.5</v>
      </c>
      <c r="F43" s="168">
        <v>429364.93446999998</v>
      </c>
      <c r="G43" s="169">
        <v>7206</v>
      </c>
      <c r="H43" s="170">
        <v>2.5621964335</v>
      </c>
      <c r="I43" s="170">
        <v>2.6844592865000001</v>
      </c>
      <c r="J43" s="170">
        <v>2.7704363070000002</v>
      </c>
      <c r="K43" s="168">
        <v>18463.1875</v>
      </c>
      <c r="L43" s="166" t="str">
        <f t="shared" si="0"/>
        <v>All</v>
      </c>
      <c r="M43" t="str">
        <f t="shared" si="1"/>
        <v>Bay of Plenty</v>
      </c>
    </row>
    <row r="44" spans="1:13" x14ac:dyDescent="0.2">
      <c r="A44" s="166" t="s">
        <v>5</v>
      </c>
      <c r="B44" s="166" t="s">
        <v>131</v>
      </c>
      <c r="C44" s="166" t="s">
        <v>111</v>
      </c>
      <c r="D44" s="166" t="s">
        <v>47</v>
      </c>
      <c r="E44" s="167">
        <v>996806.5</v>
      </c>
      <c r="F44" s="168">
        <v>1071594.0899</v>
      </c>
      <c r="G44" s="169">
        <v>12766</v>
      </c>
      <c r="H44" s="170">
        <v>3.2534548149</v>
      </c>
      <c r="I44" s="170">
        <v>2.6844592865000001</v>
      </c>
      <c r="J44" s="170">
        <v>2.4971082716000002</v>
      </c>
      <c r="K44" s="168">
        <v>41533.604166999998</v>
      </c>
      <c r="L44" s="166" t="str">
        <f t="shared" si="0"/>
        <v>All</v>
      </c>
      <c r="M44" t="str">
        <f t="shared" si="1"/>
        <v>Canterbury</v>
      </c>
    </row>
    <row r="45" spans="1:13" x14ac:dyDescent="0.2">
      <c r="A45" s="166" t="s">
        <v>5</v>
      </c>
      <c r="B45" s="166" t="s">
        <v>131</v>
      </c>
      <c r="C45" s="166" t="s">
        <v>111</v>
      </c>
      <c r="D45" s="172" t="s">
        <v>120</v>
      </c>
      <c r="E45" s="167">
        <v>629252.5</v>
      </c>
      <c r="F45" s="168">
        <v>666746.29145999998</v>
      </c>
      <c r="G45" s="169">
        <v>11857</v>
      </c>
      <c r="H45" s="170">
        <v>2.2112553063</v>
      </c>
      <c r="I45" s="170">
        <v>2.6844592865000001</v>
      </c>
      <c r="J45" s="170">
        <v>2.5335014815000001</v>
      </c>
      <c r="K45" s="168">
        <v>26218.854167000001</v>
      </c>
      <c r="L45" s="166" t="str">
        <f t="shared" si="0"/>
        <v>All</v>
      </c>
      <c r="M45" t="str">
        <f t="shared" si="1"/>
        <v>Capital, Coast and Hutt Valley</v>
      </c>
    </row>
    <row r="46" spans="1:13" x14ac:dyDescent="0.2">
      <c r="A46" s="166" t="s">
        <v>5</v>
      </c>
      <c r="B46" s="166" t="s">
        <v>131</v>
      </c>
      <c r="C46" s="166" t="s">
        <v>111</v>
      </c>
      <c r="D46" s="172" t="s">
        <v>48</v>
      </c>
      <c r="E46" s="167">
        <v>694942</v>
      </c>
      <c r="F46" s="168">
        <v>628309.82109999994</v>
      </c>
      <c r="G46" s="169">
        <v>9352</v>
      </c>
      <c r="H46" s="170">
        <v>3.0962271884999999</v>
      </c>
      <c r="I46" s="170">
        <v>2.6844592865000001</v>
      </c>
      <c r="J46" s="170">
        <v>2.9691458621</v>
      </c>
      <c r="K46" s="168">
        <v>28955.916667000001</v>
      </c>
      <c r="L46" s="166" t="str">
        <f t="shared" si="0"/>
        <v>All</v>
      </c>
      <c r="M46" t="str">
        <f t="shared" si="1"/>
        <v>Counties Manukau</v>
      </c>
    </row>
    <row r="47" spans="1:13" x14ac:dyDescent="0.2">
      <c r="A47" s="166" t="s">
        <v>5</v>
      </c>
      <c r="B47" s="166" t="s">
        <v>131</v>
      </c>
      <c r="C47" s="166" t="s">
        <v>111</v>
      </c>
      <c r="D47" s="166" t="s">
        <v>49</v>
      </c>
      <c r="E47" s="167">
        <v>332516.5</v>
      </c>
      <c r="F47" s="168">
        <v>332661.88403999998</v>
      </c>
      <c r="G47" s="169">
        <v>5300</v>
      </c>
      <c r="H47" s="170">
        <v>2.6141234277000001</v>
      </c>
      <c r="I47" s="170">
        <v>2.6844592865000001</v>
      </c>
      <c r="J47" s="170">
        <v>2.6832860906999998</v>
      </c>
      <c r="K47" s="168">
        <v>13854.854167</v>
      </c>
      <c r="L47" s="166" t="str">
        <f t="shared" si="0"/>
        <v>All</v>
      </c>
      <c r="M47" t="str">
        <f t="shared" si="1"/>
        <v>Hawkes Bay</v>
      </c>
    </row>
    <row r="48" spans="1:13" x14ac:dyDescent="0.2">
      <c r="A48" s="166" t="s">
        <v>5</v>
      </c>
      <c r="B48" s="166" t="s">
        <v>131</v>
      </c>
      <c r="C48" s="166" t="s">
        <v>111</v>
      </c>
      <c r="D48" s="166" t="s">
        <v>50</v>
      </c>
      <c r="E48" s="167">
        <v>184380.5</v>
      </c>
      <c r="F48" s="168">
        <v>187107.50766</v>
      </c>
      <c r="G48" s="169">
        <v>2879</v>
      </c>
      <c r="H48" s="170">
        <v>2.6684685076000001</v>
      </c>
      <c r="I48" s="170">
        <v>2.6844592865000001</v>
      </c>
      <c r="J48" s="170">
        <v>2.6453345012999998</v>
      </c>
      <c r="K48" s="168">
        <v>7682.5208333</v>
      </c>
      <c r="L48" s="166" t="str">
        <f t="shared" si="0"/>
        <v>All</v>
      </c>
      <c r="M48" t="str">
        <f t="shared" si="1"/>
        <v>Lakes</v>
      </c>
    </row>
    <row r="49" spans="1:13" x14ac:dyDescent="0.2">
      <c r="A49" s="166" t="s">
        <v>5</v>
      </c>
      <c r="B49" s="166" t="s">
        <v>131</v>
      </c>
      <c r="C49" s="166" t="s">
        <v>111</v>
      </c>
      <c r="D49" s="166" t="s">
        <v>51</v>
      </c>
      <c r="E49" s="167">
        <v>203405</v>
      </c>
      <c r="F49" s="168">
        <v>167961.34669000001</v>
      </c>
      <c r="G49" s="169">
        <v>2823</v>
      </c>
      <c r="H49" s="170">
        <v>3.0021991970999999</v>
      </c>
      <c r="I49" s="170">
        <v>2.6844592865000001</v>
      </c>
      <c r="J49" s="170">
        <v>3.2509410763000002</v>
      </c>
      <c r="K49" s="168">
        <v>8475.2083332999991</v>
      </c>
      <c r="L49" s="166" t="str">
        <f t="shared" si="0"/>
        <v>All</v>
      </c>
      <c r="M49" t="str">
        <f t="shared" si="1"/>
        <v>MidCentral</v>
      </c>
    </row>
    <row r="50" spans="1:13" x14ac:dyDescent="0.2">
      <c r="A50" s="166" t="s">
        <v>5</v>
      </c>
      <c r="B50" s="166" t="s">
        <v>131</v>
      </c>
      <c r="C50" s="166" t="s">
        <v>111</v>
      </c>
      <c r="D50" s="172" t="s">
        <v>52</v>
      </c>
      <c r="E50" s="167">
        <v>188453.5</v>
      </c>
      <c r="F50" s="168">
        <v>223803.52235000001</v>
      </c>
      <c r="G50" s="169">
        <v>4108</v>
      </c>
      <c r="H50" s="170">
        <v>1.9114481905</v>
      </c>
      <c r="I50" s="170">
        <v>2.6844592865000001</v>
      </c>
      <c r="J50" s="170">
        <v>2.2604458716</v>
      </c>
      <c r="K50" s="168">
        <v>7852.2291667</v>
      </c>
      <c r="L50" s="166" t="str">
        <f t="shared" si="0"/>
        <v>All</v>
      </c>
      <c r="M50" t="str">
        <f t="shared" si="1"/>
        <v>Nelson Marlborough</v>
      </c>
    </row>
    <row r="51" spans="1:13" x14ac:dyDescent="0.2">
      <c r="A51" s="166" t="s">
        <v>5</v>
      </c>
      <c r="B51" s="166" t="s">
        <v>131</v>
      </c>
      <c r="C51" s="166" t="s">
        <v>111</v>
      </c>
      <c r="D51" s="172" t="s">
        <v>53</v>
      </c>
      <c r="E51" s="167">
        <v>85492</v>
      </c>
      <c r="F51" s="168">
        <v>84625.490237999998</v>
      </c>
      <c r="G51" s="169">
        <v>1485</v>
      </c>
      <c r="H51" s="170">
        <v>2.3987654320999998</v>
      </c>
      <c r="I51" s="170">
        <v>2.6844592865000001</v>
      </c>
      <c r="J51" s="170">
        <v>2.7119463967000002</v>
      </c>
      <c r="K51" s="168">
        <v>3562.1666667</v>
      </c>
      <c r="L51" s="166" t="str">
        <f t="shared" si="0"/>
        <v>All</v>
      </c>
      <c r="M51" t="str">
        <f t="shared" si="1"/>
        <v>South Canterbury</v>
      </c>
    </row>
    <row r="52" spans="1:13" x14ac:dyDescent="0.2">
      <c r="A52" s="166" t="s">
        <v>5</v>
      </c>
      <c r="B52" s="166" t="s">
        <v>131</v>
      </c>
      <c r="C52" s="166" t="s">
        <v>111</v>
      </c>
      <c r="D52" s="166" t="s">
        <v>54</v>
      </c>
      <c r="E52" s="167">
        <v>443588</v>
      </c>
      <c r="F52" s="168">
        <v>484320.73236999998</v>
      </c>
      <c r="G52" s="169">
        <v>7421</v>
      </c>
      <c r="H52" s="170">
        <v>2.4906122266000001</v>
      </c>
      <c r="I52" s="170">
        <v>2.6844592865000001</v>
      </c>
      <c r="J52" s="170">
        <v>2.4586887291999999</v>
      </c>
      <c r="K52" s="168">
        <v>18482.833332999999</v>
      </c>
      <c r="L52" s="166" t="str">
        <f t="shared" si="0"/>
        <v>All</v>
      </c>
      <c r="M52" t="str">
        <f t="shared" si="1"/>
        <v>Southern</v>
      </c>
    </row>
    <row r="53" spans="1:13" x14ac:dyDescent="0.2">
      <c r="A53" s="166" t="s">
        <v>5</v>
      </c>
      <c r="B53" s="166" t="s">
        <v>131</v>
      </c>
      <c r="C53" s="166" t="s">
        <v>111</v>
      </c>
      <c r="D53" s="166" t="s">
        <v>55</v>
      </c>
      <c r="E53" s="167">
        <v>36198</v>
      </c>
      <c r="F53" s="168">
        <v>39816.009660999996</v>
      </c>
      <c r="G53" s="169">
        <v>651</v>
      </c>
      <c r="H53" s="170">
        <v>2.3168202765000001</v>
      </c>
      <c r="I53" s="170">
        <v>2.6844592865000001</v>
      </c>
      <c r="J53" s="170">
        <v>2.4405272672999998</v>
      </c>
      <c r="K53" s="168">
        <v>1508.25</v>
      </c>
      <c r="L53" s="166" t="str">
        <f t="shared" si="0"/>
        <v>All</v>
      </c>
      <c r="M53" t="s">
        <v>104</v>
      </c>
    </row>
    <row r="54" spans="1:13" x14ac:dyDescent="0.2">
      <c r="A54" s="166" t="s">
        <v>5</v>
      </c>
      <c r="B54" s="166" t="s">
        <v>131</v>
      </c>
      <c r="C54" s="166" t="s">
        <v>111</v>
      </c>
      <c r="D54" s="166" t="s">
        <v>56</v>
      </c>
      <c r="E54" s="167">
        <v>121906</v>
      </c>
      <c r="F54" s="168">
        <v>108118.01806</v>
      </c>
      <c r="G54" s="169">
        <v>2011</v>
      </c>
      <c r="H54" s="170">
        <v>2.5258163433999998</v>
      </c>
      <c r="I54" s="170">
        <v>2.6844592865000001</v>
      </c>
      <c r="J54" s="170">
        <v>3.0268007096999998</v>
      </c>
      <c r="K54" s="168">
        <v>5079.4166667</v>
      </c>
      <c r="L54" s="166" t="str">
        <f t="shared" si="0"/>
        <v>All</v>
      </c>
      <c r="M54" t="str">
        <f t="shared" si="1"/>
        <v>Taranaki</v>
      </c>
    </row>
    <row r="55" spans="1:13" x14ac:dyDescent="0.2">
      <c r="A55" s="166" t="s">
        <v>5</v>
      </c>
      <c r="B55" s="166" t="s">
        <v>131</v>
      </c>
      <c r="C55" s="166" t="s">
        <v>111</v>
      </c>
      <c r="D55" s="172" t="s">
        <v>132</v>
      </c>
      <c r="E55" s="167">
        <v>131565.5</v>
      </c>
      <c r="F55" s="168">
        <v>124720.64702</v>
      </c>
      <c r="G55" s="169">
        <v>2396</v>
      </c>
      <c r="H55" s="170">
        <v>2.2879364914</v>
      </c>
      <c r="I55" s="170">
        <v>2.6844592865000001</v>
      </c>
      <c r="J55" s="170">
        <v>2.8317863697000001</v>
      </c>
      <c r="K55" s="168">
        <v>5481.8958333</v>
      </c>
      <c r="L55" s="166" t="str">
        <f t="shared" si="0"/>
        <v>All</v>
      </c>
      <c r="M55" t="str">
        <f t="shared" si="1"/>
        <v>Te Tai Tokerau</v>
      </c>
    </row>
    <row r="56" spans="1:13" x14ac:dyDescent="0.2">
      <c r="A56" s="166" t="s">
        <v>5</v>
      </c>
      <c r="B56" s="166" t="s">
        <v>131</v>
      </c>
      <c r="C56" s="166" t="s">
        <v>111</v>
      </c>
      <c r="D56" s="166" t="s">
        <v>57</v>
      </c>
      <c r="E56" s="167">
        <v>394788</v>
      </c>
      <c r="F56" s="168">
        <v>390246.44131000002</v>
      </c>
      <c r="G56" s="169">
        <v>5711</v>
      </c>
      <c r="H56" s="170">
        <v>2.8803186832000001</v>
      </c>
      <c r="I56" s="170">
        <v>2.6844592865000001</v>
      </c>
      <c r="J56" s="170">
        <v>2.7157001336</v>
      </c>
      <c r="K56" s="168">
        <v>16449.5</v>
      </c>
      <c r="L56" s="166" t="str">
        <f t="shared" si="0"/>
        <v>All</v>
      </c>
      <c r="M56" t="str">
        <f t="shared" si="1"/>
        <v>Waikato</v>
      </c>
    </row>
    <row r="57" spans="1:13" x14ac:dyDescent="0.2">
      <c r="A57" s="166" t="s">
        <v>5</v>
      </c>
      <c r="B57" s="166" t="s">
        <v>131</v>
      </c>
      <c r="C57" s="166" t="s">
        <v>111</v>
      </c>
      <c r="D57" s="166" t="s">
        <v>58</v>
      </c>
      <c r="E57" s="167">
        <v>32969</v>
      </c>
      <c r="F57" s="168">
        <v>33713.501900000003</v>
      </c>
      <c r="G57" s="169">
        <v>602</v>
      </c>
      <c r="H57" s="170">
        <v>2.2819075304999998</v>
      </c>
      <c r="I57" s="170">
        <v>2.6844592865000001</v>
      </c>
      <c r="J57" s="170">
        <v>2.6251778434999999</v>
      </c>
      <c r="K57" s="168">
        <v>1373.7083333</v>
      </c>
      <c r="L57" s="166" t="str">
        <f t="shared" si="0"/>
        <v>All</v>
      </c>
      <c r="M57" t="str">
        <f t="shared" si="1"/>
        <v>Wairarapa</v>
      </c>
    </row>
    <row r="58" spans="1:13" x14ac:dyDescent="0.2">
      <c r="A58" s="166" t="s">
        <v>5</v>
      </c>
      <c r="B58" s="166" t="s">
        <v>131</v>
      </c>
      <c r="C58" s="166" t="s">
        <v>111</v>
      </c>
      <c r="D58" s="166" t="s">
        <v>59</v>
      </c>
      <c r="E58" s="167">
        <v>1230374</v>
      </c>
      <c r="F58" s="168">
        <v>1176920.7169999999</v>
      </c>
      <c r="G58" s="169">
        <v>17726</v>
      </c>
      <c r="H58" s="170">
        <v>2.8921123397000001</v>
      </c>
      <c r="I58" s="170">
        <v>2.6844592865000001</v>
      </c>
      <c r="J58" s="170">
        <v>2.8063818254999999</v>
      </c>
      <c r="K58" s="168">
        <v>51265.583333000002</v>
      </c>
      <c r="L58" s="166" t="str">
        <f t="shared" si="0"/>
        <v>All</v>
      </c>
      <c r="M58" t="s">
        <v>103</v>
      </c>
    </row>
    <row r="59" spans="1:13" x14ac:dyDescent="0.2">
      <c r="A59" s="166" t="s">
        <v>5</v>
      </c>
      <c r="B59" s="166" t="s">
        <v>131</v>
      </c>
      <c r="C59" s="166" t="s">
        <v>111</v>
      </c>
      <c r="D59" s="166" t="s">
        <v>60</v>
      </c>
      <c r="E59" s="167">
        <v>16010</v>
      </c>
      <c r="F59" s="168">
        <v>22531.526973</v>
      </c>
      <c r="G59" s="169">
        <v>501</v>
      </c>
      <c r="H59" s="170">
        <v>1.3315036593</v>
      </c>
      <c r="I59" s="170">
        <v>2.6844592865000001</v>
      </c>
      <c r="J59" s="170">
        <v>1.9074691753999999</v>
      </c>
      <c r="K59" s="168">
        <v>667.08333332999996</v>
      </c>
      <c r="L59" s="166" t="str">
        <f t="shared" si="0"/>
        <v>All</v>
      </c>
      <c r="M59" t="str">
        <f t="shared" si="1"/>
        <v>West Coast</v>
      </c>
    </row>
    <row r="60" spans="1:13" x14ac:dyDescent="0.2">
      <c r="A60" s="166" t="s">
        <v>5</v>
      </c>
      <c r="B60" s="166" t="s">
        <v>131</v>
      </c>
      <c r="C60" s="166" t="s">
        <v>111</v>
      </c>
      <c r="D60" s="166" t="s">
        <v>61</v>
      </c>
      <c r="E60" s="167">
        <v>12270</v>
      </c>
      <c r="F60" s="168">
        <v>14889.666729</v>
      </c>
      <c r="G60" s="169">
        <v>306</v>
      </c>
      <c r="H60" s="170">
        <v>1.6707516339999999</v>
      </c>
      <c r="I60" s="170">
        <v>2.6844592865000001</v>
      </c>
      <c r="J60" s="170">
        <v>2.2121593482000002</v>
      </c>
      <c r="K60" s="168">
        <v>511.25</v>
      </c>
      <c r="L60" s="166" t="str">
        <f t="shared" si="0"/>
        <v>All</v>
      </c>
      <c r="M60" t="str">
        <f t="shared" si="1"/>
        <v>Whanganui</v>
      </c>
    </row>
    <row r="61" spans="1:13" x14ac:dyDescent="0.2">
      <c r="A61" s="166" t="s">
        <v>5</v>
      </c>
      <c r="B61" s="166" t="s">
        <v>131</v>
      </c>
      <c r="C61" s="166" t="s">
        <v>111</v>
      </c>
      <c r="D61" s="166" t="s">
        <v>133</v>
      </c>
      <c r="E61" s="167">
        <v>7381855</v>
      </c>
      <c r="F61" s="168">
        <v>7451866.8535000002</v>
      </c>
      <c r="G61" s="169">
        <v>114577</v>
      </c>
      <c r="H61" s="170">
        <v>2.6844592865000001</v>
      </c>
      <c r="I61" s="170">
        <v>2.6844592865000001</v>
      </c>
      <c r="J61" s="170">
        <v>2.6592382279</v>
      </c>
      <c r="K61" s="168">
        <v>307577.29167000001</v>
      </c>
      <c r="L61" s="166" t="str">
        <f t="shared" si="0"/>
        <v>All</v>
      </c>
      <c r="M61" t="str">
        <f t="shared" si="1"/>
        <v>NATIONAL</v>
      </c>
    </row>
    <row r="62" spans="1:13" x14ac:dyDescent="0.2">
      <c r="A62" s="166" t="s">
        <v>5</v>
      </c>
      <c r="B62" s="166" t="s">
        <v>131</v>
      </c>
      <c r="C62" s="166" t="s">
        <v>112</v>
      </c>
      <c r="D62" s="166" t="s">
        <v>45</v>
      </c>
      <c r="E62" s="167">
        <v>1340843.5</v>
      </c>
      <c r="F62" s="168">
        <v>1342461.5752999999</v>
      </c>
      <c r="G62" s="169">
        <v>19655</v>
      </c>
      <c r="H62" s="170">
        <v>2.8424563300000001</v>
      </c>
      <c r="I62" s="170">
        <v>2.7231783530999998</v>
      </c>
      <c r="J62" s="170">
        <v>2.7198960932</v>
      </c>
      <c r="K62" s="168">
        <v>55868.479166999998</v>
      </c>
      <c r="L62" s="166" t="str">
        <f t="shared" si="0"/>
        <v>All</v>
      </c>
      <c r="M62" t="str">
        <f t="shared" si="1"/>
        <v>Auckland</v>
      </c>
    </row>
    <row r="63" spans="1:13" x14ac:dyDescent="0.2">
      <c r="A63" s="166" t="s">
        <v>5</v>
      </c>
      <c r="B63" s="166" t="s">
        <v>131</v>
      </c>
      <c r="C63" s="166" t="s">
        <v>112</v>
      </c>
      <c r="D63" s="166" t="s">
        <v>46</v>
      </c>
      <c r="E63" s="167">
        <v>466189</v>
      </c>
      <c r="F63" s="168">
        <v>448805.87618000002</v>
      </c>
      <c r="G63" s="169">
        <v>7253</v>
      </c>
      <c r="H63" s="170">
        <v>2.6781389309999999</v>
      </c>
      <c r="I63" s="170">
        <v>2.7231783530999998</v>
      </c>
      <c r="J63" s="170">
        <v>2.8286523430999999</v>
      </c>
      <c r="K63" s="168">
        <v>19424.541667000001</v>
      </c>
      <c r="L63" s="166" t="str">
        <f t="shared" si="0"/>
        <v>All</v>
      </c>
      <c r="M63" t="str">
        <f t="shared" si="1"/>
        <v>Bay of Plenty</v>
      </c>
    </row>
    <row r="64" spans="1:13" x14ac:dyDescent="0.2">
      <c r="A64" s="166" t="s">
        <v>5</v>
      </c>
      <c r="B64" s="166" t="s">
        <v>131</v>
      </c>
      <c r="C64" s="166" t="s">
        <v>112</v>
      </c>
      <c r="D64" s="166" t="s">
        <v>47</v>
      </c>
      <c r="E64" s="167">
        <v>800003.5</v>
      </c>
      <c r="F64" s="168">
        <v>859158.01081999997</v>
      </c>
      <c r="G64" s="169">
        <v>9658</v>
      </c>
      <c r="H64" s="170">
        <v>3.4513852937</v>
      </c>
      <c r="I64" s="170">
        <v>2.7231783530999998</v>
      </c>
      <c r="J64" s="170">
        <v>2.5356828269</v>
      </c>
      <c r="K64" s="168">
        <v>33333.479166999998</v>
      </c>
      <c r="L64" s="166" t="str">
        <f t="shared" si="0"/>
        <v>All</v>
      </c>
      <c r="M64" t="str">
        <f t="shared" si="1"/>
        <v>Canterbury</v>
      </c>
    </row>
    <row r="65" spans="1:13" x14ac:dyDescent="0.2">
      <c r="A65" s="166" t="s">
        <v>5</v>
      </c>
      <c r="B65" s="166" t="s">
        <v>131</v>
      </c>
      <c r="C65" s="166" t="s">
        <v>112</v>
      </c>
      <c r="D65" s="172" t="s">
        <v>120</v>
      </c>
      <c r="E65" s="167">
        <v>723134</v>
      </c>
      <c r="F65" s="168">
        <v>768329.04283000005</v>
      </c>
      <c r="G65" s="169">
        <v>13622</v>
      </c>
      <c r="H65" s="170">
        <v>2.2119059854000001</v>
      </c>
      <c r="I65" s="170">
        <v>2.7231783530999998</v>
      </c>
      <c r="J65" s="170">
        <v>2.5629941670999998</v>
      </c>
      <c r="K65" s="168">
        <v>30130.583332999999</v>
      </c>
      <c r="L65" s="166" t="str">
        <f t="shared" si="0"/>
        <v>All</v>
      </c>
      <c r="M65" t="str">
        <f t="shared" si="1"/>
        <v>Capital, Coast and Hutt Valley</v>
      </c>
    </row>
    <row r="66" spans="1:13" x14ac:dyDescent="0.2">
      <c r="A66" s="166" t="s">
        <v>5</v>
      </c>
      <c r="B66" s="166" t="s">
        <v>131</v>
      </c>
      <c r="C66" s="166" t="s">
        <v>112</v>
      </c>
      <c r="D66" s="172" t="s">
        <v>48</v>
      </c>
      <c r="E66" s="167">
        <v>576526</v>
      </c>
      <c r="F66" s="168">
        <v>505455.76585000003</v>
      </c>
      <c r="G66" s="169">
        <v>7100</v>
      </c>
      <c r="H66" s="170">
        <v>3.3833685446000001</v>
      </c>
      <c r="I66" s="170">
        <v>2.7231783530999998</v>
      </c>
      <c r="J66" s="170">
        <v>3.1060742190999999</v>
      </c>
      <c r="K66" s="168">
        <v>24021.916667000001</v>
      </c>
      <c r="L66" s="166" t="str">
        <f t="shared" si="0"/>
        <v>All</v>
      </c>
      <c r="M66" t="str">
        <f t="shared" si="1"/>
        <v>Counties Manukau</v>
      </c>
    </row>
    <row r="67" spans="1:13" x14ac:dyDescent="0.2">
      <c r="A67" s="166" t="s">
        <v>5</v>
      </c>
      <c r="B67" s="166" t="s">
        <v>131</v>
      </c>
      <c r="C67" s="166" t="s">
        <v>112</v>
      </c>
      <c r="D67" s="166" t="s">
        <v>49</v>
      </c>
      <c r="E67" s="167">
        <v>165985.5</v>
      </c>
      <c r="F67" s="168">
        <v>145811.35094</v>
      </c>
      <c r="G67" s="169">
        <v>2141</v>
      </c>
      <c r="H67" s="170">
        <v>3.2302954226999998</v>
      </c>
      <c r="I67" s="170">
        <v>2.7231783530999998</v>
      </c>
      <c r="J67" s="170">
        <v>3.0999515305999998</v>
      </c>
      <c r="K67" s="168">
        <v>6916.0625</v>
      </c>
      <c r="L67" s="166" t="str">
        <f t="shared" ref="L67:L121" si="2">B67</f>
        <v>All</v>
      </c>
      <c r="M67" t="str">
        <f t="shared" ref="M67:M130" si="3">D67</f>
        <v>Hawkes Bay</v>
      </c>
    </row>
    <row r="68" spans="1:13" x14ac:dyDescent="0.2">
      <c r="A68" s="166" t="s">
        <v>5</v>
      </c>
      <c r="B68" s="166" t="s">
        <v>131</v>
      </c>
      <c r="C68" s="166" t="s">
        <v>112</v>
      </c>
      <c r="D68" s="166" t="s">
        <v>50</v>
      </c>
      <c r="E68" s="167">
        <v>85756.5</v>
      </c>
      <c r="F68" s="168">
        <v>95059.238274999996</v>
      </c>
      <c r="G68" s="169">
        <v>1607</v>
      </c>
      <c r="H68" s="170">
        <v>2.2235143123999999</v>
      </c>
      <c r="I68" s="170">
        <v>2.7231783530999998</v>
      </c>
      <c r="J68" s="170">
        <v>2.4566812093000001</v>
      </c>
      <c r="K68" s="168">
        <v>3573.1875</v>
      </c>
      <c r="L68" s="166" t="str">
        <f t="shared" si="2"/>
        <v>All</v>
      </c>
      <c r="M68" t="str">
        <f t="shared" si="3"/>
        <v>Lakes</v>
      </c>
    </row>
    <row r="69" spans="1:13" x14ac:dyDescent="0.2">
      <c r="A69" s="166" t="s">
        <v>5</v>
      </c>
      <c r="B69" s="166" t="s">
        <v>131</v>
      </c>
      <c r="C69" s="166" t="s">
        <v>112</v>
      </c>
      <c r="D69" s="166" t="s">
        <v>51</v>
      </c>
      <c r="E69" s="167">
        <v>372952</v>
      </c>
      <c r="F69" s="168">
        <v>316987.64426999999</v>
      </c>
      <c r="G69" s="169">
        <v>4975</v>
      </c>
      <c r="H69" s="170">
        <v>3.1235510888000002</v>
      </c>
      <c r="I69" s="170">
        <v>2.7231783530999998</v>
      </c>
      <c r="J69" s="170">
        <v>3.2039570990000001</v>
      </c>
      <c r="K69" s="168">
        <v>15539.666667</v>
      </c>
      <c r="L69" s="166" t="str">
        <f t="shared" si="2"/>
        <v>All</v>
      </c>
      <c r="M69" t="str">
        <f t="shared" si="3"/>
        <v>MidCentral</v>
      </c>
    </row>
    <row r="70" spans="1:13" x14ac:dyDescent="0.2">
      <c r="A70" s="166" t="s">
        <v>5</v>
      </c>
      <c r="B70" s="166" t="s">
        <v>131</v>
      </c>
      <c r="C70" s="166" t="s">
        <v>112</v>
      </c>
      <c r="D70" s="172" t="s">
        <v>52</v>
      </c>
      <c r="E70" s="167">
        <v>338801.5</v>
      </c>
      <c r="F70" s="168">
        <v>375140.15480000002</v>
      </c>
      <c r="G70" s="169">
        <v>7036</v>
      </c>
      <c r="H70" s="170">
        <v>2.0063571867999999</v>
      </c>
      <c r="I70" s="170">
        <v>2.7231783530999998</v>
      </c>
      <c r="J70" s="170">
        <v>2.4593925737000002</v>
      </c>
      <c r="K70" s="168">
        <v>14116.729167</v>
      </c>
      <c r="L70" s="166" t="str">
        <f t="shared" si="2"/>
        <v>All</v>
      </c>
      <c r="M70" t="str">
        <f t="shared" si="3"/>
        <v>Nelson Marlborough</v>
      </c>
    </row>
    <row r="71" spans="1:13" x14ac:dyDescent="0.2">
      <c r="A71" s="166" t="s">
        <v>5</v>
      </c>
      <c r="B71" s="166" t="s">
        <v>131</v>
      </c>
      <c r="C71" s="166" t="s">
        <v>112</v>
      </c>
      <c r="D71" s="172" t="s">
        <v>53</v>
      </c>
      <c r="E71" s="167">
        <v>212350.5</v>
      </c>
      <c r="F71" s="168">
        <v>199390.13151000001</v>
      </c>
      <c r="G71" s="169">
        <v>3091</v>
      </c>
      <c r="H71" s="170">
        <v>2.8624838239999999</v>
      </c>
      <c r="I71" s="170">
        <v>2.7231783530999998</v>
      </c>
      <c r="J71" s="170">
        <v>2.9001850818000001</v>
      </c>
      <c r="K71" s="168">
        <v>8847.9375</v>
      </c>
      <c r="L71" s="166" t="str">
        <f t="shared" si="2"/>
        <v>All</v>
      </c>
      <c r="M71" t="str">
        <f t="shared" si="3"/>
        <v>South Canterbury</v>
      </c>
    </row>
    <row r="72" spans="1:13" x14ac:dyDescent="0.2">
      <c r="A72" s="166" t="s">
        <v>5</v>
      </c>
      <c r="B72" s="166" t="s">
        <v>131</v>
      </c>
      <c r="C72" s="166" t="s">
        <v>112</v>
      </c>
      <c r="D72" s="166" t="s">
        <v>54</v>
      </c>
      <c r="E72" s="167">
        <v>520170.5</v>
      </c>
      <c r="F72" s="168">
        <v>551656.68156000006</v>
      </c>
      <c r="G72" s="169">
        <v>8509</v>
      </c>
      <c r="H72" s="170">
        <v>2.5471584008999999</v>
      </c>
      <c r="I72" s="170">
        <v>2.7231783530999998</v>
      </c>
      <c r="J72" s="170">
        <v>2.5677510902999998</v>
      </c>
      <c r="K72" s="168">
        <v>21673.770832999999</v>
      </c>
      <c r="L72" s="166" t="str">
        <f t="shared" si="2"/>
        <v>All</v>
      </c>
      <c r="M72" t="str">
        <f t="shared" si="3"/>
        <v>Southern</v>
      </c>
    </row>
    <row r="73" spans="1:13" x14ac:dyDescent="0.2">
      <c r="A73" s="166" t="s">
        <v>5</v>
      </c>
      <c r="B73" s="166" t="s">
        <v>131</v>
      </c>
      <c r="C73" s="166" t="s">
        <v>112</v>
      </c>
      <c r="D73" s="166" t="s">
        <v>55</v>
      </c>
      <c r="E73" s="167">
        <v>65994</v>
      </c>
      <c r="F73" s="168">
        <v>64847.955892999998</v>
      </c>
      <c r="G73" s="169">
        <v>986</v>
      </c>
      <c r="H73" s="170">
        <v>2.7887931034000002</v>
      </c>
      <c r="I73" s="170">
        <v>2.7231783530999998</v>
      </c>
      <c r="J73" s="170">
        <v>2.7713045039000002</v>
      </c>
      <c r="K73" s="168">
        <v>2749.75</v>
      </c>
      <c r="L73" s="166" t="str">
        <f t="shared" si="2"/>
        <v>All</v>
      </c>
      <c r="M73" t="s">
        <v>104</v>
      </c>
    </row>
    <row r="74" spans="1:13" x14ac:dyDescent="0.2">
      <c r="A74" s="166" t="s">
        <v>5</v>
      </c>
      <c r="B74" s="166" t="s">
        <v>131</v>
      </c>
      <c r="C74" s="166" t="s">
        <v>112</v>
      </c>
      <c r="D74" s="166" t="s">
        <v>56</v>
      </c>
      <c r="E74" s="167">
        <v>245195.5</v>
      </c>
      <c r="F74" s="168">
        <v>232926.66196999999</v>
      </c>
      <c r="G74" s="169">
        <v>4230</v>
      </c>
      <c r="H74" s="170">
        <v>2.4152433017999999</v>
      </c>
      <c r="I74" s="170">
        <v>2.7231783530999998</v>
      </c>
      <c r="J74" s="170">
        <v>2.8666150634999998</v>
      </c>
      <c r="K74" s="168">
        <v>10216.479167</v>
      </c>
      <c r="L74" s="166" t="str">
        <f t="shared" si="2"/>
        <v>All</v>
      </c>
      <c r="M74" t="str">
        <f t="shared" si="3"/>
        <v>Taranaki</v>
      </c>
    </row>
    <row r="75" spans="1:13" x14ac:dyDescent="0.2">
      <c r="A75" s="166" t="s">
        <v>5</v>
      </c>
      <c r="B75" s="166" t="s">
        <v>131</v>
      </c>
      <c r="C75" s="166" t="s">
        <v>112</v>
      </c>
      <c r="D75" s="172" t="s">
        <v>132</v>
      </c>
      <c r="E75" s="167">
        <v>361097.5</v>
      </c>
      <c r="F75" s="168">
        <v>341159.53344999999</v>
      </c>
      <c r="G75" s="169">
        <v>5994</v>
      </c>
      <c r="H75" s="170">
        <v>2.5101316593999998</v>
      </c>
      <c r="I75" s="170">
        <v>2.7231783530999998</v>
      </c>
      <c r="J75" s="170">
        <v>2.8823257126000001</v>
      </c>
      <c r="K75" s="168">
        <v>15045.729167</v>
      </c>
      <c r="L75" s="166" t="str">
        <f t="shared" si="2"/>
        <v>All</v>
      </c>
      <c r="M75" t="str">
        <f t="shared" si="3"/>
        <v>Te Tai Tokerau</v>
      </c>
    </row>
    <row r="76" spans="1:13" x14ac:dyDescent="0.2">
      <c r="A76" s="166" t="s">
        <v>5</v>
      </c>
      <c r="B76" s="166" t="s">
        <v>131</v>
      </c>
      <c r="C76" s="166" t="s">
        <v>112</v>
      </c>
      <c r="D76" s="166" t="s">
        <v>57</v>
      </c>
      <c r="E76" s="167">
        <v>803837.5</v>
      </c>
      <c r="F76" s="168">
        <v>800189.29359999998</v>
      </c>
      <c r="G76" s="169">
        <v>12149</v>
      </c>
      <c r="H76" s="170">
        <v>2.7568712787999998</v>
      </c>
      <c r="I76" s="170">
        <v>2.7231783530999998</v>
      </c>
      <c r="J76" s="170">
        <v>2.7355938112999998</v>
      </c>
      <c r="K76" s="168">
        <v>33493.229166999998</v>
      </c>
      <c r="L76" s="166" t="str">
        <f t="shared" si="2"/>
        <v>All</v>
      </c>
      <c r="M76" t="str">
        <f t="shared" si="3"/>
        <v>Waikato</v>
      </c>
    </row>
    <row r="77" spans="1:13" x14ac:dyDescent="0.2">
      <c r="A77" s="166" t="s">
        <v>5</v>
      </c>
      <c r="B77" s="166" t="s">
        <v>131</v>
      </c>
      <c r="C77" s="166" t="s">
        <v>112</v>
      </c>
      <c r="D77" s="166" t="s">
        <v>58</v>
      </c>
      <c r="E77" s="167">
        <v>42028.5</v>
      </c>
      <c r="F77" s="168">
        <v>37221.311577</v>
      </c>
      <c r="G77" s="169">
        <v>610</v>
      </c>
      <c r="H77" s="170">
        <v>2.8707991803000001</v>
      </c>
      <c r="I77" s="170">
        <v>2.7231783530999998</v>
      </c>
      <c r="J77" s="170">
        <v>3.0748809369000001</v>
      </c>
      <c r="K77" s="168">
        <v>1751.1875</v>
      </c>
      <c r="L77" s="166" t="str">
        <f t="shared" si="2"/>
        <v>All</v>
      </c>
      <c r="M77" t="str">
        <f t="shared" si="3"/>
        <v>Wairarapa</v>
      </c>
    </row>
    <row r="78" spans="1:13" x14ac:dyDescent="0.2">
      <c r="A78" s="166" t="s">
        <v>5</v>
      </c>
      <c r="B78" s="166" t="s">
        <v>131</v>
      </c>
      <c r="C78" s="166" t="s">
        <v>112</v>
      </c>
      <c r="D78" s="166" t="s">
        <v>59</v>
      </c>
      <c r="E78" s="167">
        <v>1147388.5</v>
      </c>
      <c r="F78" s="168">
        <v>1109269.3361</v>
      </c>
      <c r="G78" s="169">
        <v>16936</v>
      </c>
      <c r="H78" s="170">
        <v>2.8228539305</v>
      </c>
      <c r="I78" s="170">
        <v>2.7231783530999998</v>
      </c>
      <c r="J78" s="170">
        <v>2.8167582246</v>
      </c>
      <c r="K78" s="168">
        <v>47807.854166999998</v>
      </c>
      <c r="L78" s="166" t="str">
        <f t="shared" si="2"/>
        <v>All</v>
      </c>
      <c r="M78" t="s">
        <v>103</v>
      </c>
    </row>
    <row r="79" spans="1:13" x14ac:dyDescent="0.2">
      <c r="A79" s="166" t="s">
        <v>5</v>
      </c>
      <c r="B79" s="166" t="s">
        <v>131</v>
      </c>
      <c r="C79" s="166" t="s">
        <v>112</v>
      </c>
      <c r="D79" s="166" t="s">
        <v>60</v>
      </c>
      <c r="E79" s="167">
        <v>45282.5</v>
      </c>
      <c r="F79" s="168">
        <v>61295.733794</v>
      </c>
      <c r="G79" s="169">
        <v>1102</v>
      </c>
      <c r="H79" s="170">
        <v>1.7121332426</v>
      </c>
      <c r="I79" s="170">
        <v>2.7231783530999998</v>
      </c>
      <c r="J79" s="170">
        <v>2.0117602995000001</v>
      </c>
      <c r="K79" s="168">
        <v>1886.7708333</v>
      </c>
      <c r="L79" s="166" t="str">
        <f t="shared" si="2"/>
        <v>All</v>
      </c>
      <c r="M79" t="str">
        <f t="shared" si="3"/>
        <v>West Coast</v>
      </c>
    </row>
    <row r="80" spans="1:13" x14ac:dyDescent="0.2">
      <c r="A80" s="166" t="s">
        <v>5</v>
      </c>
      <c r="B80" s="166" t="s">
        <v>131</v>
      </c>
      <c r="C80" s="166" t="s">
        <v>112</v>
      </c>
      <c r="D80" s="166" t="s">
        <v>61</v>
      </c>
      <c r="E80" s="167">
        <v>104091</v>
      </c>
      <c r="F80" s="168">
        <v>111413.53666</v>
      </c>
      <c r="G80" s="169">
        <v>2142</v>
      </c>
      <c r="H80" s="170">
        <v>2.0248015872999998</v>
      </c>
      <c r="I80" s="170">
        <v>2.7231783530999998</v>
      </c>
      <c r="J80" s="170">
        <v>2.5442003408999998</v>
      </c>
      <c r="K80" s="168">
        <v>4337.125</v>
      </c>
      <c r="L80" s="166" t="str">
        <f t="shared" si="2"/>
        <v>All</v>
      </c>
      <c r="M80" t="str">
        <f t="shared" si="3"/>
        <v>Whanganui</v>
      </c>
    </row>
    <row r="81" spans="1:13" x14ac:dyDescent="0.2">
      <c r="A81" s="166" t="s">
        <v>5</v>
      </c>
      <c r="B81" s="166" t="s">
        <v>131</v>
      </c>
      <c r="C81" s="166" t="s">
        <v>112</v>
      </c>
      <c r="D81" s="166" t="s">
        <v>133</v>
      </c>
      <c r="E81" s="167">
        <v>8417627.5</v>
      </c>
      <c r="F81" s="168">
        <v>8366578.8354000002</v>
      </c>
      <c r="G81" s="169">
        <v>128796</v>
      </c>
      <c r="H81" s="170">
        <v>2.7231783530999998</v>
      </c>
      <c r="I81" s="170">
        <v>2.7231783530999998</v>
      </c>
      <c r="J81" s="170">
        <v>2.7397938206000001</v>
      </c>
      <c r="K81" s="168">
        <v>350734.47917000001</v>
      </c>
      <c r="L81" s="166" t="str">
        <f t="shared" si="2"/>
        <v>All</v>
      </c>
      <c r="M81" t="str">
        <f t="shared" si="3"/>
        <v>NATIONAL</v>
      </c>
    </row>
    <row r="82" spans="1:13" x14ac:dyDescent="0.2">
      <c r="A82" s="166" t="s">
        <v>5</v>
      </c>
      <c r="B82" s="166" t="s">
        <v>131</v>
      </c>
      <c r="C82" s="166" t="s">
        <v>113</v>
      </c>
      <c r="D82" s="166" t="s">
        <v>45</v>
      </c>
      <c r="E82" s="167">
        <v>1195224</v>
      </c>
      <c r="F82" s="168">
        <v>1203168.3182000001</v>
      </c>
      <c r="G82" s="169">
        <v>18919</v>
      </c>
      <c r="H82" s="170">
        <v>2.6323272900000001</v>
      </c>
      <c r="I82" s="170">
        <v>2.707663637</v>
      </c>
      <c r="J82" s="170">
        <v>2.6897853890999999</v>
      </c>
      <c r="K82" s="168">
        <v>49801</v>
      </c>
      <c r="L82" s="166" t="str">
        <f t="shared" si="2"/>
        <v>All</v>
      </c>
      <c r="M82" t="str">
        <f t="shared" si="3"/>
        <v>Auckland</v>
      </c>
    </row>
    <row r="83" spans="1:13" x14ac:dyDescent="0.2">
      <c r="A83" s="166" t="s">
        <v>5</v>
      </c>
      <c r="B83" s="166" t="s">
        <v>131</v>
      </c>
      <c r="C83" s="166" t="s">
        <v>113</v>
      </c>
      <c r="D83" s="166" t="s">
        <v>46</v>
      </c>
      <c r="E83" s="167">
        <v>621158</v>
      </c>
      <c r="F83" s="168">
        <v>567967.40587999998</v>
      </c>
      <c r="G83" s="169">
        <v>9151</v>
      </c>
      <c r="H83" s="170">
        <v>2.8282792409000002</v>
      </c>
      <c r="I83" s="170">
        <v>2.707663637</v>
      </c>
      <c r="J83" s="170">
        <v>2.9612384654000001</v>
      </c>
      <c r="K83" s="168">
        <v>25881.583332999999</v>
      </c>
      <c r="L83" s="166" t="str">
        <f t="shared" si="2"/>
        <v>All</v>
      </c>
      <c r="M83" t="str">
        <f t="shared" si="3"/>
        <v>Bay of Plenty</v>
      </c>
    </row>
    <row r="84" spans="1:13" x14ac:dyDescent="0.2">
      <c r="A84" s="166" t="s">
        <v>5</v>
      </c>
      <c r="B84" s="166" t="s">
        <v>131</v>
      </c>
      <c r="C84" s="166" t="s">
        <v>113</v>
      </c>
      <c r="D84" s="166" t="s">
        <v>47</v>
      </c>
      <c r="E84" s="167">
        <v>1145335</v>
      </c>
      <c r="F84" s="168">
        <v>1252432.7382</v>
      </c>
      <c r="G84" s="169">
        <v>14334</v>
      </c>
      <c r="H84" s="170">
        <v>3.3293073577999999</v>
      </c>
      <c r="I84" s="170">
        <v>2.707663637</v>
      </c>
      <c r="J84" s="170">
        <v>2.4761265312999998</v>
      </c>
      <c r="K84" s="168">
        <v>47722.291666999998</v>
      </c>
      <c r="L84" s="166" t="str">
        <f t="shared" si="2"/>
        <v>All</v>
      </c>
      <c r="M84" t="str">
        <f t="shared" si="3"/>
        <v>Canterbury</v>
      </c>
    </row>
    <row r="85" spans="1:13" x14ac:dyDescent="0.2">
      <c r="A85" s="166" t="s">
        <v>5</v>
      </c>
      <c r="B85" s="166" t="s">
        <v>131</v>
      </c>
      <c r="C85" s="166" t="s">
        <v>113</v>
      </c>
      <c r="D85" s="172" t="s">
        <v>120</v>
      </c>
      <c r="E85" s="167">
        <v>744416.5</v>
      </c>
      <c r="F85" s="168">
        <v>813915.38636</v>
      </c>
      <c r="G85" s="169">
        <v>14988</v>
      </c>
      <c r="H85" s="170">
        <v>2.0694791945</v>
      </c>
      <c r="I85" s="170">
        <v>2.707663637</v>
      </c>
      <c r="J85" s="170">
        <v>2.4764607249999999</v>
      </c>
      <c r="K85" s="168">
        <v>31017.354167000001</v>
      </c>
      <c r="L85" s="166" t="str">
        <f t="shared" si="2"/>
        <v>All</v>
      </c>
      <c r="M85" t="str">
        <f t="shared" si="3"/>
        <v>Capital, Coast and Hutt Valley</v>
      </c>
    </row>
    <row r="86" spans="1:13" x14ac:dyDescent="0.2">
      <c r="A86" s="166" t="s">
        <v>5</v>
      </c>
      <c r="B86" s="166" t="s">
        <v>131</v>
      </c>
      <c r="C86" s="166" t="s">
        <v>113</v>
      </c>
      <c r="D86" s="172" t="s">
        <v>48</v>
      </c>
      <c r="E86" s="167">
        <v>1038823</v>
      </c>
      <c r="F86" s="168">
        <v>928169.77388999995</v>
      </c>
      <c r="G86" s="169">
        <v>13431</v>
      </c>
      <c r="H86" s="170">
        <v>3.2227154841000001</v>
      </c>
      <c r="I86" s="170">
        <v>2.707663637</v>
      </c>
      <c r="J86" s="170">
        <v>3.0304620355999998</v>
      </c>
      <c r="K86" s="168">
        <v>43284.291666999998</v>
      </c>
      <c r="L86" s="166" t="str">
        <f t="shared" si="2"/>
        <v>All</v>
      </c>
      <c r="M86" t="str">
        <f t="shared" si="3"/>
        <v>Counties Manukau</v>
      </c>
    </row>
    <row r="87" spans="1:13" x14ac:dyDescent="0.2">
      <c r="A87" s="166" t="s">
        <v>5</v>
      </c>
      <c r="B87" s="166" t="s">
        <v>131</v>
      </c>
      <c r="C87" s="166" t="s">
        <v>113</v>
      </c>
      <c r="D87" s="166" t="s">
        <v>49</v>
      </c>
      <c r="E87" s="167">
        <v>371290</v>
      </c>
      <c r="F87" s="168">
        <v>356229.39283999999</v>
      </c>
      <c r="G87" s="169">
        <v>5812</v>
      </c>
      <c r="H87" s="170">
        <v>2.6618060335</v>
      </c>
      <c r="I87" s="170">
        <v>2.707663637</v>
      </c>
      <c r="J87" s="170">
        <v>2.8221377908999998</v>
      </c>
      <c r="K87" s="168">
        <v>15470.416667</v>
      </c>
      <c r="L87" s="166" t="str">
        <f t="shared" si="2"/>
        <v>All</v>
      </c>
      <c r="M87" t="str">
        <f t="shared" si="3"/>
        <v>Hawkes Bay</v>
      </c>
    </row>
    <row r="88" spans="1:13" x14ac:dyDescent="0.2">
      <c r="A88" s="166" t="s">
        <v>5</v>
      </c>
      <c r="B88" s="166" t="s">
        <v>131</v>
      </c>
      <c r="C88" s="166" t="s">
        <v>113</v>
      </c>
      <c r="D88" s="166" t="s">
        <v>50</v>
      </c>
      <c r="E88" s="167">
        <v>206651.5</v>
      </c>
      <c r="F88" s="168">
        <v>219564.65669</v>
      </c>
      <c r="G88" s="169">
        <v>3493</v>
      </c>
      <c r="H88" s="170">
        <v>2.4650670388</v>
      </c>
      <c r="I88" s="170">
        <v>2.707663637</v>
      </c>
      <c r="J88" s="170">
        <v>2.5484190419999999</v>
      </c>
      <c r="K88" s="168">
        <v>8610.4791667000009</v>
      </c>
      <c r="L88" s="166" t="str">
        <f t="shared" si="2"/>
        <v>All</v>
      </c>
      <c r="M88" t="str">
        <f t="shared" si="3"/>
        <v>Lakes</v>
      </c>
    </row>
    <row r="89" spans="1:13" x14ac:dyDescent="0.2">
      <c r="A89" s="166" t="s">
        <v>5</v>
      </c>
      <c r="B89" s="166" t="s">
        <v>131</v>
      </c>
      <c r="C89" s="166" t="s">
        <v>113</v>
      </c>
      <c r="D89" s="166" t="s">
        <v>51</v>
      </c>
      <c r="E89" s="167">
        <v>445987</v>
      </c>
      <c r="F89" s="168">
        <v>372743.76244999998</v>
      </c>
      <c r="G89" s="169">
        <v>5757</v>
      </c>
      <c r="H89" s="170">
        <v>3.2278602859999999</v>
      </c>
      <c r="I89" s="170">
        <v>2.707663637</v>
      </c>
      <c r="J89" s="170">
        <v>3.2397129184</v>
      </c>
      <c r="K89" s="168">
        <v>18582.791667000001</v>
      </c>
      <c r="L89" s="166" t="str">
        <f t="shared" si="2"/>
        <v>All</v>
      </c>
      <c r="M89" t="str">
        <f t="shared" si="3"/>
        <v>MidCentral</v>
      </c>
    </row>
    <row r="90" spans="1:13" x14ac:dyDescent="0.2">
      <c r="A90" s="166" t="s">
        <v>5</v>
      </c>
      <c r="B90" s="166" t="s">
        <v>131</v>
      </c>
      <c r="C90" s="166" t="s">
        <v>113</v>
      </c>
      <c r="D90" s="172" t="s">
        <v>52</v>
      </c>
      <c r="E90" s="167">
        <v>303620.5</v>
      </c>
      <c r="F90" s="168">
        <v>334225.22699</v>
      </c>
      <c r="G90" s="169">
        <v>6022</v>
      </c>
      <c r="H90" s="170">
        <v>2.1007728605999998</v>
      </c>
      <c r="I90" s="170">
        <v>2.707663637</v>
      </c>
      <c r="J90" s="170">
        <v>2.4597251222000001</v>
      </c>
      <c r="K90" s="168">
        <v>12650.854167</v>
      </c>
      <c r="L90" s="166" t="str">
        <f t="shared" si="2"/>
        <v>All</v>
      </c>
      <c r="M90" t="str">
        <f t="shared" si="3"/>
        <v>Nelson Marlborough</v>
      </c>
    </row>
    <row r="91" spans="1:13" x14ac:dyDescent="0.2">
      <c r="A91" s="166" t="s">
        <v>5</v>
      </c>
      <c r="B91" s="166" t="s">
        <v>131</v>
      </c>
      <c r="C91" s="166" t="s">
        <v>113</v>
      </c>
      <c r="D91" s="172" t="s">
        <v>53</v>
      </c>
      <c r="E91" s="167">
        <v>124124.5</v>
      </c>
      <c r="F91" s="168">
        <v>119079.27059</v>
      </c>
      <c r="G91" s="169">
        <v>2026</v>
      </c>
      <c r="H91" s="170">
        <v>2.5527414446000001</v>
      </c>
      <c r="I91" s="170">
        <v>2.707663637</v>
      </c>
      <c r="J91" s="170">
        <v>2.8223837234000002</v>
      </c>
      <c r="K91" s="168">
        <v>5171.8541667</v>
      </c>
      <c r="L91" s="166" t="str">
        <f t="shared" si="2"/>
        <v>All</v>
      </c>
      <c r="M91" t="str">
        <f t="shared" si="3"/>
        <v>South Canterbury</v>
      </c>
    </row>
    <row r="92" spans="1:13" x14ac:dyDescent="0.2">
      <c r="A92" s="166" t="s">
        <v>5</v>
      </c>
      <c r="B92" s="166" t="s">
        <v>131</v>
      </c>
      <c r="C92" s="166" t="s">
        <v>113</v>
      </c>
      <c r="D92" s="166" t="s">
        <v>54</v>
      </c>
      <c r="E92" s="167">
        <v>677283</v>
      </c>
      <c r="F92" s="168">
        <v>708767.79894000001</v>
      </c>
      <c r="G92" s="169">
        <v>10542</v>
      </c>
      <c r="H92" s="170">
        <v>2.6769232593000001</v>
      </c>
      <c r="I92" s="170">
        <v>2.707663637</v>
      </c>
      <c r="J92" s="170">
        <v>2.5873841245999998</v>
      </c>
      <c r="K92" s="168">
        <v>28220.125</v>
      </c>
      <c r="L92" s="166" t="str">
        <f t="shared" si="2"/>
        <v>All</v>
      </c>
      <c r="M92" t="str">
        <f t="shared" si="3"/>
        <v>Southern</v>
      </c>
    </row>
    <row r="93" spans="1:13" x14ac:dyDescent="0.2">
      <c r="A93" s="166" t="s">
        <v>5</v>
      </c>
      <c r="B93" s="166" t="s">
        <v>131</v>
      </c>
      <c r="C93" s="166" t="s">
        <v>113</v>
      </c>
      <c r="D93" s="166" t="s">
        <v>55</v>
      </c>
      <c r="E93" s="167">
        <v>50759.5</v>
      </c>
      <c r="F93" s="168">
        <v>49132.222629000004</v>
      </c>
      <c r="G93" s="169">
        <v>733</v>
      </c>
      <c r="H93" s="170">
        <v>2.8853740336999998</v>
      </c>
      <c r="I93" s="170">
        <v>2.707663637</v>
      </c>
      <c r="J93" s="170">
        <v>2.7973424573000001</v>
      </c>
      <c r="K93" s="168">
        <v>2114.9791667</v>
      </c>
      <c r="L93" s="166" t="str">
        <f t="shared" si="2"/>
        <v>All</v>
      </c>
      <c r="M93" t="s">
        <v>104</v>
      </c>
    </row>
    <row r="94" spans="1:13" x14ac:dyDescent="0.2">
      <c r="A94" s="166" t="s">
        <v>5</v>
      </c>
      <c r="B94" s="166" t="s">
        <v>131</v>
      </c>
      <c r="C94" s="166" t="s">
        <v>113</v>
      </c>
      <c r="D94" s="166" t="s">
        <v>56</v>
      </c>
      <c r="E94" s="167">
        <v>354037.5</v>
      </c>
      <c r="F94" s="168">
        <v>326554.19063000003</v>
      </c>
      <c r="G94" s="169">
        <v>5933</v>
      </c>
      <c r="H94" s="170">
        <v>2.4863580819000002</v>
      </c>
      <c r="I94" s="170">
        <v>2.707663637</v>
      </c>
      <c r="J94" s="170">
        <v>2.9355448265000001</v>
      </c>
      <c r="K94" s="168">
        <v>14751.5625</v>
      </c>
      <c r="L94" s="166" t="str">
        <f t="shared" si="2"/>
        <v>All</v>
      </c>
      <c r="M94" t="str">
        <f t="shared" si="3"/>
        <v>Taranaki</v>
      </c>
    </row>
    <row r="95" spans="1:13" x14ac:dyDescent="0.2">
      <c r="A95" s="166" t="s">
        <v>5</v>
      </c>
      <c r="B95" s="166" t="s">
        <v>131</v>
      </c>
      <c r="C95" s="166" t="s">
        <v>113</v>
      </c>
      <c r="D95" s="172" t="s">
        <v>132</v>
      </c>
      <c r="E95" s="167">
        <v>357838</v>
      </c>
      <c r="F95" s="168">
        <v>340971.97032000002</v>
      </c>
      <c r="G95" s="169">
        <v>6411</v>
      </c>
      <c r="H95" s="170">
        <v>2.3256772213999999</v>
      </c>
      <c r="I95" s="170">
        <v>2.707663637</v>
      </c>
      <c r="J95" s="170">
        <v>2.8415970369000001</v>
      </c>
      <c r="K95" s="168">
        <v>14909.916667</v>
      </c>
      <c r="L95" s="166" t="str">
        <f t="shared" si="2"/>
        <v>All</v>
      </c>
      <c r="M95" t="str">
        <f t="shared" si="3"/>
        <v>Te Tai Tokerau</v>
      </c>
    </row>
    <row r="96" spans="1:13" x14ac:dyDescent="0.2">
      <c r="A96" s="166" t="s">
        <v>5</v>
      </c>
      <c r="B96" s="166" t="s">
        <v>131</v>
      </c>
      <c r="C96" s="166" t="s">
        <v>113</v>
      </c>
      <c r="D96" s="166" t="s">
        <v>57</v>
      </c>
      <c r="E96" s="167">
        <v>1207337.5</v>
      </c>
      <c r="F96" s="168">
        <v>1176405.0552000001</v>
      </c>
      <c r="G96" s="169">
        <v>17082</v>
      </c>
      <c r="H96" s="170">
        <v>2.9449554599000001</v>
      </c>
      <c r="I96" s="170">
        <v>2.707663637</v>
      </c>
      <c r="J96" s="170">
        <v>2.7788590602999999</v>
      </c>
      <c r="K96" s="168">
        <v>50305.729166999998</v>
      </c>
      <c r="L96" s="166" t="str">
        <f t="shared" si="2"/>
        <v>All</v>
      </c>
      <c r="M96" t="str">
        <f t="shared" si="3"/>
        <v>Waikato</v>
      </c>
    </row>
    <row r="97" spans="1:13" x14ac:dyDescent="0.2">
      <c r="A97" s="166" t="s">
        <v>5</v>
      </c>
      <c r="B97" s="166" t="s">
        <v>131</v>
      </c>
      <c r="C97" s="166" t="s">
        <v>113</v>
      </c>
      <c r="D97" s="166" t="s">
        <v>58</v>
      </c>
      <c r="E97" s="167">
        <v>114996</v>
      </c>
      <c r="F97" s="168">
        <v>106842.05278</v>
      </c>
      <c r="G97" s="169">
        <v>1743</v>
      </c>
      <c r="H97" s="170">
        <v>2.7489959839</v>
      </c>
      <c r="I97" s="170">
        <v>2.707663637</v>
      </c>
      <c r="J97" s="170">
        <v>2.9143064879999998</v>
      </c>
      <c r="K97" s="168">
        <v>4791.5</v>
      </c>
      <c r="L97" s="166" t="str">
        <f t="shared" si="2"/>
        <v>All</v>
      </c>
      <c r="M97" t="str">
        <f t="shared" si="3"/>
        <v>Wairarapa</v>
      </c>
    </row>
    <row r="98" spans="1:13" x14ac:dyDescent="0.2">
      <c r="A98" s="166" t="s">
        <v>5</v>
      </c>
      <c r="B98" s="166" t="s">
        <v>131</v>
      </c>
      <c r="C98" s="166" t="s">
        <v>113</v>
      </c>
      <c r="D98" s="166" t="s">
        <v>59</v>
      </c>
      <c r="E98" s="167">
        <v>946037.5</v>
      </c>
      <c r="F98" s="168">
        <v>935499.07501000003</v>
      </c>
      <c r="G98" s="169">
        <v>15092</v>
      </c>
      <c r="H98" s="170">
        <v>2.6118625209999999</v>
      </c>
      <c r="I98" s="170">
        <v>2.707663637</v>
      </c>
      <c r="J98" s="170">
        <v>2.7381655486000001</v>
      </c>
      <c r="K98" s="168">
        <v>39418.229166999998</v>
      </c>
      <c r="L98" s="166" t="str">
        <f t="shared" si="2"/>
        <v>All</v>
      </c>
      <c r="M98" t="s">
        <v>103</v>
      </c>
    </row>
    <row r="99" spans="1:13" x14ac:dyDescent="0.2">
      <c r="A99" s="166" t="s">
        <v>5</v>
      </c>
      <c r="B99" s="166" t="s">
        <v>131</v>
      </c>
      <c r="C99" s="166" t="s">
        <v>113</v>
      </c>
      <c r="D99" s="166" t="s">
        <v>60</v>
      </c>
      <c r="E99" s="167">
        <v>42985.5</v>
      </c>
      <c r="F99" s="168">
        <v>59482.468334999998</v>
      </c>
      <c r="G99" s="169">
        <v>1104</v>
      </c>
      <c r="H99" s="170">
        <v>1.6223392210000001</v>
      </c>
      <c r="I99" s="170">
        <v>2.707663637</v>
      </c>
      <c r="J99" s="170">
        <v>1.9567156261</v>
      </c>
      <c r="K99" s="168">
        <v>1791.0625</v>
      </c>
      <c r="L99" s="166" t="str">
        <f t="shared" si="2"/>
        <v>All</v>
      </c>
      <c r="M99" t="str">
        <f t="shared" si="3"/>
        <v>West Coast</v>
      </c>
    </row>
    <row r="100" spans="1:13" x14ac:dyDescent="0.2">
      <c r="A100" s="166" t="s">
        <v>5</v>
      </c>
      <c r="B100" s="166" t="s">
        <v>131</v>
      </c>
      <c r="C100" s="166" t="s">
        <v>113</v>
      </c>
      <c r="D100" s="166" t="s">
        <v>61</v>
      </c>
      <c r="E100" s="167">
        <v>83079.5</v>
      </c>
      <c r="F100" s="168">
        <v>89439.987448999993</v>
      </c>
      <c r="G100" s="169">
        <v>1788</v>
      </c>
      <c r="H100" s="170">
        <v>1.9360435308999999</v>
      </c>
      <c r="I100" s="170">
        <v>2.707663637</v>
      </c>
      <c r="J100" s="170">
        <v>2.5151092654</v>
      </c>
      <c r="K100" s="168">
        <v>3461.6458333</v>
      </c>
      <c r="L100" s="166" t="str">
        <f t="shared" si="2"/>
        <v>All</v>
      </c>
      <c r="M100" t="str">
        <f t="shared" si="3"/>
        <v>Whanganui</v>
      </c>
    </row>
    <row r="101" spans="1:13" x14ac:dyDescent="0.2">
      <c r="A101" s="166" t="s">
        <v>5</v>
      </c>
      <c r="B101" s="166" t="s">
        <v>131</v>
      </c>
      <c r="C101" s="166" t="s">
        <v>113</v>
      </c>
      <c r="D101" s="166" t="s">
        <v>133</v>
      </c>
      <c r="E101" s="167">
        <v>10030984</v>
      </c>
      <c r="F101" s="168">
        <v>9960590.7533999998</v>
      </c>
      <c r="G101" s="169">
        <v>154361</v>
      </c>
      <c r="H101" s="170">
        <v>2.707663637</v>
      </c>
      <c r="I101" s="170">
        <v>2.707663637</v>
      </c>
      <c r="J101" s="170">
        <v>2.7267991720999998</v>
      </c>
      <c r="K101" s="168">
        <v>417957.66667000001</v>
      </c>
      <c r="L101" s="166" t="str">
        <f t="shared" si="2"/>
        <v>All</v>
      </c>
      <c r="M101" t="str">
        <f t="shared" si="3"/>
        <v>NATIONAL</v>
      </c>
    </row>
    <row r="102" spans="1:13" x14ac:dyDescent="0.2">
      <c r="A102" s="166" t="s">
        <v>5</v>
      </c>
      <c r="B102" s="166" t="s">
        <v>131</v>
      </c>
      <c r="C102" s="166" t="s">
        <v>114</v>
      </c>
      <c r="D102" s="166" t="s">
        <v>45</v>
      </c>
      <c r="E102" s="167">
        <v>1147178.5</v>
      </c>
      <c r="F102" s="168">
        <v>1141792.6875</v>
      </c>
      <c r="G102" s="169">
        <v>16075</v>
      </c>
      <c r="H102" s="170">
        <v>2.9735057023999998</v>
      </c>
      <c r="I102" s="170">
        <v>2.6955031488999999</v>
      </c>
      <c r="J102" s="170">
        <v>2.7082177816000002</v>
      </c>
      <c r="K102" s="168">
        <v>47799.104166999998</v>
      </c>
      <c r="L102" s="166" t="str">
        <f t="shared" si="2"/>
        <v>All</v>
      </c>
      <c r="M102" t="str">
        <f t="shared" si="3"/>
        <v>Auckland</v>
      </c>
    </row>
    <row r="103" spans="1:13" x14ac:dyDescent="0.2">
      <c r="A103" s="166" t="s">
        <v>5</v>
      </c>
      <c r="B103" s="166" t="s">
        <v>131</v>
      </c>
      <c r="C103" s="166" t="s">
        <v>114</v>
      </c>
      <c r="D103" s="166" t="s">
        <v>46</v>
      </c>
      <c r="E103" s="167">
        <v>592620</v>
      </c>
      <c r="F103" s="168">
        <v>575147.23415000003</v>
      </c>
      <c r="G103" s="169">
        <v>9731</v>
      </c>
      <c r="H103" s="170">
        <v>2.5375089918999998</v>
      </c>
      <c r="I103" s="170">
        <v>2.6955031488999999</v>
      </c>
      <c r="J103" s="170">
        <v>2.7773915639000002</v>
      </c>
      <c r="K103" s="168">
        <v>24692.5</v>
      </c>
      <c r="L103" s="166" t="str">
        <f t="shared" si="2"/>
        <v>All</v>
      </c>
      <c r="M103" t="str">
        <f t="shared" si="3"/>
        <v>Bay of Plenty</v>
      </c>
    </row>
    <row r="104" spans="1:13" x14ac:dyDescent="0.2">
      <c r="A104" s="166" t="s">
        <v>5</v>
      </c>
      <c r="B104" s="166" t="s">
        <v>131</v>
      </c>
      <c r="C104" s="166" t="s">
        <v>114</v>
      </c>
      <c r="D104" s="166" t="s">
        <v>47</v>
      </c>
      <c r="E104" s="167">
        <v>400743.5</v>
      </c>
      <c r="F104" s="168">
        <v>432986.58081999997</v>
      </c>
      <c r="G104" s="169">
        <v>4913</v>
      </c>
      <c r="H104" s="170">
        <v>3.3986659543000002</v>
      </c>
      <c r="I104" s="170">
        <v>2.6955031488999999</v>
      </c>
      <c r="J104" s="170">
        <v>2.4947779308000002</v>
      </c>
      <c r="K104" s="168">
        <v>16697.645832999999</v>
      </c>
      <c r="L104" s="166" t="str">
        <f t="shared" si="2"/>
        <v>All</v>
      </c>
      <c r="M104" t="str">
        <f t="shared" si="3"/>
        <v>Canterbury</v>
      </c>
    </row>
    <row r="105" spans="1:13" x14ac:dyDescent="0.2">
      <c r="A105" s="166" t="s">
        <v>5</v>
      </c>
      <c r="B105" s="166" t="s">
        <v>131</v>
      </c>
      <c r="C105" s="166" t="s">
        <v>114</v>
      </c>
      <c r="D105" s="172" t="s">
        <v>120</v>
      </c>
      <c r="E105" s="167">
        <v>525050</v>
      </c>
      <c r="F105" s="168">
        <v>588435.25438000006</v>
      </c>
      <c r="G105" s="169">
        <v>9800</v>
      </c>
      <c r="H105" s="170">
        <v>2.2323554421999998</v>
      </c>
      <c r="I105" s="170">
        <v>2.6955031488999999</v>
      </c>
      <c r="J105" s="170">
        <v>2.4051480903</v>
      </c>
      <c r="K105" s="168">
        <v>21877.083332999999</v>
      </c>
      <c r="L105" s="166" t="str">
        <f t="shared" si="2"/>
        <v>All</v>
      </c>
      <c r="M105" t="str">
        <f t="shared" si="3"/>
        <v>Capital, Coast and Hutt Valley</v>
      </c>
    </row>
    <row r="106" spans="1:13" x14ac:dyDescent="0.2">
      <c r="A106" s="166" t="s">
        <v>5</v>
      </c>
      <c r="B106" s="166" t="s">
        <v>131</v>
      </c>
      <c r="C106" s="166" t="s">
        <v>114</v>
      </c>
      <c r="D106" s="172" t="s">
        <v>48</v>
      </c>
      <c r="E106" s="167">
        <v>2189487.5</v>
      </c>
      <c r="F106" s="168">
        <v>2030095.9325999999</v>
      </c>
      <c r="G106" s="169">
        <v>30394</v>
      </c>
      <c r="H106" s="170">
        <v>3.0015347053000001</v>
      </c>
      <c r="I106" s="170">
        <v>2.6955031488999999</v>
      </c>
      <c r="J106" s="170">
        <v>2.9071387002</v>
      </c>
      <c r="K106" s="168">
        <v>91228.645833000002</v>
      </c>
      <c r="L106" s="166" t="str">
        <f t="shared" si="2"/>
        <v>All</v>
      </c>
      <c r="M106" t="str">
        <f t="shared" si="3"/>
        <v>Counties Manukau</v>
      </c>
    </row>
    <row r="107" spans="1:13" x14ac:dyDescent="0.2">
      <c r="A107" s="166" t="s">
        <v>5</v>
      </c>
      <c r="B107" s="166" t="s">
        <v>131</v>
      </c>
      <c r="C107" s="166" t="s">
        <v>114</v>
      </c>
      <c r="D107" s="166" t="s">
        <v>49</v>
      </c>
      <c r="E107" s="167">
        <v>570638.5</v>
      </c>
      <c r="F107" s="168">
        <v>593428.37676999997</v>
      </c>
      <c r="G107" s="169">
        <v>9661</v>
      </c>
      <c r="H107" s="170">
        <v>2.4610914156999999</v>
      </c>
      <c r="I107" s="170">
        <v>2.6955031488999999</v>
      </c>
      <c r="J107" s="170">
        <v>2.5919857119</v>
      </c>
      <c r="K107" s="168">
        <v>23776.604167000001</v>
      </c>
      <c r="L107" s="166" t="str">
        <f t="shared" si="2"/>
        <v>All</v>
      </c>
      <c r="M107" t="str">
        <f t="shared" si="3"/>
        <v>Hawkes Bay</v>
      </c>
    </row>
    <row r="108" spans="1:13" x14ac:dyDescent="0.2">
      <c r="A108" s="166" t="s">
        <v>5</v>
      </c>
      <c r="B108" s="166" t="s">
        <v>131</v>
      </c>
      <c r="C108" s="166" t="s">
        <v>114</v>
      </c>
      <c r="D108" s="166" t="s">
        <v>50</v>
      </c>
      <c r="E108" s="167">
        <v>497629</v>
      </c>
      <c r="F108" s="168">
        <v>504502.03625</v>
      </c>
      <c r="G108" s="169">
        <v>8174</v>
      </c>
      <c r="H108" s="170">
        <v>2.5366456651</v>
      </c>
      <c r="I108" s="170">
        <v>2.6955031488999999</v>
      </c>
      <c r="J108" s="170">
        <v>2.6587812141999998</v>
      </c>
      <c r="K108" s="168">
        <v>20734.541667000001</v>
      </c>
      <c r="L108" s="166" t="str">
        <f t="shared" si="2"/>
        <v>All</v>
      </c>
      <c r="M108" t="str">
        <f t="shared" si="3"/>
        <v>Lakes</v>
      </c>
    </row>
    <row r="109" spans="1:13" x14ac:dyDescent="0.2">
      <c r="A109" s="166" t="s">
        <v>5</v>
      </c>
      <c r="B109" s="166" t="s">
        <v>131</v>
      </c>
      <c r="C109" s="166" t="s">
        <v>114</v>
      </c>
      <c r="D109" s="166" t="s">
        <v>51</v>
      </c>
      <c r="E109" s="167">
        <v>553293</v>
      </c>
      <c r="F109" s="168">
        <v>449303.76169999997</v>
      </c>
      <c r="G109" s="169">
        <v>6706</v>
      </c>
      <c r="H109" s="170">
        <v>3.4377982403999998</v>
      </c>
      <c r="I109" s="170">
        <v>2.6955031488999999</v>
      </c>
      <c r="J109" s="170">
        <v>3.3193646501999998</v>
      </c>
      <c r="K109" s="168">
        <v>23053.875</v>
      </c>
      <c r="L109" s="166" t="str">
        <f t="shared" si="2"/>
        <v>All</v>
      </c>
      <c r="M109" t="str">
        <f t="shared" si="3"/>
        <v>MidCentral</v>
      </c>
    </row>
    <row r="110" spans="1:13" x14ac:dyDescent="0.2">
      <c r="A110" s="166" t="s">
        <v>5</v>
      </c>
      <c r="B110" s="166" t="s">
        <v>131</v>
      </c>
      <c r="C110" s="166" t="s">
        <v>114</v>
      </c>
      <c r="D110" s="172" t="s">
        <v>52</v>
      </c>
      <c r="E110" s="167">
        <v>15764.5</v>
      </c>
      <c r="F110" s="168">
        <v>15982.884206000001</v>
      </c>
      <c r="G110" s="169">
        <v>319</v>
      </c>
      <c r="H110" s="170">
        <v>2.0591039706999998</v>
      </c>
      <c r="I110" s="170">
        <v>2.6955031488999999</v>
      </c>
      <c r="J110" s="170">
        <v>2.6586727929</v>
      </c>
      <c r="K110" s="168">
        <v>656.85416667000004</v>
      </c>
      <c r="L110" s="166" t="str">
        <f t="shared" si="2"/>
        <v>All</v>
      </c>
      <c r="M110" t="str">
        <f t="shared" si="3"/>
        <v>Nelson Marlborough</v>
      </c>
    </row>
    <row r="111" spans="1:13" x14ac:dyDescent="0.2">
      <c r="A111" s="166" t="s">
        <v>5</v>
      </c>
      <c r="B111" s="166" t="s">
        <v>131</v>
      </c>
      <c r="C111" s="166" t="s">
        <v>114</v>
      </c>
      <c r="D111" s="172" t="s">
        <v>53</v>
      </c>
      <c r="E111" s="167">
        <v>37200</v>
      </c>
      <c r="F111" s="168">
        <v>32986.430903</v>
      </c>
      <c r="G111" s="169">
        <v>490</v>
      </c>
      <c r="H111" s="170">
        <v>3.1632653061</v>
      </c>
      <c r="I111" s="170">
        <v>2.6955031488999999</v>
      </c>
      <c r="J111" s="170">
        <v>3.0398171125000002</v>
      </c>
      <c r="K111" s="168">
        <v>1550</v>
      </c>
      <c r="L111" s="166" t="str">
        <f t="shared" si="2"/>
        <v>All</v>
      </c>
      <c r="M111" t="str">
        <f t="shared" si="3"/>
        <v>South Canterbury</v>
      </c>
    </row>
    <row r="112" spans="1:13" x14ac:dyDescent="0.2">
      <c r="A112" s="166" t="s">
        <v>5</v>
      </c>
      <c r="B112" s="166" t="s">
        <v>131</v>
      </c>
      <c r="C112" s="166" t="s">
        <v>114</v>
      </c>
      <c r="D112" s="166" t="s">
        <v>54</v>
      </c>
      <c r="E112" s="167">
        <v>390250</v>
      </c>
      <c r="F112" s="168">
        <v>412338.05969000002</v>
      </c>
      <c r="G112" s="169">
        <v>7309</v>
      </c>
      <c r="H112" s="170">
        <v>2.2247115428000002</v>
      </c>
      <c r="I112" s="170">
        <v>2.6955031488999999</v>
      </c>
      <c r="J112" s="170">
        <v>2.5511108643</v>
      </c>
      <c r="K112" s="168">
        <v>16260.416667</v>
      </c>
      <c r="L112" s="166" t="str">
        <f t="shared" si="2"/>
        <v>All</v>
      </c>
      <c r="M112" t="str">
        <f t="shared" si="3"/>
        <v>Southern</v>
      </c>
    </row>
    <row r="113" spans="1:13" x14ac:dyDescent="0.2">
      <c r="A113" s="166" t="s">
        <v>5</v>
      </c>
      <c r="B113" s="166" t="s">
        <v>131</v>
      </c>
      <c r="C113" s="166" t="s">
        <v>114</v>
      </c>
      <c r="D113" s="166" t="s">
        <v>55</v>
      </c>
      <c r="E113" s="167">
        <v>284363.5</v>
      </c>
      <c r="F113" s="168">
        <v>292588.06919000001</v>
      </c>
      <c r="G113" s="169">
        <v>4789</v>
      </c>
      <c r="H113" s="170">
        <v>2.474102979</v>
      </c>
      <c r="I113" s="170">
        <v>2.6955031488999999</v>
      </c>
      <c r="J113" s="170">
        <v>2.6197333056000001</v>
      </c>
      <c r="K113" s="168">
        <v>11848.479167</v>
      </c>
      <c r="L113" s="166" t="str">
        <f t="shared" si="2"/>
        <v>All</v>
      </c>
      <c r="M113" t="s">
        <v>104</v>
      </c>
    </row>
    <row r="114" spans="1:13" x14ac:dyDescent="0.2">
      <c r="A114" s="166" t="s">
        <v>5</v>
      </c>
      <c r="B114" s="166" t="s">
        <v>131</v>
      </c>
      <c r="C114" s="166" t="s">
        <v>114</v>
      </c>
      <c r="D114" s="166" t="s">
        <v>56</v>
      </c>
      <c r="E114" s="167">
        <v>334893.5</v>
      </c>
      <c r="F114" s="168">
        <v>316077.26575000002</v>
      </c>
      <c r="G114" s="169">
        <v>5378</v>
      </c>
      <c r="H114" s="170">
        <v>2.5946254804</v>
      </c>
      <c r="I114" s="170">
        <v>2.6955031488999999</v>
      </c>
      <c r="J114" s="170">
        <v>2.8559677699999999</v>
      </c>
      <c r="K114" s="168">
        <v>13953.895833</v>
      </c>
      <c r="L114" s="166" t="str">
        <f t="shared" si="2"/>
        <v>All</v>
      </c>
      <c r="M114" t="str">
        <f t="shared" si="3"/>
        <v>Taranaki</v>
      </c>
    </row>
    <row r="115" spans="1:13" x14ac:dyDescent="0.2">
      <c r="A115" s="166" t="s">
        <v>5</v>
      </c>
      <c r="B115" s="166" t="s">
        <v>131</v>
      </c>
      <c r="C115" s="166" t="s">
        <v>114</v>
      </c>
      <c r="D115" s="172" t="s">
        <v>132</v>
      </c>
      <c r="E115" s="167">
        <v>870409.5</v>
      </c>
      <c r="F115" s="168">
        <v>848152.58869</v>
      </c>
      <c r="G115" s="169">
        <v>15113</v>
      </c>
      <c r="H115" s="170">
        <v>2.3997262291000001</v>
      </c>
      <c r="I115" s="170">
        <v>2.6955031488999999</v>
      </c>
      <c r="J115" s="170">
        <v>2.7662375608000001</v>
      </c>
      <c r="K115" s="168">
        <v>36267.0625</v>
      </c>
      <c r="L115" s="166" t="str">
        <f t="shared" si="2"/>
        <v>All</v>
      </c>
      <c r="M115" t="str">
        <f t="shared" si="3"/>
        <v>Te Tai Tokerau</v>
      </c>
    </row>
    <row r="116" spans="1:13" x14ac:dyDescent="0.2">
      <c r="A116" s="166" t="s">
        <v>5</v>
      </c>
      <c r="B116" s="166" t="s">
        <v>131</v>
      </c>
      <c r="C116" s="166" t="s">
        <v>114</v>
      </c>
      <c r="D116" s="166" t="s">
        <v>57</v>
      </c>
      <c r="E116" s="167">
        <v>1499987</v>
      </c>
      <c r="F116" s="168">
        <v>1475296.4097</v>
      </c>
      <c r="G116" s="169">
        <v>21380</v>
      </c>
      <c r="H116" s="170">
        <v>2.9232674618000001</v>
      </c>
      <c r="I116" s="170">
        <v>2.6955031488999999</v>
      </c>
      <c r="J116" s="170">
        <v>2.7406151436999999</v>
      </c>
      <c r="K116" s="168">
        <v>62499.458333000002</v>
      </c>
      <c r="L116" s="166" t="str">
        <f t="shared" si="2"/>
        <v>All</v>
      </c>
      <c r="M116" t="str">
        <f t="shared" si="3"/>
        <v>Waikato</v>
      </c>
    </row>
    <row r="117" spans="1:13" x14ac:dyDescent="0.2">
      <c r="A117" s="166" t="s">
        <v>5</v>
      </c>
      <c r="B117" s="166" t="s">
        <v>131</v>
      </c>
      <c r="C117" s="166" t="s">
        <v>114</v>
      </c>
      <c r="D117" s="166" t="s">
        <v>58</v>
      </c>
      <c r="E117" s="167">
        <v>45496.5</v>
      </c>
      <c r="F117" s="168">
        <v>43081.183448999996</v>
      </c>
      <c r="G117" s="169">
        <v>695</v>
      </c>
      <c r="H117" s="170">
        <v>2.7276079137</v>
      </c>
      <c r="I117" s="170">
        <v>2.6955031488999999</v>
      </c>
      <c r="J117" s="170">
        <v>2.8466246559999999</v>
      </c>
      <c r="K117" s="168">
        <v>1895.6875</v>
      </c>
      <c r="L117" s="166" t="str">
        <f t="shared" si="2"/>
        <v>All</v>
      </c>
      <c r="M117" t="str">
        <f t="shared" si="3"/>
        <v>Wairarapa</v>
      </c>
    </row>
    <row r="118" spans="1:13" x14ac:dyDescent="0.2">
      <c r="A118" s="166" t="s">
        <v>5</v>
      </c>
      <c r="B118" s="166" t="s">
        <v>131</v>
      </c>
      <c r="C118" s="166" t="s">
        <v>114</v>
      </c>
      <c r="D118" s="166" t="s">
        <v>59</v>
      </c>
      <c r="E118" s="167">
        <v>388848</v>
      </c>
      <c r="F118" s="168">
        <v>401224.29048000003</v>
      </c>
      <c r="G118" s="169">
        <v>6984</v>
      </c>
      <c r="H118" s="170">
        <v>2.3198739976999998</v>
      </c>
      <c r="I118" s="170">
        <v>2.6955031488999999</v>
      </c>
      <c r="J118" s="170">
        <v>2.6123568121999998</v>
      </c>
      <c r="K118" s="168">
        <v>16202</v>
      </c>
      <c r="L118" s="166" t="str">
        <f t="shared" si="2"/>
        <v>All</v>
      </c>
      <c r="M118" t="s">
        <v>103</v>
      </c>
    </row>
    <row r="119" spans="1:13" x14ac:dyDescent="0.2">
      <c r="A119" s="166" t="s">
        <v>5</v>
      </c>
      <c r="B119" s="166" t="s">
        <v>131</v>
      </c>
      <c r="C119" s="166" t="s">
        <v>114</v>
      </c>
      <c r="D119" s="166" t="s">
        <v>60</v>
      </c>
      <c r="E119" s="167">
        <v>60179.5</v>
      </c>
      <c r="F119" s="168">
        <v>76450.891033000007</v>
      </c>
      <c r="G119" s="169">
        <v>1437</v>
      </c>
      <c r="H119" s="170">
        <v>1.7449402691</v>
      </c>
      <c r="I119" s="170">
        <v>2.6955031488999999</v>
      </c>
      <c r="J119" s="170">
        <v>2.1218069477000001</v>
      </c>
      <c r="K119" s="168">
        <v>2507.4791667</v>
      </c>
      <c r="L119" s="166" t="str">
        <f t="shared" si="2"/>
        <v>All</v>
      </c>
      <c r="M119" t="str">
        <f t="shared" si="3"/>
        <v>West Coast</v>
      </c>
    </row>
    <row r="120" spans="1:13" x14ac:dyDescent="0.2">
      <c r="A120" s="166" t="s">
        <v>5</v>
      </c>
      <c r="B120" s="166" t="s">
        <v>131</v>
      </c>
      <c r="C120" s="166" t="s">
        <v>114</v>
      </c>
      <c r="D120" s="166" t="s">
        <v>61</v>
      </c>
      <c r="E120" s="167">
        <v>347467.5</v>
      </c>
      <c r="F120" s="168">
        <v>374531.76595999999</v>
      </c>
      <c r="G120" s="169">
        <v>6847</v>
      </c>
      <c r="H120" s="170">
        <v>2.1144753177000002</v>
      </c>
      <c r="I120" s="170">
        <v>2.6955031488999999</v>
      </c>
      <c r="J120" s="170">
        <v>2.5007217692000001</v>
      </c>
      <c r="K120" s="168">
        <v>14477.8125</v>
      </c>
      <c r="L120" s="166" t="str">
        <f t="shared" si="2"/>
        <v>All</v>
      </c>
      <c r="M120" t="str">
        <f t="shared" si="3"/>
        <v>Whanganui</v>
      </c>
    </row>
    <row r="121" spans="1:13" x14ac:dyDescent="0.2">
      <c r="A121" s="166" t="s">
        <v>5</v>
      </c>
      <c r="B121" s="166" t="s">
        <v>131</v>
      </c>
      <c r="C121" s="166" t="s">
        <v>114</v>
      </c>
      <c r="D121" s="166" t="s">
        <v>133</v>
      </c>
      <c r="E121" s="167">
        <v>10751499.5</v>
      </c>
      <c r="F121" s="168">
        <v>10604401.703</v>
      </c>
      <c r="G121" s="169">
        <v>166195</v>
      </c>
      <c r="H121" s="170">
        <v>2.6955031488999999</v>
      </c>
      <c r="I121" s="170">
        <v>2.6955031488999999</v>
      </c>
      <c r="J121" s="170">
        <v>2.7328935256000002</v>
      </c>
      <c r="K121" s="168">
        <v>447979.14582999999</v>
      </c>
      <c r="L121" s="166" t="str">
        <f t="shared" si="2"/>
        <v>All</v>
      </c>
      <c r="M121" t="str">
        <f t="shared" si="3"/>
        <v>NATIONAL</v>
      </c>
    </row>
    <row r="122" spans="1:13" x14ac:dyDescent="0.2">
      <c r="A122" s="166" t="s">
        <v>5</v>
      </c>
      <c r="B122" s="166" t="s">
        <v>69</v>
      </c>
      <c r="C122" s="166" t="s">
        <v>131</v>
      </c>
      <c r="D122" s="166" t="s">
        <v>45</v>
      </c>
      <c r="E122" s="167">
        <v>802651.5</v>
      </c>
      <c r="F122" s="168">
        <v>775183.46984999999</v>
      </c>
      <c r="G122" s="169">
        <v>11201</v>
      </c>
      <c r="H122" s="170">
        <v>2.9857880993000001</v>
      </c>
      <c r="I122" s="170">
        <v>2.3849209190999998</v>
      </c>
      <c r="J122" s="170">
        <v>2.4694287578999998</v>
      </c>
      <c r="K122" s="168">
        <v>33443.8125</v>
      </c>
      <c r="L122" s="166" t="s">
        <v>118</v>
      </c>
      <c r="M122" t="str">
        <f t="shared" si="3"/>
        <v>Auckland</v>
      </c>
    </row>
    <row r="123" spans="1:13" x14ac:dyDescent="0.2">
      <c r="A123" s="166" t="s">
        <v>5</v>
      </c>
      <c r="B123" s="166" t="s">
        <v>69</v>
      </c>
      <c r="C123" s="166" t="s">
        <v>131</v>
      </c>
      <c r="D123" s="166" t="s">
        <v>46</v>
      </c>
      <c r="E123" s="167">
        <v>549150.5</v>
      </c>
      <c r="F123" s="168">
        <v>581403.36074999999</v>
      </c>
      <c r="G123" s="169">
        <v>10620</v>
      </c>
      <c r="H123" s="170">
        <v>2.1545452761999999</v>
      </c>
      <c r="I123" s="170">
        <v>2.3849209190999998</v>
      </c>
      <c r="J123" s="170">
        <v>2.2526194439</v>
      </c>
      <c r="K123" s="168">
        <v>22881.270832999999</v>
      </c>
      <c r="L123" s="166" t="s">
        <v>118</v>
      </c>
      <c r="M123" t="str">
        <f t="shared" si="3"/>
        <v>Bay of Plenty</v>
      </c>
    </row>
    <row r="124" spans="1:13" x14ac:dyDescent="0.2">
      <c r="A124" s="166" t="s">
        <v>5</v>
      </c>
      <c r="B124" s="166" t="s">
        <v>69</v>
      </c>
      <c r="C124" s="166" t="s">
        <v>131</v>
      </c>
      <c r="D124" s="166" t="s">
        <v>47</v>
      </c>
      <c r="E124" s="167">
        <v>466788</v>
      </c>
      <c r="F124" s="168">
        <v>504381.91937999998</v>
      </c>
      <c r="G124" s="169">
        <v>6688</v>
      </c>
      <c r="H124" s="170">
        <v>2.9081190190999999</v>
      </c>
      <c r="I124" s="170">
        <v>2.3849209190999998</v>
      </c>
      <c r="J124" s="170">
        <v>2.2071617225</v>
      </c>
      <c r="K124" s="168">
        <v>19449.5</v>
      </c>
      <c r="L124" s="166" t="s">
        <v>118</v>
      </c>
      <c r="M124" t="str">
        <f t="shared" si="3"/>
        <v>Canterbury</v>
      </c>
    </row>
    <row r="125" spans="1:13" x14ac:dyDescent="0.2">
      <c r="A125" s="166" t="s">
        <v>5</v>
      </c>
      <c r="B125" s="166" t="s">
        <v>69</v>
      </c>
      <c r="C125" s="166" t="s">
        <v>131</v>
      </c>
      <c r="D125" s="172" t="s">
        <v>120</v>
      </c>
      <c r="E125" s="167">
        <v>528715.5</v>
      </c>
      <c r="F125" s="168">
        <v>602492.83065000002</v>
      </c>
      <c r="G125" s="169">
        <v>11339</v>
      </c>
      <c r="H125" s="170">
        <v>1.9428355675</v>
      </c>
      <c r="I125" s="170">
        <v>2.3849209190999998</v>
      </c>
      <c r="J125" s="170">
        <v>2.0928791050000002</v>
      </c>
      <c r="K125" s="168">
        <v>22029.8125</v>
      </c>
      <c r="L125" s="166" t="s">
        <v>118</v>
      </c>
      <c r="M125" t="str">
        <f t="shared" si="3"/>
        <v>Capital, Coast and Hutt Valley</v>
      </c>
    </row>
    <row r="126" spans="1:13" x14ac:dyDescent="0.2">
      <c r="A126" s="166" t="s">
        <v>5</v>
      </c>
      <c r="B126" s="166" t="s">
        <v>69</v>
      </c>
      <c r="C126" s="166" t="s">
        <v>131</v>
      </c>
      <c r="D126" s="172" t="s">
        <v>48</v>
      </c>
      <c r="E126" s="167">
        <v>873967.5</v>
      </c>
      <c r="F126" s="168">
        <v>830564.36924999999</v>
      </c>
      <c r="G126" s="169">
        <v>12456</v>
      </c>
      <c r="H126" s="170">
        <v>2.9235157754999999</v>
      </c>
      <c r="I126" s="170">
        <v>2.3849209190999998</v>
      </c>
      <c r="J126" s="170">
        <v>2.5095506748999998</v>
      </c>
      <c r="K126" s="168">
        <v>36415.3125</v>
      </c>
      <c r="L126" s="166" t="s">
        <v>118</v>
      </c>
      <c r="M126" t="str">
        <f t="shared" si="3"/>
        <v>Counties Manukau</v>
      </c>
    </row>
    <row r="127" spans="1:13" x14ac:dyDescent="0.2">
      <c r="A127" s="166" t="s">
        <v>5</v>
      </c>
      <c r="B127" s="166" t="s">
        <v>69</v>
      </c>
      <c r="C127" s="166" t="s">
        <v>131</v>
      </c>
      <c r="D127" s="166" t="s">
        <v>49</v>
      </c>
      <c r="E127" s="167">
        <v>434247.5</v>
      </c>
      <c r="F127" s="168">
        <v>463941.95649999997</v>
      </c>
      <c r="G127" s="169">
        <v>7846</v>
      </c>
      <c r="H127" s="170">
        <v>2.3060981179</v>
      </c>
      <c r="I127" s="170">
        <v>2.3849209190999998</v>
      </c>
      <c r="J127" s="170">
        <v>2.2322748187000001</v>
      </c>
      <c r="K127" s="168">
        <v>18093.645832999999</v>
      </c>
      <c r="L127" s="166" t="s">
        <v>118</v>
      </c>
      <c r="M127" t="str">
        <f t="shared" si="3"/>
        <v>Hawkes Bay</v>
      </c>
    </row>
    <row r="128" spans="1:13" x14ac:dyDescent="0.2">
      <c r="A128" s="166" t="s">
        <v>5</v>
      </c>
      <c r="B128" s="166" t="s">
        <v>69</v>
      </c>
      <c r="C128" s="166" t="s">
        <v>131</v>
      </c>
      <c r="D128" s="166" t="s">
        <v>50</v>
      </c>
      <c r="E128" s="167">
        <v>375966.5</v>
      </c>
      <c r="F128" s="168">
        <v>420335.49651000003</v>
      </c>
      <c r="G128" s="169">
        <v>7188</v>
      </c>
      <c r="H128" s="170">
        <v>2.1793643341000002</v>
      </c>
      <c r="I128" s="170">
        <v>2.3849209190999998</v>
      </c>
      <c r="J128" s="170">
        <v>2.13317785</v>
      </c>
      <c r="K128" s="168">
        <v>15665.270833</v>
      </c>
      <c r="L128" s="166" t="s">
        <v>118</v>
      </c>
      <c r="M128" t="str">
        <f t="shared" si="3"/>
        <v>Lakes</v>
      </c>
    </row>
    <row r="129" spans="1:13" x14ac:dyDescent="0.2">
      <c r="A129" s="166" t="s">
        <v>5</v>
      </c>
      <c r="B129" s="166" t="s">
        <v>69</v>
      </c>
      <c r="C129" s="166" t="s">
        <v>131</v>
      </c>
      <c r="D129" s="166" t="s">
        <v>51</v>
      </c>
      <c r="E129" s="167">
        <v>256230.5</v>
      </c>
      <c r="F129" s="168">
        <v>250065.07967000001</v>
      </c>
      <c r="G129" s="169">
        <v>4457</v>
      </c>
      <c r="H129" s="170">
        <v>2.3953939495999998</v>
      </c>
      <c r="I129" s="170">
        <v>2.3849209190999998</v>
      </c>
      <c r="J129" s="170">
        <v>2.4437217719</v>
      </c>
      <c r="K129" s="168">
        <v>10676.270833</v>
      </c>
      <c r="L129" s="166" t="s">
        <v>118</v>
      </c>
      <c r="M129" t="str">
        <f t="shared" si="3"/>
        <v>MidCentral</v>
      </c>
    </row>
    <row r="130" spans="1:13" x14ac:dyDescent="0.2">
      <c r="A130" s="166" t="s">
        <v>5</v>
      </c>
      <c r="B130" s="166" t="s">
        <v>69</v>
      </c>
      <c r="C130" s="166" t="s">
        <v>131</v>
      </c>
      <c r="D130" s="172" t="s">
        <v>52</v>
      </c>
      <c r="E130" s="167">
        <v>92609</v>
      </c>
      <c r="F130" s="168">
        <v>117585.96837</v>
      </c>
      <c r="G130" s="169">
        <v>2509</v>
      </c>
      <c r="H130" s="170">
        <v>1.5379467251000001</v>
      </c>
      <c r="I130" s="170">
        <v>2.3849209190999998</v>
      </c>
      <c r="J130" s="170">
        <v>1.8783290596</v>
      </c>
      <c r="K130" s="168">
        <v>3858.7083333</v>
      </c>
      <c r="L130" s="166" t="s">
        <v>118</v>
      </c>
      <c r="M130" t="str">
        <f t="shared" si="3"/>
        <v>Nelson Marlborough</v>
      </c>
    </row>
    <row r="131" spans="1:13" x14ac:dyDescent="0.2">
      <c r="A131" s="166" t="s">
        <v>5</v>
      </c>
      <c r="B131" s="166" t="s">
        <v>69</v>
      </c>
      <c r="C131" s="166" t="s">
        <v>131</v>
      </c>
      <c r="D131" s="172" t="s">
        <v>53</v>
      </c>
      <c r="E131" s="167">
        <v>25226.5</v>
      </c>
      <c r="F131" s="168">
        <v>31310.813052000001</v>
      </c>
      <c r="G131" s="169">
        <v>655</v>
      </c>
      <c r="H131" s="170">
        <v>1.6047391858</v>
      </c>
      <c r="I131" s="170">
        <v>2.3849209190999998</v>
      </c>
      <c r="J131" s="170">
        <v>1.9214834015</v>
      </c>
      <c r="K131" s="168">
        <v>1051.1041667</v>
      </c>
      <c r="L131" s="166" t="s">
        <v>118</v>
      </c>
      <c r="M131" t="str">
        <f t="shared" ref="M131:M194" si="4">D131</f>
        <v>South Canterbury</v>
      </c>
    </row>
    <row r="132" spans="1:13" x14ac:dyDescent="0.2">
      <c r="A132" s="166" t="s">
        <v>5</v>
      </c>
      <c r="B132" s="166" t="s">
        <v>69</v>
      </c>
      <c r="C132" s="166" t="s">
        <v>131</v>
      </c>
      <c r="D132" s="166" t="s">
        <v>54</v>
      </c>
      <c r="E132" s="167">
        <v>220531</v>
      </c>
      <c r="F132" s="168">
        <v>254121.87203</v>
      </c>
      <c r="G132" s="169">
        <v>4778</v>
      </c>
      <c r="H132" s="170">
        <v>1.9231460165000001</v>
      </c>
      <c r="I132" s="170">
        <v>2.3849209190999998</v>
      </c>
      <c r="J132" s="170">
        <v>2.0696722836000001</v>
      </c>
      <c r="K132" s="168">
        <v>9188.7916667000009</v>
      </c>
      <c r="L132" s="166" t="s">
        <v>118</v>
      </c>
      <c r="M132" t="str">
        <f t="shared" si="4"/>
        <v>Southern</v>
      </c>
    </row>
    <row r="133" spans="1:13" x14ac:dyDescent="0.2">
      <c r="A133" s="166" t="s">
        <v>5</v>
      </c>
      <c r="B133" s="166" t="s">
        <v>69</v>
      </c>
      <c r="C133" s="166" t="s">
        <v>131</v>
      </c>
      <c r="D133" s="166" t="s">
        <v>55</v>
      </c>
      <c r="E133" s="167">
        <v>213603</v>
      </c>
      <c r="F133" s="168">
        <v>240294.75083</v>
      </c>
      <c r="G133" s="169">
        <v>3965</v>
      </c>
      <c r="H133" s="170">
        <v>2.2446721311000002</v>
      </c>
      <c r="I133" s="170">
        <v>2.3849209190999998</v>
      </c>
      <c r="J133" s="170">
        <v>2.1200057901</v>
      </c>
      <c r="K133" s="168">
        <v>8900.125</v>
      </c>
      <c r="L133" s="166" t="s">
        <v>118</v>
      </c>
      <c r="M133" t="s">
        <v>104</v>
      </c>
    </row>
    <row r="134" spans="1:13" x14ac:dyDescent="0.2">
      <c r="A134" s="166" t="s">
        <v>5</v>
      </c>
      <c r="B134" s="166" t="s">
        <v>69</v>
      </c>
      <c r="C134" s="166" t="s">
        <v>131</v>
      </c>
      <c r="D134" s="166" t="s">
        <v>56</v>
      </c>
      <c r="E134" s="167">
        <v>195733</v>
      </c>
      <c r="F134" s="168">
        <v>196046.55029000001</v>
      </c>
      <c r="G134" s="169">
        <v>3863</v>
      </c>
      <c r="H134" s="170">
        <v>2.1111938045</v>
      </c>
      <c r="I134" s="170">
        <v>2.3849209190999998</v>
      </c>
      <c r="J134" s="170">
        <v>2.3811065563999998</v>
      </c>
      <c r="K134" s="168">
        <v>8155.5416667</v>
      </c>
      <c r="L134" s="166" t="s">
        <v>118</v>
      </c>
      <c r="M134" t="str">
        <f t="shared" si="4"/>
        <v>Taranaki</v>
      </c>
    </row>
    <row r="135" spans="1:13" x14ac:dyDescent="0.2">
      <c r="A135" s="166" t="s">
        <v>5</v>
      </c>
      <c r="B135" s="166" t="s">
        <v>69</v>
      </c>
      <c r="C135" s="166" t="s">
        <v>131</v>
      </c>
      <c r="D135" s="172" t="s">
        <v>132</v>
      </c>
      <c r="E135" s="167">
        <v>592321.5</v>
      </c>
      <c r="F135" s="168">
        <v>603015.02839999995</v>
      </c>
      <c r="G135" s="169">
        <v>11617</v>
      </c>
      <c r="H135" s="170">
        <v>2.1244781355</v>
      </c>
      <c r="I135" s="170">
        <v>2.3849209190999998</v>
      </c>
      <c r="J135" s="170">
        <v>2.3426280767000001</v>
      </c>
      <c r="K135" s="168">
        <v>24680.0625</v>
      </c>
      <c r="L135" s="166" t="s">
        <v>118</v>
      </c>
      <c r="M135" t="str">
        <f t="shared" si="4"/>
        <v>Te Tai Tokerau</v>
      </c>
    </row>
    <row r="136" spans="1:13" x14ac:dyDescent="0.2">
      <c r="A136" s="166" t="s">
        <v>5</v>
      </c>
      <c r="B136" s="166" t="s">
        <v>69</v>
      </c>
      <c r="C136" s="166" t="s">
        <v>131</v>
      </c>
      <c r="D136" s="166" t="s">
        <v>57</v>
      </c>
      <c r="E136" s="167">
        <v>1147697.5</v>
      </c>
      <c r="F136" s="168">
        <v>1195886.5543</v>
      </c>
      <c r="G136" s="169">
        <v>17376</v>
      </c>
      <c r="H136" s="170">
        <v>2.7521137871999999</v>
      </c>
      <c r="I136" s="170">
        <v>2.3849209190999998</v>
      </c>
      <c r="J136" s="170">
        <v>2.2888189241000001</v>
      </c>
      <c r="K136" s="168">
        <v>47820.729166999998</v>
      </c>
      <c r="L136" s="166" t="s">
        <v>118</v>
      </c>
      <c r="M136" t="str">
        <f t="shared" si="4"/>
        <v>Waikato</v>
      </c>
    </row>
    <row r="137" spans="1:13" x14ac:dyDescent="0.2">
      <c r="A137" s="166" t="s">
        <v>5</v>
      </c>
      <c r="B137" s="166" t="s">
        <v>69</v>
      </c>
      <c r="C137" s="166" t="s">
        <v>131</v>
      </c>
      <c r="D137" s="166" t="s">
        <v>58</v>
      </c>
      <c r="E137" s="167">
        <v>42149.5</v>
      </c>
      <c r="F137" s="168">
        <v>40887.314997000001</v>
      </c>
      <c r="G137" s="169">
        <v>791</v>
      </c>
      <c r="H137" s="170">
        <v>2.2202644332000001</v>
      </c>
      <c r="I137" s="170">
        <v>2.3849209190999998</v>
      </c>
      <c r="J137" s="170">
        <v>2.4585430540000002</v>
      </c>
      <c r="K137" s="168">
        <v>1756.2291667</v>
      </c>
      <c r="L137" s="166" t="s">
        <v>118</v>
      </c>
      <c r="M137" t="str">
        <f t="shared" si="4"/>
        <v>Wairarapa</v>
      </c>
    </row>
    <row r="138" spans="1:13" x14ac:dyDescent="0.2">
      <c r="A138" s="166" t="s">
        <v>5</v>
      </c>
      <c r="B138" s="166" t="s">
        <v>69</v>
      </c>
      <c r="C138" s="166" t="s">
        <v>131</v>
      </c>
      <c r="D138" s="166" t="s">
        <v>59</v>
      </c>
      <c r="E138" s="167">
        <v>432583</v>
      </c>
      <c r="F138" s="168">
        <v>456403.84182999999</v>
      </c>
      <c r="G138" s="169">
        <v>8158</v>
      </c>
      <c r="H138" s="170">
        <v>2.2094007926999999</v>
      </c>
      <c r="I138" s="170">
        <v>2.3849209190999998</v>
      </c>
      <c r="J138" s="170">
        <v>2.2604460159999999</v>
      </c>
      <c r="K138" s="168">
        <v>18024.291667000001</v>
      </c>
      <c r="L138" s="166" t="s">
        <v>118</v>
      </c>
      <c r="M138" t="s">
        <v>103</v>
      </c>
    </row>
    <row r="139" spans="1:13" x14ac:dyDescent="0.2">
      <c r="A139" s="166" t="s">
        <v>5</v>
      </c>
      <c r="B139" s="166" t="s">
        <v>69</v>
      </c>
      <c r="C139" s="166" t="s">
        <v>131</v>
      </c>
      <c r="D139" s="166" t="s">
        <v>60</v>
      </c>
      <c r="E139" s="167">
        <v>13666</v>
      </c>
      <c r="F139" s="168">
        <v>21839.576578</v>
      </c>
      <c r="G139" s="169">
        <v>511</v>
      </c>
      <c r="H139" s="170">
        <v>1.1143183300999999</v>
      </c>
      <c r="I139" s="170">
        <v>2.3849209190999998</v>
      </c>
      <c r="J139" s="170">
        <v>1.4923517021999999</v>
      </c>
      <c r="K139" s="168">
        <v>569.41666667000004</v>
      </c>
      <c r="L139" s="166" t="s">
        <v>118</v>
      </c>
      <c r="M139" t="str">
        <f t="shared" si="4"/>
        <v>West Coast</v>
      </c>
    </row>
    <row r="140" spans="1:13" x14ac:dyDescent="0.2">
      <c r="A140" s="166" t="s">
        <v>5</v>
      </c>
      <c r="B140" s="166" t="s">
        <v>69</v>
      </c>
      <c r="C140" s="166" t="s">
        <v>131</v>
      </c>
      <c r="D140" s="166" t="s">
        <v>61</v>
      </c>
      <c r="E140" s="167">
        <v>129093</v>
      </c>
      <c r="F140" s="168">
        <v>152094.37179</v>
      </c>
      <c r="G140" s="169">
        <v>3143</v>
      </c>
      <c r="H140" s="170">
        <v>1.7113824371999999</v>
      </c>
      <c r="I140" s="170">
        <v>2.3849209190999998</v>
      </c>
      <c r="J140" s="170">
        <v>2.0242471340999999</v>
      </c>
      <c r="K140" s="168">
        <v>5378.875</v>
      </c>
      <c r="L140" s="166" t="s">
        <v>118</v>
      </c>
      <c r="M140" t="str">
        <f t="shared" si="4"/>
        <v>Whanganui</v>
      </c>
    </row>
    <row r="141" spans="1:13" x14ac:dyDescent="0.2">
      <c r="A141" s="166" t="s">
        <v>5</v>
      </c>
      <c r="B141" s="166" t="s">
        <v>69</v>
      </c>
      <c r="C141" s="166" t="s">
        <v>131</v>
      </c>
      <c r="D141" s="166" t="s">
        <v>133</v>
      </c>
      <c r="E141" s="167">
        <v>7392930.5</v>
      </c>
      <c r="F141" s="168">
        <v>7737855.125</v>
      </c>
      <c r="G141" s="169">
        <v>129161</v>
      </c>
      <c r="H141" s="170">
        <v>2.3849209190999998</v>
      </c>
      <c r="I141" s="170">
        <v>2.3849209190999998</v>
      </c>
      <c r="J141" s="170">
        <v>2.2786100693</v>
      </c>
      <c r="K141" s="168">
        <v>308038.77082999999</v>
      </c>
      <c r="L141" s="166" t="s">
        <v>118</v>
      </c>
      <c r="M141" t="str">
        <f t="shared" si="4"/>
        <v>NATIONAL</v>
      </c>
    </row>
    <row r="142" spans="1:13" x14ac:dyDescent="0.2">
      <c r="A142" s="166" t="s">
        <v>5</v>
      </c>
      <c r="B142" s="166" t="s">
        <v>71</v>
      </c>
      <c r="C142" s="166" t="s">
        <v>131</v>
      </c>
      <c r="D142" s="166" t="s">
        <v>45</v>
      </c>
      <c r="E142" s="167">
        <v>3859268.5</v>
      </c>
      <c r="F142" s="168">
        <v>3986189.8607999999</v>
      </c>
      <c r="G142" s="169">
        <v>61636</v>
      </c>
      <c r="H142" s="170">
        <v>2.6089112558999998</v>
      </c>
      <c r="I142" s="170">
        <v>2.777354951</v>
      </c>
      <c r="J142" s="170">
        <v>2.6889232199999999</v>
      </c>
      <c r="K142" s="168">
        <v>160802.85417000001</v>
      </c>
      <c r="L142" s="166" t="str">
        <f t="shared" ref="L142:L194" si="5">B142</f>
        <v>Other</v>
      </c>
      <c r="M142" t="str">
        <f t="shared" si="4"/>
        <v>Auckland</v>
      </c>
    </row>
    <row r="143" spans="1:13" x14ac:dyDescent="0.2">
      <c r="A143" s="166" t="s">
        <v>5</v>
      </c>
      <c r="B143" s="166" t="s">
        <v>71</v>
      </c>
      <c r="C143" s="166" t="s">
        <v>131</v>
      </c>
      <c r="D143" s="166" t="s">
        <v>46</v>
      </c>
      <c r="E143" s="167">
        <v>1868668.5</v>
      </c>
      <c r="F143" s="168">
        <v>1712005.3642</v>
      </c>
      <c r="G143" s="169">
        <v>26839</v>
      </c>
      <c r="H143" s="170">
        <v>2.9010465180999998</v>
      </c>
      <c r="I143" s="170">
        <v>2.777354951</v>
      </c>
      <c r="J143" s="170">
        <v>3.0315066873999998</v>
      </c>
      <c r="K143" s="168">
        <v>77861.1875</v>
      </c>
      <c r="L143" s="166" t="str">
        <f t="shared" si="5"/>
        <v>Other</v>
      </c>
      <c r="M143" t="str">
        <f t="shared" si="4"/>
        <v>Bay of Plenty</v>
      </c>
    </row>
    <row r="144" spans="1:13" x14ac:dyDescent="0.2">
      <c r="A144" s="166" t="s">
        <v>5</v>
      </c>
      <c r="B144" s="166" t="s">
        <v>71</v>
      </c>
      <c r="C144" s="166" t="s">
        <v>131</v>
      </c>
      <c r="D144" s="166" t="s">
        <v>47</v>
      </c>
      <c r="E144" s="167">
        <v>3965848</v>
      </c>
      <c r="F144" s="168">
        <v>4306815.8257999998</v>
      </c>
      <c r="G144" s="169">
        <v>49226</v>
      </c>
      <c r="H144" s="170">
        <v>3.3568371728000002</v>
      </c>
      <c r="I144" s="170">
        <v>2.777354951</v>
      </c>
      <c r="J144" s="170">
        <v>2.5574735543</v>
      </c>
      <c r="K144" s="168">
        <v>165243.66667000001</v>
      </c>
      <c r="L144" s="166" t="str">
        <f t="shared" si="5"/>
        <v>Other</v>
      </c>
      <c r="M144" t="str">
        <f t="shared" si="4"/>
        <v>Canterbury</v>
      </c>
    </row>
    <row r="145" spans="1:13" x14ac:dyDescent="0.2">
      <c r="A145" s="166" t="s">
        <v>5</v>
      </c>
      <c r="B145" s="166" t="s">
        <v>71</v>
      </c>
      <c r="C145" s="166" t="s">
        <v>131</v>
      </c>
      <c r="D145" s="172" t="s">
        <v>120</v>
      </c>
      <c r="E145" s="167">
        <v>2570957.5</v>
      </c>
      <c r="F145" s="168">
        <v>2733411.7928999998</v>
      </c>
      <c r="G145" s="169">
        <v>48509</v>
      </c>
      <c r="H145" s="170">
        <v>2.2083165838999999</v>
      </c>
      <c r="I145" s="170">
        <v>2.777354951</v>
      </c>
      <c r="J145" s="170">
        <v>2.6122889936</v>
      </c>
      <c r="K145" s="168">
        <v>107123.22917000001</v>
      </c>
      <c r="L145" s="166" t="str">
        <f t="shared" si="5"/>
        <v>Other</v>
      </c>
      <c r="M145" t="str">
        <f t="shared" si="4"/>
        <v>Capital, Coast and Hutt Valley</v>
      </c>
    </row>
    <row r="146" spans="1:13" x14ac:dyDescent="0.2">
      <c r="A146" s="166" t="s">
        <v>5</v>
      </c>
      <c r="B146" s="166" t="s">
        <v>71</v>
      </c>
      <c r="C146" s="166" t="s">
        <v>131</v>
      </c>
      <c r="D146" s="172" t="s">
        <v>48</v>
      </c>
      <c r="E146" s="167">
        <v>2667333.5</v>
      </c>
      <c r="F146" s="168">
        <v>2310671.2231999999</v>
      </c>
      <c r="G146" s="169">
        <v>33247</v>
      </c>
      <c r="H146" s="170">
        <v>3.3428247912</v>
      </c>
      <c r="I146" s="170">
        <v>2.777354951</v>
      </c>
      <c r="J146" s="170">
        <v>3.2060519159999998</v>
      </c>
      <c r="K146" s="168">
        <v>111138.89582999999</v>
      </c>
      <c r="L146" s="166" t="str">
        <f t="shared" si="5"/>
        <v>Other</v>
      </c>
      <c r="M146" t="str">
        <f t="shared" si="4"/>
        <v>Counties Manukau</v>
      </c>
    </row>
    <row r="147" spans="1:13" x14ac:dyDescent="0.2">
      <c r="A147" s="166" t="s">
        <v>5</v>
      </c>
      <c r="B147" s="166" t="s">
        <v>71</v>
      </c>
      <c r="C147" s="166" t="s">
        <v>131</v>
      </c>
      <c r="D147" s="166" t="s">
        <v>49</v>
      </c>
      <c r="E147" s="167">
        <v>1171431</v>
      </c>
      <c r="F147" s="168">
        <v>1120138.9476999999</v>
      </c>
      <c r="G147" s="169">
        <v>17207</v>
      </c>
      <c r="H147" s="170">
        <v>2.8366144592000002</v>
      </c>
      <c r="I147" s="170">
        <v>2.777354951</v>
      </c>
      <c r="J147" s="170">
        <v>2.9045322408000001</v>
      </c>
      <c r="K147" s="168">
        <v>48809.625</v>
      </c>
      <c r="L147" s="166" t="str">
        <f t="shared" si="5"/>
        <v>Other</v>
      </c>
      <c r="M147" t="str">
        <f t="shared" si="4"/>
        <v>Hawkes Bay</v>
      </c>
    </row>
    <row r="148" spans="1:13" x14ac:dyDescent="0.2">
      <c r="A148" s="166" t="s">
        <v>5</v>
      </c>
      <c r="B148" s="166" t="s">
        <v>71</v>
      </c>
      <c r="C148" s="166" t="s">
        <v>131</v>
      </c>
      <c r="D148" s="166" t="s">
        <v>50</v>
      </c>
      <c r="E148" s="167">
        <v>651437.5</v>
      </c>
      <c r="F148" s="168">
        <v>634354.71284000005</v>
      </c>
      <c r="G148" s="169">
        <v>9838</v>
      </c>
      <c r="H148" s="170">
        <v>2.7590190249000002</v>
      </c>
      <c r="I148" s="170">
        <v>2.777354951</v>
      </c>
      <c r="J148" s="170">
        <v>2.8521474330999999</v>
      </c>
      <c r="K148" s="168">
        <v>27143.229167000001</v>
      </c>
      <c r="L148" s="166" t="str">
        <f t="shared" si="5"/>
        <v>Other</v>
      </c>
      <c r="M148" t="str">
        <f t="shared" si="4"/>
        <v>Lakes</v>
      </c>
    </row>
    <row r="149" spans="1:13" x14ac:dyDescent="0.2">
      <c r="A149" s="166" t="s">
        <v>5</v>
      </c>
      <c r="B149" s="166" t="s">
        <v>71</v>
      </c>
      <c r="C149" s="166" t="s">
        <v>131</v>
      </c>
      <c r="D149" s="166" t="s">
        <v>51</v>
      </c>
      <c r="E149" s="167">
        <v>1394772</v>
      </c>
      <c r="F149" s="168">
        <v>1127334.1137999999</v>
      </c>
      <c r="G149" s="169">
        <v>16779</v>
      </c>
      <c r="H149" s="170">
        <v>3.4635854342000001</v>
      </c>
      <c r="I149" s="170">
        <v>2.777354951</v>
      </c>
      <c r="J149" s="170">
        <v>3.4362278868999998</v>
      </c>
      <c r="K149" s="168">
        <v>58115.5</v>
      </c>
      <c r="L149" s="166" t="str">
        <f t="shared" si="5"/>
        <v>Other</v>
      </c>
      <c r="M149" t="str">
        <f t="shared" si="4"/>
        <v>MidCentral</v>
      </c>
    </row>
    <row r="150" spans="1:13" x14ac:dyDescent="0.2">
      <c r="A150" s="166" t="s">
        <v>5</v>
      </c>
      <c r="B150" s="166" t="s">
        <v>71</v>
      </c>
      <c r="C150" s="166" t="s">
        <v>131</v>
      </c>
      <c r="D150" s="172" t="s">
        <v>52</v>
      </c>
      <c r="E150" s="167">
        <v>924444.5</v>
      </c>
      <c r="F150" s="168">
        <v>1023273.4388</v>
      </c>
      <c r="G150" s="169">
        <v>18661</v>
      </c>
      <c r="H150" s="170">
        <v>2.0641187950000002</v>
      </c>
      <c r="I150" s="170">
        <v>2.777354951</v>
      </c>
      <c r="J150" s="170">
        <v>2.5091147798</v>
      </c>
      <c r="K150" s="168">
        <v>38518.520833000002</v>
      </c>
      <c r="L150" s="166" t="str">
        <f t="shared" si="5"/>
        <v>Other</v>
      </c>
      <c r="M150" t="str">
        <f t="shared" si="4"/>
        <v>Nelson Marlborough</v>
      </c>
    </row>
    <row r="151" spans="1:13" x14ac:dyDescent="0.2">
      <c r="A151" s="166" t="s">
        <v>5</v>
      </c>
      <c r="B151" s="166" t="s">
        <v>71</v>
      </c>
      <c r="C151" s="166" t="s">
        <v>131</v>
      </c>
      <c r="D151" s="172" t="s">
        <v>53</v>
      </c>
      <c r="E151" s="167">
        <v>494364.5</v>
      </c>
      <c r="F151" s="168">
        <v>461215.15317000001</v>
      </c>
      <c r="G151" s="169">
        <v>7281</v>
      </c>
      <c r="H151" s="170">
        <v>2.8290785377000001</v>
      </c>
      <c r="I151" s="170">
        <v>2.777354951</v>
      </c>
      <c r="J151" s="170">
        <v>2.9769743736000001</v>
      </c>
      <c r="K151" s="168">
        <v>20598.520832999999</v>
      </c>
      <c r="L151" s="166" t="str">
        <f t="shared" si="5"/>
        <v>Other</v>
      </c>
      <c r="M151" t="str">
        <f t="shared" si="4"/>
        <v>South Canterbury</v>
      </c>
    </row>
    <row r="152" spans="1:13" x14ac:dyDescent="0.2">
      <c r="A152" s="166" t="s">
        <v>5</v>
      </c>
      <c r="B152" s="166" t="s">
        <v>71</v>
      </c>
      <c r="C152" s="166" t="s">
        <v>131</v>
      </c>
      <c r="D152" s="166" t="s">
        <v>54</v>
      </c>
      <c r="E152" s="167">
        <v>2168247.5</v>
      </c>
      <c r="F152" s="168">
        <v>2302878.3944999999</v>
      </c>
      <c r="G152" s="169">
        <v>34909</v>
      </c>
      <c r="H152" s="170">
        <v>2.5879757608</v>
      </c>
      <c r="I152" s="170">
        <v>2.777354951</v>
      </c>
      <c r="J152" s="170">
        <v>2.6149852043999999</v>
      </c>
      <c r="K152" s="168">
        <v>90343.645833000002</v>
      </c>
      <c r="L152" s="166" t="str">
        <f t="shared" si="5"/>
        <v>Other</v>
      </c>
      <c r="M152" t="str">
        <f t="shared" si="4"/>
        <v>Southern</v>
      </c>
    </row>
    <row r="153" spans="1:13" x14ac:dyDescent="0.2">
      <c r="A153" s="166" t="s">
        <v>5</v>
      </c>
      <c r="B153" s="166" t="s">
        <v>71</v>
      </c>
      <c r="C153" s="166" t="s">
        <v>131</v>
      </c>
      <c r="D153" s="166" t="s">
        <v>55</v>
      </c>
      <c r="E153" s="167">
        <v>225146</v>
      </c>
      <c r="F153" s="168">
        <v>208999.69269</v>
      </c>
      <c r="G153" s="169">
        <v>3268</v>
      </c>
      <c r="H153" s="170">
        <v>2.8705885353</v>
      </c>
      <c r="I153" s="170">
        <v>2.777354951</v>
      </c>
      <c r="J153" s="170">
        <v>2.9919199868000002</v>
      </c>
      <c r="K153" s="168">
        <v>9381.0833332999991</v>
      </c>
      <c r="L153" s="166" t="str">
        <f t="shared" si="5"/>
        <v>Other</v>
      </c>
      <c r="M153" t="s">
        <v>104</v>
      </c>
    </row>
    <row r="154" spans="1:13" x14ac:dyDescent="0.2">
      <c r="A154" s="166" t="s">
        <v>5</v>
      </c>
      <c r="B154" s="166" t="s">
        <v>71</v>
      </c>
      <c r="C154" s="166" t="s">
        <v>131</v>
      </c>
      <c r="D154" s="166" t="s">
        <v>56</v>
      </c>
      <c r="E154" s="167">
        <v>951476.5</v>
      </c>
      <c r="F154" s="168">
        <v>874144.57186000003</v>
      </c>
      <c r="G154" s="169">
        <v>15306</v>
      </c>
      <c r="H154" s="170">
        <v>2.5901511934000001</v>
      </c>
      <c r="I154" s="170">
        <v>2.777354951</v>
      </c>
      <c r="J154" s="170">
        <v>3.0230559716999998</v>
      </c>
      <c r="K154" s="168">
        <v>39644.854166999998</v>
      </c>
      <c r="L154" s="166" t="str">
        <f t="shared" si="5"/>
        <v>Other</v>
      </c>
      <c r="M154" t="str">
        <f t="shared" si="4"/>
        <v>Taranaki</v>
      </c>
    </row>
    <row r="155" spans="1:13" x14ac:dyDescent="0.2">
      <c r="A155" s="166" t="s">
        <v>5</v>
      </c>
      <c r="B155" s="166" t="s">
        <v>71</v>
      </c>
      <c r="C155" s="166" t="s">
        <v>131</v>
      </c>
      <c r="D155" s="172" t="s">
        <v>132</v>
      </c>
      <c r="E155" s="167">
        <v>1136164</v>
      </c>
      <c r="F155" s="168">
        <v>1057167.0915999999</v>
      </c>
      <c r="G155" s="169">
        <v>18444</v>
      </c>
      <c r="H155" s="170">
        <v>2.5666973902999999</v>
      </c>
      <c r="I155" s="170">
        <v>2.777354951</v>
      </c>
      <c r="J155" s="170">
        <v>2.9848930558000002</v>
      </c>
      <c r="K155" s="168">
        <v>47340.166666999998</v>
      </c>
      <c r="L155" s="166" t="str">
        <f t="shared" si="5"/>
        <v>Other</v>
      </c>
      <c r="M155" t="str">
        <f t="shared" si="4"/>
        <v>Te Tai Tokerau</v>
      </c>
    </row>
    <row r="156" spans="1:13" x14ac:dyDescent="0.2">
      <c r="A156" s="166" t="s">
        <v>5</v>
      </c>
      <c r="B156" s="166" t="s">
        <v>71</v>
      </c>
      <c r="C156" s="166" t="s">
        <v>131</v>
      </c>
      <c r="D156" s="166" t="s">
        <v>57</v>
      </c>
      <c r="E156" s="167">
        <v>3070839.5</v>
      </c>
      <c r="F156" s="168">
        <v>2971525.4893999998</v>
      </c>
      <c r="G156" s="169">
        <v>43598</v>
      </c>
      <c r="H156" s="170">
        <v>2.9348054001000001</v>
      </c>
      <c r="I156" s="170">
        <v>2.777354951</v>
      </c>
      <c r="J156" s="170">
        <v>2.8701794143999999</v>
      </c>
      <c r="K156" s="168">
        <v>127951.64582999999</v>
      </c>
      <c r="L156" s="166" t="str">
        <f t="shared" si="5"/>
        <v>Other</v>
      </c>
      <c r="M156" t="str">
        <f t="shared" si="4"/>
        <v>Waikato</v>
      </c>
    </row>
    <row r="157" spans="1:13" x14ac:dyDescent="0.2">
      <c r="A157" s="166" t="s">
        <v>5</v>
      </c>
      <c r="B157" s="166" t="s">
        <v>71</v>
      </c>
      <c r="C157" s="166" t="s">
        <v>131</v>
      </c>
      <c r="D157" s="166" t="s">
        <v>58</v>
      </c>
      <c r="E157" s="167">
        <v>220462.5</v>
      </c>
      <c r="F157" s="168">
        <v>206400.04370000001</v>
      </c>
      <c r="G157" s="169">
        <v>3366</v>
      </c>
      <c r="H157" s="170">
        <v>2.7290366904000001</v>
      </c>
      <c r="I157" s="170">
        <v>2.777354951</v>
      </c>
      <c r="J157" s="170">
        <v>2.9665818132999999</v>
      </c>
      <c r="K157" s="168">
        <v>9185.9375</v>
      </c>
      <c r="L157" s="166" t="str">
        <f t="shared" si="5"/>
        <v>Other</v>
      </c>
      <c r="M157" t="str">
        <f t="shared" si="4"/>
        <v>Wairarapa</v>
      </c>
    </row>
    <row r="158" spans="1:13" x14ac:dyDescent="0.2">
      <c r="A158" s="166" t="s">
        <v>5</v>
      </c>
      <c r="B158" s="166" t="s">
        <v>71</v>
      </c>
      <c r="C158" s="166" t="s">
        <v>131</v>
      </c>
      <c r="D158" s="166" t="s">
        <v>59</v>
      </c>
      <c r="E158" s="167">
        <v>3878397</v>
      </c>
      <c r="F158" s="168">
        <v>3714409.7527999999</v>
      </c>
      <c r="G158" s="169">
        <v>57020</v>
      </c>
      <c r="H158" s="170">
        <v>2.8340911084</v>
      </c>
      <c r="I158" s="170">
        <v>2.777354951</v>
      </c>
      <c r="J158" s="170">
        <v>2.8999722235999998</v>
      </c>
      <c r="K158" s="168">
        <v>161599.875</v>
      </c>
      <c r="L158" s="166" t="str">
        <f t="shared" si="5"/>
        <v>Other</v>
      </c>
      <c r="M158" t="s">
        <v>103</v>
      </c>
    </row>
    <row r="159" spans="1:13" x14ac:dyDescent="0.2">
      <c r="A159" s="166" t="s">
        <v>5</v>
      </c>
      <c r="B159" s="166" t="s">
        <v>71</v>
      </c>
      <c r="C159" s="166" t="s">
        <v>131</v>
      </c>
      <c r="D159" s="166" t="s">
        <v>60</v>
      </c>
      <c r="E159" s="167">
        <v>156869</v>
      </c>
      <c r="F159" s="168">
        <v>206720.55217000001</v>
      </c>
      <c r="G159" s="169">
        <v>3867</v>
      </c>
      <c r="H159" s="170">
        <v>1.6902529954000001</v>
      </c>
      <c r="I159" s="170">
        <v>2.777354951</v>
      </c>
      <c r="J159" s="170">
        <v>2.1075838335000001</v>
      </c>
      <c r="K159" s="168">
        <v>6536.2083333</v>
      </c>
      <c r="L159" s="166" t="str">
        <f t="shared" si="5"/>
        <v>Other</v>
      </c>
      <c r="M159" t="str">
        <f t="shared" si="4"/>
        <v>West Coast</v>
      </c>
    </row>
    <row r="160" spans="1:13" x14ac:dyDescent="0.2">
      <c r="A160" s="166" t="s">
        <v>5</v>
      </c>
      <c r="B160" s="166" t="s">
        <v>71</v>
      </c>
      <c r="C160" s="166" t="s">
        <v>131</v>
      </c>
      <c r="D160" s="166" t="s">
        <v>61</v>
      </c>
      <c r="E160" s="167">
        <v>447361</v>
      </c>
      <c r="F160" s="168">
        <v>465365.92953000002</v>
      </c>
      <c r="G160" s="169">
        <v>8424</v>
      </c>
      <c r="H160" s="170">
        <v>2.2127304922</v>
      </c>
      <c r="I160" s="170">
        <v>2.777354951</v>
      </c>
      <c r="J160" s="170">
        <v>2.6698995552000002</v>
      </c>
      <c r="K160" s="168">
        <v>18640.041667000001</v>
      </c>
      <c r="L160" s="166" t="str">
        <f t="shared" si="5"/>
        <v>Other</v>
      </c>
      <c r="M160" t="str">
        <f t="shared" si="4"/>
        <v>Whanganui</v>
      </c>
    </row>
    <row r="161" spans="1:13" x14ac:dyDescent="0.2">
      <c r="A161" s="166" t="s">
        <v>5</v>
      </c>
      <c r="B161" s="166" t="s">
        <v>71</v>
      </c>
      <c r="C161" s="166" t="s">
        <v>131</v>
      </c>
      <c r="D161" s="166" t="s">
        <v>133</v>
      </c>
      <c r="E161" s="167">
        <v>31823488.5</v>
      </c>
      <c r="F161" s="168">
        <v>31423021.951000001</v>
      </c>
      <c r="G161" s="169">
        <v>477425</v>
      </c>
      <c r="H161" s="170">
        <v>2.777354951</v>
      </c>
      <c r="I161" s="170">
        <v>2.777354951</v>
      </c>
      <c r="J161" s="170">
        <v>2.8127505840000002</v>
      </c>
      <c r="K161" s="168">
        <v>1325978.6875</v>
      </c>
      <c r="L161" s="166" t="str">
        <f t="shared" si="5"/>
        <v>Other</v>
      </c>
      <c r="M161" t="str">
        <f t="shared" si="4"/>
        <v>NATIONAL</v>
      </c>
    </row>
    <row r="162" spans="1:13" x14ac:dyDescent="0.2">
      <c r="A162" s="166" t="s">
        <v>5</v>
      </c>
      <c r="B162" s="166" t="s">
        <v>70</v>
      </c>
      <c r="C162" s="166" t="s">
        <v>131</v>
      </c>
      <c r="D162" s="166" t="s">
        <v>45</v>
      </c>
      <c r="E162" s="167">
        <v>957725.5</v>
      </c>
      <c r="F162" s="168">
        <v>970444.66972999997</v>
      </c>
      <c r="G162" s="169">
        <v>13799</v>
      </c>
      <c r="H162" s="170">
        <v>2.8918928303999998</v>
      </c>
      <c r="I162" s="170">
        <v>2.6005739568999999</v>
      </c>
      <c r="J162" s="170">
        <v>2.5664894360999999</v>
      </c>
      <c r="K162" s="168">
        <v>39905.229166999998</v>
      </c>
      <c r="L162" s="166" t="str">
        <f t="shared" si="5"/>
        <v>Pacific</v>
      </c>
      <c r="M162" t="str">
        <f t="shared" si="4"/>
        <v>Auckland</v>
      </c>
    </row>
    <row r="163" spans="1:13" x14ac:dyDescent="0.2">
      <c r="A163" s="166" t="s">
        <v>5</v>
      </c>
      <c r="B163" s="166" t="s">
        <v>70</v>
      </c>
      <c r="C163" s="166" t="s">
        <v>131</v>
      </c>
      <c r="D163" s="166" t="s">
        <v>46</v>
      </c>
      <c r="E163" s="167">
        <v>33735</v>
      </c>
      <c r="F163" s="168">
        <v>37028.975764000003</v>
      </c>
      <c r="G163" s="169">
        <v>734</v>
      </c>
      <c r="H163" s="170">
        <v>1.915020436</v>
      </c>
      <c r="I163" s="170">
        <v>2.6005739568999999</v>
      </c>
      <c r="J163" s="170">
        <v>2.3692354602000001</v>
      </c>
      <c r="K163" s="168">
        <v>1405.625</v>
      </c>
      <c r="L163" s="166" t="str">
        <f t="shared" si="5"/>
        <v>Pacific</v>
      </c>
      <c r="M163" t="str">
        <f t="shared" si="4"/>
        <v>Bay of Plenty</v>
      </c>
    </row>
    <row r="164" spans="1:13" x14ac:dyDescent="0.2">
      <c r="A164" s="166" t="s">
        <v>5</v>
      </c>
      <c r="B164" s="166" t="s">
        <v>70</v>
      </c>
      <c r="C164" s="166" t="s">
        <v>131</v>
      </c>
      <c r="D164" s="166" t="s">
        <v>47</v>
      </c>
      <c r="E164" s="167">
        <v>139227.5</v>
      </c>
      <c r="F164" s="168">
        <v>154218.85829</v>
      </c>
      <c r="G164" s="169">
        <v>2040</v>
      </c>
      <c r="H164" s="170">
        <v>2.8436989379000002</v>
      </c>
      <c r="I164" s="170">
        <v>2.6005739568999999</v>
      </c>
      <c r="J164" s="170">
        <v>2.3477764951000002</v>
      </c>
      <c r="K164" s="168">
        <v>5801.1458333</v>
      </c>
      <c r="L164" s="166" t="str">
        <f t="shared" si="5"/>
        <v>Pacific</v>
      </c>
      <c r="M164" t="str">
        <f t="shared" si="4"/>
        <v>Canterbury</v>
      </c>
    </row>
    <row r="165" spans="1:13" x14ac:dyDescent="0.2">
      <c r="A165" s="166" t="s">
        <v>5</v>
      </c>
      <c r="B165" s="166" t="s">
        <v>70</v>
      </c>
      <c r="C165" s="166" t="s">
        <v>131</v>
      </c>
      <c r="D165" s="172" t="s">
        <v>120</v>
      </c>
      <c r="E165" s="167">
        <v>331978</v>
      </c>
      <c r="F165" s="168">
        <v>376421.27557</v>
      </c>
      <c r="G165" s="169">
        <v>6536</v>
      </c>
      <c r="H165" s="170">
        <v>2.1163428192999998</v>
      </c>
      <c r="I165" s="170">
        <v>2.6005739568999999</v>
      </c>
      <c r="J165" s="170">
        <v>2.2935296092000002</v>
      </c>
      <c r="K165" s="168">
        <v>13832.416667</v>
      </c>
      <c r="L165" s="166" t="str">
        <f t="shared" si="5"/>
        <v>Pacific</v>
      </c>
      <c r="M165" t="str">
        <f t="shared" si="4"/>
        <v>Capital, Coast and Hutt Valley</v>
      </c>
    </row>
    <row r="166" spans="1:13" x14ac:dyDescent="0.2">
      <c r="A166" s="166" t="s">
        <v>5</v>
      </c>
      <c r="B166" s="166" t="s">
        <v>70</v>
      </c>
      <c r="C166" s="166" t="s">
        <v>131</v>
      </c>
      <c r="D166" s="172" t="s">
        <v>48</v>
      </c>
      <c r="E166" s="167">
        <v>1460791</v>
      </c>
      <c r="F166" s="168">
        <v>1390139.1841</v>
      </c>
      <c r="G166" s="169">
        <v>20979</v>
      </c>
      <c r="H166" s="170">
        <v>2.9012961374000001</v>
      </c>
      <c r="I166" s="170">
        <v>2.6005739568999999</v>
      </c>
      <c r="J166" s="170">
        <v>2.7327443714999999</v>
      </c>
      <c r="K166" s="168">
        <v>60866.291666999998</v>
      </c>
      <c r="L166" s="166" t="str">
        <f t="shared" si="5"/>
        <v>Pacific</v>
      </c>
      <c r="M166" t="str">
        <f t="shared" si="4"/>
        <v>Counties Manukau</v>
      </c>
    </row>
    <row r="167" spans="1:13" x14ac:dyDescent="0.2">
      <c r="A167" s="166" t="s">
        <v>5</v>
      </c>
      <c r="B167" s="166" t="s">
        <v>70</v>
      </c>
      <c r="C167" s="166" t="s">
        <v>131</v>
      </c>
      <c r="D167" s="166" t="s">
        <v>49</v>
      </c>
      <c r="E167" s="167">
        <v>54476.5</v>
      </c>
      <c r="F167" s="168">
        <v>62841.976419999999</v>
      </c>
      <c r="G167" s="169">
        <v>1322</v>
      </c>
      <c r="H167" s="170">
        <v>1.7169849975</v>
      </c>
      <c r="I167" s="170">
        <v>2.6005739568999999</v>
      </c>
      <c r="J167" s="170">
        <v>2.2543875166</v>
      </c>
      <c r="K167" s="168">
        <v>2269.8541667</v>
      </c>
      <c r="L167" s="166" t="str">
        <f t="shared" si="5"/>
        <v>Pacific</v>
      </c>
      <c r="M167" t="str">
        <f t="shared" si="4"/>
        <v>Hawkes Bay</v>
      </c>
    </row>
    <row r="168" spans="1:13" x14ac:dyDescent="0.2">
      <c r="A168" s="166" t="s">
        <v>5</v>
      </c>
      <c r="B168" s="166" t="s">
        <v>70</v>
      </c>
      <c r="C168" s="166" t="s">
        <v>131</v>
      </c>
      <c r="D168" s="166" t="s">
        <v>50</v>
      </c>
      <c r="E168" s="167">
        <v>23725.5</v>
      </c>
      <c r="F168" s="168">
        <v>28815.509181000001</v>
      </c>
      <c r="G168" s="169">
        <v>489</v>
      </c>
      <c r="H168" s="170">
        <v>2.0216002044999999</v>
      </c>
      <c r="I168" s="170">
        <v>2.6005739568999999</v>
      </c>
      <c r="J168" s="170">
        <v>2.1412051762000002</v>
      </c>
      <c r="K168" s="168">
        <v>988.5625</v>
      </c>
      <c r="L168" s="166" t="str">
        <f t="shared" si="5"/>
        <v>Pacific</v>
      </c>
      <c r="M168" t="str">
        <f t="shared" si="4"/>
        <v>Lakes</v>
      </c>
    </row>
    <row r="169" spans="1:13" x14ac:dyDescent="0.2">
      <c r="A169" s="166" t="s">
        <v>5</v>
      </c>
      <c r="B169" s="166" t="s">
        <v>70</v>
      </c>
      <c r="C169" s="166" t="s">
        <v>131</v>
      </c>
      <c r="D169" s="166" t="s">
        <v>51</v>
      </c>
      <c r="E169" s="167">
        <v>39690.5</v>
      </c>
      <c r="F169" s="168">
        <v>36801.633925000002</v>
      </c>
      <c r="G169" s="169">
        <v>700</v>
      </c>
      <c r="H169" s="170">
        <v>2.3625297618999999</v>
      </c>
      <c r="I169" s="170">
        <v>2.6005739568999999</v>
      </c>
      <c r="J169" s="170">
        <v>2.8047146180000002</v>
      </c>
      <c r="K169" s="168">
        <v>1653.7708333</v>
      </c>
      <c r="L169" s="166" t="str">
        <f t="shared" si="5"/>
        <v>Pacific</v>
      </c>
      <c r="M169" t="str">
        <f t="shared" si="4"/>
        <v>MidCentral</v>
      </c>
    </row>
    <row r="170" spans="1:13" x14ac:dyDescent="0.2">
      <c r="A170" s="166" t="s">
        <v>5</v>
      </c>
      <c r="B170" s="166" t="s">
        <v>70</v>
      </c>
      <c r="C170" s="166" t="s">
        <v>131</v>
      </c>
      <c r="D170" s="172" t="s">
        <v>52</v>
      </c>
      <c r="E170" s="167">
        <v>17387</v>
      </c>
      <c r="F170" s="168">
        <v>20774.824640999999</v>
      </c>
      <c r="G170" s="169">
        <v>502</v>
      </c>
      <c r="H170" s="170">
        <v>1.4431440902999999</v>
      </c>
      <c r="I170" s="170">
        <v>2.6005739568999999</v>
      </c>
      <c r="J170" s="170">
        <v>2.1764891002</v>
      </c>
      <c r="K170" s="168">
        <v>724.45833332999996</v>
      </c>
      <c r="L170" s="166" t="str">
        <f t="shared" si="5"/>
        <v>Pacific</v>
      </c>
      <c r="M170" t="str">
        <f t="shared" si="4"/>
        <v>Nelson Marlborough</v>
      </c>
    </row>
    <row r="171" spans="1:13" x14ac:dyDescent="0.2">
      <c r="A171" s="166" t="s">
        <v>5</v>
      </c>
      <c r="B171" s="166" t="s">
        <v>70</v>
      </c>
      <c r="C171" s="166" t="s">
        <v>131</v>
      </c>
      <c r="D171" s="172" t="s">
        <v>53</v>
      </c>
      <c r="E171" s="167">
        <v>9641.5</v>
      </c>
      <c r="F171" s="168">
        <v>9124.7182496000005</v>
      </c>
      <c r="G171" s="169">
        <v>226</v>
      </c>
      <c r="H171" s="170">
        <v>1.7775626844000001</v>
      </c>
      <c r="I171" s="170">
        <v>2.6005739568999999</v>
      </c>
      <c r="J171" s="170">
        <v>2.7478584125999999</v>
      </c>
      <c r="K171" s="168">
        <v>401.72916666999998</v>
      </c>
      <c r="L171" s="166" t="str">
        <f t="shared" si="5"/>
        <v>Pacific</v>
      </c>
      <c r="M171" t="str">
        <f t="shared" si="4"/>
        <v>South Canterbury</v>
      </c>
    </row>
    <row r="172" spans="1:13" x14ac:dyDescent="0.2">
      <c r="A172" s="166" t="s">
        <v>5</v>
      </c>
      <c r="B172" s="166" t="s">
        <v>70</v>
      </c>
      <c r="C172" s="166" t="s">
        <v>131</v>
      </c>
      <c r="D172" s="166" t="s">
        <v>54</v>
      </c>
      <c r="E172" s="167">
        <v>55548.5</v>
      </c>
      <c r="F172" s="168">
        <v>62862.962145999998</v>
      </c>
      <c r="G172" s="169">
        <v>1167</v>
      </c>
      <c r="H172" s="170">
        <v>1.9833083405</v>
      </c>
      <c r="I172" s="170">
        <v>2.6005739568999999</v>
      </c>
      <c r="J172" s="170">
        <v>2.2979824290000002</v>
      </c>
      <c r="K172" s="168">
        <v>2314.5208333</v>
      </c>
      <c r="L172" s="166" t="str">
        <f t="shared" si="5"/>
        <v>Pacific</v>
      </c>
      <c r="M172" t="str">
        <f t="shared" si="4"/>
        <v>Southern</v>
      </c>
    </row>
    <row r="173" spans="1:13" x14ac:dyDescent="0.2">
      <c r="A173" s="166" t="s">
        <v>5</v>
      </c>
      <c r="B173" s="166" t="s">
        <v>70</v>
      </c>
      <c r="C173" s="166" t="s">
        <v>131</v>
      </c>
      <c r="D173" s="166" t="s">
        <v>55</v>
      </c>
      <c r="E173" s="167">
        <v>10729</v>
      </c>
      <c r="F173" s="168">
        <v>10544.347441</v>
      </c>
      <c r="G173" s="169">
        <v>188</v>
      </c>
      <c r="H173" s="170">
        <v>2.3778812057000001</v>
      </c>
      <c r="I173" s="170">
        <v>2.6005739568999999</v>
      </c>
      <c r="J173" s="170">
        <v>2.6461151949000001</v>
      </c>
      <c r="K173" s="168">
        <v>447.04166666999998</v>
      </c>
      <c r="L173" s="166" t="str">
        <f t="shared" si="5"/>
        <v>Pacific</v>
      </c>
      <c r="M173" t="s">
        <v>104</v>
      </c>
    </row>
    <row r="174" spans="1:13" x14ac:dyDescent="0.2">
      <c r="A174" s="166" t="s">
        <v>5</v>
      </c>
      <c r="B174" s="166" t="s">
        <v>70</v>
      </c>
      <c r="C174" s="166" t="s">
        <v>131</v>
      </c>
      <c r="D174" s="166" t="s">
        <v>56</v>
      </c>
      <c r="E174" s="167">
        <v>11051.5</v>
      </c>
      <c r="F174" s="168">
        <v>11550.545219</v>
      </c>
      <c r="G174" s="169">
        <v>242</v>
      </c>
      <c r="H174" s="170">
        <v>1.9028064737999999</v>
      </c>
      <c r="I174" s="170">
        <v>2.6005739568999999</v>
      </c>
      <c r="J174" s="170">
        <v>2.4882152782000002</v>
      </c>
      <c r="K174" s="168">
        <v>460.47916666999998</v>
      </c>
      <c r="L174" s="166" t="str">
        <f t="shared" si="5"/>
        <v>Pacific</v>
      </c>
      <c r="M174" t="str">
        <f t="shared" si="4"/>
        <v>Taranaki</v>
      </c>
    </row>
    <row r="175" spans="1:13" x14ac:dyDescent="0.2">
      <c r="A175" s="166" t="s">
        <v>5</v>
      </c>
      <c r="B175" s="166" t="s">
        <v>70</v>
      </c>
      <c r="C175" s="166" t="s">
        <v>131</v>
      </c>
      <c r="D175" s="172" t="s">
        <v>132</v>
      </c>
      <c r="E175" s="167">
        <v>21754</v>
      </c>
      <c r="F175" s="168">
        <v>26213.292852999999</v>
      </c>
      <c r="G175" s="169">
        <v>563</v>
      </c>
      <c r="H175" s="170">
        <v>1.6099763172999999</v>
      </c>
      <c r="I175" s="170">
        <v>2.6005739568999999</v>
      </c>
      <c r="J175" s="170">
        <v>2.1581754789000001</v>
      </c>
      <c r="K175" s="168">
        <v>906.41666667000004</v>
      </c>
      <c r="L175" s="166" t="str">
        <f t="shared" si="5"/>
        <v>Pacific</v>
      </c>
      <c r="M175" t="str">
        <f t="shared" si="4"/>
        <v>Te Tai Tokerau</v>
      </c>
    </row>
    <row r="176" spans="1:13" x14ac:dyDescent="0.2">
      <c r="A176" s="166" t="s">
        <v>5</v>
      </c>
      <c r="B176" s="166" t="s">
        <v>70</v>
      </c>
      <c r="C176" s="166" t="s">
        <v>131</v>
      </c>
      <c r="D176" s="166" t="s">
        <v>57</v>
      </c>
      <c r="E176" s="167">
        <v>137876</v>
      </c>
      <c r="F176" s="168">
        <v>127144.99151000001</v>
      </c>
      <c r="G176" s="169">
        <v>2130</v>
      </c>
      <c r="H176" s="170">
        <v>2.6971048513000002</v>
      </c>
      <c r="I176" s="170">
        <v>2.6005739568999999</v>
      </c>
      <c r="J176" s="170">
        <v>2.8200618097999999</v>
      </c>
      <c r="K176" s="168">
        <v>5744.8333333</v>
      </c>
      <c r="L176" s="166" t="str">
        <f t="shared" si="5"/>
        <v>Pacific</v>
      </c>
      <c r="M176" t="str">
        <f t="shared" si="4"/>
        <v>Waikato</v>
      </c>
    </row>
    <row r="177" spans="1:13" x14ac:dyDescent="0.2">
      <c r="A177" s="166" t="s">
        <v>5</v>
      </c>
      <c r="B177" s="166" t="s">
        <v>70</v>
      </c>
      <c r="C177" s="166" t="s">
        <v>131</v>
      </c>
      <c r="D177" s="166" t="s">
        <v>58</v>
      </c>
      <c r="E177" s="167">
        <v>4175</v>
      </c>
      <c r="F177" s="168">
        <v>4513.2154092999999</v>
      </c>
      <c r="G177" s="169">
        <v>84</v>
      </c>
      <c r="H177" s="170">
        <v>2.0709325396999998</v>
      </c>
      <c r="I177" s="170">
        <v>2.6005739568999999</v>
      </c>
      <c r="J177" s="170">
        <v>2.4056897988000001</v>
      </c>
      <c r="K177" s="168">
        <v>173.95833332999999</v>
      </c>
      <c r="L177" s="166" t="str">
        <f t="shared" si="5"/>
        <v>Pacific</v>
      </c>
      <c r="M177" t="str">
        <f t="shared" si="4"/>
        <v>Wairarapa</v>
      </c>
    </row>
    <row r="178" spans="1:13" x14ac:dyDescent="0.2">
      <c r="A178" s="166" t="s">
        <v>5</v>
      </c>
      <c r="B178" s="166" t="s">
        <v>70</v>
      </c>
      <c r="C178" s="166" t="s">
        <v>131</v>
      </c>
      <c r="D178" s="166" t="s">
        <v>59</v>
      </c>
      <c r="E178" s="167">
        <v>417515.5</v>
      </c>
      <c r="F178" s="168">
        <v>450525.94115999999</v>
      </c>
      <c r="G178" s="169">
        <v>7871</v>
      </c>
      <c r="H178" s="170">
        <v>2.2101993604999999</v>
      </c>
      <c r="I178" s="170">
        <v>2.6005739568999999</v>
      </c>
      <c r="J178" s="170">
        <v>2.4100275626999998</v>
      </c>
      <c r="K178" s="168">
        <v>17396.479167000001</v>
      </c>
      <c r="L178" s="166" t="str">
        <f t="shared" si="5"/>
        <v>Pacific</v>
      </c>
      <c r="M178" t="s">
        <v>103</v>
      </c>
    </row>
    <row r="179" spans="1:13" x14ac:dyDescent="0.2">
      <c r="A179" s="166" t="s">
        <v>5</v>
      </c>
      <c r="B179" s="166" t="s">
        <v>70</v>
      </c>
      <c r="C179" s="166" t="s">
        <v>131</v>
      </c>
      <c r="D179" s="166" t="s">
        <v>60</v>
      </c>
      <c r="E179" s="167">
        <v>1087</v>
      </c>
      <c r="F179" s="168">
        <v>1855.1485964000001</v>
      </c>
      <c r="G179" s="169">
        <v>41</v>
      </c>
      <c r="H179" s="170">
        <v>1.1046747966999999</v>
      </c>
      <c r="I179" s="170">
        <v>2.6005739568999999</v>
      </c>
      <c r="J179" s="170">
        <v>1.5237722177999999</v>
      </c>
      <c r="K179" s="168">
        <v>45.291666667000001</v>
      </c>
      <c r="L179" s="166" t="str">
        <f t="shared" si="5"/>
        <v>Pacific</v>
      </c>
      <c r="M179" t="str">
        <f t="shared" si="4"/>
        <v>West Coast</v>
      </c>
    </row>
    <row r="180" spans="1:13" x14ac:dyDescent="0.2">
      <c r="A180" s="166" t="s">
        <v>5</v>
      </c>
      <c r="B180" s="166" t="s">
        <v>70</v>
      </c>
      <c r="C180" s="166" t="s">
        <v>131</v>
      </c>
      <c r="D180" s="166" t="s">
        <v>61</v>
      </c>
      <c r="E180" s="167">
        <v>9472</v>
      </c>
      <c r="F180" s="168">
        <v>11306.353427</v>
      </c>
      <c r="G180" s="169">
        <v>271</v>
      </c>
      <c r="H180" s="170">
        <v>1.4563345633</v>
      </c>
      <c r="I180" s="170">
        <v>2.6005739568999999</v>
      </c>
      <c r="J180" s="170">
        <v>2.1786543891000001</v>
      </c>
      <c r="K180" s="168">
        <v>394.66666666999998</v>
      </c>
      <c r="L180" s="166" t="str">
        <f t="shared" si="5"/>
        <v>Pacific</v>
      </c>
      <c r="M180" t="str">
        <f t="shared" si="4"/>
        <v>Whanganui</v>
      </c>
    </row>
    <row r="181" spans="1:13" x14ac:dyDescent="0.2">
      <c r="A181" s="166" t="s">
        <v>5</v>
      </c>
      <c r="B181" s="166" t="s">
        <v>70</v>
      </c>
      <c r="C181" s="166" t="s">
        <v>131</v>
      </c>
      <c r="D181" s="166" t="s">
        <v>133</v>
      </c>
      <c r="E181" s="167">
        <v>3737586.5</v>
      </c>
      <c r="F181" s="168">
        <v>3793128.4235999999</v>
      </c>
      <c r="G181" s="169">
        <v>59884</v>
      </c>
      <c r="H181" s="170">
        <v>2.6005739568999999</v>
      </c>
      <c r="I181" s="170">
        <v>2.6005739568999999</v>
      </c>
      <c r="J181" s="170">
        <v>2.5624943392000001</v>
      </c>
      <c r="K181" s="168">
        <v>155732.77082999999</v>
      </c>
      <c r="L181" s="166" t="str">
        <f t="shared" si="5"/>
        <v>Pacific</v>
      </c>
      <c r="M181" t="str">
        <f t="shared" si="4"/>
        <v>NATIONAL</v>
      </c>
    </row>
    <row r="182" spans="1:13" x14ac:dyDescent="0.2">
      <c r="A182" s="166" t="s">
        <v>6</v>
      </c>
      <c r="B182" s="166" t="s">
        <v>131</v>
      </c>
      <c r="C182" s="166" t="s">
        <v>131</v>
      </c>
      <c r="D182" s="166" t="s">
        <v>45</v>
      </c>
      <c r="E182" s="167">
        <v>789659</v>
      </c>
      <c r="F182" s="168">
        <v>761654.03501999995</v>
      </c>
      <c r="G182" s="169">
        <v>21132</v>
      </c>
      <c r="H182" s="170">
        <v>1.5569968925</v>
      </c>
      <c r="I182" s="170">
        <v>1.3926761724000001</v>
      </c>
      <c r="J182" s="170">
        <v>1.4438829482</v>
      </c>
      <c r="K182" s="168">
        <v>32902.458333000002</v>
      </c>
      <c r="L182" s="166" t="str">
        <f t="shared" si="5"/>
        <v>All</v>
      </c>
      <c r="M182" t="str">
        <f t="shared" si="4"/>
        <v>Auckland</v>
      </c>
    </row>
    <row r="183" spans="1:13" x14ac:dyDescent="0.2">
      <c r="A183" s="166" t="s">
        <v>6</v>
      </c>
      <c r="B183" s="166" t="s">
        <v>131</v>
      </c>
      <c r="C183" s="166" t="s">
        <v>131</v>
      </c>
      <c r="D183" s="166" t="s">
        <v>46</v>
      </c>
      <c r="E183" s="167">
        <v>187063.5</v>
      </c>
      <c r="F183" s="168">
        <v>187347.09826</v>
      </c>
      <c r="G183" s="169">
        <v>6120</v>
      </c>
      <c r="H183" s="170">
        <v>1.2735804739000001</v>
      </c>
      <c r="I183" s="170">
        <v>1.3926761724000001</v>
      </c>
      <c r="J183" s="170">
        <v>1.390567997</v>
      </c>
      <c r="K183" s="168">
        <v>7794.3125</v>
      </c>
      <c r="L183" s="166" t="str">
        <f t="shared" si="5"/>
        <v>All</v>
      </c>
      <c r="M183" t="str">
        <f t="shared" si="4"/>
        <v>Bay of Plenty</v>
      </c>
    </row>
    <row r="184" spans="1:13" x14ac:dyDescent="0.2">
      <c r="A184" s="166" t="s">
        <v>6</v>
      </c>
      <c r="B184" s="166" t="s">
        <v>131</v>
      </c>
      <c r="C184" s="166" t="s">
        <v>131</v>
      </c>
      <c r="D184" s="166" t="s">
        <v>47</v>
      </c>
      <c r="E184" s="167">
        <v>506140</v>
      </c>
      <c r="F184" s="168">
        <v>497718.65564999997</v>
      </c>
      <c r="G184" s="169">
        <v>12574</v>
      </c>
      <c r="H184" s="170">
        <v>1.6772042840000001</v>
      </c>
      <c r="I184" s="170">
        <v>1.3926761724000001</v>
      </c>
      <c r="J184" s="170">
        <v>1.4162400985000001</v>
      </c>
      <c r="K184" s="168">
        <v>21089.166667000001</v>
      </c>
      <c r="L184" s="166" t="str">
        <f t="shared" si="5"/>
        <v>All</v>
      </c>
      <c r="M184" t="str">
        <f t="shared" si="4"/>
        <v>Canterbury</v>
      </c>
    </row>
    <row r="185" spans="1:13" x14ac:dyDescent="0.2">
      <c r="A185" s="166" t="s">
        <v>6</v>
      </c>
      <c r="B185" s="166" t="s">
        <v>131</v>
      </c>
      <c r="C185" s="166" t="s">
        <v>131</v>
      </c>
      <c r="D185" s="172" t="s">
        <v>120</v>
      </c>
      <c r="E185" s="167">
        <v>535248</v>
      </c>
      <c r="F185" s="168">
        <v>529735.30206999998</v>
      </c>
      <c r="G185" s="169">
        <v>14280</v>
      </c>
      <c r="H185" s="170">
        <v>1.5617647058999999</v>
      </c>
      <c r="I185" s="170">
        <v>1.3926761724000001</v>
      </c>
      <c r="J185" s="170">
        <v>1.4071690767</v>
      </c>
      <c r="K185" s="168">
        <v>22302</v>
      </c>
      <c r="L185" s="166" t="str">
        <f t="shared" si="5"/>
        <v>All</v>
      </c>
      <c r="M185" t="str">
        <f t="shared" si="4"/>
        <v>Capital, Coast and Hutt Valley</v>
      </c>
    </row>
    <row r="186" spans="1:13" x14ac:dyDescent="0.2">
      <c r="A186" s="166" t="s">
        <v>6</v>
      </c>
      <c r="B186" s="166" t="s">
        <v>131</v>
      </c>
      <c r="C186" s="166" t="s">
        <v>131</v>
      </c>
      <c r="D186" s="172" t="s">
        <v>48</v>
      </c>
      <c r="E186" s="167">
        <v>322799</v>
      </c>
      <c r="F186" s="168">
        <v>329545.70461000002</v>
      </c>
      <c r="G186" s="169">
        <v>12243</v>
      </c>
      <c r="H186" s="170">
        <v>1.0985835443</v>
      </c>
      <c r="I186" s="170">
        <v>1.3926761724000001</v>
      </c>
      <c r="J186" s="170">
        <v>1.3641642706999999</v>
      </c>
      <c r="K186" s="168">
        <v>13449.958333</v>
      </c>
      <c r="L186" s="166" t="str">
        <f t="shared" si="5"/>
        <v>All</v>
      </c>
      <c r="M186" t="str">
        <f t="shared" si="4"/>
        <v>Counties Manukau</v>
      </c>
    </row>
    <row r="187" spans="1:13" x14ac:dyDescent="0.2">
      <c r="A187" s="166" t="s">
        <v>6</v>
      </c>
      <c r="B187" s="166" t="s">
        <v>131</v>
      </c>
      <c r="C187" s="166" t="s">
        <v>131</v>
      </c>
      <c r="D187" s="166" t="s">
        <v>49</v>
      </c>
      <c r="E187" s="167">
        <v>164638.5</v>
      </c>
      <c r="F187" s="168">
        <v>155330.77155999999</v>
      </c>
      <c r="G187" s="169">
        <v>5024</v>
      </c>
      <c r="H187" s="170">
        <v>1.3654334196</v>
      </c>
      <c r="I187" s="170">
        <v>1.3926761724000001</v>
      </c>
      <c r="J187" s="170">
        <v>1.4761280956</v>
      </c>
      <c r="K187" s="168">
        <v>6859.9375</v>
      </c>
      <c r="L187" s="166" t="str">
        <f t="shared" si="5"/>
        <v>All</v>
      </c>
      <c r="M187" t="str">
        <f t="shared" si="4"/>
        <v>Hawkes Bay</v>
      </c>
    </row>
    <row r="188" spans="1:13" x14ac:dyDescent="0.2">
      <c r="A188" s="166" t="s">
        <v>6</v>
      </c>
      <c r="B188" s="166" t="s">
        <v>131</v>
      </c>
      <c r="C188" s="166" t="s">
        <v>131</v>
      </c>
      <c r="D188" s="166" t="s">
        <v>50</v>
      </c>
      <c r="E188" s="167">
        <v>86423</v>
      </c>
      <c r="F188" s="168">
        <v>99447.028025000007</v>
      </c>
      <c r="G188" s="169">
        <v>3292</v>
      </c>
      <c r="H188" s="170">
        <v>1.0938512556</v>
      </c>
      <c r="I188" s="170">
        <v>1.3926761724000001</v>
      </c>
      <c r="J188" s="170">
        <v>1.2102850656999999</v>
      </c>
      <c r="K188" s="168">
        <v>3600.9583333</v>
      </c>
      <c r="L188" s="166" t="str">
        <f t="shared" si="5"/>
        <v>All</v>
      </c>
      <c r="M188" t="str">
        <f t="shared" si="4"/>
        <v>Lakes</v>
      </c>
    </row>
    <row r="189" spans="1:13" x14ac:dyDescent="0.2">
      <c r="A189" s="166" t="s">
        <v>6</v>
      </c>
      <c r="B189" s="166" t="s">
        <v>131</v>
      </c>
      <c r="C189" s="166" t="s">
        <v>131</v>
      </c>
      <c r="D189" s="166" t="s">
        <v>51</v>
      </c>
      <c r="E189" s="167">
        <v>171624</v>
      </c>
      <c r="F189" s="168">
        <v>158510.99223999999</v>
      </c>
      <c r="G189" s="169">
        <v>4946</v>
      </c>
      <c r="H189" s="170">
        <v>1.4458147997999999</v>
      </c>
      <c r="I189" s="170">
        <v>1.3926761724000001</v>
      </c>
      <c r="J189" s="170">
        <v>1.5078869423000001</v>
      </c>
      <c r="K189" s="168">
        <v>7151</v>
      </c>
      <c r="L189" s="166" t="str">
        <f t="shared" si="5"/>
        <v>All</v>
      </c>
      <c r="M189" t="str">
        <f t="shared" si="4"/>
        <v>MidCentral</v>
      </c>
    </row>
    <row r="190" spans="1:13" x14ac:dyDescent="0.2">
      <c r="A190" s="166" t="s">
        <v>6</v>
      </c>
      <c r="B190" s="166" t="s">
        <v>131</v>
      </c>
      <c r="C190" s="166" t="s">
        <v>131</v>
      </c>
      <c r="D190" s="172" t="s">
        <v>52</v>
      </c>
      <c r="E190" s="167">
        <v>108202.5</v>
      </c>
      <c r="F190" s="168">
        <v>120598.58263</v>
      </c>
      <c r="G190" s="169">
        <v>3928</v>
      </c>
      <c r="H190" s="170">
        <v>1.1477692209999999</v>
      </c>
      <c r="I190" s="170">
        <v>1.3926761724000001</v>
      </c>
      <c r="J190" s="170">
        <v>1.2495258256999999</v>
      </c>
      <c r="K190" s="168">
        <v>4508.4375</v>
      </c>
      <c r="L190" s="166" t="str">
        <f t="shared" si="5"/>
        <v>All</v>
      </c>
      <c r="M190" t="str">
        <f t="shared" si="4"/>
        <v>Nelson Marlborough</v>
      </c>
    </row>
    <row r="191" spans="1:13" x14ac:dyDescent="0.2">
      <c r="A191" s="166" t="s">
        <v>6</v>
      </c>
      <c r="B191" s="166" t="s">
        <v>131</v>
      </c>
      <c r="C191" s="166" t="s">
        <v>131</v>
      </c>
      <c r="D191" s="172" t="s">
        <v>53</v>
      </c>
      <c r="E191" s="167">
        <v>48001</v>
      </c>
      <c r="F191" s="168">
        <v>58340.193199000001</v>
      </c>
      <c r="G191" s="169">
        <v>2263</v>
      </c>
      <c r="H191" s="170">
        <v>0.88380100159999997</v>
      </c>
      <c r="I191" s="170">
        <v>1.3926761724000001</v>
      </c>
      <c r="J191" s="170">
        <v>1.1458626597999999</v>
      </c>
      <c r="K191" s="168">
        <v>2000.0416667</v>
      </c>
      <c r="L191" s="166" t="str">
        <f t="shared" si="5"/>
        <v>All</v>
      </c>
      <c r="M191" t="str">
        <f t="shared" si="4"/>
        <v>South Canterbury</v>
      </c>
    </row>
    <row r="192" spans="1:13" x14ac:dyDescent="0.2">
      <c r="A192" s="166" t="s">
        <v>6</v>
      </c>
      <c r="B192" s="166" t="s">
        <v>131</v>
      </c>
      <c r="C192" s="166" t="s">
        <v>131</v>
      </c>
      <c r="D192" s="166" t="s">
        <v>54</v>
      </c>
      <c r="E192" s="167">
        <v>275586.5</v>
      </c>
      <c r="F192" s="168">
        <v>297336.15318000002</v>
      </c>
      <c r="G192" s="169">
        <v>8327</v>
      </c>
      <c r="H192" s="170">
        <v>1.3789805252</v>
      </c>
      <c r="I192" s="170">
        <v>1.3926761724000001</v>
      </c>
      <c r="J192" s="170">
        <v>1.2908041886999999</v>
      </c>
      <c r="K192" s="168">
        <v>11482.770833</v>
      </c>
      <c r="L192" s="166" t="str">
        <f t="shared" si="5"/>
        <v>All</v>
      </c>
      <c r="M192" t="str">
        <f t="shared" si="4"/>
        <v>Southern</v>
      </c>
    </row>
    <row r="193" spans="1:13" x14ac:dyDescent="0.2">
      <c r="A193" s="166" t="s">
        <v>6</v>
      </c>
      <c r="B193" s="166" t="s">
        <v>131</v>
      </c>
      <c r="C193" s="166" t="s">
        <v>131</v>
      </c>
      <c r="D193" s="166" t="s">
        <v>55</v>
      </c>
      <c r="E193" s="167">
        <v>31695.5</v>
      </c>
      <c r="F193" s="168">
        <v>31153.206113</v>
      </c>
      <c r="G193" s="169">
        <v>1278</v>
      </c>
      <c r="H193" s="170">
        <v>1.0333691967</v>
      </c>
      <c r="I193" s="170">
        <v>1.3926761724000001</v>
      </c>
      <c r="J193" s="170">
        <v>1.4169189348</v>
      </c>
      <c r="K193" s="168">
        <v>1320.6458333</v>
      </c>
      <c r="L193" s="166" t="str">
        <f t="shared" si="5"/>
        <v>All</v>
      </c>
      <c r="M193" t="s">
        <v>104</v>
      </c>
    </row>
    <row r="194" spans="1:13" x14ac:dyDescent="0.2">
      <c r="A194" s="166" t="s">
        <v>6</v>
      </c>
      <c r="B194" s="166" t="s">
        <v>131</v>
      </c>
      <c r="C194" s="166" t="s">
        <v>131</v>
      </c>
      <c r="D194" s="166" t="s">
        <v>56</v>
      </c>
      <c r="E194" s="167">
        <v>103145.5</v>
      </c>
      <c r="F194" s="168">
        <v>100783.3422</v>
      </c>
      <c r="G194" s="169">
        <v>3244</v>
      </c>
      <c r="H194" s="170">
        <v>1.3248240340999999</v>
      </c>
      <c r="I194" s="170">
        <v>1.3926761724000001</v>
      </c>
      <c r="J194" s="170">
        <v>1.4253176864999999</v>
      </c>
      <c r="K194" s="168">
        <v>4297.7291667</v>
      </c>
      <c r="L194" s="166" t="str">
        <f t="shared" si="5"/>
        <v>All</v>
      </c>
      <c r="M194" t="str">
        <f t="shared" si="4"/>
        <v>Taranaki</v>
      </c>
    </row>
    <row r="195" spans="1:13" x14ac:dyDescent="0.2">
      <c r="A195" s="166" t="s">
        <v>6</v>
      </c>
      <c r="B195" s="166" t="s">
        <v>131</v>
      </c>
      <c r="C195" s="166" t="s">
        <v>131</v>
      </c>
      <c r="D195" s="172" t="s">
        <v>132</v>
      </c>
      <c r="E195" s="167">
        <v>190675.5</v>
      </c>
      <c r="F195" s="168">
        <v>180504.13889</v>
      </c>
      <c r="G195" s="169">
        <v>6271</v>
      </c>
      <c r="H195" s="170">
        <v>1.2669131717</v>
      </c>
      <c r="I195" s="170">
        <v>1.3926761724000001</v>
      </c>
      <c r="J195" s="170">
        <v>1.4711531112</v>
      </c>
      <c r="K195" s="168">
        <v>7944.8125</v>
      </c>
      <c r="L195" s="166" t="str">
        <f t="shared" ref="L195:L258" si="6">B195</f>
        <v>All</v>
      </c>
      <c r="M195" t="str">
        <f t="shared" ref="M195:M257" si="7">D195</f>
        <v>Te Tai Tokerau</v>
      </c>
    </row>
    <row r="196" spans="1:13" x14ac:dyDescent="0.2">
      <c r="A196" s="166" t="s">
        <v>6</v>
      </c>
      <c r="B196" s="166" t="s">
        <v>131</v>
      </c>
      <c r="C196" s="166" t="s">
        <v>131</v>
      </c>
      <c r="D196" s="166" t="s">
        <v>57</v>
      </c>
      <c r="E196" s="167">
        <v>425890.5</v>
      </c>
      <c r="F196" s="168">
        <v>402338.73132999998</v>
      </c>
      <c r="G196" s="169">
        <v>12305</v>
      </c>
      <c r="H196" s="170">
        <v>1.4421322633</v>
      </c>
      <c r="I196" s="170">
        <v>1.3926761724000001</v>
      </c>
      <c r="J196" s="170">
        <v>1.4741994871999999</v>
      </c>
      <c r="K196" s="168">
        <v>17745.4375</v>
      </c>
      <c r="L196" s="166" t="str">
        <f t="shared" si="6"/>
        <v>All</v>
      </c>
      <c r="M196" t="str">
        <f t="shared" si="7"/>
        <v>Waikato</v>
      </c>
    </row>
    <row r="197" spans="1:13" x14ac:dyDescent="0.2">
      <c r="A197" s="166" t="s">
        <v>6</v>
      </c>
      <c r="B197" s="166" t="s">
        <v>131</v>
      </c>
      <c r="C197" s="166" t="s">
        <v>131</v>
      </c>
      <c r="D197" s="166" t="s">
        <v>58</v>
      </c>
      <c r="E197" s="167">
        <v>22396.5</v>
      </c>
      <c r="F197" s="168">
        <v>26757.974294</v>
      </c>
      <c r="G197" s="169">
        <v>1218</v>
      </c>
      <c r="H197" s="170">
        <v>0.76616379310000005</v>
      </c>
      <c r="I197" s="170">
        <v>1.3926761724000001</v>
      </c>
      <c r="J197" s="170">
        <v>1.1656738867000001</v>
      </c>
      <c r="K197" s="168">
        <v>933.1875</v>
      </c>
      <c r="L197" s="166" t="str">
        <f t="shared" si="6"/>
        <v>All</v>
      </c>
      <c r="M197" t="str">
        <f t="shared" si="7"/>
        <v>Wairarapa</v>
      </c>
    </row>
    <row r="198" spans="1:13" x14ac:dyDescent="0.2">
      <c r="A198" s="166" t="s">
        <v>6</v>
      </c>
      <c r="B198" s="166" t="s">
        <v>131</v>
      </c>
      <c r="C198" s="166" t="s">
        <v>131</v>
      </c>
      <c r="D198" s="166" t="s">
        <v>59</v>
      </c>
      <c r="E198" s="167">
        <v>388277.5</v>
      </c>
      <c r="F198" s="168">
        <v>419687.38420999999</v>
      </c>
      <c r="G198" s="169">
        <v>11327</v>
      </c>
      <c r="H198" s="170">
        <v>1.4282889702999999</v>
      </c>
      <c r="I198" s="170">
        <v>1.3926761724000001</v>
      </c>
      <c r="J198" s="170">
        <v>1.2884466936000001</v>
      </c>
      <c r="K198" s="168">
        <v>16178.229167</v>
      </c>
      <c r="L198" s="166" t="str">
        <f t="shared" si="6"/>
        <v>All</v>
      </c>
      <c r="M198" t="s">
        <v>103</v>
      </c>
    </row>
    <row r="199" spans="1:13" x14ac:dyDescent="0.2">
      <c r="A199" s="166" t="s">
        <v>6</v>
      </c>
      <c r="B199" s="166" t="s">
        <v>131</v>
      </c>
      <c r="C199" s="166" t="s">
        <v>131</v>
      </c>
      <c r="D199" s="166" t="s">
        <v>60</v>
      </c>
      <c r="E199" s="167">
        <v>15406.5</v>
      </c>
      <c r="F199" s="168">
        <v>19976.259784999998</v>
      </c>
      <c r="G199" s="169">
        <v>938</v>
      </c>
      <c r="H199" s="170">
        <v>0.68436833689999998</v>
      </c>
      <c r="I199" s="170">
        <v>1.3926761724000001</v>
      </c>
      <c r="J199" s="170">
        <v>1.0740882268</v>
      </c>
      <c r="K199" s="168">
        <v>641.9375</v>
      </c>
      <c r="L199" s="166" t="str">
        <f t="shared" si="6"/>
        <v>All</v>
      </c>
      <c r="M199" t="str">
        <f t="shared" si="7"/>
        <v>West Coast</v>
      </c>
    </row>
    <row r="200" spans="1:13" x14ac:dyDescent="0.2">
      <c r="A200" s="166" t="s">
        <v>6</v>
      </c>
      <c r="B200" s="166" t="s">
        <v>131</v>
      </c>
      <c r="C200" s="166" t="s">
        <v>131</v>
      </c>
      <c r="D200" s="166" t="s">
        <v>61</v>
      </c>
      <c r="E200" s="167">
        <v>58144</v>
      </c>
      <c r="F200" s="168">
        <v>54250.94672</v>
      </c>
      <c r="G200" s="169">
        <v>1859</v>
      </c>
      <c r="H200" s="170">
        <v>1.3032096109</v>
      </c>
      <c r="I200" s="170">
        <v>1.3926761724000001</v>
      </c>
      <c r="J200" s="170">
        <v>1.4926147516999999</v>
      </c>
      <c r="K200" s="168">
        <v>2422.6666667</v>
      </c>
      <c r="L200" s="166" t="str">
        <f t="shared" si="6"/>
        <v>All</v>
      </c>
      <c r="M200" t="str">
        <f t="shared" si="7"/>
        <v>Whanganui</v>
      </c>
    </row>
    <row r="201" spans="1:13" x14ac:dyDescent="0.2">
      <c r="A201" s="166" t="s">
        <v>6</v>
      </c>
      <c r="B201" s="166" t="s">
        <v>131</v>
      </c>
      <c r="C201" s="166" t="s">
        <v>131</v>
      </c>
      <c r="D201" s="166" t="s">
        <v>133</v>
      </c>
      <c r="E201" s="167">
        <v>4431016.5</v>
      </c>
      <c r="F201" s="168">
        <v>4431016.5</v>
      </c>
      <c r="G201" s="169">
        <v>132569</v>
      </c>
      <c r="H201" s="170">
        <v>1.3926761724000001</v>
      </c>
      <c r="I201" s="170">
        <v>1.3926761724000001</v>
      </c>
      <c r="J201" s="170">
        <v>1.3926761724000001</v>
      </c>
      <c r="K201" s="168">
        <v>184625.6875</v>
      </c>
      <c r="L201" s="166" t="str">
        <f t="shared" si="6"/>
        <v>All</v>
      </c>
      <c r="M201" t="str">
        <f t="shared" si="7"/>
        <v>NATIONAL</v>
      </c>
    </row>
    <row r="202" spans="1:13" x14ac:dyDescent="0.2">
      <c r="A202" s="166" t="s">
        <v>6</v>
      </c>
      <c r="B202" s="166" t="s">
        <v>131</v>
      </c>
      <c r="C202" s="166" t="s">
        <v>110</v>
      </c>
      <c r="D202" s="166" t="s">
        <v>45</v>
      </c>
      <c r="E202" s="167">
        <v>111665</v>
      </c>
      <c r="F202" s="168">
        <v>108772.66173000001</v>
      </c>
      <c r="G202" s="169">
        <v>3100</v>
      </c>
      <c r="H202" s="170">
        <v>1.5008736559</v>
      </c>
      <c r="I202" s="170">
        <v>1.4148896037000001</v>
      </c>
      <c r="J202" s="170">
        <v>1.4525124703000001</v>
      </c>
      <c r="K202" s="168">
        <v>4652.7083333</v>
      </c>
      <c r="L202" s="166" t="str">
        <f t="shared" si="6"/>
        <v>All</v>
      </c>
      <c r="M202" t="str">
        <f t="shared" si="7"/>
        <v>Auckland</v>
      </c>
    </row>
    <row r="203" spans="1:13" x14ac:dyDescent="0.2">
      <c r="A203" s="166" t="s">
        <v>6</v>
      </c>
      <c r="B203" s="166" t="s">
        <v>131</v>
      </c>
      <c r="C203" s="166" t="s">
        <v>110</v>
      </c>
      <c r="D203" s="166" t="s">
        <v>46</v>
      </c>
      <c r="E203" s="167">
        <v>23805</v>
      </c>
      <c r="F203" s="168">
        <v>24344.657663999998</v>
      </c>
      <c r="G203" s="169">
        <v>753</v>
      </c>
      <c r="H203" s="170">
        <v>1.3172310757000001</v>
      </c>
      <c r="I203" s="170">
        <v>1.4148896037000001</v>
      </c>
      <c r="J203" s="170">
        <v>1.3835251856999999</v>
      </c>
      <c r="K203" s="168">
        <v>991.875</v>
      </c>
      <c r="L203" s="166" t="str">
        <f t="shared" si="6"/>
        <v>All</v>
      </c>
      <c r="M203" t="str">
        <f t="shared" si="7"/>
        <v>Bay of Plenty</v>
      </c>
    </row>
    <row r="204" spans="1:13" x14ac:dyDescent="0.2">
      <c r="A204" s="166" t="s">
        <v>6</v>
      </c>
      <c r="B204" s="166" t="s">
        <v>131</v>
      </c>
      <c r="C204" s="166" t="s">
        <v>110</v>
      </c>
      <c r="D204" s="166" t="s">
        <v>47</v>
      </c>
      <c r="E204" s="167">
        <v>137322</v>
      </c>
      <c r="F204" s="168">
        <v>136306.24815</v>
      </c>
      <c r="G204" s="169">
        <v>3453</v>
      </c>
      <c r="H204" s="170">
        <v>1.6570373588</v>
      </c>
      <c r="I204" s="170">
        <v>1.4148896037000001</v>
      </c>
      <c r="J204" s="170">
        <v>1.4254333370000001</v>
      </c>
      <c r="K204" s="168">
        <v>5721.75</v>
      </c>
      <c r="L204" s="166" t="str">
        <f t="shared" si="6"/>
        <v>All</v>
      </c>
      <c r="M204" t="str">
        <f t="shared" si="7"/>
        <v>Canterbury</v>
      </c>
    </row>
    <row r="205" spans="1:13" x14ac:dyDescent="0.2">
      <c r="A205" s="166" t="s">
        <v>6</v>
      </c>
      <c r="B205" s="166" t="s">
        <v>131</v>
      </c>
      <c r="C205" s="166" t="s">
        <v>110</v>
      </c>
      <c r="D205" s="172" t="s">
        <v>120</v>
      </c>
      <c r="E205" s="167">
        <v>124587</v>
      </c>
      <c r="F205" s="168">
        <v>125964.46939</v>
      </c>
      <c r="G205" s="169">
        <v>3396</v>
      </c>
      <c r="H205" s="170">
        <v>1.5285998233</v>
      </c>
      <c r="I205" s="170">
        <v>1.4148896037000001</v>
      </c>
      <c r="J205" s="170">
        <v>1.3994172477</v>
      </c>
      <c r="K205" s="168">
        <v>5191.125</v>
      </c>
      <c r="L205" s="166" t="str">
        <f t="shared" si="6"/>
        <v>All</v>
      </c>
      <c r="M205" t="str">
        <f t="shared" si="7"/>
        <v>Capital, Coast and Hutt Valley</v>
      </c>
    </row>
    <row r="206" spans="1:13" x14ac:dyDescent="0.2">
      <c r="A206" s="166" t="s">
        <v>6</v>
      </c>
      <c r="B206" s="166" t="s">
        <v>131</v>
      </c>
      <c r="C206" s="166" t="s">
        <v>110</v>
      </c>
      <c r="D206" s="172" t="s">
        <v>48</v>
      </c>
      <c r="E206" s="167">
        <v>39593.5</v>
      </c>
      <c r="F206" s="168">
        <v>41206.407934000003</v>
      </c>
      <c r="G206" s="169">
        <v>1519</v>
      </c>
      <c r="H206" s="170">
        <v>1.0860626509</v>
      </c>
      <c r="I206" s="170">
        <v>1.4148896037000001</v>
      </c>
      <c r="J206" s="170">
        <v>1.3595077643</v>
      </c>
      <c r="K206" s="168">
        <v>1649.7291667</v>
      </c>
      <c r="L206" s="166" t="str">
        <f t="shared" si="6"/>
        <v>All</v>
      </c>
      <c r="M206" t="str">
        <f t="shared" si="7"/>
        <v>Counties Manukau</v>
      </c>
    </row>
    <row r="207" spans="1:13" x14ac:dyDescent="0.2">
      <c r="A207" s="166" t="s">
        <v>6</v>
      </c>
      <c r="B207" s="166" t="s">
        <v>131</v>
      </c>
      <c r="C207" s="166" t="s">
        <v>110</v>
      </c>
      <c r="D207" s="166" t="s">
        <v>49</v>
      </c>
      <c r="E207" s="167">
        <v>26245</v>
      </c>
      <c r="F207" s="168">
        <v>24078.359726999999</v>
      </c>
      <c r="G207" s="169">
        <v>717</v>
      </c>
      <c r="H207" s="170">
        <v>1.525162715</v>
      </c>
      <c r="I207" s="170">
        <v>1.4148896037000001</v>
      </c>
      <c r="J207" s="170">
        <v>1.5422054520999999</v>
      </c>
      <c r="K207" s="168">
        <v>1093.5416667</v>
      </c>
      <c r="L207" s="166" t="str">
        <f t="shared" si="6"/>
        <v>All</v>
      </c>
      <c r="M207" t="str">
        <f t="shared" si="7"/>
        <v>Hawkes Bay</v>
      </c>
    </row>
    <row r="208" spans="1:13" x14ac:dyDescent="0.2">
      <c r="A208" s="166" t="s">
        <v>6</v>
      </c>
      <c r="B208" s="166" t="s">
        <v>131</v>
      </c>
      <c r="C208" s="166" t="s">
        <v>110</v>
      </c>
      <c r="D208" s="166" t="s">
        <v>50</v>
      </c>
      <c r="E208" s="167">
        <v>6198.5</v>
      </c>
      <c r="F208" s="168">
        <v>6603.6985717999996</v>
      </c>
      <c r="G208" s="169">
        <v>243</v>
      </c>
      <c r="H208" s="170">
        <v>1.0628429355</v>
      </c>
      <c r="I208" s="170">
        <v>1.4148896037000001</v>
      </c>
      <c r="J208" s="170">
        <v>1.3280729145000001</v>
      </c>
      <c r="K208" s="168">
        <v>258.27083333000002</v>
      </c>
      <c r="L208" s="166" t="str">
        <f t="shared" si="6"/>
        <v>All</v>
      </c>
      <c r="M208" t="str">
        <f t="shared" si="7"/>
        <v>Lakes</v>
      </c>
    </row>
    <row r="209" spans="1:13" x14ac:dyDescent="0.2">
      <c r="A209" s="166" t="s">
        <v>6</v>
      </c>
      <c r="B209" s="166" t="s">
        <v>131</v>
      </c>
      <c r="C209" s="166" t="s">
        <v>110</v>
      </c>
      <c r="D209" s="166" t="s">
        <v>51</v>
      </c>
      <c r="E209" s="167">
        <v>14006</v>
      </c>
      <c r="F209" s="168">
        <v>12524.591827</v>
      </c>
      <c r="G209" s="169">
        <v>413</v>
      </c>
      <c r="H209" s="170">
        <v>1.4130347054000001</v>
      </c>
      <c r="I209" s="170">
        <v>1.4148896037000001</v>
      </c>
      <c r="J209" s="170">
        <v>1.5822426840999999</v>
      </c>
      <c r="K209" s="168">
        <v>583.58333332999996</v>
      </c>
      <c r="L209" s="166" t="str">
        <f t="shared" si="6"/>
        <v>All</v>
      </c>
      <c r="M209" t="str">
        <f t="shared" si="7"/>
        <v>MidCentral</v>
      </c>
    </row>
    <row r="210" spans="1:13" x14ac:dyDescent="0.2">
      <c r="A210" s="166" t="s">
        <v>6</v>
      </c>
      <c r="B210" s="166" t="s">
        <v>131</v>
      </c>
      <c r="C210" s="166" t="s">
        <v>110</v>
      </c>
      <c r="D210" s="172" t="s">
        <v>52</v>
      </c>
      <c r="E210" s="167">
        <v>19594.5</v>
      </c>
      <c r="F210" s="168">
        <v>22524.594676000001</v>
      </c>
      <c r="G210" s="169">
        <v>718</v>
      </c>
      <c r="H210" s="170">
        <v>1.1370995822000001</v>
      </c>
      <c r="I210" s="170">
        <v>1.4148896037000001</v>
      </c>
      <c r="J210" s="170">
        <v>1.2308347714000001</v>
      </c>
      <c r="K210" s="168">
        <v>816.4375</v>
      </c>
      <c r="L210" s="166" t="str">
        <f t="shared" si="6"/>
        <v>All</v>
      </c>
      <c r="M210" t="str">
        <f t="shared" si="7"/>
        <v>Nelson Marlborough</v>
      </c>
    </row>
    <row r="211" spans="1:13" x14ac:dyDescent="0.2">
      <c r="A211" s="166" t="s">
        <v>6</v>
      </c>
      <c r="B211" s="166" t="s">
        <v>131</v>
      </c>
      <c r="C211" s="166" t="s">
        <v>110</v>
      </c>
      <c r="D211" s="172" t="s">
        <v>53</v>
      </c>
      <c r="E211" s="167">
        <v>5983</v>
      </c>
      <c r="F211" s="168">
        <v>7132.6624247999998</v>
      </c>
      <c r="G211" s="169">
        <v>284</v>
      </c>
      <c r="H211" s="170">
        <v>0.87778755870000003</v>
      </c>
      <c r="I211" s="170">
        <v>1.4148896037000001</v>
      </c>
      <c r="J211" s="170">
        <v>1.1868337508</v>
      </c>
      <c r="K211" s="168">
        <v>249.29166667000001</v>
      </c>
      <c r="L211" s="166" t="str">
        <f t="shared" si="6"/>
        <v>All</v>
      </c>
      <c r="M211" t="str">
        <f t="shared" si="7"/>
        <v>South Canterbury</v>
      </c>
    </row>
    <row r="212" spans="1:13" x14ac:dyDescent="0.2">
      <c r="A212" s="166" t="s">
        <v>6</v>
      </c>
      <c r="B212" s="166" t="s">
        <v>131</v>
      </c>
      <c r="C212" s="166" t="s">
        <v>110</v>
      </c>
      <c r="D212" s="166" t="s">
        <v>54</v>
      </c>
      <c r="E212" s="167">
        <v>51231.5</v>
      </c>
      <c r="F212" s="168">
        <v>59777.106204000003</v>
      </c>
      <c r="G212" s="169">
        <v>1668</v>
      </c>
      <c r="H212" s="170">
        <v>1.2797636889999999</v>
      </c>
      <c r="I212" s="170">
        <v>1.4148896037000001</v>
      </c>
      <c r="J212" s="170">
        <v>1.2126200369</v>
      </c>
      <c r="K212" s="168">
        <v>2134.6458333</v>
      </c>
      <c r="L212" s="166" t="str">
        <f t="shared" si="6"/>
        <v>All</v>
      </c>
      <c r="M212" t="str">
        <f t="shared" si="7"/>
        <v>Southern</v>
      </c>
    </row>
    <row r="213" spans="1:13" x14ac:dyDescent="0.2">
      <c r="A213" s="166" t="s">
        <v>6</v>
      </c>
      <c r="B213" s="166" t="s">
        <v>131</v>
      </c>
      <c r="C213" s="166" t="s">
        <v>110</v>
      </c>
      <c r="D213" s="166" t="s">
        <v>55</v>
      </c>
      <c r="E213" s="167">
        <v>844.5</v>
      </c>
      <c r="F213" s="168">
        <v>962.15105234999999</v>
      </c>
      <c r="G213" s="169">
        <v>46</v>
      </c>
      <c r="H213" s="170">
        <v>0.76494565219999999</v>
      </c>
      <c r="I213" s="170">
        <v>1.4148896037000001</v>
      </c>
      <c r="J213" s="170">
        <v>1.2418780475</v>
      </c>
      <c r="K213" s="168">
        <v>35.1875</v>
      </c>
      <c r="L213" s="166" t="str">
        <f t="shared" si="6"/>
        <v>All</v>
      </c>
      <c r="M213" t="s">
        <v>104</v>
      </c>
    </row>
    <row r="214" spans="1:13" x14ac:dyDescent="0.2">
      <c r="A214" s="166" t="s">
        <v>6</v>
      </c>
      <c r="B214" s="166" t="s">
        <v>131</v>
      </c>
      <c r="C214" s="166" t="s">
        <v>110</v>
      </c>
      <c r="D214" s="166" t="s">
        <v>56</v>
      </c>
      <c r="E214" s="167">
        <v>10214</v>
      </c>
      <c r="F214" s="168">
        <v>8063.1580657000004</v>
      </c>
      <c r="G214" s="169">
        <v>281</v>
      </c>
      <c r="H214" s="170">
        <v>1.5145314352999999</v>
      </c>
      <c r="I214" s="170">
        <v>1.4148896037000001</v>
      </c>
      <c r="J214" s="170">
        <v>1.7923104438999999</v>
      </c>
      <c r="K214" s="168">
        <v>425.58333333000002</v>
      </c>
      <c r="L214" s="166" t="str">
        <f t="shared" si="6"/>
        <v>All</v>
      </c>
      <c r="M214" t="str">
        <f t="shared" si="7"/>
        <v>Taranaki</v>
      </c>
    </row>
    <row r="215" spans="1:13" x14ac:dyDescent="0.2">
      <c r="A215" s="166" t="s">
        <v>6</v>
      </c>
      <c r="B215" s="166" t="s">
        <v>131</v>
      </c>
      <c r="C215" s="166" t="s">
        <v>110</v>
      </c>
      <c r="D215" s="172" t="s">
        <v>132</v>
      </c>
      <c r="E215" s="167">
        <v>2013.5</v>
      </c>
      <c r="F215" s="168">
        <v>1923.5170873</v>
      </c>
      <c r="G215" s="169">
        <v>80</v>
      </c>
      <c r="H215" s="170">
        <v>1.0486979166999999</v>
      </c>
      <c r="I215" s="170">
        <v>1.4148896037000001</v>
      </c>
      <c r="J215" s="170">
        <v>1.4810787155</v>
      </c>
      <c r="K215" s="168">
        <v>83.895833332999999</v>
      </c>
      <c r="L215" s="166" t="str">
        <f t="shared" si="6"/>
        <v>All</v>
      </c>
      <c r="M215" t="str">
        <f t="shared" si="7"/>
        <v>Te Tai Tokerau</v>
      </c>
    </row>
    <row r="216" spans="1:13" x14ac:dyDescent="0.2">
      <c r="A216" s="166" t="s">
        <v>6</v>
      </c>
      <c r="B216" s="166" t="s">
        <v>131</v>
      </c>
      <c r="C216" s="166" t="s">
        <v>110</v>
      </c>
      <c r="D216" s="166" t="s">
        <v>57</v>
      </c>
      <c r="E216" s="167">
        <v>40552</v>
      </c>
      <c r="F216" s="168">
        <v>38490.754463999998</v>
      </c>
      <c r="G216" s="169">
        <v>1224</v>
      </c>
      <c r="H216" s="170">
        <v>1.3804466231000001</v>
      </c>
      <c r="I216" s="170">
        <v>1.4148896037000001</v>
      </c>
      <c r="J216" s="170">
        <v>1.4906593546</v>
      </c>
      <c r="K216" s="168">
        <v>1689.6666667</v>
      </c>
      <c r="L216" s="166" t="str">
        <f t="shared" si="6"/>
        <v>All</v>
      </c>
      <c r="M216" t="str">
        <f t="shared" si="7"/>
        <v>Waikato</v>
      </c>
    </row>
    <row r="217" spans="1:13" x14ac:dyDescent="0.2">
      <c r="A217" s="166" t="s">
        <v>6</v>
      </c>
      <c r="B217" s="166" t="s">
        <v>131</v>
      </c>
      <c r="C217" s="166" t="s">
        <v>110</v>
      </c>
      <c r="D217" s="166" t="s">
        <v>58</v>
      </c>
      <c r="E217" s="167">
        <v>3931.5</v>
      </c>
      <c r="F217" s="168">
        <v>4716.2624050000004</v>
      </c>
      <c r="G217" s="169">
        <v>179</v>
      </c>
      <c r="H217" s="170">
        <v>0.91515363130000005</v>
      </c>
      <c r="I217" s="170">
        <v>1.4148896037000001</v>
      </c>
      <c r="J217" s="170">
        <v>1.1794590713999999</v>
      </c>
      <c r="K217" s="168">
        <v>163.8125</v>
      </c>
      <c r="L217" s="166" t="str">
        <f t="shared" si="6"/>
        <v>All</v>
      </c>
      <c r="M217" t="str">
        <f t="shared" si="7"/>
        <v>Wairarapa</v>
      </c>
    </row>
    <row r="218" spans="1:13" x14ac:dyDescent="0.2">
      <c r="A218" s="166" t="s">
        <v>6</v>
      </c>
      <c r="B218" s="166" t="s">
        <v>131</v>
      </c>
      <c r="C218" s="166" t="s">
        <v>110</v>
      </c>
      <c r="D218" s="166" t="s">
        <v>59</v>
      </c>
      <c r="E218" s="167">
        <v>89152</v>
      </c>
      <c r="F218" s="168">
        <v>100448.79538</v>
      </c>
      <c r="G218" s="169">
        <v>2758</v>
      </c>
      <c r="H218" s="170">
        <v>1.3468697124</v>
      </c>
      <c r="I218" s="170">
        <v>1.4148896037000001</v>
      </c>
      <c r="J218" s="170">
        <v>1.2557665572000001</v>
      </c>
      <c r="K218" s="168">
        <v>3714.6666667</v>
      </c>
      <c r="L218" s="166" t="str">
        <f t="shared" si="6"/>
        <v>All</v>
      </c>
      <c r="M218" t="s">
        <v>103</v>
      </c>
    </row>
    <row r="219" spans="1:13" x14ac:dyDescent="0.2">
      <c r="A219" s="166" t="s">
        <v>6</v>
      </c>
      <c r="B219" s="166" t="s">
        <v>131</v>
      </c>
      <c r="C219" s="166" t="s">
        <v>110</v>
      </c>
      <c r="D219" s="166" t="s">
        <v>60</v>
      </c>
      <c r="E219" s="167">
        <v>278.5</v>
      </c>
      <c r="F219" s="168">
        <v>486.85280448999998</v>
      </c>
      <c r="G219" s="169">
        <v>30</v>
      </c>
      <c r="H219" s="170">
        <v>0.38680555560000002</v>
      </c>
      <c r="I219" s="170">
        <v>1.4148896037000001</v>
      </c>
      <c r="J219" s="170">
        <v>0.80937554639999998</v>
      </c>
      <c r="K219" s="168">
        <v>11.604166666999999</v>
      </c>
      <c r="L219" s="166" t="str">
        <f t="shared" si="6"/>
        <v>All</v>
      </c>
      <c r="M219" t="str">
        <f t="shared" si="7"/>
        <v>West Coast</v>
      </c>
    </row>
    <row r="220" spans="1:13" x14ac:dyDescent="0.2">
      <c r="A220" s="166" t="s">
        <v>6</v>
      </c>
      <c r="B220" s="166" t="s">
        <v>131</v>
      </c>
      <c r="C220" s="166" t="s">
        <v>110</v>
      </c>
      <c r="D220" s="166" t="s">
        <v>61</v>
      </c>
      <c r="E220" s="167">
        <v>5378</v>
      </c>
      <c r="F220" s="168">
        <v>4704.4904815999998</v>
      </c>
      <c r="G220" s="169">
        <v>123</v>
      </c>
      <c r="H220" s="170">
        <v>1.8218157182000001</v>
      </c>
      <c r="I220" s="170">
        <v>1.4148896037000001</v>
      </c>
      <c r="J220" s="170">
        <v>1.6174496087000001</v>
      </c>
      <c r="K220" s="168">
        <v>224.08333332999999</v>
      </c>
      <c r="L220" s="166" t="str">
        <f t="shared" si="6"/>
        <v>All</v>
      </c>
      <c r="M220" t="str">
        <f t="shared" si="7"/>
        <v>Whanganui</v>
      </c>
    </row>
    <row r="221" spans="1:13" x14ac:dyDescent="0.2">
      <c r="A221" s="166" t="s">
        <v>6</v>
      </c>
      <c r="B221" s="166" t="s">
        <v>131</v>
      </c>
      <c r="C221" s="166" t="s">
        <v>110</v>
      </c>
      <c r="D221" s="166" t="s">
        <v>133</v>
      </c>
      <c r="E221" s="167">
        <v>712595</v>
      </c>
      <c r="F221" s="168">
        <v>729031.44004000002</v>
      </c>
      <c r="G221" s="169">
        <v>20985</v>
      </c>
      <c r="H221" s="170">
        <v>1.4148896037000001</v>
      </c>
      <c r="I221" s="170">
        <v>1.4148896037000001</v>
      </c>
      <c r="J221" s="170">
        <v>1.3829900904000001</v>
      </c>
      <c r="K221" s="168">
        <v>29691.458332999999</v>
      </c>
      <c r="L221" s="166" t="str">
        <f t="shared" si="6"/>
        <v>All</v>
      </c>
      <c r="M221" t="str">
        <f t="shared" si="7"/>
        <v>NATIONAL</v>
      </c>
    </row>
    <row r="222" spans="1:13" x14ac:dyDescent="0.2">
      <c r="A222" s="166" t="s">
        <v>6</v>
      </c>
      <c r="B222" s="166" t="s">
        <v>131</v>
      </c>
      <c r="C222" s="166" t="s">
        <v>111</v>
      </c>
      <c r="D222" s="166" t="s">
        <v>45</v>
      </c>
      <c r="E222" s="167">
        <v>165678</v>
      </c>
      <c r="F222" s="168">
        <v>162520.72305999999</v>
      </c>
      <c r="G222" s="169">
        <v>4686</v>
      </c>
      <c r="H222" s="170">
        <v>1.4731647460999999</v>
      </c>
      <c r="I222" s="170">
        <v>1.4069963947999999</v>
      </c>
      <c r="J222" s="170">
        <v>1.4343299999000001</v>
      </c>
      <c r="K222" s="168">
        <v>6903.25</v>
      </c>
      <c r="L222" s="166" t="str">
        <f t="shared" si="6"/>
        <v>All</v>
      </c>
      <c r="M222" t="str">
        <f t="shared" si="7"/>
        <v>Auckland</v>
      </c>
    </row>
    <row r="223" spans="1:13" x14ac:dyDescent="0.2">
      <c r="A223" s="166" t="s">
        <v>6</v>
      </c>
      <c r="B223" s="166" t="s">
        <v>131</v>
      </c>
      <c r="C223" s="166" t="s">
        <v>111</v>
      </c>
      <c r="D223" s="166" t="s">
        <v>46</v>
      </c>
      <c r="E223" s="167">
        <v>40063</v>
      </c>
      <c r="F223" s="168">
        <v>40846.238857999997</v>
      </c>
      <c r="G223" s="169">
        <v>1213</v>
      </c>
      <c r="H223" s="170">
        <v>1.3761679033000001</v>
      </c>
      <c r="I223" s="170">
        <v>1.4069963947999999</v>
      </c>
      <c r="J223" s="170">
        <v>1.3800168177000001</v>
      </c>
      <c r="K223" s="168">
        <v>1669.2916667</v>
      </c>
      <c r="L223" s="166" t="str">
        <f t="shared" si="6"/>
        <v>All</v>
      </c>
      <c r="M223" t="str">
        <f t="shared" si="7"/>
        <v>Bay of Plenty</v>
      </c>
    </row>
    <row r="224" spans="1:13" x14ac:dyDescent="0.2">
      <c r="A224" s="166" t="s">
        <v>6</v>
      </c>
      <c r="B224" s="166" t="s">
        <v>131</v>
      </c>
      <c r="C224" s="166" t="s">
        <v>111</v>
      </c>
      <c r="D224" s="166" t="s">
        <v>47</v>
      </c>
      <c r="E224" s="167">
        <v>116093.5</v>
      </c>
      <c r="F224" s="168">
        <v>114410.70328</v>
      </c>
      <c r="G224" s="169">
        <v>2881</v>
      </c>
      <c r="H224" s="170">
        <v>1.6790104709</v>
      </c>
      <c r="I224" s="170">
        <v>1.4069963947999999</v>
      </c>
      <c r="J224" s="170">
        <v>1.4276910401</v>
      </c>
      <c r="K224" s="168">
        <v>4837.2291667</v>
      </c>
      <c r="L224" s="166" t="str">
        <f t="shared" si="6"/>
        <v>All</v>
      </c>
      <c r="M224" t="str">
        <f t="shared" si="7"/>
        <v>Canterbury</v>
      </c>
    </row>
    <row r="225" spans="1:13" x14ac:dyDescent="0.2">
      <c r="A225" s="166" t="s">
        <v>6</v>
      </c>
      <c r="B225" s="166" t="s">
        <v>131</v>
      </c>
      <c r="C225" s="166" t="s">
        <v>111</v>
      </c>
      <c r="D225" s="172" t="s">
        <v>120</v>
      </c>
      <c r="E225" s="167">
        <v>100953.5</v>
      </c>
      <c r="F225" s="168">
        <v>100684.59789999999</v>
      </c>
      <c r="G225" s="169">
        <v>2710</v>
      </c>
      <c r="H225" s="170">
        <v>1.5521755843</v>
      </c>
      <c r="I225" s="170">
        <v>1.4069963947999999</v>
      </c>
      <c r="J225" s="170">
        <v>1.4107541123</v>
      </c>
      <c r="K225" s="168">
        <v>4206.3958333</v>
      </c>
      <c r="L225" s="166" t="str">
        <f t="shared" si="6"/>
        <v>All</v>
      </c>
      <c r="M225" t="str">
        <f t="shared" si="7"/>
        <v>Capital, Coast and Hutt Valley</v>
      </c>
    </row>
    <row r="226" spans="1:13" x14ac:dyDescent="0.2">
      <c r="A226" s="166" t="s">
        <v>6</v>
      </c>
      <c r="B226" s="166" t="s">
        <v>131</v>
      </c>
      <c r="C226" s="166" t="s">
        <v>111</v>
      </c>
      <c r="D226" s="172" t="s">
        <v>48</v>
      </c>
      <c r="E226" s="167">
        <v>59330</v>
      </c>
      <c r="F226" s="168">
        <v>61059.978747000001</v>
      </c>
      <c r="G226" s="169">
        <v>2140</v>
      </c>
      <c r="H226" s="170">
        <v>1.1551791277000001</v>
      </c>
      <c r="I226" s="170">
        <v>1.4069963947999999</v>
      </c>
      <c r="J226" s="170">
        <v>1.3671327409</v>
      </c>
      <c r="K226" s="168">
        <v>2472.0833333</v>
      </c>
      <c r="L226" s="166" t="str">
        <f t="shared" si="6"/>
        <v>All</v>
      </c>
      <c r="M226" t="str">
        <f t="shared" si="7"/>
        <v>Counties Manukau</v>
      </c>
    </row>
    <row r="227" spans="1:13" x14ac:dyDescent="0.2">
      <c r="A227" s="166" t="s">
        <v>6</v>
      </c>
      <c r="B227" s="166" t="s">
        <v>131</v>
      </c>
      <c r="C227" s="166" t="s">
        <v>111</v>
      </c>
      <c r="D227" s="166" t="s">
        <v>49</v>
      </c>
      <c r="E227" s="167">
        <v>37761</v>
      </c>
      <c r="F227" s="168">
        <v>35922.010638</v>
      </c>
      <c r="G227" s="169">
        <v>1152</v>
      </c>
      <c r="H227" s="170">
        <v>1.3657769097000001</v>
      </c>
      <c r="I227" s="170">
        <v>1.4069963947999999</v>
      </c>
      <c r="J227" s="170">
        <v>1.4790260878999999</v>
      </c>
      <c r="K227" s="168">
        <v>1573.375</v>
      </c>
      <c r="L227" s="166" t="str">
        <f t="shared" si="6"/>
        <v>All</v>
      </c>
      <c r="M227" t="str">
        <f t="shared" si="7"/>
        <v>Hawkes Bay</v>
      </c>
    </row>
    <row r="228" spans="1:13" x14ac:dyDescent="0.2">
      <c r="A228" s="166" t="s">
        <v>6</v>
      </c>
      <c r="B228" s="166" t="s">
        <v>131</v>
      </c>
      <c r="C228" s="166" t="s">
        <v>111</v>
      </c>
      <c r="D228" s="166" t="s">
        <v>50</v>
      </c>
      <c r="E228" s="167">
        <v>14415.5</v>
      </c>
      <c r="F228" s="168">
        <v>16761.390549</v>
      </c>
      <c r="G228" s="169">
        <v>608</v>
      </c>
      <c r="H228" s="170">
        <v>0.98790433109999998</v>
      </c>
      <c r="I228" s="170">
        <v>1.4069963947999999</v>
      </c>
      <c r="J228" s="170">
        <v>1.2100760059</v>
      </c>
      <c r="K228" s="168">
        <v>600.64583332999996</v>
      </c>
      <c r="L228" s="166" t="str">
        <f t="shared" si="6"/>
        <v>All</v>
      </c>
      <c r="M228" t="str">
        <f t="shared" si="7"/>
        <v>Lakes</v>
      </c>
    </row>
    <row r="229" spans="1:13" x14ac:dyDescent="0.2">
      <c r="A229" s="166" t="s">
        <v>6</v>
      </c>
      <c r="B229" s="166" t="s">
        <v>131</v>
      </c>
      <c r="C229" s="166" t="s">
        <v>111</v>
      </c>
      <c r="D229" s="166" t="s">
        <v>51</v>
      </c>
      <c r="E229" s="167">
        <v>21549</v>
      </c>
      <c r="F229" s="168">
        <v>20727.09145</v>
      </c>
      <c r="G229" s="169">
        <v>651</v>
      </c>
      <c r="H229" s="170">
        <v>1.3792242704</v>
      </c>
      <c r="I229" s="170">
        <v>1.4069963947999999</v>
      </c>
      <c r="J229" s="170">
        <v>1.4627891899000001</v>
      </c>
      <c r="K229" s="168">
        <v>897.875</v>
      </c>
      <c r="L229" s="166" t="str">
        <f t="shared" si="6"/>
        <v>All</v>
      </c>
      <c r="M229" t="str">
        <f t="shared" si="7"/>
        <v>MidCentral</v>
      </c>
    </row>
    <row r="230" spans="1:13" x14ac:dyDescent="0.2">
      <c r="A230" s="166" t="s">
        <v>6</v>
      </c>
      <c r="B230" s="166" t="s">
        <v>131</v>
      </c>
      <c r="C230" s="166" t="s">
        <v>111</v>
      </c>
      <c r="D230" s="172" t="s">
        <v>52</v>
      </c>
      <c r="E230" s="167">
        <v>20294</v>
      </c>
      <c r="F230" s="168">
        <v>23563.360866999999</v>
      </c>
      <c r="G230" s="169">
        <v>770</v>
      </c>
      <c r="H230" s="170">
        <v>1.0981601731999999</v>
      </c>
      <c r="I230" s="170">
        <v>1.4069963947999999</v>
      </c>
      <c r="J230" s="170">
        <v>1.2117789562000001</v>
      </c>
      <c r="K230" s="168">
        <v>845.58333332999996</v>
      </c>
      <c r="L230" s="166" t="str">
        <f t="shared" si="6"/>
        <v>All</v>
      </c>
      <c r="M230" t="str">
        <f t="shared" si="7"/>
        <v>Nelson Marlborough</v>
      </c>
    </row>
    <row r="231" spans="1:13" x14ac:dyDescent="0.2">
      <c r="A231" s="166" t="s">
        <v>6</v>
      </c>
      <c r="B231" s="166" t="s">
        <v>131</v>
      </c>
      <c r="C231" s="166" t="s">
        <v>111</v>
      </c>
      <c r="D231" s="172" t="s">
        <v>53</v>
      </c>
      <c r="E231" s="167">
        <v>9712</v>
      </c>
      <c r="F231" s="168">
        <v>12426.901760000001</v>
      </c>
      <c r="G231" s="169">
        <v>434</v>
      </c>
      <c r="H231" s="170">
        <v>0.93241167430000005</v>
      </c>
      <c r="I231" s="170">
        <v>1.4069963947999999</v>
      </c>
      <c r="J231" s="170">
        <v>1.099610285</v>
      </c>
      <c r="K231" s="168">
        <v>404.66666666999998</v>
      </c>
      <c r="L231" s="166" t="str">
        <f t="shared" si="6"/>
        <v>All</v>
      </c>
      <c r="M231" t="str">
        <f t="shared" si="7"/>
        <v>South Canterbury</v>
      </c>
    </row>
    <row r="232" spans="1:13" x14ac:dyDescent="0.2">
      <c r="A232" s="166" t="s">
        <v>6</v>
      </c>
      <c r="B232" s="166" t="s">
        <v>131</v>
      </c>
      <c r="C232" s="166" t="s">
        <v>111</v>
      </c>
      <c r="D232" s="166" t="s">
        <v>54</v>
      </c>
      <c r="E232" s="167">
        <v>58015.5</v>
      </c>
      <c r="F232" s="168">
        <v>62693.026436</v>
      </c>
      <c r="G232" s="169">
        <v>1679</v>
      </c>
      <c r="H232" s="170">
        <v>1.4397334722999999</v>
      </c>
      <c r="I232" s="170">
        <v>1.4069963947999999</v>
      </c>
      <c r="J232" s="170">
        <v>1.3020203996999999</v>
      </c>
      <c r="K232" s="168">
        <v>2417.3125</v>
      </c>
      <c r="L232" s="166" t="str">
        <f t="shared" si="6"/>
        <v>All</v>
      </c>
      <c r="M232" t="str">
        <f t="shared" si="7"/>
        <v>Southern</v>
      </c>
    </row>
    <row r="233" spans="1:13" x14ac:dyDescent="0.2">
      <c r="A233" s="166" t="s">
        <v>6</v>
      </c>
      <c r="B233" s="166" t="s">
        <v>131</v>
      </c>
      <c r="C233" s="166" t="s">
        <v>111</v>
      </c>
      <c r="D233" s="166" t="s">
        <v>55</v>
      </c>
      <c r="E233" s="167">
        <v>4095</v>
      </c>
      <c r="F233" s="168">
        <v>3996.7529346000001</v>
      </c>
      <c r="G233" s="169">
        <v>175</v>
      </c>
      <c r="H233" s="170">
        <v>0.97499999999999998</v>
      </c>
      <c r="I233" s="170">
        <v>1.4069963947999999</v>
      </c>
      <c r="J233" s="170">
        <v>1.4415827875</v>
      </c>
      <c r="K233" s="168">
        <v>170.625</v>
      </c>
      <c r="L233" s="166" t="str">
        <f t="shared" si="6"/>
        <v>All</v>
      </c>
      <c r="M233" t="s">
        <v>104</v>
      </c>
    </row>
    <row r="234" spans="1:13" x14ac:dyDescent="0.2">
      <c r="A234" s="166" t="s">
        <v>6</v>
      </c>
      <c r="B234" s="166" t="s">
        <v>131</v>
      </c>
      <c r="C234" s="166" t="s">
        <v>111</v>
      </c>
      <c r="D234" s="166" t="s">
        <v>56</v>
      </c>
      <c r="E234" s="167">
        <v>10161</v>
      </c>
      <c r="F234" s="168">
        <v>10949.341324999999</v>
      </c>
      <c r="G234" s="169">
        <v>360</v>
      </c>
      <c r="H234" s="170">
        <v>1.1760416667</v>
      </c>
      <c r="I234" s="170">
        <v>1.4069963947999999</v>
      </c>
      <c r="J234" s="170">
        <v>1.3056941001</v>
      </c>
      <c r="K234" s="168">
        <v>423.375</v>
      </c>
      <c r="L234" s="166" t="str">
        <f t="shared" si="6"/>
        <v>All</v>
      </c>
      <c r="M234" t="str">
        <f t="shared" si="7"/>
        <v>Taranaki</v>
      </c>
    </row>
    <row r="235" spans="1:13" x14ac:dyDescent="0.2">
      <c r="A235" s="166" t="s">
        <v>6</v>
      </c>
      <c r="B235" s="166" t="s">
        <v>131</v>
      </c>
      <c r="C235" s="166" t="s">
        <v>111</v>
      </c>
      <c r="D235" s="172" t="s">
        <v>132</v>
      </c>
      <c r="E235" s="167">
        <v>14596.5</v>
      </c>
      <c r="F235" s="168">
        <v>14475.799902000001</v>
      </c>
      <c r="G235" s="169">
        <v>423</v>
      </c>
      <c r="H235" s="170">
        <v>1.4377955083</v>
      </c>
      <c r="I235" s="170">
        <v>1.4069963947999999</v>
      </c>
      <c r="J235" s="170">
        <v>1.4187280161</v>
      </c>
      <c r="K235" s="168">
        <v>608.1875</v>
      </c>
      <c r="L235" s="166" t="str">
        <f t="shared" si="6"/>
        <v>All</v>
      </c>
      <c r="M235" t="str">
        <f t="shared" si="7"/>
        <v>Te Tai Tokerau</v>
      </c>
    </row>
    <row r="236" spans="1:13" x14ac:dyDescent="0.2">
      <c r="A236" s="166" t="s">
        <v>6</v>
      </c>
      <c r="B236" s="166" t="s">
        <v>131</v>
      </c>
      <c r="C236" s="166" t="s">
        <v>111</v>
      </c>
      <c r="D236" s="166" t="s">
        <v>57</v>
      </c>
      <c r="E236" s="167">
        <v>41443</v>
      </c>
      <c r="F236" s="168">
        <v>41089.560174999999</v>
      </c>
      <c r="G236" s="169">
        <v>1254</v>
      </c>
      <c r="H236" s="170">
        <v>1.3770268474</v>
      </c>
      <c r="I236" s="170">
        <v>1.4069963947999999</v>
      </c>
      <c r="J236" s="170">
        <v>1.4190989473</v>
      </c>
      <c r="K236" s="168">
        <v>1726.7916667</v>
      </c>
      <c r="L236" s="166" t="str">
        <f t="shared" si="6"/>
        <v>All</v>
      </c>
      <c r="M236" t="str">
        <f t="shared" si="7"/>
        <v>Waikato</v>
      </c>
    </row>
    <row r="237" spans="1:13" x14ac:dyDescent="0.2">
      <c r="A237" s="166" t="s">
        <v>6</v>
      </c>
      <c r="B237" s="166" t="s">
        <v>131</v>
      </c>
      <c r="C237" s="166" t="s">
        <v>111</v>
      </c>
      <c r="D237" s="166" t="s">
        <v>58</v>
      </c>
      <c r="E237" s="167">
        <v>3887</v>
      </c>
      <c r="F237" s="168">
        <v>4423.5383216</v>
      </c>
      <c r="G237" s="169">
        <v>212</v>
      </c>
      <c r="H237" s="170">
        <v>0.76395440250000002</v>
      </c>
      <c r="I237" s="170">
        <v>1.4069963947999999</v>
      </c>
      <c r="J237" s="170">
        <v>1.2363394615000001</v>
      </c>
      <c r="K237" s="168">
        <v>161.95833332999999</v>
      </c>
      <c r="L237" s="166" t="str">
        <f t="shared" si="6"/>
        <v>All</v>
      </c>
      <c r="M237" t="str">
        <f t="shared" si="7"/>
        <v>Wairarapa</v>
      </c>
    </row>
    <row r="238" spans="1:13" x14ac:dyDescent="0.2">
      <c r="A238" s="166" t="s">
        <v>6</v>
      </c>
      <c r="B238" s="166" t="s">
        <v>131</v>
      </c>
      <c r="C238" s="166" t="s">
        <v>111</v>
      </c>
      <c r="D238" s="166" t="s">
        <v>59</v>
      </c>
      <c r="E238" s="167">
        <v>104113.5</v>
      </c>
      <c r="F238" s="168">
        <v>110355.31544999999</v>
      </c>
      <c r="G238" s="169">
        <v>2924</v>
      </c>
      <c r="H238" s="170">
        <v>1.4836055062</v>
      </c>
      <c r="I238" s="170">
        <v>1.4069963947999999</v>
      </c>
      <c r="J238" s="170">
        <v>1.3274151639</v>
      </c>
      <c r="K238" s="168">
        <v>4338.0625</v>
      </c>
      <c r="L238" s="166" t="str">
        <f t="shared" si="6"/>
        <v>All</v>
      </c>
      <c r="M238" t="s">
        <v>103</v>
      </c>
    </row>
    <row r="239" spans="1:13" x14ac:dyDescent="0.2">
      <c r="A239" s="166" t="s">
        <v>6</v>
      </c>
      <c r="B239" s="166" t="s">
        <v>131</v>
      </c>
      <c r="C239" s="166" t="s">
        <v>111</v>
      </c>
      <c r="D239" s="166" t="s">
        <v>60</v>
      </c>
      <c r="E239" s="167">
        <v>1130</v>
      </c>
      <c r="F239" s="168">
        <v>1618.822469</v>
      </c>
      <c r="G239" s="169">
        <v>86</v>
      </c>
      <c r="H239" s="170">
        <v>0.54748062019999999</v>
      </c>
      <c r="I239" s="170">
        <v>1.4069963947999999</v>
      </c>
      <c r="J239" s="170">
        <v>0.98213729829999996</v>
      </c>
      <c r="K239" s="168">
        <v>47.083333332999999</v>
      </c>
      <c r="L239" s="166" t="str">
        <f t="shared" si="6"/>
        <v>All</v>
      </c>
      <c r="M239" t="str">
        <f t="shared" si="7"/>
        <v>West Coast</v>
      </c>
    </row>
    <row r="240" spans="1:13" x14ac:dyDescent="0.2">
      <c r="A240" s="166" t="s">
        <v>6</v>
      </c>
      <c r="B240" s="166" t="s">
        <v>131</v>
      </c>
      <c r="C240" s="166" t="s">
        <v>111</v>
      </c>
      <c r="D240" s="166" t="s">
        <v>61</v>
      </c>
      <c r="E240" s="167">
        <v>950</v>
      </c>
      <c r="F240" s="168">
        <v>1111.1680223000001</v>
      </c>
      <c r="G240" s="169">
        <v>51</v>
      </c>
      <c r="H240" s="170">
        <v>0.77614379079999996</v>
      </c>
      <c r="I240" s="170">
        <v>1.4069963947999999</v>
      </c>
      <c r="J240" s="170">
        <v>1.2029203039</v>
      </c>
      <c r="K240" s="168">
        <v>39.583333332999999</v>
      </c>
      <c r="L240" s="166" t="str">
        <f t="shared" si="6"/>
        <v>All</v>
      </c>
      <c r="M240" t="str">
        <f t="shared" si="7"/>
        <v>Whanganui</v>
      </c>
    </row>
    <row r="241" spans="1:13" x14ac:dyDescent="0.2">
      <c r="A241" s="166" t="s">
        <v>6</v>
      </c>
      <c r="B241" s="166" t="s">
        <v>131</v>
      </c>
      <c r="C241" s="166" t="s">
        <v>111</v>
      </c>
      <c r="D241" s="166" t="s">
        <v>133</v>
      </c>
      <c r="E241" s="167">
        <v>824241</v>
      </c>
      <c r="F241" s="168">
        <v>839636.32215000002</v>
      </c>
      <c r="G241" s="169">
        <v>24409</v>
      </c>
      <c r="H241" s="170">
        <v>1.4069963947999999</v>
      </c>
      <c r="I241" s="170">
        <v>1.4069963947999999</v>
      </c>
      <c r="J241" s="170">
        <v>1.3811981269</v>
      </c>
      <c r="K241" s="168">
        <v>34343.375</v>
      </c>
      <c r="L241" s="166" t="str">
        <f t="shared" si="6"/>
        <v>All</v>
      </c>
      <c r="M241" t="str">
        <f t="shared" si="7"/>
        <v>NATIONAL</v>
      </c>
    </row>
    <row r="242" spans="1:13" x14ac:dyDescent="0.2">
      <c r="A242" s="166" t="s">
        <v>6</v>
      </c>
      <c r="B242" s="166" t="s">
        <v>131</v>
      </c>
      <c r="C242" s="166" t="s">
        <v>112</v>
      </c>
      <c r="D242" s="166" t="s">
        <v>45</v>
      </c>
      <c r="E242" s="167">
        <v>173383.5</v>
      </c>
      <c r="F242" s="168">
        <v>167556.23618000001</v>
      </c>
      <c r="G242" s="169">
        <v>4956</v>
      </c>
      <c r="H242" s="170">
        <v>1.4576901735000001</v>
      </c>
      <c r="I242" s="170">
        <v>1.4070276226</v>
      </c>
      <c r="J242" s="170">
        <v>1.4559611708</v>
      </c>
      <c r="K242" s="168">
        <v>7224.3125</v>
      </c>
      <c r="L242" s="166" t="str">
        <f t="shared" si="6"/>
        <v>All</v>
      </c>
      <c r="M242" t="str">
        <f t="shared" si="7"/>
        <v>Auckland</v>
      </c>
    </row>
    <row r="243" spans="1:13" x14ac:dyDescent="0.2">
      <c r="A243" s="166" t="s">
        <v>6</v>
      </c>
      <c r="B243" s="166" t="s">
        <v>131</v>
      </c>
      <c r="C243" s="166" t="s">
        <v>112</v>
      </c>
      <c r="D243" s="166" t="s">
        <v>46</v>
      </c>
      <c r="E243" s="167">
        <v>36783.5</v>
      </c>
      <c r="F243" s="168">
        <v>38672.388476</v>
      </c>
      <c r="G243" s="169">
        <v>1255</v>
      </c>
      <c r="H243" s="170">
        <v>1.2212317397000001</v>
      </c>
      <c r="I243" s="170">
        <v>1.4070276226</v>
      </c>
      <c r="J243" s="170">
        <v>1.3383036992999999</v>
      </c>
      <c r="K243" s="168">
        <v>1532.6458333</v>
      </c>
      <c r="L243" s="166" t="str">
        <f t="shared" si="6"/>
        <v>All</v>
      </c>
      <c r="M243" t="str">
        <f t="shared" si="7"/>
        <v>Bay of Plenty</v>
      </c>
    </row>
    <row r="244" spans="1:13" x14ac:dyDescent="0.2">
      <c r="A244" s="166" t="s">
        <v>6</v>
      </c>
      <c r="B244" s="166" t="s">
        <v>131</v>
      </c>
      <c r="C244" s="166" t="s">
        <v>112</v>
      </c>
      <c r="D244" s="166" t="s">
        <v>47</v>
      </c>
      <c r="E244" s="167">
        <v>92920</v>
      </c>
      <c r="F244" s="168">
        <v>93063.960527000003</v>
      </c>
      <c r="G244" s="169">
        <v>2268</v>
      </c>
      <c r="H244" s="170">
        <v>1.7070840681999999</v>
      </c>
      <c r="I244" s="170">
        <v>1.4070276226</v>
      </c>
      <c r="J244" s="170">
        <v>1.4048510933</v>
      </c>
      <c r="K244" s="168">
        <v>3871.6666667</v>
      </c>
      <c r="L244" s="166" t="str">
        <f t="shared" si="6"/>
        <v>All</v>
      </c>
      <c r="M244" t="str">
        <f t="shared" si="7"/>
        <v>Canterbury</v>
      </c>
    </row>
    <row r="245" spans="1:13" x14ac:dyDescent="0.2">
      <c r="A245" s="166" t="s">
        <v>6</v>
      </c>
      <c r="B245" s="166" t="s">
        <v>131</v>
      </c>
      <c r="C245" s="166" t="s">
        <v>112</v>
      </c>
      <c r="D245" s="172" t="s">
        <v>120</v>
      </c>
      <c r="E245" s="167">
        <v>120495</v>
      </c>
      <c r="F245" s="168">
        <v>108925.43875</v>
      </c>
      <c r="G245" s="169">
        <v>2888</v>
      </c>
      <c r="H245" s="170">
        <v>1.7384435596000001</v>
      </c>
      <c r="I245" s="170">
        <v>1.4070276226</v>
      </c>
      <c r="J245" s="170">
        <v>1.5564756527000001</v>
      </c>
      <c r="K245" s="168">
        <v>5020.625</v>
      </c>
      <c r="L245" s="166" t="str">
        <f t="shared" si="6"/>
        <v>All</v>
      </c>
      <c r="M245" t="str">
        <f t="shared" si="7"/>
        <v>Capital, Coast and Hutt Valley</v>
      </c>
    </row>
    <row r="246" spans="1:13" x14ac:dyDescent="0.2">
      <c r="A246" s="166" t="s">
        <v>6</v>
      </c>
      <c r="B246" s="166" t="s">
        <v>131</v>
      </c>
      <c r="C246" s="166" t="s">
        <v>112</v>
      </c>
      <c r="D246" s="172" t="s">
        <v>48</v>
      </c>
      <c r="E246" s="167">
        <v>47641</v>
      </c>
      <c r="F246" s="168">
        <v>49884.609215999997</v>
      </c>
      <c r="G246" s="169">
        <v>1685</v>
      </c>
      <c r="H246" s="170">
        <v>1.1780662710000001</v>
      </c>
      <c r="I246" s="170">
        <v>1.4070276226</v>
      </c>
      <c r="J246" s="170">
        <v>1.3437451756000001</v>
      </c>
      <c r="K246" s="168">
        <v>1985.0416667</v>
      </c>
      <c r="L246" s="166" t="str">
        <f t="shared" si="6"/>
        <v>All</v>
      </c>
      <c r="M246" t="str">
        <f t="shared" si="7"/>
        <v>Counties Manukau</v>
      </c>
    </row>
    <row r="247" spans="1:13" x14ac:dyDescent="0.2">
      <c r="A247" s="166" t="s">
        <v>6</v>
      </c>
      <c r="B247" s="166" t="s">
        <v>131</v>
      </c>
      <c r="C247" s="166" t="s">
        <v>112</v>
      </c>
      <c r="D247" s="166" t="s">
        <v>49</v>
      </c>
      <c r="E247" s="167">
        <v>15379.5</v>
      </c>
      <c r="F247" s="168">
        <v>13917.575397000001</v>
      </c>
      <c r="G247" s="169">
        <v>416</v>
      </c>
      <c r="H247" s="170">
        <v>1.5404146635</v>
      </c>
      <c r="I247" s="170">
        <v>1.4070276226</v>
      </c>
      <c r="J247" s="170">
        <v>1.5548240769999999</v>
      </c>
      <c r="K247" s="168">
        <v>640.8125</v>
      </c>
      <c r="L247" s="166" t="str">
        <f t="shared" si="6"/>
        <v>All</v>
      </c>
      <c r="M247" t="str">
        <f t="shared" si="7"/>
        <v>Hawkes Bay</v>
      </c>
    </row>
    <row r="248" spans="1:13" x14ac:dyDescent="0.2">
      <c r="A248" s="166" t="s">
        <v>6</v>
      </c>
      <c r="B248" s="166" t="s">
        <v>131</v>
      </c>
      <c r="C248" s="166" t="s">
        <v>112</v>
      </c>
      <c r="D248" s="166" t="s">
        <v>50</v>
      </c>
      <c r="E248" s="167">
        <v>9348</v>
      </c>
      <c r="F248" s="168">
        <v>10844.499180999999</v>
      </c>
      <c r="G248" s="169">
        <v>339</v>
      </c>
      <c r="H248" s="170">
        <v>1.1489675516</v>
      </c>
      <c r="I248" s="170">
        <v>1.4070276226</v>
      </c>
      <c r="J248" s="170">
        <v>1.2128632217999999</v>
      </c>
      <c r="K248" s="168">
        <v>389.5</v>
      </c>
      <c r="L248" s="166" t="str">
        <f t="shared" si="6"/>
        <v>All</v>
      </c>
      <c r="M248" t="str">
        <f t="shared" si="7"/>
        <v>Lakes</v>
      </c>
    </row>
    <row r="249" spans="1:13" x14ac:dyDescent="0.2">
      <c r="A249" s="166" t="s">
        <v>6</v>
      </c>
      <c r="B249" s="166" t="s">
        <v>131</v>
      </c>
      <c r="C249" s="166" t="s">
        <v>112</v>
      </c>
      <c r="D249" s="166" t="s">
        <v>51</v>
      </c>
      <c r="E249" s="167">
        <v>42632.5</v>
      </c>
      <c r="F249" s="168">
        <v>38294.615528000002</v>
      </c>
      <c r="G249" s="169">
        <v>1196</v>
      </c>
      <c r="H249" s="170">
        <v>1.4852459588</v>
      </c>
      <c r="I249" s="170">
        <v>1.4070276226</v>
      </c>
      <c r="J249" s="170">
        <v>1.5664109507999999</v>
      </c>
      <c r="K249" s="168">
        <v>1776.3541667</v>
      </c>
      <c r="L249" s="166" t="str">
        <f t="shared" si="6"/>
        <v>All</v>
      </c>
      <c r="M249" t="str">
        <f t="shared" si="7"/>
        <v>MidCentral</v>
      </c>
    </row>
    <row r="250" spans="1:13" x14ac:dyDescent="0.2">
      <c r="A250" s="166" t="s">
        <v>6</v>
      </c>
      <c r="B250" s="166" t="s">
        <v>131</v>
      </c>
      <c r="C250" s="166" t="s">
        <v>112</v>
      </c>
      <c r="D250" s="172" t="s">
        <v>52</v>
      </c>
      <c r="E250" s="167">
        <v>38700.5</v>
      </c>
      <c r="F250" s="168">
        <v>41472.416365999998</v>
      </c>
      <c r="G250" s="169">
        <v>1356</v>
      </c>
      <c r="H250" s="170">
        <v>1.1891746559</v>
      </c>
      <c r="I250" s="170">
        <v>1.4070276226</v>
      </c>
      <c r="J250" s="170">
        <v>1.3129852871000001</v>
      </c>
      <c r="K250" s="168">
        <v>1612.5208333</v>
      </c>
      <c r="L250" s="166" t="str">
        <f t="shared" si="6"/>
        <v>All</v>
      </c>
      <c r="M250" t="str">
        <f t="shared" si="7"/>
        <v>Nelson Marlborough</v>
      </c>
    </row>
    <row r="251" spans="1:13" x14ac:dyDescent="0.2">
      <c r="A251" s="166" t="s">
        <v>6</v>
      </c>
      <c r="B251" s="166" t="s">
        <v>131</v>
      </c>
      <c r="C251" s="166" t="s">
        <v>112</v>
      </c>
      <c r="D251" s="172" t="s">
        <v>53</v>
      </c>
      <c r="E251" s="167">
        <v>16344.5</v>
      </c>
      <c r="F251" s="168">
        <v>21636.635635999999</v>
      </c>
      <c r="G251" s="169">
        <v>864</v>
      </c>
      <c r="H251" s="170">
        <v>0.78821855709999999</v>
      </c>
      <c r="I251" s="170">
        <v>1.4070276226</v>
      </c>
      <c r="J251" s="170">
        <v>1.0628807253000001</v>
      </c>
      <c r="K251" s="168">
        <v>681.02083332999996</v>
      </c>
      <c r="L251" s="166" t="str">
        <f t="shared" si="6"/>
        <v>All</v>
      </c>
      <c r="M251" t="str">
        <f t="shared" si="7"/>
        <v>South Canterbury</v>
      </c>
    </row>
    <row r="252" spans="1:13" x14ac:dyDescent="0.2">
      <c r="A252" s="166" t="s">
        <v>6</v>
      </c>
      <c r="B252" s="166" t="s">
        <v>131</v>
      </c>
      <c r="C252" s="166" t="s">
        <v>112</v>
      </c>
      <c r="D252" s="166" t="s">
        <v>54</v>
      </c>
      <c r="E252" s="167">
        <v>57412</v>
      </c>
      <c r="F252" s="168">
        <v>63053.757051000001</v>
      </c>
      <c r="G252" s="169">
        <v>1782</v>
      </c>
      <c r="H252" s="170">
        <v>1.3424055368000001</v>
      </c>
      <c r="I252" s="170">
        <v>1.4070276226</v>
      </c>
      <c r="J252" s="170">
        <v>1.281133332</v>
      </c>
      <c r="K252" s="168">
        <v>2392.1666667</v>
      </c>
      <c r="L252" s="166" t="str">
        <f t="shared" si="6"/>
        <v>All</v>
      </c>
      <c r="M252" t="str">
        <f t="shared" si="7"/>
        <v>Southern</v>
      </c>
    </row>
    <row r="253" spans="1:13" x14ac:dyDescent="0.2">
      <c r="A253" s="166" t="s">
        <v>6</v>
      </c>
      <c r="B253" s="166" t="s">
        <v>131</v>
      </c>
      <c r="C253" s="166" t="s">
        <v>112</v>
      </c>
      <c r="D253" s="166" t="s">
        <v>55</v>
      </c>
      <c r="E253" s="167">
        <v>5310.5</v>
      </c>
      <c r="F253" s="168">
        <v>4269.8719822000003</v>
      </c>
      <c r="G253" s="169">
        <v>175</v>
      </c>
      <c r="H253" s="170">
        <v>1.2644047619000001</v>
      </c>
      <c r="I253" s="170">
        <v>1.4070276226</v>
      </c>
      <c r="J253" s="170">
        <v>1.7499400968000001</v>
      </c>
      <c r="K253" s="168">
        <v>221.27083332999999</v>
      </c>
      <c r="L253" s="166" t="str">
        <f t="shared" si="6"/>
        <v>All</v>
      </c>
      <c r="M253" t="s">
        <v>104</v>
      </c>
    </row>
    <row r="254" spans="1:13" x14ac:dyDescent="0.2">
      <c r="A254" s="166" t="s">
        <v>6</v>
      </c>
      <c r="B254" s="166" t="s">
        <v>131</v>
      </c>
      <c r="C254" s="166" t="s">
        <v>112</v>
      </c>
      <c r="D254" s="166" t="s">
        <v>56</v>
      </c>
      <c r="E254" s="167">
        <v>26581.5</v>
      </c>
      <c r="F254" s="168">
        <v>25858.408296000001</v>
      </c>
      <c r="G254" s="169">
        <v>804</v>
      </c>
      <c r="H254" s="170">
        <v>1.3775652985</v>
      </c>
      <c r="I254" s="170">
        <v>1.4070276226</v>
      </c>
      <c r="J254" s="170">
        <v>1.4463730452000001</v>
      </c>
      <c r="K254" s="168">
        <v>1107.5625</v>
      </c>
      <c r="L254" s="166" t="str">
        <f t="shared" si="6"/>
        <v>All</v>
      </c>
      <c r="M254" t="str">
        <f t="shared" si="7"/>
        <v>Taranaki</v>
      </c>
    </row>
    <row r="255" spans="1:13" x14ac:dyDescent="0.2">
      <c r="A255" s="166" t="s">
        <v>6</v>
      </c>
      <c r="B255" s="166" t="s">
        <v>131</v>
      </c>
      <c r="C255" s="166" t="s">
        <v>112</v>
      </c>
      <c r="D255" s="172" t="s">
        <v>132</v>
      </c>
      <c r="E255" s="167">
        <v>42786.5</v>
      </c>
      <c r="F255" s="168">
        <v>39720.302124000002</v>
      </c>
      <c r="G255" s="169">
        <v>1383</v>
      </c>
      <c r="H255" s="170">
        <v>1.2890606170000001</v>
      </c>
      <c r="I255" s="170">
        <v>1.4070276226</v>
      </c>
      <c r="J255" s="170">
        <v>1.5156427357</v>
      </c>
      <c r="K255" s="168">
        <v>1782.7708333</v>
      </c>
      <c r="L255" s="166" t="str">
        <f t="shared" si="6"/>
        <v>All</v>
      </c>
      <c r="M255" t="str">
        <f t="shared" si="7"/>
        <v>Te Tai Tokerau</v>
      </c>
    </row>
    <row r="256" spans="1:13" x14ac:dyDescent="0.2">
      <c r="A256" s="166" t="s">
        <v>6</v>
      </c>
      <c r="B256" s="166" t="s">
        <v>131</v>
      </c>
      <c r="C256" s="166" t="s">
        <v>112</v>
      </c>
      <c r="D256" s="166" t="s">
        <v>57</v>
      </c>
      <c r="E256" s="167">
        <v>90174.5</v>
      </c>
      <c r="F256" s="168">
        <v>88506.660076999993</v>
      </c>
      <c r="G256" s="169">
        <v>2615</v>
      </c>
      <c r="H256" s="170">
        <v>1.4368148502</v>
      </c>
      <c r="I256" s="170">
        <v>1.4070276226</v>
      </c>
      <c r="J256" s="170">
        <v>1.4335419758000001</v>
      </c>
      <c r="K256" s="168">
        <v>3757.2708333</v>
      </c>
      <c r="L256" s="166" t="str">
        <f t="shared" si="6"/>
        <v>All</v>
      </c>
      <c r="M256" t="str">
        <f t="shared" si="7"/>
        <v>Waikato</v>
      </c>
    </row>
    <row r="257" spans="1:13" x14ac:dyDescent="0.2">
      <c r="A257" s="166" t="s">
        <v>6</v>
      </c>
      <c r="B257" s="166" t="s">
        <v>131</v>
      </c>
      <c r="C257" s="166" t="s">
        <v>112</v>
      </c>
      <c r="D257" s="166" t="s">
        <v>58</v>
      </c>
      <c r="E257" s="167">
        <v>3388.5</v>
      </c>
      <c r="F257" s="168">
        <v>3797.5323103999999</v>
      </c>
      <c r="G257" s="169">
        <v>169</v>
      </c>
      <c r="H257" s="170">
        <v>0.83542899410000004</v>
      </c>
      <c r="I257" s="170">
        <v>1.4070276226</v>
      </c>
      <c r="J257" s="170">
        <v>1.2554766384</v>
      </c>
      <c r="K257" s="168">
        <v>141.1875</v>
      </c>
      <c r="L257" s="166" t="str">
        <f t="shared" si="6"/>
        <v>All</v>
      </c>
      <c r="M257" t="str">
        <f t="shared" si="7"/>
        <v>Wairarapa</v>
      </c>
    </row>
    <row r="258" spans="1:13" x14ac:dyDescent="0.2">
      <c r="A258" s="166" t="s">
        <v>6</v>
      </c>
      <c r="B258" s="166" t="s">
        <v>131</v>
      </c>
      <c r="C258" s="166" t="s">
        <v>112</v>
      </c>
      <c r="D258" s="166" t="s">
        <v>59</v>
      </c>
      <c r="E258" s="167">
        <v>96475.5</v>
      </c>
      <c r="F258" s="168">
        <v>104425.52478000001</v>
      </c>
      <c r="G258" s="169">
        <v>2776</v>
      </c>
      <c r="H258" s="170">
        <v>1.4480592579</v>
      </c>
      <c r="I258" s="170">
        <v>1.4070276226</v>
      </c>
      <c r="J258" s="170">
        <v>1.2999091332999999</v>
      </c>
      <c r="K258" s="168">
        <v>4019.8125</v>
      </c>
      <c r="L258" s="166" t="str">
        <f t="shared" si="6"/>
        <v>All</v>
      </c>
      <c r="M258" t="s">
        <v>103</v>
      </c>
    </row>
    <row r="259" spans="1:13" x14ac:dyDescent="0.2">
      <c r="A259" s="166" t="s">
        <v>6</v>
      </c>
      <c r="B259" s="166" t="s">
        <v>131</v>
      </c>
      <c r="C259" s="166" t="s">
        <v>112</v>
      </c>
      <c r="D259" s="166" t="s">
        <v>60</v>
      </c>
      <c r="E259" s="167">
        <v>3538.5</v>
      </c>
      <c r="F259" s="168">
        <v>4700.8937151</v>
      </c>
      <c r="G259" s="169">
        <v>250</v>
      </c>
      <c r="H259" s="170">
        <v>0.58975</v>
      </c>
      <c r="I259" s="170">
        <v>1.4070276226</v>
      </c>
      <c r="J259" s="170">
        <v>1.0591107871000001</v>
      </c>
      <c r="K259" s="168">
        <v>147.4375</v>
      </c>
      <c r="L259" s="166" t="str">
        <f t="shared" ref="L259:L322" si="8">B259</f>
        <v>All</v>
      </c>
      <c r="M259" t="str">
        <f t="shared" ref="M259:M322" si="9">D259</f>
        <v>West Coast</v>
      </c>
    </row>
    <row r="260" spans="1:13" x14ac:dyDescent="0.2">
      <c r="A260" s="166" t="s">
        <v>6</v>
      </c>
      <c r="B260" s="166" t="s">
        <v>131</v>
      </c>
      <c r="C260" s="166" t="s">
        <v>112</v>
      </c>
      <c r="D260" s="166" t="s">
        <v>61</v>
      </c>
      <c r="E260" s="167">
        <v>11639</v>
      </c>
      <c r="F260" s="168">
        <v>11176.749631999999</v>
      </c>
      <c r="G260" s="169">
        <v>391</v>
      </c>
      <c r="H260" s="170">
        <v>1.2403026427999999</v>
      </c>
      <c r="I260" s="170">
        <v>1.4070276226</v>
      </c>
      <c r="J260" s="170">
        <v>1.4652197678000001</v>
      </c>
      <c r="K260" s="168">
        <v>484.95833333000002</v>
      </c>
      <c r="L260" s="166" t="str">
        <f t="shared" si="8"/>
        <v>All</v>
      </c>
      <c r="M260" t="str">
        <f t="shared" si="9"/>
        <v>Whanganui</v>
      </c>
    </row>
    <row r="261" spans="1:13" x14ac:dyDescent="0.2">
      <c r="A261" s="166" t="s">
        <v>6</v>
      </c>
      <c r="B261" s="166" t="s">
        <v>131</v>
      </c>
      <c r="C261" s="166" t="s">
        <v>112</v>
      </c>
      <c r="D261" s="166" t="s">
        <v>133</v>
      </c>
      <c r="E261" s="167">
        <v>930934.5</v>
      </c>
      <c r="F261" s="168">
        <v>929778.07522999996</v>
      </c>
      <c r="G261" s="169">
        <v>27568</v>
      </c>
      <c r="H261" s="170">
        <v>1.4070276226</v>
      </c>
      <c r="I261" s="170">
        <v>1.4070276226</v>
      </c>
      <c r="J261" s="170">
        <v>1.4087776332999999</v>
      </c>
      <c r="K261" s="168">
        <v>38788.9375</v>
      </c>
      <c r="L261" s="166" t="str">
        <f t="shared" si="8"/>
        <v>All</v>
      </c>
      <c r="M261" t="str">
        <f t="shared" si="9"/>
        <v>NATIONAL</v>
      </c>
    </row>
    <row r="262" spans="1:13" x14ac:dyDescent="0.2">
      <c r="A262" s="166" t="s">
        <v>6</v>
      </c>
      <c r="B262" s="166" t="s">
        <v>131</v>
      </c>
      <c r="C262" s="166" t="s">
        <v>113</v>
      </c>
      <c r="D262" s="166" t="s">
        <v>45</v>
      </c>
      <c r="E262" s="167">
        <v>161630</v>
      </c>
      <c r="F262" s="168">
        <v>154394.90507000001</v>
      </c>
      <c r="G262" s="169">
        <v>4356</v>
      </c>
      <c r="H262" s="170">
        <v>1.5460475972000001</v>
      </c>
      <c r="I262" s="170">
        <v>1.3715596712</v>
      </c>
      <c r="J262" s="170">
        <v>1.4358322871</v>
      </c>
      <c r="K262" s="168">
        <v>6734.5833333</v>
      </c>
      <c r="L262" s="166" t="str">
        <f t="shared" si="8"/>
        <v>All</v>
      </c>
      <c r="M262" t="str">
        <f t="shared" si="9"/>
        <v>Auckland</v>
      </c>
    </row>
    <row r="263" spans="1:13" x14ac:dyDescent="0.2">
      <c r="A263" s="166" t="s">
        <v>6</v>
      </c>
      <c r="B263" s="166" t="s">
        <v>131</v>
      </c>
      <c r="C263" s="166" t="s">
        <v>113</v>
      </c>
      <c r="D263" s="166" t="s">
        <v>46</v>
      </c>
      <c r="E263" s="167">
        <v>43394</v>
      </c>
      <c r="F263" s="168">
        <v>41674.139715999998</v>
      </c>
      <c r="G263" s="169">
        <v>1418</v>
      </c>
      <c r="H263" s="170">
        <v>1.2750940290999999</v>
      </c>
      <c r="I263" s="170">
        <v>1.3715596712</v>
      </c>
      <c r="J263" s="170">
        <v>1.4281629034000001</v>
      </c>
      <c r="K263" s="168">
        <v>1808.0833333</v>
      </c>
      <c r="L263" s="166" t="str">
        <f t="shared" si="8"/>
        <v>All</v>
      </c>
      <c r="M263" t="str">
        <f t="shared" si="9"/>
        <v>Bay of Plenty</v>
      </c>
    </row>
    <row r="264" spans="1:13" x14ac:dyDescent="0.2">
      <c r="A264" s="166" t="s">
        <v>6</v>
      </c>
      <c r="B264" s="166" t="s">
        <v>131</v>
      </c>
      <c r="C264" s="166" t="s">
        <v>113</v>
      </c>
      <c r="D264" s="166" t="s">
        <v>47</v>
      </c>
      <c r="E264" s="167">
        <v>120697</v>
      </c>
      <c r="F264" s="168">
        <v>114221.66789</v>
      </c>
      <c r="G264" s="169">
        <v>2958</v>
      </c>
      <c r="H264" s="170">
        <v>1.7001493126</v>
      </c>
      <c r="I264" s="170">
        <v>1.3715596712</v>
      </c>
      <c r="J264" s="170">
        <v>1.4493146589000001</v>
      </c>
      <c r="K264" s="168">
        <v>5029.0416667</v>
      </c>
      <c r="L264" s="166" t="str">
        <f t="shared" si="8"/>
        <v>All</v>
      </c>
      <c r="M264" t="str">
        <f t="shared" si="9"/>
        <v>Canterbury</v>
      </c>
    </row>
    <row r="265" spans="1:13" x14ac:dyDescent="0.2">
      <c r="A265" s="166" t="s">
        <v>6</v>
      </c>
      <c r="B265" s="166" t="s">
        <v>131</v>
      </c>
      <c r="C265" s="166" t="s">
        <v>113</v>
      </c>
      <c r="D265" s="172" t="s">
        <v>120</v>
      </c>
      <c r="E265" s="167">
        <v>99784</v>
      </c>
      <c r="F265" s="168">
        <v>104584.60653999999</v>
      </c>
      <c r="G265" s="169">
        <v>3078</v>
      </c>
      <c r="H265" s="170">
        <v>1.3507688976000001</v>
      </c>
      <c r="I265" s="170">
        <v>1.3715596712</v>
      </c>
      <c r="J265" s="170">
        <v>1.3086028122</v>
      </c>
      <c r="K265" s="168">
        <v>4157.6666667</v>
      </c>
      <c r="L265" s="166" t="str">
        <f t="shared" si="8"/>
        <v>All</v>
      </c>
      <c r="M265" t="str">
        <f t="shared" si="9"/>
        <v>Capital, Coast and Hutt Valley</v>
      </c>
    </row>
    <row r="266" spans="1:13" x14ac:dyDescent="0.2">
      <c r="A266" s="166" t="s">
        <v>6</v>
      </c>
      <c r="B266" s="166" t="s">
        <v>131</v>
      </c>
      <c r="C266" s="166" t="s">
        <v>113</v>
      </c>
      <c r="D266" s="172" t="s">
        <v>48</v>
      </c>
      <c r="E266" s="167">
        <v>64870</v>
      </c>
      <c r="F266" s="168">
        <v>71087.376594999994</v>
      </c>
      <c r="G266" s="169">
        <v>2599</v>
      </c>
      <c r="H266" s="170">
        <v>1.0399833269000001</v>
      </c>
      <c r="I266" s="170">
        <v>1.3715596712</v>
      </c>
      <c r="J266" s="170">
        <v>1.2516016222999999</v>
      </c>
      <c r="K266" s="168">
        <v>2702.9166667</v>
      </c>
      <c r="L266" s="166" t="str">
        <f t="shared" si="8"/>
        <v>All</v>
      </c>
      <c r="M266" t="str">
        <f t="shared" si="9"/>
        <v>Counties Manukau</v>
      </c>
    </row>
    <row r="267" spans="1:13" x14ac:dyDescent="0.2">
      <c r="A267" s="166" t="s">
        <v>6</v>
      </c>
      <c r="B267" s="166" t="s">
        <v>131</v>
      </c>
      <c r="C267" s="166" t="s">
        <v>113</v>
      </c>
      <c r="D267" s="166" t="s">
        <v>49</v>
      </c>
      <c r="E267" s="167">
        <v>37969.5</v>
      </c>
      <c r="F267" s="168">
        <v>34720.282028000001</v>
      </c>
      <c r="G267" s="169">
        <v>1146</v>
      </c>
      <c r="H267" s="170">
        <v>1.3805082897000001</v>
      </c>
      <c r="I267" s="170">
        <v>1.3715596712</v>
      </c>
      <c r="J267" s="170">
        <v>1.4999139376999999</v>
      </c>
      <c r="K267" s="168">
        <v>1582.0625</v>
      </c>
      <c r="L267" s="166" t="str">
        <f t="shared" si="8"/>
        <v>All</v>
      </c>
      <c r="M267" t="str">
        <f t="shared" si="9"/>
        <v>Hawkes Bay</v>
      </c>
    </row>
    <row r="268" spans="1:13" x14ac:dyDescent="0.2">
      <c r="A268" s="166" t="s">
        <v>6</v>
      </c>
      <c r="B268" s="166" t="s">
        <v>131</v>
      </c>
      <c r="C268" s="166" t="s">
        <v>113</v>
      </c>
      <c r="D268" s="166" t="s">
        <v>50</v>
      </c>
      <c r="E268" s="167">
        <v>16281.5</v>
      </c>
      <c r="F268" s="168">
        <v>19301.664224</v>
      </c>
      <c r="G268" s="169">
        <v>661</v>
      </c>
      <c r="H268" s="170">
        <v>1.0263174482999999</v>
      </c>
      <c r="I268" s="170">
        <v>1.3715596712</v>
      </c>
      <c r="J268" s="170">
        <v>1.1569493971</v>
      </c>
      <c r="K268" s="168">
        <v>678.39583332999996</v>
      </c>
      <c r="L268" s="166" t="str">
        <f t="shared" si="8"/>
        <v>All</v>
      </c>
      <c r="M268" t="str">
        <f t="shared" si="9"/>
        <v>Lakes</v>
      </c>
    </row>
    <row r="269" spans="1:13" x14ac:dyDescent="0.2">
      <c r="A269" s="166" t="s">
        <v>6</v>
      </c>
      <c r="B269" s="166" t="s">
        <v>131</v>
      </c>
      <c r="C269" s="166" t="s">
        <v>113</v>
      </c>
      <c r="D269" s="166" t="s">
        <v>51</v>
      </c>
      <c r="E269" s="167">
        <v>45569.5</v>
      </c>
      <c r="F269" s="168">
        <v>40841.369641999998</v>
      </c>
      <c r="G269" s="169">
        <v>1216</v>
      </c>
      <c r="H269" s="170">
        <v>1.5614549068000001</v>
      </c>
      <c r="I269" s="170">
        <v>1.3715596712</v>
      </c>
      <c r="J269" s="170">
        <v>1.5303426154999999</v>
      </c>
      <c r="K269" s="168">
        <v>1898.7291667</v>
      </c>
      <c r="L269" s="166" t="str">
        <f t="shared" si="8"/>
        <v>All</v>
      </c>
      <c r="M269" t="str">
        <f t="shared" si="9"/>
        <v>MidCentral</v>
      </c>
    </row>
    <row r="270" spans="1:13" x14ac:dyDescent="0.2">
      <c r="A270" s="166" t="s">
        <v>6</v>
      </c>
      <c r="B270" s="166" t="s">
        <v>131</v>
      </c>
      <c r="C270" s="166" t="s">
        <v>113</v>
      </c>
      <c r="D270" s="172" t="s">
        <v>52</v>
      </c>
      <c r="E270" s="167">
        <v>28480.5</v>
      </c>
      <c r="F270" s="168">
        <v>31698.857767000001</v>
      </c>
      <c r="G270" s="169">
        <v>1049</v>
      </c>
      <c r="H270" s="170">
        <v>1.1312559580999999</v>
      </c>
      <c r="I270" s="170">
        <v>1.3715596712</v>
      </c>
      <c r="J270" s="170">
        <v>1.2323063973999999</v>
      </c>
      <c r="K270" s="168">
        <v>1186.6875</v>
      </c>
      <c r="L270" s="166" t="str">
        <f t="shared" si="8"/>
        <v>All</v>
      </c>
      <c r="M270" t="str">
        <f t="shared" si="9"/>
        <v>Nelson Marlborough</v>
      </c>
    </row>
    <row r="271" spans="1:13" x14ac:dyDescent="0.2">
      <c r="A271" s="166" t="s">
        <v>6</v>
      </c>
      <c r="B271" s="166" t="s">
        <v>131</v>
      </c>
      <c r="C271" s="166" t="s">
        <v>113</v>
      </c>
      <c r="D271" s="172" t="s">
        <v>53</v>
      </c>
      <c r="E271" s="167">
        <v>11861.5</v>
      </c>
      <c r="F271" s="168">
        <v>12813.998846</v>
      </c>
      <c r="G271" s="169">
        <v>515</v>
      </c>
      <c r="H271" s="170">
        <v>0.95966828479999999</v>
      </c>
      <c r="I271" s="170">
        <v>1.3715596712</v>
      </c>
      <c r="J271" s="170">
        <v>1.2696079682000001</v>
      </c>
      <c r="K271" s="168">
        <v>494.22916666999998</v>
      </c>
      <c r="L271" s="166" t="str">
        <f t="shared" si="8"/>
        <v>All</v>
      </c>
      <c r="M271" t="str">
        <f t="shared" si="9"/>
        <v>South Canterbury</v>
      </c>
    </row>
    <row r="272" spans="1:13" x14ac:dyDescent="0.2">
      <c r="A272" s="166" t="s">
        <v>6</v>
      </c>
      <c r="B272" s="166" t="s">
        <v>131</v>
      </c>
      <c r="C272" s="166" t="s">
        <v>113</v>
      </c>
      <c r="D272" s="166" t="s">
        <v>54</v>
      </c>
      <c r="E272" s="167">
        <v>77823.5</v>
      </c>
      <c r="F272" s="168">
        <v>77611.524183999994</v>
      </c>
      <c r="G272" s="169">
        <v>2136</v>
      </c>
      <c r="H272" s="170">
        <v>1.5180926186000001</v>
      </c>
      <c r="I272" s="170">
        <v>1.3715596712</v>
      </c>
      <c r="J272" s="170">
        <v>1.3753057318999999</v>
      </c>
      <c r="K272" s="168">
        <v>3242.6458333</v>
      </c>
      <c r="L272" s="166" t="str">
        <f t="shared" si="8"/>
        <v>All</v>
      </c>
      <c r="M272" t="str">
        <f t="shared" si="9"/>
        <v>Southern</v>
      </c>
    </row>
    <row r="273" spans="1:13" x14ac:dyDescent="0.2">
      <c r="A273" s="166" t="s">
        <v>6</v>
      </c>
      <c r="B273" s="166" t="s">
        <v>131</v>
      </c>
      <c r="C273" s="166" t="s">
        <v>113</v>
      </c>
      <c r="D273" s="166" t="s">
        <v>55</v>
      </c>
      <c r="E273" s="167">
        <v>3576.5</v>
      </c>
      <c r="F273" s="168">
        <v>3630.2102346000001</v>
      </c>
      <c r="G273" s="169">
        <v>111</v>
      </c>
      <c r="H273" s="170">
        <v>1.34253003</v>
      </c>
      <c r="I273" s="170">
        <v>1.3715596712</v>
      </c>
      <c r="J273" s="170">
        <v>1.3512669643999999</v>
      </c>
      <c r="K273" s="168">
        <v>149.02083332999999</v>
      </c>
      <c r="L273" s="166" t="str">
        <f t="shared" si="8"/>
        <v>All</v>
      </c>
      <c r="M273" t="s">
        <v>104</v>
      </c>
    </row>
    <row r="274" spans="1:13" x14ac:dyDescent="0.2">
      <c r="A274" s="166" t="s">
        <v>6</v>
      </c>
      <c r="B274" s="166" t="s">
        <v>131</v>
      </c>
      <c r="C274" s="166" t="s">
        <v>113</v>
      </c>
      <c r="D274" s="166" t="s">
        <v>56</v>
      </c>
      <c r="E274" s="167">
        <v>28053</v>
      </c>
      <c r="F274" s="168">
        <v>27990.297343999999</v>
      </c>
      <c r="G274" s="169">
        <v>914</v>
      </c>
      <c r="H274" s="170">
        <v>1.278856674</v>
      </c>
      <c r="I274" s="170">
        <v>1.3715596712</v>
      </c>
      <c r="J274" s="170">
        <v>1.3746321800000001</v>
      </c>
      <c r="K274" s="168">
        <v>1168.875</v>
      </c>
      <c r="L274" s="166" t="str">
        <f t="shared" si="8"/>
        <v>All</v>
      </c>
      <c r="M274" t="str">
        <f t="shared" si="9"/>
        <v>Taranaki</v>
      </c>
    </row>
    <row r="275" spans="1:13" x14ac:dyDescent="0.2">
      <c r="A275" s="166" t="s">
        <v>6</v>
      </c>
      <c r="B275" s="166" t="s">
        <v>131</v>
      </c>
      <c r="C275" s="166" t="s">
        <v>113</v>
      </c>
      <c r="D275" s="172" t="s">
        <v>132</v>
      </c>
      <c r="E275" s="167">
        <v>42249.5</v>
      </c>
      <c r="F275" s="168">
        <v>38957.624257000003</v>
      </c>
      <c r="G275" s="169">
        <v>1354</v>
      </c>
      <c r="H275" s="170">
        <v>1.3001446332</v>
      </c>
      <c r="I275" s="170">
        <v>1.3715596712</v>
      </c>
      <c r="J275" s="170">
        <v>1.4874549317000001</v>
      </c>
      <c r="K275" s="168">
        <v>1760.3958333</v>
      </c>
      <c r="L275" s="166" t="str">
        <f t="shared" si="8"/>
        <v>All</v>
      </c>
      <c r="M275" t="str">
        <f t="shared" si="9"/>
        <v>Te Tai Tokerau</v>
      </c>
    </row>
    <row r="276" spans="1:13" x14ac:dyDescent="0.2">
      <c r="A276" s="166" t="s">
        <v>6</v>
      </c>
      <c r="B276" s="166" t="s">
        <v>131</v>
      </c>
      <c r="C276" s="166" t="s">
        <v>113</v>
      </c>
      <c r="D276" s="166" t="s">
        <v>57</v>
      </c>
      <c r="E276" s="167">
        <v>116152.5</v>
      </c>
      <c r="F276" s="168">
        <v>108344.96105</v>
      </c>
      <c r="G276" s="169">
        <v>3489</v>
      </c>
      <c r="H276" s="170">
        <v>1.3871274004</v>
      </c>
      <c r="I276" s="170">
        <v>1.3715596712</v>
      </c>
      <c r="J276" s="170">
        <v>1.4703968062999999</v>
      </c>
      <c r="K276" s="168">
        <v>4839.6875</v>
      </c>
      <c r="L276" s="166" t="str">
        <f t="shared" si="8"/>
        <v>All</v>
      </c>
      <c r="M276" t="str">
        <f t="shared" si="9"/>
        <v>Waikato</v>
      </c>
    </row>
    <row r="277" spans="1:13" x14ac:dyDescent="0.2">
      <c r="A277" s="166" t="s">
        <v>6</v>
      </c>
      <c r="B277" s="166" t="s">
        <v>131</v>
      </c>
      <c r="C277" s="166" t="s">
        <v>113</v>
      </c>
      <c r="D277" s="166" t="s">
        <v>58</v>
      </c>
      <c r="E277" s="167">
        <v>8361.5</v>
      </c>
      <c r="F277" s="168">
        <v>10409.835147</v>
      </c>
      <c r="G277" s="169">
        <v>487</v>
      </c>
      <c r="H277" s="170">
        <v>0.71539185490000001</v>
      </c>
      <c r="I277" s="170">
        <v>1.3715596712</v>
      </c>
      <c r="J277" s="170">
        <v>1.1016789439000001</v>
      </c>
      <c r="K277" s="168">
        <v>348.39583333000002</v>
      </c>
      <c r="L277" s="166" t="str">
        <f t="shared" si="8"/>
        <v>All</v>
      </c>
      <c r="M277" t="str">
        <f t="shared" si="9"/>
        <v>Wairarapa</v>
      </c>
    </row>
    <row r="278" spans="1:13" x14ac:dyDescent="0.2">
      <c r="A278" s="166" t="s">
        <v>6</v>
      </c>
      <c r="B278" s="166" t="s">
        <v>131</v>
      </c>
      <c r="C278" s="166" t="s">
        <v>113</v>
      </c>
      <c r="D278" s="166" t="s">
        <v>59</v>
      </c>
      <c r="E278" s="167">
        <v>68459.5</v>
      </c>
      <c r="F278" s="168">
        <v>72083.762961999993</v>
      </c>
      <c r="G278" s="169">
        <v>2036</v>
      </c>
      <c r="H278" s="170">
        <v>1.4010212017000001</v>
      </c>
      <c r="I278" s="170">
        <v>1.3715596712</v>
      </c>
      <c r="J278" s="170">
        <v>1.302599718</v>
      </c>
      <c r="K278" s="168">
        <v>2852.4791667</v>
      </c>
      <c r="L278" s="166" t="str">
        <f t="shared" si="8"/>
        <v>All</v>
      </c>
      <c r="M278" t="s">
        <v>103</v>
      </c>
    </row>
    <row r="279" spans="1:13" x14ac:dyDescent="0.2">
      <c r="A279" s="166" t="s">
        <v>6</v>
      </c>
      <c r="B279" s="166" t="s">
        <v>131</v>
      </c>
      <c r="C279" s="166" t="s">
        <v>113</v>
      </c>
      <c r="D279" s="166" t="s">
        <v>60</v>
      </c>
      <c r="E279" s="167">
        <v>4304</v>
      </c>
      <c r="F279" s="168">
        <v>5110.9777667999997</v>
      </c>
      <c r="G279" s="169">
        <v>214</v>
      </c>
      <c r="H279" s="170">
        <v>0.8380062305</v>
      </c>
      <c r="I279" s="170">
        <v>1.3715596712</v>
      </c>
      <c r="J279" s="170">
        <v>1.1550026421999999</v>
      </c>
      <c r="K279" s="168">
        <v>179.33333332999999</v>
      </c>
      <c r="L279" s="166" t="str">
        <f t="shared" si="8"/>
        <v>All</v>
      </c>
      <c r="M279" t="str">
        <f t="shared" si="9"/>
        <v>West Coast</v>
      </c>
    </row>
    <row r="280" spans="1:13" x14ac:dyDescent="0.2">
      <c r="A280" s="166" t="s">
        <v>6</v>
      </c>
      <c r="B280" s="166" t="s">
        <v>131</v>
      </c>
      <c r="C280" s="166" t="s">
        <v>113</v>
      </c>
      <c r="D280" s="166" t="s">
        <v>61</v>
      </c>
      <c r="E280" s="167">
        <v>9585.5</v>
      </c>
      <c r="F280" s="168">
        <v>8770.6052574000005</v>
      </c>
      <c r="G280" s="169">
        <v>311</v>
      </c>
      <c r="H280" s="170">
        <v>1.2842309753000001</v>
      </c>
      <c r="I280" s="170">
        <v>1.3715596712</v>
      </c>
      <c r="J280" s="170">
        <v>1.4989940651</v>
      </c>
      <c r="K280" s="168">
        <v>399.39583333000002</v>
      </c>
      <c r="L280" s="166" t="str">
        <f t="shared" si="8"/>
        <v>All</v>
      </c>
      <c r="M280" t="str">
        <f t="shared" si="9"/>
        <v>Whanganui</v>
      </c>
    </row>
    <row r="281" spans="1:13" x14ac:dyDescent="0.2">
      <c r="A281" s="166" t="s">
        <v>6</v>
      </c>
      <c r="B281" s="166" t="s">
        <v>131</v>
      </c>
      <c r="C281" s="166" t="s">
        <v>113</v>
      </c>
      <c r="D281" s="166" t="s">
        <v>133</v>
      </c>
      <c r="E281" s="167">
        <v>989103</v>
      </c>
      <c r="F281" s="168">
        <v>978248.66651999997</v>
      </c>
      <c r="G281" s="169">
        <v>30048</v>
      </c>
      <c r="H281" s="170">
        <v>1.3715596712</v>
      </c>
      <c r="I281" s="170">
        <v>1.3715596712</v>
      </c>
      <c r="J281" s="170">
        <v>1.3867780573999999</v>
      </c>
      <c r="K281" s="168">
        <v>41212.625</v>
      </c>
      <c r="L281" s="166" t="str">
        <f t="shared" si="8"/>
        <v>All</v>
      </c>
      <c r="M281" t="str">
        <f t="shared" si="9"/>
        <v>NATIONAL</v>
      </c>
    </row>
    <row r="282" spans="1:13" x14ac:dyDescent="0.2">
      <c r="A282" s="166" t="s">
        <v>6</v>
      </c>
      <c r="B282" s="166" t="s">
        <v>131</v>
      </c>
      <c r="C282" s="166" t="s">
        <v>114</v>
      </c>
      <c r="D282" s="166" t="s">
        <v>45</v>
      </c>
      <c r="E282" s="167">
        <v>176645</v>
      </c>
      <c r="F282" s="168">
        <v>167742.15432999999</v>
      </c>
      <c r="G282" s="169">
        <v>4018</v>
      </c>
      <c r="H282" s="170">
        <v>1.8318089431</v>
      </c>
      <c r="I282" s="170">
        <v>1.3712634909999999</v>
      </c>
      <c r="J282" s="170">
        <v>1.4440427353</v>
      </c>
      <c r="K282" s="168">
        <v>7360.2083333</v>
      </c>
      <c r="L282" s="166" t="str">
        <f t="shared" si="8"/>
        <v>All</v>
      </c>
      <c r="M282" t="str">
        <f t="shared" si="9"/>
        <v>Auckland</v>
      </c>
    </row>
    <row r="283" spans="1:13" x14ac:dyDescent="0.2">
      <c r="A283" s="166" t="s">
        <v>6</v>
      </c>
      <c r="B283" s="166" t="s">
        <v>131</v>
      </c>
      <c r="C283" s="166" t="s">
        <v>114</v>
      </c>
      <c r="D283" s="166" t="s">
        <v>46</v>
      </c>
      <c r="E283" s="167">
        <v>41819.5</v>
      </c>
      <c r="F283" s="168">
        <v>41389.273561000002</v>
      </c>
      <c r="G283" s="169">
        <v>1476</v>
      </c>
      <c r="H283" s="170">
        <v>1.1805414407999999</v>
      </c>
      <c r="I283" s="170">
        <v>1.3712634909999999</v>
      </c>
      <c r="J283" s="170">
        <v>1.3855172760000001</v>
      </c>
      <c r="K283" s="168">
        <v>1742.4791667</v>
      </c>
      <c r="L283" s="166" t="str">
        <f t="shared" si="8"/>
        <v>All</v>
      </c>
      <c r="M283" t="str">
        <f t="shared" si="9"/>
        <v>Bay of Plenty</v>
      </c>
    </row>
    <row r="284" spans="1:13" x14ac:dyDescent="0.2">
      <c r="A284" s="166" t="s">
        <v>6</v>
      </c>
      <c r="B284" s="166" t="s">
        <v>131</v>
      </c>
      <c r="C284" s="166" t="s">
        <v>114</v>
      </c>
      <c r="D284" s="166" t="s">
        <v>47</v>
      </c>
      <c r="E284" s="167">
        <v>38441</v>
      </c>
      <c r="F284" s="168">
        <v>39189.117559999999</v>
      </c>
      <c r="G284" s="169">
        <v>999</v>
      </c>
      <c r="H284" s="170">
        <v>1.603311645</v>
      </c>
      <c r="I284" s="170">
        <v>1.3712634909999999</v>
      </c>
      <c r="J284" s="170">
        <v>1.3450861651999999</v>
      </c>
      <c r="K284" s="168">
        <v>1601.7083333</v>
      </c>
      <c r="L284" s="166" t="str">
        <f t="shared" si="8"/>
        <v>All</v>
      </c>
      <c r="M284" t="str">
        <f t="shared" si="9"/>
        <v>Canterbury</v>
      </c>
    </row>
    <row r="285" spans="1:13" x14ac:dyDescent="0.2">
      <c r="A285" s="166" t="s">
        <v>6</v>
      </c>
      <c r="B285" s="166" t="s">
        <v>131</v>
      </c>
      <c r="C285" s="166" t="s">
        <v>114</v>
      </c>
      <c r="D285" s="172" t="s">
        <v>120</v>
      </c>
      <c r="E285" s="167">
        <v>89275.5</v>
      </c>
      <c r="F285" s="168">
        <v>89428.937105999998</v>
      </c>
      <c r="G285" s="169">
        <v>2202</v>
      </c>
      <c r="H285" s="170">
        <v>1.6892881471000001</v>
      </c>
      <c r="I285" s="170">
        <v>1.3712634909999999</v>
      </c>
      <c r="J285" s="170">
        <v>1.3689107546999999</v>
      </c>
      <c r="K285" s="168">
        <v>3719.8125</v>
      </c>
      <c r="L285" s="166" t="str">
        <f t="shared" si="8"/>
        <v>All</v>
      </c>
      <c r="M285" t="str">
        <f t="shared" si="9"/>
        <v>Capital, Coast and Hutt Valley</v>
      </c>
    </row>
    <row r="286" spans="1:13" x14ac:dyDescent="0.2">
      <c r="A286" s="166" t="s">
        <v>6</v>
      </c>
      <c r="B286" s="166" t="s">
        <v>131</v>
      </c>
      <c r="C286" s="166" t="s">
        <v>114</v>
      </c>
      <c r="D286" s="172" t="s">
        <v>48</v>
      </c>
      <c r="E286" s="167">
        <v>111310</v>
      </c>
      <c r="F286" s="168">
        <v>106269.34966000001</v>
      </c>
      <c r="G286" s="169">
        <v>4299</v>
      </c>
      <c r="H286" s="170">
        <v>1.0788361634000001</v>
      </c>
      <c r="I286" s="170">
        <v>1.3712634909999999</v>
      </c>
      <c r="J286" s="170">
        <v>1.436306326</v>
      </c>
      <c r="K286" s="168">
        <v>4637.9166667</v>
      </c>
      <c r="L286" s="166" t="str">
        <f t="shared" si="8"/>
        <v>All</v>
      </c>
      <c r="M286" t="str">
        <f t="shared" si="9"/>
        <v>Counties Manukau</v>
      </c>
    </row>
    <row r="287" spans="1:13" x14ac:dyDescent="0.2">
      <c r="A287" s="166" t="s">
        <v>6</v>
      </c>
      <c r="B287" s="166" t="s">
        <v>131</v>
      </c>
      <c r="C287" s="166" t="s">
        <v>114</v>
      </c>
      <c r="D287" s="166" t="s">
        <v>49</v>
      </c>
      <c r="E287" s="167">
        <v>46989</v>
      </c>
      <c r="F287" s="168">
        <v>46444.633590999998</v>
      </c>
      <c r="G287" s="169">
        <v>1586</v>
      </c>
      <c r="H287" s="170">
        <v>1.2344735183</v>
      </c>
      <c r="I287" s="170">
        <v>1.3712634909999999</v>
      </c>
      <c r="J287" s="170">
        <v>1.3873357414</v>
      </c>
      <c r="K287" s="168">
        <v>1957.875</v>
      </c>
      <c r="L287" s="166" t="str">
        <f t="shared" si="8"/>
        <v>All</v>
      </c>
      <c r="M287" t="str">
        <f t="shared" si="9"/>
        <v>Hawkes Bay</v>
      </c>
    </row>
    <row r="288" spans="1:13" x14ac:dyDescent="0.2">
      <c r="A288" s="166" t="s">
        <v>6</v>
      </c>
      <c r="B288" s="166" t="s">
        <v>131</v>
      </c>
      <c r="C288" s="166" t="s">
        <v>114</v>
      </c>
      <c r="D288" s="166" t="s">
        <v>50</v>
      </c>
      <c r="E288" s="167">
        <v>40172.5</v>
      </c>
      <c r="F288" s="168">
        <v>45901.179666000004</v>
      </c>
      <c r="G288" s="169">
        <v>1440</v>
      </c>
      <c r="H288" s="170">
        <v>1.1623987269</v>
      </c>
      <c r="I288" s="170">
        <v>1.3712634909999999</v>
      </c>
      <c r="J288" s="170">
        <v>1.2001234607</v>
      </c>
      <c r="K288" s="168">
        <v>1673.8541667</v>
      </c>
      <c r="L288" s="166" t="str">
        <f t="shared" si="8"/>
        <v>All</v>
      </c>
      <c r="M288" t="str">
        <f t="shared" si="9"/>
        <v>Lakes</v>
      </c>
    </row>
    <row r="289" spans="1:13" x14ac:dyDescent="0.2">
      <c r="A289" s="166" t="s">
        <v>6</v>
      </c>
      <c r="B289" s="166" t="s">
        <v>131</v>
      </c>
      <c r="C289" s="166" t="s">
        <v>114</v>
      </c>
      <c r="D289" s="166" t="s">
        <v>51</v>
      </c>
      <c r="E289" s="167">
        <v>47830</v>
      </c>
      <c r="F289" s="168">
        <v>46077.170533999997</v>
      </c>
      <c r="G289" s="169">
        <v>1468</v>
      </c>
      <c r="H289" s="170">
        <v>1.3575726612000001</v>
      </c>
      <c r="I289" s="170">
        <v>1.3712634909999999</v>
      </c>
      <c r="J289" s="170">
        <v>1.4234279582</v>
      </c>
      <c r="K289" s="168">
        <v>1992.9166667</v>
      </c>
      <c r="L289" s="166" t="str">
        <f t="shared" si="8"/>
        <v>All</v>
      </c>
      <c r="M289" t="str">
        <f t="shared" si="9"/>
        <v>MidCentral</v>
      </c>
    </row>
    <row r="290" spans="1:13" x14ac:dyDescent="0.2">
      <c r="A290" s="166" t="s">
        <v>6</v>
      </c>
      <c r="B290" s="166" t="s">
        <v>131</v>
      </c>
      <c r="C290" s="166" t="s">
        <v>114</v>
      </c>
      <c r="D290" s="172" t="s">
        <v>52</v>
      </c>
      <c r="E290" s="167">
        <v>1078.5</v>
      </c>
      <c r="F290" s="168">
        <v>1294.3923534</v>
      </c>
      <c r="G290" s="169">
        <v>33</v>
      </c>
      <c r="H290" s="170">
        <v>1.3617424242</v>
      </c>
      <c r="I290" s="170">
        <v>1.3712634909999999</v>
      </c>
      <c r="J290" s="170">
        <v>1.1425497617</v>
      </c>
      <c r="K290" s="168">
        <v>44.9375</v>
      </c>
      <c r="L290" s="166" t="str">
        <f t="shared" si="8"/>
        <v>All</v>
      </c>
      <c r="M290" t="str">
        <f t="shared" si="9"/>
        <v>Nelson Marlborough</v>
      </c>
    </row>
    <row r="291" spans="1:13" x14ac:dyDescent="0.2">
      <c r="A291" s="166" t="s">
        <v>6</v>
      </c>
      <c r="B291" s="166" t="s">
        <v>131</v>
      </c>
      <c r="C291" s="166" t="s">
        <v>114</v>
      </c>
      <c r="D291" s="172" t="s">
        <v>53</v>
      </c>
      <c r="E291" s="167">
        <v>4093.5</v>
      </c>
      <c r="F291" s="168">
        <v>4315.8801714000001</v>
      </c>
      <c r="G291" s="169">
        <v>165</v>
      </c>
      <c r="H291" s="170">
        <v>1.0337121212</v>
      </c>
      <c r="I291" s="170">
        <v>1.3712634909999999</v>
      </c>
      <c r="J291" s="170">
        <v>1.3006077271000001</v>
      </c>
      <c r="K291" s="168">
        <v>170.5625</v>
      </c>
      <c r="L291" s="166" t="str">
        <f t="shared" si="8"/>
        <v>All</v>
      </c>
      <c r="M291" t="str">
        <f t="shared" si="9"/>
        <v>South Canterbury</v>
      </c>
    </row>
    <row r="292" spans="1:13" x14ac:dyDescent="0.2">
      <c r="A292" s="166" t="s">
        <v>6</v>
      </c>
      <c r="B292" s="166" t="s">
        <v>131</v>
      </c>
      <c r="C292" s="166" t="s">
        <v>114</v>
      </c>
      <c r="D292" s="166" t="s">
        <v>54</v>
      </c>
      <c r="E292" s="167">
        <v>31104</v>
      </c>
      <c r="F292" s="168">
        <v>34200.739308999997</v>
      </c>
      <c r="G292" s="169">
        <v>1062</v>
      </c>
      <c r="H292" s="170">
        <v>1.2203389831</v>
      </c>
      <c r="I292" s="170">
        <v>1.3712634909999999</v>
      </c>
      <c r="J292" s="170">
        <v>1.2471011003000001</v>
      </c>
      <c r="K292" s="168">
        <v>1296</v>
      </c>
      <c r="L292" s="166" t="str">
        <f t="shared" si="8"/>
        <v>All</v>
      </c>
      <c r="M292" t="str">
        <f t="shared" si="9"/>
        <v>Southern</v>
      </c>
    </row>
    <row r="293" spans="1:13" x14ac:dyDescent="0.2">
      <c r="A293" s="166" t="s">
        <v>6</v>
      </c>
      <c r="B293" s="166" t="s">
        <v>131</v>
      </c>
      <c r="C293" s="166" t="s">
        <v>114</v>
      </c>
      <c r="D293" s="166" t="s">
        <v>55</v>
      </c>
      <c r="E293" s="167">
        <v>17848.5</v>
      </c>
      <c r="F293" s="168">
        <v>18273.719908999999</v>
      </c>
      <c r="G293" s="169">
        <v>770</v>
      </c>
      <c r="H293" s="170">
        <v>0.96582792210000001</v>
      </c>
      <c r="I293" s="170">
        <v>1.3712634909999999</v>
      </c>
      <c r="J293" s="170">
        <v>1.3393549064000001</v>
      </c>
      <c r="K293" s="168">
        <v>743.6875</v>
      </c>
      <c r="L293" s="166" t="str">
        <f t="shared" si="8"/>
        <v>All</v>
      </c>
      <c r="M293" t="s">
        <v>104</v>
      </c>
    </row>
    <row r="294" spans="1:13" x14ac:dyDescent="0.2">
      <c r="A294" s="166" t="s">
        <v>6</v>
      </c>
      <c r="B294" s="166" t="s">
        <v>131</v>
      </c>
      <c r="C294" s="166" t="s">
        <v>114</v>
      </c>
      <c r="D294" s="166" t="s">
        <v>56</v>
      </c>
      <c r="E294" s="167">
        <v>28136</v>
      </c>
      <c r="F294" s="168">
        <v>27922.137171999999</v>
      </c>
      <c r="G294" s="169">
        <v>885</v>
      </c>
      <c r="H294" s="170">
        <v>1.3246704331000001</v>
      </c>
      <c r="I294" s="170">
        <v>1.3712634909999999</v>
      </c>
      <c r="J294" s="170">
        <v>1.3817663507</v>
      </c>
      <c r="K294" s="168">
        <v>1172.3333333</v>
      </c>
      <c r="L294" s="166" t="str">
        <f t="shared" si="8"/>
        <v>All</v>
      </c>
      <c r="M294" t="str">
        <f t="shared" si="9"/>
        <v>Taranaki</v>
      </c>
    </row>
    <row r="295" spans="1:13" x14ac:dyDescent="0.2">
      <c r="A295" s="166" t="s">
        <v>6</v>
      </c>
      <c r="B295" s="166" t="s">
        <v>131</v>
      </c>
      <c r="C295" s="166" t="s">
        <v>114</v>
      </c>
      <c r="D295" s="172" t="s">
        <v>132</v>
      </c>
      <c r="E295" s="167">
        <v>89005</v>
      </c>
      <c r="F295" s="168">
        <v>85418.125706999999</v>
      </c>
      <c r="G295" s="169">
        <v>3030</v>
      </c>
      <c r="H295" s="170">
        <v>1.2239411441000001</v>
      </c>
      <c r="I295" s="170">
        <v>1.3712634909999999</v>
      </c>
      <c r="J295" s="170">
        <v>1.4288455289999999</v>
      </c>
      <c r="K295" s="168">
        <v>3708.5416667</v>
      </c>
      <c r="L295" s="166" t="str">
        <f t="shared" si="8"/>
        <v>All</v>
      </c>
      <c r="M295" t="str">
        <f t="shared" si="9"/>
        <v>Te Tai Tokerau</v>
      </c>
    </row>
    <row r="296" spans="1:13" x14ac:dyDescent="0.2">
      <c r="A296" s="166" t="s">
        <v>6</v>
      </c>
      <c r="B296" s="166" t="s">
        <v>131</v>
      </c>
      <c r="C296" s="166" t="s">
        <v>114</v>
      </c>
      <c r="D296" s="166" t="s">
        <v>57</v>
      </c>
      <c r="E296" s="167">
        <v>137347</v>
      </c>
      <c r="F296" s="168">
        <v>125749.60188</v>
      </c>
      <c r="G296" s="169">
        <v>3721</v>
      </c>
      <c r="H296" s="170">
        <v>1.5379714234999999</v>
      </c>
      <c r="I296" s="170">
        <v>1.3712634909999999</v>
      </c>
      <c r="J296" s="170">
        <v>1.4977298050000001</v>
      </c>
      <c r="K296" s="168">
        <v>5722.7916667</v>
      </c>
      <c r="L296" s="166" t="str">
        <f t="shared" si="8"/>
        <v>All</v>
      </c>
      <c r="M296" t="str">
        <f t="shared" si="9"/>
        <v>Waikato</v>
      </c>
    </row>
    <row r="297" spans="1:13" x14ac:dyDescent="0.2">
      <c r="A297" s="166" t="s">
        <v>6</v>
      </c>
      <c r="B297" s="166" t="s">
        <v>131</v>
      </c>
      <c r="C297" s="166" t="s">
        <v>114</v>
      </c>
      <c r="D297" s="166" t="s">
        <v>58</v>
      </c>
      <c r="E297" s="167">
        <v>2791</v>
      </c>
      <c r="F297" s="168">
        <v>3362.2347466000001</v>
      </c>
      <c r="G297" s="169">
        <v>168</v>
      </c>
      <c r="H297" s="170">
        <v>0.69221230160000002</v>
      </c>
      <c r="I297" s="170">
        <v>1.3712634909999999</v>
      </c>
      <c r="J297" s="170">
        <v>1.1382894687</v>
      </c>
      <c r="K297" s="168">
        <v>116.29166667</v>
      </c>
      <c r="L297" s="166" t="str">
        <f t="shared" si="8"/>
        <v>All</v>
      </c>
      <c r="M297" t="str">
        <f t="shared" si="9"/>
        <v>Wairarapa</v>
      </c>
    </row>
    <row r="298" spans="1:13" x14ac:dyDescent="0.2">
      <c r="A298" s="166" t="s">
        <v>6</v>
      </c>
      <c r="B298" s="166" t="s">
        <v>131</v>
      </c>
      <c r="C298" s="166" t="s">
        <v>114</v>
      </c>
      <c r="D298" s="166" t="s">
        <v>59</v>
      </c>
      <c r="E298" s="167">
        <v>30077</v>
      </c>
      <c r="F298" s="168">
        <v>32373.985646000001</v>
      </c>
      <c r="G298" s="169">
        <v>833</v>
      </c>
      <c r="H298" s="170">
        <v>1.5044517807</v>
      </c>
      <c r="I298" s="170">
        <v>1.3712634909999999</v>
      </c>
      <c r="J298" s="170">
        <v>1.2739701707</v>
      </c>
      <c r="K298" s="168">
        <v>1253.2083333</v>
      </c>
      <c r="L298" s="166" t="str">
        <f t="shared" si="8"/>
        <v>All</v>
      </c>
      <c r="M298" t="s">
        <v>103</v>
      </c>
    </row>
    <row r="299" spans="1:13" x14ac:dyDescent="0.2">
      <c r="A299" s="166" t="s">
        <v>6</v>
      </c>
      <c r="B299" s="166" t="s">
        <v>131</v>
      </c>
      <c r="C299" s="166" t="s">
        <v>114</v>
      </c>
      <c r="D299" s="166" t="s">
        <v>60</v>
      </c>
      <c r="E299" s="167">
        <v>6155.5</v>
      </c>
      <c r="F299" s="168">
        <v>8058.7130299999999</v>
      </c>
      <c r="G299" s="169">
        <v>358</v>
      </c>
      <c r="H299" s="170">
        <v>0.71642225329999998</v>
      </c>
      <c r="I299" s="170">
        <v>1.3712634909999999</v>
      </c>
      <c r="J299" s="170">
        <v>1.0474144429000001</v>
      </c>
      <c r="K299" s="168">
        <v>256.47916666999998</v>
      </c>
      <c r="L299" s="166" t="str">
        <f t="shared" si="8"/>
        <v>All</v>
      </c>
      <c r="M299" t="str">
        <f t="shared" si="9"/>
        <v>West Coast</v>
      </c>
    </row>
    <row r="300" spans="1:13" x14ac:dyDescent="0.2">
      <c r="A300" s="166" t="s">
        <v>6</v>
      </c>
      <c r="B300" s="166" t="s">
        <v>131</v>
      </c>
      <c r="C300" s="166" t="s">
        <v>114</v>
      </c>
      <c r="D300" s="166" t="s">
        <v>61</v>
      </c>
      <c r="E300" s="167">
        <v>30571.5</v>
      </c>
      <c r="F300" s="168">
        <v>28473.818964999999</v>
      </c>
      <c r="G300" s="169">
        <v>982</v>
      </c>
      <c r="H300" s="170">
        <v>1.2971614053</v>
      </c>
      <c r="I300" s="170">
        <v>1.3712634909999999</v>
      </c>
      <c r="J300" s="170">
        <v>1.4722851847</v>
      </c>
      <c r="K300" s="168">
        <v>1273.8125</v>
      </c>
      <c r="L300" s="166" t="str">
        <f t="shared" si="8"/>
        <v>All</v>
      </c>
      <c r="M300" t="str">
        <f t="shared" si="9"/>
        <v>Whanganui</v>
      </c>
    </row>
    <row r="301" spans="1:13" x14ac:dyDescent="0.2">
      <c r="A301" s="166" t="s">
        <v>6</v>
      </c>
      <c r="B301" s="166" t="s">
        <v>131</v>
      </c>
      <c r="C301" s="166" t="s">
        <v>114</v>
      </c>
      <c r="D301" s="166" t="s">
        <v>133</v>
      </c>
      <c r="E301" s="167">
        <v>970690</v>
      </c>
      <c r="F301" s="168">
        <v>951885.16489999997</v>
      </c>
      <c r="G301" s="169">
        <v>29495</v>
      </c>
      <c r="H301" s="170">
        <v>1.3712634909999999</v>
      </c>
      <c r="I301" s="170">
        <v>1.3712634909999999</v>
      </c>
      <c r="J301" s="170">
        <v>1.3983532963</v>
      </c>
      <c r="K301" s="168">
        <v>40445.416666999998</v>
      </c>
      <c r="L301" s="166" t="str">
        <f t="shared" si="8"/>
        <v>All</v>
      </c>
      <c r="M301" t="str">
        <f t="shared" si="9"/>
        <v>NATIONAL</v>
      </c>
    </row>
    <row r="302" spans="1:13" x14ac:dyDescent="0.2">
      <c r="A302" s="166" t="s">
        <v>6</v>
      </c>
      <c r="B302" s="166" t="s">
        <v>69</v>
      </c>
      <c r="C302" s="166" t="s">
        <v>131</v>
      </c>
      <c r="D302" s="166" t="s">
        <v>45</v>
      </c>
      <c r="E302" s="167">
        <v>114451.5</v>
      </c>
      <c r="F302" s="168">
        <v>106539.3585</v>
      </c>
      <c r="G302" s="169">
        <v>2421</v>
      </c>
      <c r="H302" s="170">
        <v>1.9697697233</v>
      </c>
      <c r="I302" s="170">
        <v>1.3608442882</v>
      </c>
      <c r="J302" s="170">
        <v>1.4619073386999999</v>
      </c>
      <c r="K302" s="168">
        <v>4768.8125</v>
      </c>
      <c r="L302" s="166" t="s">
        <v>118</v>
      </c>
      <c r="M302" t="str">
        <f t="shared" si="9"/>
        <v>Auckland</v>
      </c>
    </row>
    <row r="303" spans="1:13" x14ac:dyDescent="0.2">
      <c r="A303" s="166" t="s">
        <v>6</v>
      </c>
      <c r="B303" s="166" t="s">
        <v>69</v>
      </c>
      <c r="C303" s="166" t="s">
        <v>131</v>
      </c>
      <c r="D303" s="166" t="s">
        <v>46</v>
      </c>
      <c r="E303" s="167">
        <v>40102</v>
      </c>
      <c r="F303" s="168">
        <v>40607.743844999997</v>
      </c>
      <c r="G303" s="169">
        <v>1394</v>
      </c>
      <c r="H303" s="170">
        <v>1.1986489718</v>
      </c>
      <c r="I303" s="170">
        <v>1.3608442882</v>
      </c>
      <c r="J303" s="170">
        <v>1.3438958307</v>
      </c>
      <c r="K303" s="168">
        <v>1670.9166667</v>
      </c>
      <c r="L303" s="166" t="s">
        <v>118</v>
      </c>
      <c r="M303" t="str">
        <f t="shared" si="9"/>
        <v>Bay of Plenty</v>
      </c>
    </row>
    <row r="304" spans="1:13" x14ac:dyDescent="0.2">
      <c r="A304" s="166" t="s">
        <v>6</v>
      </c>
      <c r="B304" s="166" t="s">
        <v>69</v>
      </c>
      <c r="C304" s="166" t="s">
        <v>131</v>
      </c>
      <c r="D304" s="166" t="s">
        <v>47</v>
      </c>
      <c r="E304" s="167">
        <v>38060.5</v>
      </c>
      <c r="F304" s="168">
        <v>39694.515635999996</v>
      </c>
      <c r="G304" s="169">
        <v>1077</v>
      </c>
      <c r="H304" s="170">
        <v>1.4724736923999999</v>
      </c>
      <c r="I304" s="170">
        <v>1.3608442882</v>
      </c>
      <c r="J304" s="170">
        <v>1.3048254451000001</v>
      </c>
      <c r="K304" s="168">
        <v>1585.8541667</v>
      </c>
      <c r="L304" s="166" t="s">
        <v>118</v>
      </c>
      <c r="M304" t="str">
        <f t="shared" si="9"/>
        <v>Canterbury</v>
      </c>
    </row>
    <row r="305" spans="1:13" x14ac:dyDescent="0.2">
      <c r="A305" s="166" t="s">
        <v>6</v>
      </c>
      <c r="B305" s="166" t="s">
        <v>69</v>
      </c>
      <c r="C305" s="166" t="s">
        <v>131</v>
      </c>
      <c r="D305" s="172" t="s">
        <v>120</v>
      </c>
      <c r="E305" s="167">
        <v>76596.5</v>
      </c>
      <c r="F305" s="168">
        <v>80072.453139000005</v>
      </c>
      <c r="G305" s="169">
        <v>2056</v>
      </c>
      <c r="H305" s="170">
        <v>1.5522961252</v>
      </c>
      <c r="I305" s="170">
        <v>1.3608442882</v>
      </c>
      <c r="J305" s="170">
        <v>1.3017699026</v>
      </c>
      <c r="K305" s="168">
        <v>3191.5208333</v>
      </c>
      <c r="L305" s="166" t="s">
        <v>118</v>
      </c>
      <c r="M305" t="str">
        <f t="shared" si="9"/>
        <v>Capital, Coast and Hutt Valley</v>
      </c>
    </row>
    <row r="306" spans="1:13" x14ac:dyDescent="0.2">
      <c r="A306" s="166" t="s">
        <v>6</v>
      </c>
      <c r="B306" s="166" t="s">
        <v>69</v>
      </c>
      <c r="C306" s="166" t="s">
        <v>131</v>
      </c>
      <c r="D306" s="172" t="s">
        <v>48</v>
      </c>
      <c r="E306" s="167">
        <v>45590.5</v>
      </c>
      <c r="F306" s="168">
        <v>43510.940928000004</v>
      </c>
      <c r="G306" s="169">
        <v>1585</v>
      </c>
      <c r="H306" s="170">
        <v>1.1984884332000001</v>
      </c>
      <c r="I306" s="170">
        <v>1.3608442882</v>
      </c>
      <c r="J306" s="170">
        <v>1.4258843913999999</v>
      </c>
      <c r="K306" s="168">
        <v>1899.6041667</v>
      </c>
      <c r="L306" s="166" t="s">
        <v>118</v>
      </c>
      <c r="M306" t="str">
        <f t="shared" si="9"/>
        <v>Counties Manukau</v>
      </c>
    </row>
    <row r="307" spans="1:13" x14ac:dyDescent="0.2">
      <c r="A307" s="166" t="s">
        <v>6</v>
      </c>
      <c r="B307" s="166" t="s">
        <v>69</v>
      </c>
      <c r="C307" s="166" t="s">
        <v>131</v>
      </c>
      <c r="D307" s="166" t="s">
        <v>49</v>
      </c>
      <c r="E307" s="167">
        <v>35842</v>
      </c>
      <c r="F307" s="168">
        <v>35792.424574999997</v>
      </c>
      <c r="G307" s="169">
        <v>1118</v>
      </c>
      <c r="H307" s="170">
        <v>1.3357930829</v>
      </c>
      <c r="I307" s="170">
        <v>1.3608442882</v>
      </c>
      <c r="J307" s="170">
        <v>1.3627291685</v>
      </c>
      <c r="K307" s="168">
        <v>1493.4166667</v>
      </c>
      <c r="L307" s="166" t="s">
        <v>118</v>
      </c>
      <c r="M307" t="str">
        <f t="shared" si="9"/>
        <v>Hawkes Bay</v>
      </c>
    </row>
    <row r="308" spans="1:13" x14ac:dyDescent="0.2">
      <c r="A308" s="166" t="s">
        <v>6</v>
      </c>
      <c r="B308" s="166" t="s">
        <v>69</v>
      </c>
      <c r="C308" s="166" t="s">
        <v>131</v>
      </c>
      <c r="D308" s="166" t="s">
        <v>50</v>
      </c>
      <c r="E308" s="167">
        <v>23680.5</v>
      </c>
      <c r="F308" s="168">
        <v>28861.323294000002</v>
      </c>
      <c r="G308" s="169">
        <v>1067</v>
      </c>
      <c r="H308" s="170">
        <v>0.92473055299999996</v>
      </c>
      <c r="I308" s="170">
        <v>1.3608442882</v>
      </c>
      <c r="J308" s="170">
        <v>1.116562565</v>
      </c>
      <c r="K308" s="168">
        <v>986.6875</v>
      </c>
      <c r="L308" s="166" t="s">
        <v>118</v>
      </c>
      <c r="M308" t="str">
        <f t="shared" si="9"/>
        <v>Lakes</v>
      </c>
    </row>
    <row r="309" spans="1:13" x14ac:dyDescent="0.2">
      <c r="A309" s="166" t="s">
        <v>6</v>
      </c>
      <c r="B309" s="166" t="s">
        <v>69</v>
      </c>
      <c r="C309" s="166" t="s">
        <v>131</v>
      </c>
      <c r="D309" s="166" t="s">
        <v>51</v>
      </c>
      <c r="E309" s="167">
        <v>23557.5</v>
      </c>
      <c r="F309" s="168">
        <v>23010.585902999999</v>
      </c>
      <c r="G309" s="169">
        <v>808</v>
      </c>
      <c r="H309" s="170">
        <v>1.2148050743000001</v>
      </c>
      <c r="I309" s="170">
        <v>1.3608442882</v>
      </c>
      <c r="J309" s="170">
        <v>1.3931887461000001</v>
      </c>
      <c r="K309" s="168">
        <v>981.5625</v>
      </c>
      <c r="L309" s="166" t="s">
        <v>118</v>
      </c>
      <c r="M309" t="str">
        <f t="shared" si="9"/>
        <v>MidCentral</v>
      </c>
    </row>
    <row r="310" spans="1:13" x14ac:dyDescent="0.2">
      <c r="A310" s="166" t="s">
        <v>6</v>
      </c>
      <c r="B310" s="166" t="s">
        <v>69</v>
      </c>
      <c r="C310" s="166" t="s">
        <v>131</v>
      </c>
      <c r="D310" s="172" t="s">
        <v>52</v>
      </c>
      <c r="E310" s="167">
        <v>7184.5</v>
      </c>
      <c r="F310" s="168">
        <v>9079.5459480999998</v>
      </c>
      <c r="G310" s="169">
        <v>326</v>
      </c>
      <c r="H310" s="170">
        <v>0.91826431490000004</v>
      </c>
      <c r="I310" s="170">
        <v>1.3608442882</v>
      </c>
      <c r="J310" s="170">
        <v>1.0768143963000001</v>
      </c>
      <c r="K310" s="168">
        <v>299.35416666999998</v>
      </c>
      <c r="L310" s="166" t="s">
        <v>118</v>
      </c>
      <c r="M310" t="str">
        <f t="shared" si="9"/>
        <v>Nelson Marlborough</v>
      </c>
    </row>
    <row r="311" spans="1:13" x14ac:dyDescent="0.2">
      <c r="A311" s="166" t="s">
        <v>6</v>
      </c>
      <c r="B311" s="166" t="s">
        <v>69</v>
      </c>
      <c r="C311" s="166" t="s">
        <v>131</v>
      </c>
      <c r="D311" s="172" t="s">
        <v>53</v>
      </c>
      <c r="E311" s="167">
        <v>2414</v>
      </c>
      <c r="F311" s="168">
        <v>3457.8371348999999</v>
      </c>
      <c r="G311" s="169">
        <v>151</v>
      </c>
      <c r="H311" s="170">
        <v>0.66611479029999998</v>
      </c>
      <c r="I311" s="170">
        <v>1.3608442882</v>
      </c>
      <c r="J311" s="170">
        <v>0.95003841519999999</v>
      </c>
      <c r="K311" s="168">
        <v>100.58333333</v>
      </c>
      <c r="L311" s="166" t="s">
        <v>118</v>
      </c>
      <c r="M311" t="str">
        <f t="shared" si="9"/>
        <v>South Canterbury</v>
      </c>
    </row>
    <row r="312" spans="1:13" x14ac:dyDescent="0.2">
      <c r="A312" s="166" t="s">
        <v>6</v>
      </c>
      <c r="B312" s="166" t="s">
        <v>69</v>
      </c>
      <c r="C312" s="166" t="s">
        <v>131</v>
      </c>
      <c r="D312" s="166" t="s">
        <v>54</v>
      </c>
      <c r="E312" s="167">
        <v>22891.5</v>
      </c>
      <c r="F312" s="168">
        <v>24179.770963999999</v>
      </c>
      <c r="G312" s="169">
        <v>770</v>
      </c>
      <c r="H312" s="170">
        <v>1.2387175324999999</v>
      </c>
      <c r="I312" s="170">
        <v>1.3608442882</v>
      </c>
      <c r="J312" s="170">
        <v>1.2883400373</v>
      </c>
      <c r="K312" s="168">
        <v>953.8125</v>
      </c>
      <c r="L312" s="166" t="s">
        <v>118</v>
      </c>
      <c r="M312" t="str">
        <f t="shared" si="9"/>
        <v>Southern</v>
      </c>
    </row>
    <row r="313" spans="1:13" x14ac:dyDescent="0.2">
      <c r="A313" s="166" t="s">
        <v>6</v>
      </c>
      <c r="B313" s="166" t="s">
        <v>69</v>
      </c>
      <c r="C313" s="166" t="s">
        <v>131</v>
      </c>
      <c r="D313" s="166" t="s">
        <v>55</v>
      </c>
      <c r="E313" s="167">
        <v>12532</v>
      </c>
      <c r="F313" s="168">
        <v>12259.178484</v>
      </c>
      <c r="G313" s="169">
        <v>523</v>
      </c>
      <c r="H313" s="170">
        <v>0.99840662840000005</v>
      </c>
      <c r="I313" s="170">
        <v>1.3608442882</v>
      </c>
      <c r="J313" s="170">
        <v>1.3911291562000001</v>
      </c>
      <c r="K313" s="168">
        <v>522.16666667000004</v>
      </c>
      <c r="L313" s="166" t="s">
        <v>118</v>
      </c>
      <c r="M313" t="s">
        <v>104</v>
      </c>
    </row>
    <row r="314" spans="1:13" x14ac:dyDescent="0.2">
      <c r="A314" s="166" t="s">
        <v>6</v>
      </c>
      <c r="B314" s="166" t="s">
        <v>69</v>
      </c>
      <c r="C314" s="166" t="s">
        <v>131</v>
      </c>
      <c r="D314" s="166" t="s">
        <v>56</v>
      </c>
      <c r="E314" s="167">
        <v>14117.5</v>
      </c>
      <c r="F314" s="168">
        <v>13723.680874</v>
      </c>
      <c r="G314" s="169">
        <v>468</v>
      </c>
      <c r="H314" s="170">
        <v>1.2568999288</v>
      </c>
      <c r="I314" s="170">
        <v>1.3608442882</v>
      </c>
      <c r="J314" s="170">
        <v>1.3998955101999999</v>
      </c>
      <c r="K314" s="168">
        <v>588.22916667000004</v>
      </c>
      <c r="L314" s="166" t="s">
        <v>118</v>
      </c>
      <c r="M314" t="str">
        <f t="shared" si="9"/>
        <v>Taranaki</v>
      </c>
    </row>
    <row r="315" spans="1:13" x14ac:dyDescent="0.2">
      <c r="A315" s="166" t="s">
        <v>6</v>
      </c>
      <c r="B315" s="166" t="s">
        <v>69</v>
      </c>
      <c r="C315" s="166" t="s">
        <v>131</v>
      </c>
      <c r="D315" s="172" t="s">
        <v>132</v>
      </c>
      <c r="E315" s="167">
        <v>49408</v>
      </c>
      <c r="F315" s="168">
        <v>47231.495636</v>
      </c>
      <c r="G315" s="169">
        <v>1811</v>
      </c>
      <c r="H315" s="170">
        <v>1.1367568562000001</v>
      </c>
      <c r="I315" s="170">
        <v>1.3608442882</v>
      </c>
      <c r="J315" s="170">
        <v>1.4235542129000001</v>
      </c>
      <c r="K315" s="168">
        <v>2058.6666667</v>
      </c>
      <c r="L315" s="166" t="s">
        <v>118</v>
      </c>
      <c r="M315" t="str">
        <f t="shared" si="9"/>
        <v>Te Tai Tokerau</v>
      </c>
    </row>
    <row r="316" spans="1:13" x14ac:dyDescent="0.2">
      <c r="A316" s="166" t="s">
        <v>6</v>
      </c>
      <c r="B316" s="166" t="s">
        <v>69</v>
      </c>
      <c r="C316" s="166" t="s">
        <v>131</v>
      </c>
      <c r="D316" s="166" t="s">
        <v>57</v>
      </c>
      <c r="E316" s="167">
        <v>89083.5</v>
      </c>
      <c r="F316" s="168">
        <v>85181.156099</v>
      </c>
      <c r="G316" s="169">
        <v>2581</v>
      </c>
      <c r="H316" s="170">
        <v>1.4381296009</v>
      </c>
      <c r="I316" s="170">
        <v>1.3608442882</v>
      </c>
      <c r="J316" s="170">
        <v>1.4231876826000001</v>
      </c>
      <c r="K316" s="168">
        <v>3711.8125</v>
      </c>
      <c r="L316" s="166" t="s">
        <v>118</v>
      </c>
      <c r="M316" t="str">
        <f t="shared" si="9"/>
        <v>Waikato</v>
      </c>
    </row>
    <row r="317" spans="1:13" x14ac:dyDescent="0.2">
      <c r="A317" s="166" t="s">
        <v>6</v>
      </c>
      <c r="B317" s="166" t="s">
        <v>69</v>
      </c>
      <c r="C317" s="166" t="s">
        <v>131</v>
      </c>
      <c r="D317" s="166" t="s">
        <v>58</v>
      </c>
      <c r="E317" s="167">
        <v>2903</v>
      </c>
      <c r="F317" s="168">
        <v>3803.7368633000001</v>
      </c>
      <c r="G317" s="169">
        <v>155</v>
      </c>
      <c r="H317" s="170">
        <v>0.78037634410000001</v>
      </c>
      <c r="I317" s="170">
        <v>1.3608442882</v>
      </c>
      <c r="J317" s="170">
        <v>1.0385920769000001</v>
      </c>
      <c r="K317" s="168">
        <v>120.95833333</v>
      </c>
      <c r="L317" s="166" t="s">
        <v>118</v>
      </c>
      <c r="M317" t="str">
        <f t="shared" si="9"/>
        <v>Wairarapa</v>
      </c>
    </row>
    <row r="318" spans="1:13" x14ac:dyDescent="0.2">
      <c r="A318" s="166" t="s">
        <v>6</v>
      </c>
      <c r="B318" s="166" t="s">
        <v>69</v>
      </c>
      <c r="C318" s="166" t="s">
        <v>131</v>
      </c>
      <c r="D318" s="166" t="s">
        <v>59</v>
      </c>
      <c r="E318" s="167">
        <v>34511.5</v>
      </c>
      <c r="F318" s="168">
        <v>35631.849626000003</v>
      </c>
      <c r="G318" s="169">
        <v>961</v>
      </c>
      <c r="H318" s="170">
        <v>1.4963362817000001</v>
      </c>
      <c r="I318" s="170">
        <v>1.3608442882</v>
      </c>
      <c r="J318" s="170">
        <v>1.3180561253</v>
      </c>
      <c r="K318" s="168">
        <v>1437.9791667</v>
      </c>
      <c r="L318" s="166" t="s">
        <v>118</v>
      </c>
      <c r="M318" t="s">
        <v>103</v>
      </c>
    </row>
    <row r="319" spans="1:13" x14ac:dyDescent="0.2">
      <c r="A319" s="166" t="s">
        <v>6</v>
      </c>
      <c r="B319" s="166" t="s">
        <v>69</v>
      </c>
      <c r="C319" s="166" t="s">
        <v>131</v>
      </c>
      <c r="D319" s="166" t="s">
        <v>60</v>
      </c>
      <c r="E319" s="167">
        <v>1236</v>
      </c>
      <c r="F319" s="168">
        <v>1265.9721582</v>
      </c>
      <c r="G319" s="169">
        <v>70</v>
      </c>
      <c r="H319" s="170">
        <v>0.73571428569999997</v>
      </c>
      <c r="I319" s="170">
        <v>1.3608442882</v>
      </c>
      <c r="J319" s="170">
        <v>1.3286260124</v>
      </c>
      <c r="K319" s="168">
        <v>51.5</v>
      </c>
      <c r="L319" s="166" t="s">
        <v>118</v>
      </c>
      <c r="M319" t="str">
        <f t="shared" si="9"/>
        <v>West Coast</v>
      </c>
    </row>
    <row r="320" spans="1:13" x14ac:dyDescent="0.2">
      <c r="A320" s="166" t="s">
        <v>6</v>
      </c>
      <c r="B320" s="166" t="s">
        <v>69</v>
      </c>
      <c r="C320" s="166" t="s">
        <v>131</v>
      </c>
      <c r="D320" s="166" t="s">
        <v>61</v>
      </c>
      <c r="E320" s="167">
        <v>9310</v>
      </c>
      <c r="F320" s="168">
        <v>9239.2784004999994</v>
      </c>
      <c r="G320" s="169">
        <v>360</v>
      </c>
      <c r="H320" s="170">
        <v>1.0775462963</v>
      </c>
      <c r="I320" s="170">
        <v>1.3608442882</v>
      </c>
      <c r="J320" s="170">
        <v>1.3712608035</v>
      </c>
      <c r="K320" s="168">
        <v>387.91666666999998</v>
      </c>
      <c r="L320" s="166" t="s">
        <v>118</v>
      </c>
      <c r="M320" t="str">
        <f t="shared" si="9"/>
        <v>Whanganui</v>
      </c>
    </row>
    <row r="321" spans="1:13" x14ac:dyDescent="0.2">
      <c r="A321" s="166" t="s">
        <v>6</v>
      </c>
      <c r="B321" s="166" t="s">
        <v>69</v>
      </c>
      <c r="C321" s="166" t="s">
        <v>131</v>
      </c>
      <c r="D321" s="166" t="s">
        <v>133</v>
      </c>
      <c r="E321" s="167">
        <v>643472.5</v>
      </c>
      <c r="F321" s="168">
        <v>643142.84800999996</v>
      </c>
      <c r="G321" s="169">
        <v>19702</v>
      </c>
      <c r="H321" s="170">
        <v>1.3608442882</v>
      </c>
      <c r="I321" s="170">
        <v>1.3608442882</v>
      </c>
      <c r="J321" s="170">
        <v>1.3615418082999999</v>
      </c>
      <c r="K321" s="168">
        <v>26811.354167000001</v>
      </c>
      <c r="L321" s="166" t="s">
        <v>118</v>
      </c>
      <c r="M321" t="str">
        <f t="shared" si="9"/>
        <v>NATIONAL</v>
      </c>
    </row>
    <row r="322" spans="1:13" x14ac:dyDescent="0.2">
      <c r="A322" s="166" t="s">
        <v>6</v>
      </c>
      <c r="B322" s="166" t="s">
        <v>71</v>
      </c>
      <c r="C322" s="166" t="s">
        <v>131</v>
      </c>
      <c r="D322" s="166" t="s">
        <v>45</v>
      </c>
      <c r="E322" s="167">
        <v>570986</v>
      </c>
      <c r="F322" s="168">
        <v>556962.00393999997</v>
      </c>
      <c r="G322" s="169">
        <v>15845</v>
      </c>
      <c r="H322" s="170">
        <v>1.501488377</v>
      </c>
      <c r="I322" s="170">
        <v>1.4129155763000001</v>
      </c>
      <c r="J322" s="170">
        <v>1.4484920111999999</v>
      </c>
      <c r="K322" s="168">
        <v>23791.083332999999</v>
      </c>
      <c r="L322" s="166" t="str">
        <f t="shared" si="8"/>
        <v>Other</v>
      </c>
      <c r="M322" t="str">
        <f t="shared" si="9"/>
        <v>Auckland</v>
      </c>
    </row>
    <row r="323" spans="1:13" x14ac:dyDescent="0.2">
      <c r="A323" s="166" t="s">
        <v>6</v>
      </c>
      <c r="B323" s="166" t="s">
        <v>71</v>
      </c>
      <c r="C323" s="166" t="s">
        <v>131</v>
      </c>
      <c r="D323" s="166" t="s">
        <v>46</v>
      </c>
      <c r="E323" s="167">
        <v>145254.5</v>
      </c>
      <c r="F323" s="168">
        <v>145085.27833999999</v>
      </c>
      <c r="G323" s="169">
        <v>4642</v>
      </c>
      <c r="H323" s="170">
        <v>1.3038067283999999</v>
      </c>
      <c r="I323" s="170">
        <v>1.4129155763000001</v>
      </c>
      <c r="J323" s="170">
        <v>1.4145635445</v>
      </c>
      <c r="K323" s="168">
        <v>6052.2708333</v>
      </c>
      <c r="L323" s="166" t="str">
        <f t="shared" ref="L323:L361" si="10">B323</f>
        <v>Other</v>
      </c>
      <c r="M323" t="str">
        <f t="shared" ref="M323:M386" si="11">D323</f>
        <v>Bay of Plenty</v>
      </c>
    </row>
    <row r="324" spans="1:13" x14ac:dyDescent="0.2">
      <c r="A324" s="166" t="s">
        <v>6</v>
      </c>
      <c r="B324" s="166" t="s">
        <v>71</v>
      </c>
      <c r="C324" s="166" t="s">
        <v>131</v>
      </c>
      <c r="D324" s="166" t="s">
        <v>47</v>
      </c>
      <c r="E324" s="167">
        <v>458122.5</v>
      </c>
      <c r="F324" s="168">
        <v>448656.63091000001</v>
      </c>
      <c r="G324" s="169">
        <v>11171</v>
      </c>
      <c r="H324" s="170">
        <v>1.7087492167</v>
      </c>
      <c r="I324" s="170">
        <v>1.4129155763000001</v>
      </c>
      <c r="J324" s="170">
        <v>1.4427256203000001</v>
      </c>
      <c r="K324" s="168">
        <v>19088.4375</v>
      </c>
      <c r="L324" s="166" t="str">
        <f t="shared" si="10"/>
        <v>Other</v>
      </c>
      <c r="M324" t="str">
        <f t="shared" si="11"/>
        <v>Canterbury</v>
      </c>
    </row>
    <row r="325" spans="1:13" x14ac:dyDescent="0.2">
      <c r="A325" s="166" t="s">
        <v>6</v>
      </c>
      <c r="B325" s="166" t="s">
        <v>71</v>
      </c>
      <c r="C325" s="166" t="s">
        <v>131</v>
      </c>
      <c r="D325" s="172" t="s">
        <v>120</v>
      </c>
      <c r="E325" s="167">
        <v>425584.5</v>
      </c>
      <c r="F325" s="168">
        <v>415355.09735</v>
      </c>
      <c r="G325" s="169">
        <v>11159</v>
      </c>
      <c r="H325" s="170">
        <v>1.5890928847000001</v>
      </c>
      <c r="I325" s="170">
        <v>1.4129155763000001</v>
      </c>
      <c r="J325" s="170">
        <v>1.4477129880999999</v>
      </c>
      <c r="K325" s="168">
        <v>17732.6875</v>
      </c>
      <c r="L325" s="166" t="str">
        <f t="shared" si="10"/>
        <v>Other</v>
      </c>
      <c r="M325" t="str">
        <f t="shared" si="11"/>
        <v>Capital, Coast and Hutt Valley</v>
      </c>
    </row>
    <row r="326" spans="1:13" x14ac:dyDescent="0.2">
      <c r="A326" s="166" t="s">
        <v>6</v>
      </c>
      <c r="B326" s="166" t="s">
        <v>71</v>
      </c>
      <c r="C326" s="166" t="s">
        <v>131</v>
      </c>
      <c r="D326" s="172" t="s">
        <v>48</v>
      </c>
      <c r="E326" s="167">
        <v>212577.5</v>
      </c>
      <c r="F326" s="168">
        <v>220572.50633</v>
      </c>
      <c r="G326" s="169">
        <v>7869</v>
      </c>
      <c r="H326" s="170">
        <v>1.1256062819999999</v>
      </c>
      <c r="I326" s="170">
        <v>1.4129155763000001</v>
      </c>
      <c r="J326" s="170">
        <v>1.3617021719</v>
      </c>
      <c r="K326" s="168">
        <v>8857.3958332999991</v>
      </c>
      <c r="L326" s="166" t="str">
        <f t="shared" si="10"/>
        <v>Other</v>
      </c>
      <c r="M326" t="str">
        <f t="shared" si="11"/>
        <v>Counties Manukau</v>
      </c>
    </row>
    <row r="327" spans="1:13" x14ac:dyDescent="0.2">
      <c r="A327" s="166" t="s">
        <v>6</v>
      </c>
      <c r="B327" s="166" t="s">
        <v>71</v>
      </c>
      <c r="C327" s="166" t="s">
        <v>131</v>
      </c>
      <c r="D327" s="166" t="s">
        <v>49</v>
      </c>
      <c r="E327" s="167">
        <v>125750</v>
      </c>
      <c r="F327" s="168">
        <v>116121.9075</v>
      </c>
      <c r="G327" s="169">
        <v>3766</v>
      </c>
      <c r="H327" s="170">
        <v>1.3912860682999999</v>
      </c>
      <c r="I327" s="170">
        <v>1.4129155763000001</v>
      </c>
      <c r="J327" s="170">
        <v>1.5300655797</v>
      </c>
      <c r="K327" s="168">
        <v>5239.5833333</v>
      </c>
      <c r="L327" s="166" t="str">
        <f t="shared" si="10"/>
        <v>Other</v>
      </c>
      <c r="M327" t="str">
        <f t="shared" si="11"/>
        <v>Hawkes Bay</v>
      </c>
    </row>
    <row r="328" spans="1:13" x14ac:dyDescent="0.2">
      <c r="A328" s="166" t="s">
        <v>6</v>
      </c>
      <c r="B328" s="166" t="s">
        <v>71</v>
      </c>
      <c r="C328" s="166" t="s">
        <v>131</v>
      </c>
      <c r="D328" s="166" t="s">
        <v>50</v>
      </c>
      <c r="E328" s="167">
        <v>60570.5</v>
      </c>
      <c r="F328" s="168">
        <v>68087.783739999999</v>
      </c>
      <c r="G328" s="169">
        <v>2145</v>
      </c>
      <c r="H328" s="170">
        <v>1.1765831390999999</v>
      </c>
      <c r="I328" s="170">
        <v>1.4129155763000001</v>
      </c>
      <c r="J328" s="170">
        <v>1.2569215535</v>
      </c>
      <c r="K328" s="168">
        <v>2523.7708333</v>
      </c>
      <c r="L328" s="166" t="str">
        <f t="shared" si="10"/>
        <v>Other</v>
      </c>
      <c r="M328" t="str">
        <f t="shared" si="11"/>
        <v>Lakes</v>
      </c>
    </row>
    <row r="329" spans="1:13" x14ac:dyDescent="0.2">
      <c r="A329" s="166" t="s">
        <v>6</v>
      </c>
      <c r="B329" s="166" t="s">
        <v>71</v>
      </c>
      <c r="C329" s="166" t="s">
        <v>131</v>
      </c>
      <c r="D329" s="166" t="s">
        <v>51</v>
      </c>
      <c r="E329" s="167">
        <v>145342</v>
      </c>
      <c r="F329" s="168">
        <v>133100.88070000001</v>
      </c>
      <c r="G329" s="169">
        <v>4031</v>
      </c>
      <c r="H329" s="170">
        <v>1.5023360621999999</v>
      </c>
      <c r="I329" s="170">
        <v>1.4129155763000001</v>
      </c>
      <c r="J329" s="170">
        <v>1.542859631</v>
      </c>
      <c r="K329" s="168">
        <v>6055.9166667</v>
      </c>
      <c r="L329" s="166" t="str">
        <f t="shared" si="10"/>
        <v>Other</v>
      </c>
      <c r="M329" t="str">
        <f t="shared" si="11"/>
        <v>MidCentral</v>
      </c>
    </row>
    <row r="330" spans="1:13" x14ac:dyDescent="0.2">
      <c r="A330" s="166" t="s">
        <v>6</v>
      </c>
      <c r="B330" s="166" t="s">
        <v>71</v>
      </c>
      <c r="C330" s="166" t="s">
        <v>131</v>
      </c>
      <c r="D330" s="172" t="s">
        <v>52</v>
      </c>
      <c r="E330" s="167">
        <v>100003.5</v>
      </c>
      <c r="F330" s="168">
        <v>110590.21187</v>
      </c>
      <c r="G330" s="169">
        <v>3562</v>
      </c>
      <c r="H330" s="170">
        <v>1.1697957608</v>
      </c>
      <c r="I330" s="170">
        <v>1.4129155763000001</v>
      </c>
      <c r="J330" s="170">
        <v>1.2776583067</v>
      </c>
      <c r="K330" s="168">
        <v>4166.8125</v>
      </c>
      <c r="L330" s="166" t="str">
        <f t="shared" si="10"/>
        <v>Other</v>
      </c>
      <c r="M330" t="str">
        <f t="shared" si="11"/>
        <v>Nelson Marlborough</v>
      </c>
    </row>
    <row r="331" spans="1:13" x14ac:dyDescent="0.2">
      <c r="A331" s="166" t="s">
        <v>6</v>
      </c>
      <c r="B331" s="166" t="s">
        <v>71</v>
      </c>
      <c r="C331" s="166" t="s">
        <v>131</v>
      </c>
      <c r="D331" s="172" t="s">
        <v>53</v>
      </c>
      <c r="E331" s="167">
        <v>44960.5</v>
      </c>
      <c r="F331" s="168">
        <v>54189.70577</v>
      </c>
      <c r="G331" s="169">
        <v>2071</v>
      </c>
      <c r="H331" s="170">
        <v>0.90456502490000001</v>
      </c>
      <c r="I331" s="170">
        <v>1.4129155763000001</v>
      </c>
      <c r="J331" s="170">
        <v>1.1722778315</v>
      </c>
      <c r="K331" s="168">
        <v>1873.3541667</v>
      </c>
      <c r="L331" s="166" t="str">
        <f t="shared" si="10"/>
        <v>Other</v>
      </c>
      <c r="M331" t="str">
        <f t="shared" si="11"/>
        <v>South Canterbury</v>
      </c>
    </row>
    <row r="332" spans="1:13" x14ac:dyDescent="0.2">
      <c r="A332" s="166" t="s">
        <v>6</v>
      </c>
      <c r="B332" s="166" t="s">
        <v>71</v>
      </c>
      <c r="C332" s="166" t="s">
        <v>131</v>
      </c>
      <c r="D332" s="166" t="s">
        <v>54</v>
      </c>
      <c r="E332" s="167">
        <v>247108</v>
      </c>
      <c r="F332" s="168">
        <v>267647.84763999999</v>
      </c>
      <c r="G332" s="169">
        <v>7387</v>
      </c>
      <c r="H332" s="170">
        <v>1.3938224808999999</v>
      </c>
      <c r="I332" s="170">
        <v>1.4129155763000001</v>
      </c>
      <c r="J332" s="170">
        <v>1.304485522</v>
      </c>
      <c r="K332" s="168">
        <v>10296.166667</v>
      </c>
      <c r="L332" s="166" t="str">
        <f t="shared" si="10"/>
        <v>Other</v>
      </c>
      <c r="M332" t="str">
        <f t="shared" si="11"/>
        <v>Southern</v>
      </c>
    </row>
    <row r="333" spans="1:13" x14ac:dyDescent="0.2">
      <c r="A333" s="166" t="s">
        <v>6</v>
      </c>
      <c r="B333" s="166" t="s">
        <v>71</v>
      </c>
      <c r="C333" s="166" t="s">
        <v>131</v>
      </c>
      <c r="D333" s="166" t="s">
        <v>55</v>
      </c>
      <c r="E333" s="167">
        <v>18224.5</v>
      </c>
      <c r="F333" s="168">
        <v>17735.298937</v>
      </c>
      <c r="G333" s="169">
        <v>723</v>
      </c>
      <c r="H333" s="170">
        <v>1.0502823882000001</v>
      </c>
      <c r="I333" s="170">
        <v>1.4129155763000001</v>
      </c>
      <c r="J333" s="170">
        <v>1.4518886889</v>
      </c>
      <c r="K333" s="168">
        <v>759.35416667000004</v>
      </c>
      <c r="L333" s="166" t="str">
        <f t="shared" si="10"/>
        <v>Other</v>
      </c>
      <c r="M333" t="s">
        <v>104</v>
      </c>
    </row>
    <row r="334" spans="1:13" x14ac:dyDescent="0.2">
      <c r="A334" s="166" t="s">
        <v>6</v>
      </c>
      <c r="B334" s="166" t="s">
        <v>71</v>
      </c>
      <c r="C334" s="166" t="s">
        <v>131</v>
      </c>
      <c r="D334" s="166" t="s">
        <v>56</v>
      </c>
      <c r="E334" s="167">
        <v>88132.5</v>
      </c>
      <c r="F334" s="168">
        <v>85935.901532000003</v>
      </c>
      <c r="G334" s="169">
        <v>2736</v>
      </c>
      <c r="H334" s="170">
        <v>1.3421737939</v>
      </c>
      <c r="I334" s="170">
        <v>1.4129155763000001</v>
      </c>
      <c r="J334" s="170">
        <v>1.4490309615999999</v>
      </c>
      <c r="K334" s="168">
        <v>3672.1875</v>
      </c>
      <c r="L334" s="166" t="str">
        <f t="shared" si="10"/>
        <v>Other</v>
      </c>
      <c r="M334" t="str">
        <f t="shared" si="11"/>
        <v>Taranaki</v>
      </c>
    </row>
    <row r="335" spans="1:13" x14ac:dyDescent="0.2">
      <c r="A335" s="166" t="s">
        <v>6</v>
      </c>
      <c r="B335" s="166" t="s">
        <v>71</v>
      </c>
      <c r="C335" s="166" t="s">
        <v>131</v>
      </c>
      <c r="D335" s="172" t="s">
        <v>132</v>
      </c>
      <c r="E335" s="167">
        <v>140013.5</v>
      </c>
      <c r="F335" s="168">
        <v>131852.62775000001</v>
      </c>
      <c r="G335" s="169">
        <v>4389</v>
      </c>
      <c r="H335" s="170">
        <v>1.3292084378</v>
      </c>
      <c r="I335" s="170">
        <v>1.4129155763000001</v>
      </c>
      <c r="J335" s="170">
        <v>1.5003664199</v>
      </c>
      <c r="K335" s="168">
        <v>5833.8958333</v>
      </c>
      <c r="L335" s="166" t="str">
        <f t="shared" si="10"/>
        <v>Other</v>
      </c>
      <c r="M335" t="str">
        <f t="shared" si="11"/>
        <v>Te Tai Tokerau</v>
      </c>
    </row>
    <row r="336" spans="1:13" x14ac:dyDescent="0.2">
      <c r="A336" s="166" t="s">
        <v>6</v>
      </c>
      <c r="B336" s="166" t="s">
        <v>71</v>
      </c>
      <c r="C336" s="166" t="s">
        <v>131</v>
      </c>
      <c r="D336" s="166" t="s">
        <v>57</v>
      </c>
      <c r="E336" s="167">
        <v>327797</v>
      </c>
      <c r="F336" s="168">
        <v>308797.71318000002</v>
      </c>
      <c r="G336" s="169">
        <v>9435</v>
      </c>
      <c r="H336" s="170">
        <v>1.4476108460999999</v>
      </c>
      <c r="I336" s="170">
        <v>1.4129155763000001</v>
      </c>
      <c r="J336" s="170">
        <v>1.4998475293</v>
      </c>
      <c r="K336" s="168">
        <v>13658.208333</v>
      </c>
      <c r="L336" s="166" t="str">
        <f t="shared" si="10"/>
        <v>Other</v>
      </c>
      <c r="M336" t="str">
        <f t="shared" si="11"/>
        <v>Waikato</v>
      </c>
    </row>
    <row r="337" spans="1:13" x14ac:dyDescent="0.2">
      <c r="A337" s="166" t="s">
        <v>6</v>
      </c>
      <c r="B337" s="166" t="s">
        <v>71</v>
      </c>
      <c r="C337" s="166" t="s">
        <v>131</v>
      </c>
      <c r="D337" s="166" t="s">
        <v>58</v>
      </c>
      <c r="E337" s="167">
        <v>19248.5</v>
      </c>
      <c r="F337" s="168">
        <v>22586.891353999999</v>
      </c>
      <c r="G337" s="169">
        <v>1041</v>
      </c>
      <c r="H337" s="170">
        <v>0.77043307719999998</v>
      </c>
      <c r="I337" s="170">
        <v>1.4129155763000001</v>
      </c>
      <c r="J337" s="170">
        <v>1.2040836007</v>
      </c>
      <c r="K337" s="168">
        <v>802.02083332999996</v>
      </c>
      <c r="L337" s="166" t="str">
        <f t="shared" si="10"/>
        <v>Other</v>
      </c>
      <c r="M337" t="str">
        <f t="shared" si="11"/>
        <v>Wairarapa</v>
      </c>
    </row>
    <row r="338" spans="1:13" x14ac:dyDescent="0.2">
      <c r="A338" s="166" t="s">
        <v>6</v>
      </c>
      <c r="B338" s="166" t="s">
        <v>71</v>
      </c>
      <c r="C338" s="166" t="s">
        <v>131</v>
      </c>
      <c r="D338" s="166" t="s">
        <v>59</v>
      </c>
      <c r="E338" s="167">
        <v>332774.5</v>
      </c>
      <c r="F338" s="168">
        <v>361113.31073000003</v>
      </c>
      <c r="G338" s="169">
        <v>9630</v>
      </c>
      <c r="H338" s="170">
        <v>1.4398342851999999</v>
      </c>
      <c r="I338" s="170">
        <v>1.4129155763000001</v>
      </c>
      <c r="J338" s="170">
        <v>1.3020352905000001</v>
      </c>
      <c r="K338" s="168">
        <v>13865.604167</v>
      </c>
      <c r="L338" s="166" t="str">
        <f t="shared" si="10"/>
        <v>Other</v>
      </c>
      <c r="M338" t="s">
        <v>103</v>
      </c>
    </row>
    <row r="339" spans="1:13" x14ac:dyDescent="0.2">
      <c r="A339" s="166" t="s">
        <v>6</v>
      </c>
      <c r="B339" s="166" t="s">
        <v>71</v>
      </c>
      <c r="C339" s="166" t="s">
        <v>131</v>
      </c>
      <c r="D339" s="166" t="s">
        <v>60</v>
      </c>
      <c r="E339" s="167">
        <v>14123.5</v>
      </c>
      <c r="F339" s="168">
        <v>18634.678762</v>
      </c>
      <c r="G339" s="169">
        <v>863</v>
      </c>
      <c r="H339" s="170">
        <v>0.681899382</v>
      </c>
      <c r="I339" s="170">
        <v>1.4129155763000001</v>
      </c>
      <c r="J339" s="170">
        <v>1.0708697154</v>
      </c>
      <c r="K339" s="168">
        <v>588.47916667000004</v>
      </c>
      <c r="L339" s="166" t="str">
        <f t="shared" si="10"/>
        <v>Other</v>
      </c>
      <c r="M339" t="str">
        <f t="shared" si="11"/>
        <v>West Coast</v>
      </c>
    </row>
    <row r="340" spans="1:13" x14ac:dyDescent="0.2">
      <c r="A340" s="166" t="s">
        <v>6</v>
      </c>
      <c r="B340" s="166" t="s">
        <v>71</v>
      </c>
      <c r="C340" s="166" t="s">
        <v>131</v>
      </c>
      <c r="D340" s="166" t="s">
        <v>61</v>
      </c>
      <c r="E340" s="167">
        <v>48097</v>
      </c>
      <c r="F340" s="168">
        <v>44350.174837999999</v>
      </c>
      <c r="G340" s="169">
        <v>1477</v>
      </c>
      <c r="H340" s="170">
        <v>1.3568325433999999</v>
      </c>
      <c r="I340" s="170">
        <v>1.4129155763000001</v>
      </c>
      <c r="J340" s="170">
        <v>1.5322825834</v>
      </c>
      <c r="K340" s="168">
        <v>2004.0416667</v>
      </c>
      <c r="L340" s="166" t="str">
        <f t="shared" si="10"/>
        <v>Other</v>
      </c>
      <c r="M340" t="str">
        <f t="shared" si="11"/>
        <v>Whanganui</v>
      </c>
    </row>
    <row r="341" spans="1:13" x14ac:dyDescent="0.2">
      <c r="A341" s="166" t="s">
        <v>6</v>
      </c>
      <c r="B341" s="166" t="s">
        <v>71</v>
      </c>
      <c r="C341" s="166" t="s">
        <v>131</v>
      </c>
      <c r="D341" s="166" t="s">
        <v>133</v>
      </c>
      <c r="E341" s="167">
        <v>3524670.5</v>
      </c>
      <c r="F341" s="168">
        <v>3527376.4512</v>
      </c>
      <c r="G341" s="169">
        <v>103942</v>
      </c>
      <c r="H341" s="170">
        <v>1.4129155763000001</v>
      </c>
      <c r="I341" s="170">
        <v>1.4129155763000001</v>
      </c>
      <c r="J341" s="170">
        <v>1.4118316884</v>
      </c>
      <c r="K341" s="168">
        <v>146861.27082999999</v>
      </c>
      <c r="L341" s="166" t="str">
        <f t="shared" si="10"/>
        <v>Other</v>
      </c>
      <c r="M341" t="str">
        <f t="shared" si="11"/>
        <v>NATIONAL</v>
      </c>
    </row>
    <row r="342" spans="1:13" x14ac:dyDescent="0.2">
      <c r="A342" s="166" t="s">
        <v>6</v>
      </c>
      <c r="B342" s="166" t="s">
        <v>70</v>
      </c>
      <c r="C342" s="166" t="s">
        <v>131</v>
      </c>
      <c r="D342" s="166" t="s">
        <v>45</v>
      </c>
      <c r="E342" s="167">
        <v>104221.5</v>
      </c>
      <c r="F342" s="168">
        <v>98152.672581000006</v>
      </c>
      <c r="G342" s="169">
        <v>2866</v>
      </c>
      <c r="H342" s="170">
        <v>1.5151997558000001</v>
      </c>
      <c r="I342" s="170">
        <v>1.2272338936</v>
      </c>
      <c r="J342" s="170">
        <v>1.3031143613</v>
      </c>
      <c r="K342" s="168">
        <v>4342.5625</v>
      </c>
      <c r="L342" s="166" t="str">
        <f t="shared" si="10"/>
        <v>Pacific</v>
      </c>
      <c r="M342" t="str">
        <f t="shared" si="11"/>
        <v>Auckland</v>
      </c>
    </row>
    <row r="343" spans="1:13" x14ac:dyDescent="0.2">
      <c r="A343" s="166" t="s">
        <v>6</v>
      </c>
      <c r="B343" s="166" t="s">
        <v>70</v>
      </c>
      <c r="C343" s="166" t="s">
        <v>131</v>
      </c>
      <c r="D343" s="166" t="s">
        <v>46</v>
      </c>
      <c r="E343" s="167">
        <v>1707</v>
      </c>
      <c r="F343" s="168">
        <v>1654.0760825</v>
      </c>
      <c r="G343" s="169">
        <v>84</v>
      </c>
      <c r="H343" s="170">
        <v>0.84672619049999998</v>
      </c>
      <c r="I343" s="170">
        <v>1.2272338936</v>
      </c>
      <c r="J343" s="170">
        <v>1.2665005428</v>
      </c>
      <c r="K343" s="168">
        <v>71.125</v>
      </c>
      <c r="L343" s="166" t="str">
        <f t="shared" si="10"/>
        <v>Pacific</v>
      </c>
      <c r="M343" t="str">
        <f t="shared" si="11"/>
        <v>Bay of Plenty</v>
      </c>
    </row>
    <row r="344" spans="1:13" x14ac:dyDescent="0.2">
      <c r="A344" s="166" t="s">
        <v>6</v>
      </c>
      <c r="B344" s="166" t="s">
        <v>70</v>
      </c>
      <c r="C344" s="166" t="s">
        <v>131</v>
      </c>
      <c r="D344" s="166" t="s">
        <v>47</v>
      </c>
      <c r="E344" s="167">
        <v>9957</v>
      </c>
      <c r="F344" s="168">
        <v>9367.5091009999996</v>
      </c>
      <c r="G344" s="169">
        <v>326</v>
      </c>
      <c r="H344" s="170">
        <v>1.2726226994000001</v>
      </c>
      <c r="I344" s="170">
        <v>1.2272338936</v>
      </c>
      <c r="J344" s="170">
        <v>1.3044628776</v>
      </c>
      <c r="K344" s="168">
        <v>414.875</v>
      </c>
      <c r="L344" s="166" t="str">
        <f t="shared" si="10"/>
        <v>Pacific</v>
      </c>
      <c r="M344" t="str">
        <f t="shared" si="11"/>
        <v>Canterbury</v>
      </c>
    </row>
    <row r="345" spans="1:13" x14ac:dyDescent="0.2">
      <c r="A345" s="166" t="s">
        <v>6</v>
      </c>
      <c r="B345" s="166" t="s">
        <v>70</v>
      </c>
      <c r="C345" s="166" t="s">
        <v>131</v>
      </c>
      <c r="D345" s="172" t="s">
        <v>120</v>
      </c>
      <c r="E345" s="167">
        <v>33067</v>
      </c>
      <c r="F345" s="168">
        <v>34307.751579000003</v>
      </c>
      <c r="G345" s="169">
        <v>1065</v>
      </c>
      <c r="H345" s="170">
        <v>1.2937010954999999</v>
      </c>
      <c r="I345" s="170">
        <v>1.2272338936</v>
      </c>
      <c r="J345" s="170">
        <v>1.1828505597000001</v>
      </c>
      <c r="K345" s="168">
        <v>1377.7916667</v>
      </c>
      <c r="L345" s="166" t="str">
        <f t="shared" si="10"/>
        <v>Pacific</v>
      </c>
      <c r="M345" t="str">
        <f t="shared" si="11"/>
        <v>Capital, Coast and Hutt Valley</v>
      </c>
    </row>
    <row r="346" spans="1:13" x14ac:dyDescent="0.2">
      <c r="A346" s="166" t="s">
        <v>6</v>
      </c>
      <c r="B346" s="166" t="s">
        <v>70</v>
      </c>
      <c r="C346" s="166" t="s">
        <v>131</v>
      </c>
      <c r="D346" s="172" t="s">
        <v>48</v>
      </c>
      <c r="E346" s="167">
        <v>64631</v>
      </c>
      <c r="F346" s="168">
        <v>65462.257356000002</v>
      </c>
      <c r="G346" s="169">
        <v>2789</v>
      </c>
      <c r="H346" s="170">
        <v>0.965564121</v>
      </c>
      <c r="I346" s="170">
        <v>1.2272338936</v>
      </c>
      <c r="J346" s="170">
        <v>1.2116501474000001</v>
      </c>
      <c r="K346" s="168">
        <v>2692.9583333</v>
      </c>
      <c r="L346" s="166" t="str">
        <f t="shared" si="10"/>
        <v>Pacific</v>
      </c>
      <c r="M346" t="str">
        <f t="shared" si="11"/>
        <v>Counties Manukau</v>
      </c>
    </row>
    <row r="347" spans="1:13" x14ac:dyDescent="0.2">
      <c r="A347" s="166" t="s">
        <v>6</v>
      </c>
      <c r="B347" s="166" t="s">
        <v>70</v>
      </c>
      <c r="C347" s="166" t="s">
        <v>131</v>
      </c>
      <c r="D347" s="166" t="s">
        <v>49</v>
      </c>
      <c r="E347" s="167">
        <v>3046.5</v>
      </c>
      <c r="F347" s="168">
        <v>3416.4394867000001</v>
      </c>
      <c r="G347" s="169">
        <v>140</v>
      </c>
      <c r="H347" s="170">
        <v>0.90669642859999999</v>
      </c>
      <c r="I347" s="170">
        <v>1.2272338936</v>
      </c>
      <c r="J347" s="170">
        <v>1.0943463425</v>
      </c>
      <c r="K347" s="168">
        <v>126.9375</v>
      </c>
      <c r="L347" s="166" t="str">
        <f t="shared" si="10"/>
        <v>Pacific</v>
      </c>
      <c r="M347" t="str">
        <f t="shared" si="11"/>
        <v>Hawkes Bay</v>
      </c>
    </row>
    <row r="348" spans="1:13" x14ac:dyDescent="0.2">
      <c r="A348" s="166" t="s">
        <v>6</v>
      </c>
      <c r="B348" s="166" t="s">
        <v>70</v>
      </c>
      <c r="C348" s="166" t="s">
        <v>131</v>
      </c>
      <c r="D348" s="166" t="s">
        <v>50</v>
      </c>
      <c r="E348" s="167">
        <v>2172</v>
      </c>
      <c r="F348" s="168">
        <v>2497.9209906999999</v>
      </c>
      <c r="G348" s="169">
        <v>80</v>
      </c>
      <c r="H348" s="170">
        <v>1.1312500000000001</v>
      </c>
      <c r="I348" s="170">
        <v>1.2272338936</v>
      </c>
      <c r="J348" s="170">
        <v>1.0671082179</v>
      </c>
      <c r="K348" s="168">
        <v>90.5</v>
      </c>
      <c r="L348" s="166" t="str">
        <f t="shared" si="10"/>
        <v>Pacific</v>
      </c>
      <c r="M348" t="str">
        <f t="shared" si="11"/>
        <v>Lakes</v>
      </c>
    </row>
    <row r="349" spans="1:13" x14ac:dyDescent="0.2">
      <c r="A349" s="166" t="s">
        <v>6</v>
      </c>
      <c r="B349" s="166" t="s">
        <v>70</v>
      </c>
      <c r="C349" s="166" t="s">
        <v>131</v>
      </c>
      <c r="D349" s="166" t="s">
        <v>51</v>
      </c>
      <c r="E349" s="167">
        <v>2724.5</v>
      </c>
      <c r="F349" s="168">
        <v>2399.5256334999999</v>
      </c>
      <c r="G349" s="169">
        <v>107</v>
      </c>
      <c r="H349" s="170">
        <v>1.0609423676</v>
      </c>
      <c r="I349" s="170">
        <v>1.2272338936</v>
      </c>
      <c r="J349" s="170">
        <v>1.3934415603999999</v>
      </c>
      <c r="K349" s="168">
        <v>113.52083333</v>
      </c>
      <c r="L349" s="166" t="str">
        <f t="shared" si="10"/>
        <v>Pacific</v>
      </c>
      <c r="M349" t="str">
        <f t="shared" si="11"/>
        <v>MidCentral</v>
      </c>
    </row>
    <row r="350" spans="1:13" x14ac:dyDescent="0.2">
      <c r="A350" s="166" t="s">
        <v>6</v>
      </c>
      <c r="B350" s="166" t="s">
        <v>70</v>
      </c>
      <c r="C350" s="166" t="s">
        <v>131</v>
      </c>
      <c r="D350" s="172" t="s">
        <v>52</v>
      </c>
      <c r="E350" s="167">
        <v>1014.5</v>
      </c>
      <c r="F350" s="168">
        <v>928.82481140000004</v>
      </c>
      <c r="G350" s="169">
        <v>40</v>
      </c>
      <c r="H350" s="170">
        <v>1.0567708333000001</v>
      </c>
      <c r="I350" s="170">
        <v>1.2272338936</v>
      </c>
      <c r="J350" s="170">
        <v>1.3404344606</v>
      </c>
      <c r="K350" s="168">
        <v>42.270833332999999</v>
      </c>
      <c r="L350" s="166" t="str">
        <f t="shared" si="10"/>
        <v>Pacific</v>
      </c>
      <c r="M350" t="str">
        <f t="shared" si="11"/>
        <v>Nelson Marlborough</v>
      </c>
    </row>
    <row r="351" spans="1:13" x14ac:dyDescent="0.2">
      <c r="A351" s="166" t="s">
        <v>6</v>
      </c>
      <c r="B351" s="166" t="s">
        <v>70</v>
      </c>
      <c r="C351" s="166" t="s">
        <v>131</v>
      </c>
      <c r="D351" s="172" t="s">
        <v>53</v>
      </c>
      <c r="E351" s="167">
        <v>626.5</v>
      </c>
      <c r="F351" s="168">
        <v>692.65029473000004</v>
      </c>
      <c r="G351" s="169">
        <v>41</v>
      </c>
      <c r="H351" s="170">
        <v>0.6366869919</v>
      </c>
      <c r="I351" s="170">
        <v>1.2272338936</v>
      </c>
      <c r="J351" s="170">
        <v>1.1100291737000001</v>
      </c>
      <c r="K351" s="168">
        <v>26.104166667000001</v>
      </c>
      <c r="L351" s="166" t="str">
        <f t="shared" si="10"/>
        <v>Pacific</v>
      </c>
      <c r="M351" t="str">
        <f t="shared" si="11"/>
        <v>South Canterbury</v>
      </c>
    </row>
    <row r="352" spans="1:13" x14ac:dyDescent="0.2">
      <c r="A352" s="166" t="s">
        <v>6</v>
      </c>
      <c r="B352" s="166" t="s">
        <v>70</v>
      </c>
      <c r="C352" s="166" t="s">
        <v>131</v>
      </c>
      <c r="D352" s="166" t="s">
        <v>54</v>
      </c>
      <c r="E352" s="167">
        <v>5587</v>
      </c>
      <c r="F352" s="168">
        <v>5508.5345856000004</v>
      </c>
      <c r="G352" s="169">
        <v>170</v>
      </c>
      <c r="H352" s="170">
        <v>1.3693627450999999</v>
      </c>
      <c r="I352" s="170">
        <v>1.2272338936</v>
      </c>
      <c r="J352" s="170">
        <v>1.2447150248000001</v>
      </c>
      <c r="K352" s="168">
        <v>232.79166667000001</v>
      </c>
      <c r="L352" s="166" t="str">
        <f t="shared" si="10"/>
        <v>Pacific</v>
      </c>
      <c r="M352" t="str">
        <f t="shared" si="11"/>
        <v>Southern</v>
      </c>
    </row>
    <row r="353" spans="1:13" x14ac:dyDescent="0.2">
      <c r="A353" s="166" t="s">
        <v>6</v>
      </c>
      <c r="B353" s="166" t="s">
        <v>70</v>
      </c>
      <c r="C353" s="166" t="s">
        <v>131</v>
      </c>
      <c r="D353" s="166" t="s">
        <v>55</v>
      </c>
      <c r="E353" s="167">
        <v>939</v>
      </c>
      <c r="F353" s="168">
        <v>1158.7286922000001</v>
      </c>
      <c r="G353" s="169">
        <v>32</v>
      </c>
      <c r="H353" s="170">
        <v>1.22265625</v>
      </c>
      <c r="I353" s="170">
        <v>1.2272338936</v>
      </c>
      <c r="J353" s="170">
        <v>0.99451462089999998</v>
      </c>
      <c r="K353" s="168">
        <v>39.125</v>
      </c>
      <c r="L353" s="166" t="str">
        <f t="shared" si="10"/>
        <v>Pacific</v>
      </c>
      <c r="M353" t="s">
        <v>104</v>
      </c>
    </row>
    <row r="354" spans="1:13" x14ac:dyDescent="0.2">
      <c r="A354" s="166" t="s">
        <v>6</v>
      </c>
      <c r="B354" s="166" t="s">
        <v>70</v>
      </c>
      <c r="C354" s="166" t="s">
        <v>131</v>
      </c>
      <c r="D354" s="166" t="s">
        <v>56</v>
      </c>
      <c r="E354" s="167">
        <v>895.5</v>
      </c>
      <c r="F354" s="168">
        <v>1123.7597957999999</v>
      </c>
      <c r="G354" s="169">
        <v>40</v>
      </c>
      <c r="H354" s="170">
        <v>0.93281250000000004</v>
      </c>
      <c r="I354" s="170">
        <v>1.2272338936</v>
      </c>
      <c r="J354" s="170">
        <v>0.97795628189999995</v>
      </c>
      <c r="K354" s="168">
        <v>37.3125</v>
      </c>
      <c r="L354" s="166" t="str">
        <f t="shared" si="10"/>
        <v>Pacific</v>
      </c>
      <c r="M354" t="str">
        <f t="shared" si="11"/>
        <v>Taranaki</v>
      </c>
    </row>
    <row r="355" spans="1:13" x14ac:dyDescent="0.2">
      <c r="A355" s="166" t="s">
        <v>6</v>
      </c>
      <c r="B355" s="166" t="s">
        <v>70</v>
      </c>
      <c r="C355" s="166" t="s">
        <v>131</v>
      </c>
      <c r="D355" s="172" t="s">
        <v>132</v>
      </c>
      <c r="E355" s="167">
        <v>1254</v>
      </c>
      <c r="F355" s="168">
        <v>1420.0155110999999</v>
      </c>
      <c r="G355" s="169">
        <v>71</v>
      </c>
      <c r="H355" s="170">
        <v>0.73591549300000003</v>
      </c>
      <c r="I355" s="170">
        <v>1.2272338936</v>
      </c>
      <c r="J355" s="170">
        <v>1.0837566847</v>
      </c>
      <c r="K355" s="168">
        <v>52.25</v>
      </c>
      <c r="L355" s="166" t="str">
        <f t="shared" si="10"/>
        <v>Pacific</v>
      </c>
      <c r="M355" t="str">
        <f t="shared" si="11"/>
        <v>Te Tai Tokerau</v>
      </c>
    </row>
    <row r="356" spans="1:13" x14ac:dyDescent="0.2">
      <c r="A356" s="166" t="s">
        <v>6</v>
      </c>
      <c r="B356" s="166" t="s">
        <v>70</v>
      </c>
      <c r="C356" s="166" t="s">
        <v>131</v>
      </c>
      <c r="D356" s="166" t="s">
        <v>57</v>
      </c>
      <c r="E356" s="167">
        <v>9010</v>
      </c>
      <c r="F356" s="168">
        <v>8359.8620489999994</v>
      </c>
      <c r="G356" s="169">
        <v>289</v>
      </c>
      <c r="H356" s="170">
        <v>1.2990196078</v>
      </c>
      <c r="I356" s="170">
        <v>1.2272338936</v>
      </c>
      <c r="J356" s="170">
        <v>1.3226746225999999</v>
      </c>
      <c r="K356" s="168">
        <v>375.41666666999998</v>
      </c>
      <c r="L356" s="166" t="str">
        <f t="shared" si="10"/>
        <v>Pacific</v>
      </c>
      <c r="M356" t="str">
        <f t="shared" si="11"/>
        <v>Waikato</v>
      </c>
    </row>
    <row r="357" spans="1:13" x14ac:dyDescent="0.2">
      <c r="A357" s="166" t="s">
        <v>6</v>
      </c>
      <c r="B357" s="166" t="s">
        <v>70</v>
      </c>
      <c r="C357" s="166" t="s">
        <v>131</v>
      </c>
      <c r="D357" s="166" t="s">
        <v>58</v>
      </c>
      <c r="E357" s="167">
        <v>245</v>
      </c>
      <c r="F357" s="168">
        <v>367.34607747000001</v>
      </c>
      <c r="G357" s="169">
        <v>22</v>
      </c>
      <c r="H357" s="170">
        <v>0.4640151515</v>
      </c>
      <c r="I357" s="170">
        <v>1.2272338936</v>
      </c>
      <c r="J357" s="170">
        <v>0.81849874639999998</v>
      </c>
      <c r="K357" s="168">
        <v>10.208333333000001</v>
      </c>
      <c r="L357" s="166" t="str">
        <f t="shared" si="10"/>
        <v>Pacific</v>
      </c>
      <c r="M357" t="str">
        <f t="shared" si="11"/>
        <v>Wairarapa</v>
      </c>
    </row>
    <row r="358" spans="1:13" x14ac:dyDescent="0.2">
      <c r="A358" s="166" t="s">
        <v>6</v>
      </c>
      <c r="B358" s="166" t="s">
        <v>70</v>
      </c>
      <c r="C358" s="166" t="s">
        <v>131</v>
      </c>
      <c r="D358" s="166" t="s">
        <v>59</v>
      </c>
      <c r="E358" s="167">
        <v>20991.5</v>
      </c>
      <c r="F358" s="168">
        <v>22942.223860999999</v>
      </c>
      <c r="G358" s="169">
        <v>736</v>
      </c>
      <c r="H358" s="170">
        <v>1.1883774909</v>
      </c>
      <c r="I358" s="170">
        <v>1.2272338936</v>
      </c>
      <c r="J358" s="170">
        <v>1.1228850538999999</v>
      </c>
      <c r="K358" s="168">
        <v>874.64583332999996</v>
      </c>
      <c r="L358" s="166" t="str">
        <f t="shared" si="10"/>
        <v>Pacific</v>
      </c>
      <c r="M358" t="s">
        <v>103</v>
      </c>
    </row>
    <row r="359" spans="1:13" x14ac:dyDescent="0.2">
      <c r="A359" s="166" t="s">
        <v>6</v>
      </c>
      <c r="B359" s="166" t="s">
        <v>70</v>
      </c>
      <c r="C359" s="166" t="s">
        <v>131</v>
      </c>
      <c r="D359" s="166" t="s">
        <v>60</v>
      </c>
      <c r="E359" s="167">
        <v>47</v>
      </c>
      <c r="F359" s="168">
        <v>75.608865057000003</v>
      </c>
      <c r="G359" s="169">
        <v>5</v>
      </c>
      <c r="H359" s="170">
        <v>0.3916666667</v>
      </c>
      <c r="I359" s="170">
        <v>1.2272338936</v>
      </c>
      <c r="J359" s="170">
        <v>0.76287341379999996</v>
      </c>
      <c r="K359" s="168">
        <v>1.9583333332999999</v>
      </c>
      <c r="L359" s="166" t="str">
        <f t="shared" si="10"/>
        <v>Pacific</v>
      </c>
      <c r="M359" t="str">
        <f t="shared" si="11"/>
        <v>West Coast</v>
      </c>
    </row>
    <row r="360" spans="1:13" x14ac:dyDescent="0.2">
      <c r="A360" s="166" t="s">
        <v>6</v>
      </c>
      <c r="B360" s="166" t="s">
        <v>70</v>
      </c>
      <c r="C360" s="166" t="s">
        <v>131</v>
      </c>
      <c r="D360" s="166" t="s">
        <v>61</v>
      </c>
      <c r="E360" s="167">
        <v>737</v>
      </c>
      <c r="F360" s="168">
        <v>661.49348117</v>
      </c>
      <c r="G360" s="169">
        <v>22</v>
      </c>
      <c r="H360" s="170">
        <v>1.3958333332999999</v>
      </c>
      <c r="I360" s="170">
        <v>1.2272338936</v>
      </c>
      <c r="J360" s="170">
        <v>1.3673171472000001</v>
      </c>
      <c r="K360" s="168">
        <v>30.708333332999999</v>
      </c>
      <c r="L360" s="166" t="str">
        <f t="shared" si="10"/>
        <v>Pacific</v>
      </c>
      <c r="M360" t="str">
        <f t="shared" si="11"/>
        <v>Whanganui</v>
      </c>
    </row>
    <row r="361" spans="1:13" x14ac:dyDescent="0.2">
      <c r="A361" s="166" t="s">
        <v>6</v>
      </c>
      <c r="B361" s="166" t="s">
        <v>70</v>
      </c>
      <c r="C361" s="166" t="s">
        <v>131</v>
      </c>
      <c r="D361" s="166" t="s">
        <v>133</v>
      </c>
      <c r="E361" s="167">
        <v>262873.5</v>
      </c>
      <c r="F361" s="168">
        <v>260497.20082999999</v>
      </c>
      <c r="G361" s="169">
        <v>8925</v>
      </c>
      <c r="H361" s="170">
        <v>1.2272338936</v>
      </c>
      <c r="I361" s="170">
        <v>1.2272338936</v>
      </c>
      <c r="J361" s="170">
        <v>1.238428927</v>
      </c>
      <c r="K361" s="168">
        <v>10953.0625</v>
      </c>
      <c r="L361" s="166" t="str">
        <f t="shared" si="10"/>
        <v>Pacific</v>
      </c>
      <c r="M361" t="str">
        <f t="shared" si="11"/>
        <v>NATIONAL</v>
      </c>
    </row>
    <row r="362" spans="1:13" x14ac:dyDescent="0.2">
      <c r="A362" s="166"/>
      <c r="B362" s="166"/>
      <c r="C362" s="166"/>
      <c r="D362" s="166"/>
      <c r="E362" s="167"/>
      <c r="F362" s="168"/>
      <c r="G362" s="169"/>
      <c r="H362" s="170"/>
      <c r="I362" s="170"/>
      <c r="J362" s="170"/>
      <c r="K362" s="168"/>
      <c r="M362">
        <f t="shared" si="11"/>
        <v>0</v>
      </c>
    </row>
    <row r="363" spans="1:13" x14ac:dyDescent="0.2">
      <c r="A363" s="166"/>
      <c r="B363" s="166"/>
      <c r="C363" s="166"/>
      <c r="D363" s="166"/>
      <c r="E363" s="167"/>
      <c r="F363" s="168"/>
      <c r="G363" s="169"/>
      <c r="H363" s="170"/>
      <c r="I363" s="170"/>
      <c r="J363" s="170"/>
      <c r="K363" s="168"/>
      <c r="M363">
        <f t="shared" si="11"/>
        <v>0</v>
      </c>
    </row>
    <row r="364" spans="1:13" x14ac:dyDescent="0.2">
      <c r="A364" s="166"/>
      <c r="B364" s="166"/>
      <c r="C364" s="166"/>
      <c r="D364" s="166"/>
      <c r="E364" s="167"/>
      <c r="F364" s="168"/>
      <c r="G364" s="169"/>
      <c r="H364" s="170"/>
      <c r="I364" s="170"/>
      <c r="J364" s="170"/>
      <c r="K364" s="168"/>
      <c r="M364">
        <f t="shared" si="11"/>
        <v>0</v>
      </c>
    </row>
    <row r="365" spans="1:13" x14ac:dyDescent="0.2">
      <c r="A365" s="166"/>
      <c r="B365" s="166"/>
      <c r="C365" s="166"/>
      <c r="D365" s="166"/>
      <c r="E365" s="167"/>
      <c r="F365" s="168"/>
      <c r="G365" s="169"/>
      <c r="H365" s="170"/>
      <c r="I365" s="170"/>
      <c r="J365" s="170"/>
      <c r="K365" s="168"/>
      <c r="M365">
        <f t="shared" si="11"/>
        <v>0</v>
      </c>
    </row>
    <row r="366" spans="1:13" x14ac:dyDescent="0.2">
      <c r="A366" s="166"/>
      <c r="B366" s="166"/>
      <c r="C366" s="166"/>
      <c r="D366" s="166"/>
      <c r="E366" s="167"/>
      <c r="F366" s="168"/>
      <c r="G366" s="169"/>
      <c r="H366" s="170"/>
      <c r="I366" s="170"/>
      <c r="J366" s="170"/>
      <c r="K366" s="168"/>
      <c r="M366">
        <f t="shared" si="11"/>
        <v>0</v>
      </c>
    </row>
    <row r="367" spans="1:13" x14ac:dyDescent="0.2">
      <c r="A367" s="166"/>
      <c r="B367" s="166"/>
      <c r="C367" s="166"/>
      <c r="D367" s="166"/>
      <c r="E367" s="167"/>
      <c r="F367" s="168"/>
      <c r="G367" s="169"/>
      <c r="H367" s="170"/>
      <c r="I367" s="170"/>
      <c r="J367" s="170"/>
      <c r="K367" s="168"/>
      <c r="M367">
        <f t="shared" si="11"/>
        <v>0</v>
      </c>
    </row>
    <row r="368" spans="1:13" x14ac:dyDescent="0.2">
      <c r="A368" s="166"/>
      <c r="B368" s="166"/>
      <c r="C368" s="166"/>
      <c r="D368" s="166"/>
      <c r="E368" s="167"/>
      <c r="F368" s="168"/>
      <c r="G368" s="169"/>
      <c r="H368" s="170"/>
      <c r="I368" s="170"/>
      <c r="J368" s="170"/>
      <c r="K368" s="168"/>
      <c r="M368">
        <f t="shared" si="11"/>
        <v>0</v>
      </c>
    </row>
    <row r="369" spans="1:13" x14ac:dyDescent="0.2">
      <c r="A369" s="166"/>
      <c r="B369" s="166"/>
      <c r="C369" s="166"/>
      <c r="D369" s="166"/>
      <c r="E369" s="167"/>
      <c r="F369" s="168"/>
      <c r="G369" s="169"/>
      <c r="H369" s="170"/>
      <c r="I369" s="170"/>
      <c r="J369" s="170"/>
      <c r="K369" s="168"/>
      <c r="M369">
        <f t="shared" si="11"/>
        <v>0</v>
      </c>
    </row>
    <row r="370" spans="1:13" x14ac:dyDescent="0.2">
      <c r="A370" s="166"/>
      <c r="B370" s="166"/>
      <c r="C370" s="166"/>
      <c r="D370" s="166"/>
      <c r="E370" s="167"/>
      <c r="F370" s="168"/>
      <c r="G370" s="169"/>
      <c r="H370" s="170"/>
      <c r="I370" s="170"/>
      <c r="J370" s="170"/>
      <c r="K370" s="168"/>
      <c r="M370">
        <f t="shared" si="11"/>
        <v>0</v>
      </c>
    </row>
    <row r="371" spans="1:13" x14ac:dyDescent="0.2">
      <c r="A371" s="166"/>
      <c r="B371" s="166"/>
      <c r="C371" s="166"/>
      <c r="D371" s="166"/>
      <c r="E371" s="167"/>
      <c r="F371" s="168"/>
      <c r="G371" s="169"/>
      <c r="H371" s="170"/>
      <c r="I371" s="170"/>
      <c r="J371" s="170"/>
      <c r="K371" s="168"/>
      <c r="M371">
        <f t="shared" si="11"/>
        <v>0</v>
      </c>
    </row>
    <row r="372" spans="1:13" x14ac:dyDescent="0.2">
      <c r="A372" s="166"/>
      <c r="B372" s="166"/>
      <c r="C372" s="166"/>
      <c r="D372" s="166"/>
      <c r="E372" s="167"/>
      <c r="F372" s="168"/>
      <c r="G372" s="169"/>
      <c r="H372" s="170"/>
      <c r="I372" s="170"/>
      <c r="J372" s="170"/>
      <c r="K372" s="168"/>
      <c r="M372">
        <f t="shared" si="11"/>
        <v>0</v>
      </c>
    </row>
    <row r="373" spans="1:13" x14ac:dyDescent="0.2">
      <c r="A373" s="166"/>
      <c r="B373" s="166"/>
      <c r="C373" s="166"/>
      <c r="D373" s="166"/>
      <c r="E373" s="167"/>
      <c r="F373" s="168"/>
      <c r="G373" s="169"/>
      <c r="H373" s="170"/>
      <c r="I373" s="170"/>
      <c r="J373" s="170"/>
      <c r="K373" s="168"/>
      <c r="M373">
        <f t="shared" si="11"/>
        <v>0</v>
      </c>
    </row>
    <row r="374" spans="1:13" x14ac:dyDescent="0.2">
      <c r="A374" s="166"/>
      <c r="B374" s="166"/>
      <c r="C374" s="166"/>
      <c r="D374" s="166"/>
      <c r="E374" s="167"/>
      <c r="F374" s="168"/>
      <c r="G374" s="169"/>
      <c r="H374" s="170"/>
      <c r="I374" s="170"/>
      <c r="J374" s="170"/>
      <c r="K374" s="168"/>
      <c r="M374">
        <f t="shared" si="11"/>
        <v>0</v>
      </c>
    </row>
    <row r="375" spans="1:13" x14ac:dyDescent="0.2">
      <c r="A375" s="166"/>
      <c r="B375" s="166"/>
      <c r="C375" s="166"/>
      <c r="D375" s="166"/>
      <c r="E375" s="167"/>
      <c r="F375" s="168"/>
      <c r="G375" s="169"/>
      <c r="H375" s="170"/>
      <c r="I375" s="170"/>
      <c r="J375" s="170"/>
      <c r="K375" s="168"/>
      <c r="M375">
        <f t="shared" si="11"/>
        <v>0</v>
      </c>
    </row>
    <row r="376" spans="1:13" x14ac:dyDescent="0.2">
      <c r="A376" s="166"/>
      <c r="B376" s="166"/>
      <c r="C376" s="166"/>
      <c r="D376" s="166"/>
      <c r="E376" s="167"/>
      <c r="F376" s="168"/>
      <c r="G376" s="169"/>
      <c r="H376" s="170"/>
      <c r="I376" s="170"/>
      <c r="J376" s="170"/>
      <c r="K376" s="168"/>
      <c r="M376">
        <f t="shared" si="11"/>
        <v>0</v>
      </c>
    </row>
    <row r="377" spans="1:13" x14ac:dyDescent="0.2">
      <c r="A377" s="166"/>
      <c r="B377" s="166"/>
      <c r="C377" s="166"/>
      <c r="D377" s="166"/>
      <c r="E377" s="167"/>
      <c r="F377" s="168"/>
      <c r="G377" s="169"/>
      <c r="H377" s="170"/>
      <c r="I377" s="170"/>
      <c r="J377" s="170"/>
      <c r="K377" s="168"/>
      <c r="M377">
        <f t="shared" si="11"/>
        <v>0</v>
      </c>
    </row>
    <row r="378" spans="1:13" x14ac:dyDescent="0.2">
      <c r="A378" s="166"/>
      <c r="B378" s="166"/>
      <c r="C378" s="166"/>
      <c r="D378" s="166"/>
      <c r="E378" s="167"/>
      <c r="F378" s="168"/>
      <c r="G378" s="169"/>
      <c r="H378" s="170"/>
      <c r="I378" s="170"/>
      <c r="J378" s="170"/>
      <c r="K378" s="168"/>
      <c r="M378">
        <f t="shared" si="11"/>
        <v>0</v>
      </c>
    </row>
    <row r="379" spans="1:13" x14ac:dyDescent="0.2">
      <c r="A379" s="166"/>
      <c r="B379" s="166"/>
      <c r="C379" s="166"/>
      <c r="D379" s="166"/>
      <c r="E379" s="167"/>
      <c r="F379" s="168"/>
      <c r="G379" s="169"/>
      <c r="H379" s="170"/>
      <c r="I379" s="170"/>
      <c r="J379" s="170"/>
      <c r="K379" s="168"/>
      <c r="M379">
        <f t="shared" si="11"/>
        <v>0</v>
      </c>
    </row>
    <row r="380" spans="1:13" x14ac:dyDescent="0.2">
      <c r="A380" s="166"/>
      <c r="B380" s="166"/>
      <c r="C380" s="166"/>
      <c r="D380" s="166"/>
      <c r="E380" s="167"/>
      <c r="F380" s="168"/>
      <c r="G380" s="169"/>
      <c r="H380" s="170"/>
      <c r="I380" s="170"/>
      <c r="J380" s="170"/>
      <c r="K380" s="168"/>
      <c r="M380">
        <f t="shared" si="11"/>
        <v>0</v>
      </c>
    </row>
    <row r="381" spans="1:13" x14ac:dyDescent="0.2">
      <c r="A381" s="166"/>
      <c r="B381" s="166"/>
      <c r="C381" s="166"/>
      <c r="D381" s="166"/>
      <c r="E381" s="167"/>
      <c r="F381" s="168"/>
      <c r="G381" s="169"/>
      <c r="H381" s="170"/>
      <c r="I381" s="170"/>
      <c r="J381" s="170"/>
      <c r="K381" s="168"/>
      <c r="M381">
        <f t="shared" si="11"/>
        <v>0</v>
      </c>
    </row>
    <row r="382" spans="1:13" x14ac:dyDescent="0.2">
      <c r="A382" s="166"/>
      <c r="B382" s="166"/>
      <c r="C382" s="166"/>
      <c r="D382" s="166"/>
      <c r="E382" s="167"/>
      <c r="F382" s="168"/>
      <c r="G382" s="169"/>
      <c r="H382" s="170"/>
      <c r="I382" s="170"/>
      <c r="J382" s="170"/>
      <c r="K382" s="168"/>
      <c r="M382">
        <f t="shared" si="11"/>
        <v>0</v>
      </c>
    </row>
    <row r="383" spans="1:13" x14ac:dyDescent="0.2">
      <c r="A383" s="166"/>
      <c r="B383" s="166"/>
      <c r="C383" s="166"/>
      <c r="D383" s="166"/>
      <c r="E383" s="167"/>
      <c r="F383" s="168"/>
      <c r="G383" s="169"/>
      <c r="H383" s="170"/>
      <c r="I383" s="170"/>
      <c r="J383" s="170"/>
      <c r="K383" s="168"/>
      <c r="M383">
        <f t="shared" si="11"/>
        <v>0</v>
      </c>
    </row>
    <row r="384" spans="1:13" x14ac:dyDescent="0.2">
      <c r="A384" s="166"/>
      <c r="B384" s="166"/>
      <c r="C384" s="166"/>
      <c r="D384" s="166"/>
      <c r="E384" s="167"/>
      <c r="F384" s="168"/>
      <c r="G384" s="169"/>
      <c r="H384" s="170"/>
      <c r="I384" s="170"/>
      <c r="J384" s="170"/>
      <c r="K384" s="168"/>
      <c r="M384">
        <f t="shared" si="11"/>
        <v>0</v>
      </c>
    </row>
    <row r="385" spans="1:16" x14ac:dyDescent="0.2">
      <c r="A385" s="166"/>
      <c r="B385" s="166"/>
      <c r="C385" s="166"/>
      <c r="D385" s="166"/>
      <c r="E385" s="167"/>
      <c r="F385" s="168"/>
      <c r="G385" s="169"/>
      <c r="H385" s="170"/>
      <c r="I385" s="170"/>
      <c r="J385" s="170"/>
      <c r="K385" s="168"/>
      <c r="M385">
        <f t="shared" si="11"/>
        <v>0</v>
      </c>
    </row>
    <row r="386" spans="1:16" x14ac:dyDescent="0.2">
      <c r="A386" s="166"/>
      <c r="B386" s="166"/>
      <c r="C386" s="166"/>
      <c r="D386" s="166"/>
      <c r="E386" s="167"/>
      <c r="F386" s="168"/>
      <c r="G386" s="169"/>
      <c r="H386" s="170"/>
      <c r="I386" s="170"/>
      <c r="J386" s="170"/>
      <c r="K386" s="168"/>
      <c r="M386">
        <f t="shared" si="11"/>
        <v>0</v>
      </c>
    </row>
    <row r="387" spans="1:16" x14ac:dyDescent="0.2">
      <c r="A387" s="166"/>
      <c r="B387" s="166"/>
      <c r="C387" s="166"/>
      <c r="D387" s="166"/>
      <c r="E387" s="167"/>
      <c r="F387" s="168"/>
      <c r="G387" s="169"/>
      <c r="H387" s="170"/>
      <c r="I387" s="170"/>
      <c r="J387" s="170"/>
      <c r="K387" s="168"/>
      <c r="M387">
        <f t="shared" ref="M387:M398" si="12">D387</f>
        <v>0</v>
      </c>
    </row>
    <row r="388" spans="1:16" x14ac:dyDescent="0.2">
      <c r="A388" s="166"/>
      <c r="B388" s="166"/>
      <c r="C388" s="166"/>
      <c r="D388" s="166"/>
      <c r="E388" s="167"/>
      <c r="F388" s="168"/>
      <c r="G388" s="169"/>
      <c r="H388" s="170"/>
      <c r="I388" s="170"/>
      <c r="J388" s="170"/>
      <c r="K388" s="168"/>
      <c r="M388">
        <f t="shared" si="12"/>
        <v>0</v>
      </c>
    </row>
    <row r="389" spans="1:16" x14ac:dyDescent="0.2">
      <c r="A389" s="166"/>
      <c r="B389" s="166"/>
      <c r="C389" s="166"/>
      <c r="D389" s="166"/>
      <c r="E389" s="167"/>
      <c r="F389" s="168"/>
      <c r="G389" s="169"/>
      <c r="H389" s="170"/>
      <c r="I389" s="170"/>
      <c r="J389" s="170"/>
      <c r="K389" s="168"/>
      <c r="M389">
        <f t="shared" si="12"/>
        <v>0</v>
      </c>
    </row>
    <row r="390" spans="1:16" x14ac:dyDescent="0.2">
      <c r="A390" s="166"/>
      <c r="B390" s="166"/>
      <c r="C390" s="166"/>
      <c r="D390" s="166"/>
      <c r="E390" s="167"/>
      <c r="F390" s="168"/>
      <c r="G390" s="169"/>
      <c r="H390" s="170"/>
      <c r="I390" s="170"/>
      <c r="J390" s="170"/>
      <c r="K390" s="168"/>
      <c r="M390">
        <f t="shared" si="12"/>
        <v>0</v>
      </c>
    </row>
    <row r="391" spans="1:16" x14ac:dyDescent="0.2">
      <c r="A391" s="166"/>
      <c r="B391" s="166"/>
      <c r="C391" s="166"/>
      <c r="D391" s="166"/>
      <c r="E391" s="167"/>
      <c r="F391" s="168"/>
      <c r="G391" s="169"/>
      <c r="H391" s="170"/>
      <c r="I391" s="170"/>
      <c r="J391" s="170"/>
      <c r="K391" s="168"/>
      <c r="M391">
        <f t="shared" si="12"/>
        <v>0</v>
      </c>
    </row>
    <row r="392" spans="1:16" x14ac:dyDescent="0.2">
      <c r="A392" s="166"/>
      <c r="B392" s="166"/>
      <c r="C392" s="166"/>
      <c r="D392" s="166"/>
      <c r="E392" s="167"/>
      <c r="F392" s="168"/>
      <c r="G392" s="169"/>
      <c r="H392" s="170"/>
      <c r="I392" s="170"/>
      <c r="J392" s="170"/>
      <c r="K392" s="168"/>
      <c r="M392">
        <f t="shared" si="12"/>
        <v>0</v>
      </c>
    </row>
    <row r="393" spans="1:16" x14ac:dyDescent="0.2">
      <c r="A393" s="166"/>
      <c r="B393" s="166"/>
      <c r="C393" s="166"/>
      <c r="D393" s="166"/>
      <c r="E393" s="167"/>
      <c r="F393" s="168"/>
      <c r="G393" s="169"/>
      <c r="H393" s="170"/>
      <c r="I393" s="170"/>
      <c r="J393" s="170"/>
      <c r="K393" s="168"/>
      <c r="M393">
        <f t="shared" si="12"/>
        <v>0</v>
      </c>
    </row>
    <row r="394" spans="1:16" x14ac:dyDescent="0.2">
      <c r="A394" s="166"/>
      <c r="B394" s="166"/>
      <c r="C394" s="166"/>
      <c r="D394" s="166"/>
      <c r="E394" s="167"/>
      <c r="F394" s="168"/>
      <c r="G394" s="169"/>
      <c r="H394" s="170"/>
      <c r="I394" s="170"/>
      <c r="J394" s="170"/>
      <c r="K394" s="168"/>
      <c r="M394">
        <f t="shared" si="12"/>
        <v>0</v>
      </c>
    </row>
    <row r="395" spans="1:16" x14ac:dyDescent="0.2">
      <c r="A395" s="166"/>
      <c r="B395" s="166"/>
      <c r="C395" s="166"/>
      <c r="D395" s="166"/>
      <c r="E395" s="167"/>
      <c r="F395" s="168"/>
      <c r="G395" s="169"/>
      <c r="H395" s="170"/>
      <c r="I395" s="170"/>
      <c r="J395" s="170"/>
      <c r="K395" s="168"/>
      <c r="M395">
        <f t="shared" si="12"/>
        <v>0</v>
      </c>
    </row>
    <row r="396" spans="1:16" x14ac:dyDescent="0.2">
      <c r="A396" s="166"/>
      <c r="B396" s="166"/>
      <c r="C396" s="166"/>
      <c r="D396" s="166"/>
      <c r="E396" s="167"/>
      <c r="F396" s="168"/>
      <c r="G396" s="169"/>
      <c r="H396" s="170"/>
      <c r="I396" s="170"/>
      <c r="J396" s="170"/>
      <c r="K396" s="168"/>
      <c r="M396">
        <f t="shared" si="12"/>
        <v>0</v>
      </c>
    </row>
    <row r="397" spans="1:16" x14ac:dyDescent="0.2">
      <c r="A397" s="166"/>
      <c r="B397" s="166"/>
      <c r="C397" s="166"/>
      <c r="D397" s="166"/>
      <c r="E397" s="167"/>
      <c r="F397" s="168"/>
      <c r="G397" s="169"/>
      <c r="H397" s="170"/>
      <c r="I397" s="170"/>
      <c r="J397" s="170"/>
      <c r="K397" s="168"/>
      <c r="M397">
        <f t="shared" si="12"/>
        <v>0</v>
      </c>
    </row>
    <row r="398" spans="1:16" x14ac:dyDescent="0.2">
      <c r="A398" s="166"/>
      <c r="B398" s="166"/>
      <c r="C398" s="166"/>
      <c r="D398" s="166"/>
      <c r="E398" s="167"/>
      <c r="F398" s="168"/>
      <c r="G398" s="169"/>
      <c r="H398" s="170"/>
      <c r="I398" s="170"/>
      <c r="J398" s="170"/>
      <c r="K398" s="168"/>
      <c r="M398">
        <f t="shared" si="12"/>
        <v>0</v>
      </c>
    </row>
    <row r="399" spans="1:16" x14ac:dyDescent="0.2">
      <c r="L399" s="141"/>
      <c r="M399" s="141"/>
    </row>
    <row r="400" spans="1:16" x14ac:dyDescent="0.2">
      <c r="L400" s="141"/>
      <c r="M400" s="141"/>
      <c r="N400" s="141"/>
      <c r="O400" s="141"/>
      <c r="P400" s="141"/>
    </row>
    <row r="401" spans="12:16" x14ac:dyDescent="0.2">
      <c r="L401" s="141"/>
      <c r="M401" s="141"/>
      <c r="N401" s="141"/>
      <c r="O401" s="141"/>
      <c r="P401" s="141"/>
    </row>
    <row r="402" spans="12:16" x14ac:dyDescent="0.2">
      <c r="L402" s="141"/>
      <c r="M402" s="141"/>
      <c r="N402" s="141"/>
      <c r="O402" s="141"/>
      <c r="P402" s="141"/>
    </row>
    <row r="403" spans="12:16" x14ac:dyDescent="0.2">
      <c r="L403" s="141"/>
      <c r="M403" s="141"/>
      <c r="N403" s="141"/>
      <c r="O403" s="141"/>
      <c r="P403" s="141"/>
    </row>
    <row r="404" spans="12:16" x14ac:dyDescent="0.2">
      <c r="L404" s="141"/>
      <c r="M404" s="141"/>
      <c r="N404" s="141"/>
      <c r="O404" s="141"/>
      <c r="P404" s="141"/>
    </row>
    <row r="405" spans="12:16" x14ac:dyDescent="0.2">
      <c r="L405" s="141"/>
      <c r="M405" s="141"/>
      <c r="N405" s="141"/>
      <c r="O405" s="141"/>
      <c r="P405" s="141"/>
    </row>
    <row r="406" spans="12:16" x14ac:dyDescent="0.2">
      <c r="L406" s="141"/>
      <c r="M406" s="141"/>
      <c r="N406" s="141"/>
      <c r="O406" s="141"/>
      <c r="P406" s="141"/>
    </row>
    <row r="407" spans="12:16" x14ac:dyDescent="0.2">
      <c r="L407" s="141"/>
      <c r="M407" s="141"/>
      <c r="N407" s="141"/>
      <c r="O407" s="141"/>
      <c r="P407" s="141"/>
    </row>
    <row r="408" spans="12:16" x14ac:dyDescent="0.2">
      <c r="L408" s="141"/>
      <c r="M408" s="141"/>
      <c r="N408" s="141"/>
      <c r="O408" s="141"/>
      <c r="P408" s="141"/>
    </row>
    <row r="409" spans="12:16" x14ac:dyDescent="0.2">
      <c r="L409" s="141"/>
      <c r="M409" s="141"/>
      <c r="N409" s="141"/>
      <c r="O409" s="141"/>
      <c r="P409" s="141"/>
    </row>
    <row r="410" spans="12:16" x14ac:dyDescent="0.2">
      <c r="L410" s="141"/>
      <c r="M410" s="141"/>
      <c r="N410" s="141"/>
      <c r="O410" s="141"/>
      <c r="P410" s="141"/>
    </row>
    <row r="411" spans="12:16" x14ac:dyDescent="0.2">
      <c r="L411" s="141"/>
      <c r="M411" s="141"/>
      <c r="N411" s="141"/>
      <c r="O411" s="141"/>
      <c r="P411" s="141"/>
    </row>
    <row r="412" spans="12:16" x14ac:dyDescent="0.2">
      <c r="L412" s="141"/>
      <c r="M412" s="141"/>
      <c r="N412" s="141"/>
      <c r="O412" s="141"/>
      <c r="P412" s="141"/>
    </row>
    <row r="413" spans="12:16" x14ac:dyDescent="0.2">
      <c r="L413" s="141"/>
      <c r="M413" s="141"/>
      <c r="N413" s="141"/>
      <c r="O413" s="141"/>
      <c r="P413" s="141"/>
    </row>
    <row r="414" spans="12:16" x14ac:dyDescent="0.2">
      <c r="L414" s="141"/>
      <c r="M414" s="141"/>
      <c r="N414" s="141"/>
      <c r="O414" s="141"/>
      <c r="P414" s="141"/>
    </row>
    <row r="415" spans="12:16" x14ac:dyDescent="0.2">
      <c r="L415" s="141"/>
      <c r="M415" s="141"/>
      <c r="N415" s="141"/>
      <c r="O415" s="141"/>
      <c r="P415" s="141"/>
    </row>
    <row r="416" spans="12:16" x14ac:dyDescent="0.2">
      <c r="L416" s="141"/>
      <c r="M416" s="141"/>
      <c r="N416" s="141"/>
      <c r="O416" s="141"/>
      <c r="P416" s="141"/>
    </row>
    <row r="417" spans="12:16" x14ac:dyDescent="0.2">
      <c r="L417" s="141"/>
      <c r="M417" s="141"/>
      <c r="N417" s="141"/>
      <c r="O417" s="141"/>
      <c r="P417" s="141"/>
    </row>
  </sheetData>
  <autoFilter ref="A1:P398" xr:uid="{36C96CF6-87FC-4172-A16F-2D95C9C1CF7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5D8D-67D5-4610-9716-FE7F2B5F499B}">
  <dimension ref="A1:O25"/>
  <sheetViews>
    <sheetView workbookViewId="0"/>
  </sheetViews>
  <sheetFormatPr defaultRowHeight="12.75" x14ac:dyDescent="0.2"/>
  <cols>
    <col min="1" max="1" width="20.140625" customWidth="1"/>
    <col min="2" max="2" width="9.85546875" bestFit="1" customWidth="1"/>
    <col min="3" max="3" width="12.85546875" customWidth="1"/>
    <col min="4" max="5" width="16.42578125" customWidth="1"/>
    <col min="8" max="8" width="12.140625" customWidth="1"/>
    <col min="9" max="10" width="15.42578125" customWidth="1"/>
    <col min="13" max="13" width="10.85546875" customWidth="1"/>
    <col min="14" max="14" width="16.140625" style="142" customWidth="1"/>
    <col min="15" max="15" width="16" customWidth="1"/>
  </cols>
  <sheetData>
    <row r="1" spans="1:15" ht="15.75" x14ac:dyDescent="0.25">
      <c r="A1" t="s">
        <v>116</v>
      </c>
      <c r="B1" s="155" t="s">
        <v>147</v>
      </c>
      <c r="C1" s="156"/>
      <c r="D1" s="156"/>
      <c r="E1" s="156"/>
      <c r="F1" s="156"/>
    </row>
    <row r="3" spans="1:15" s="132" customFormat="1" ht="15.75" x14ac:dyDescent="0.25">
      <c r="A3" s="132" t="s">
        <v>128</v>
      </c>
      <c r="D3" s="137" t="s">
        <v>115</v>
      </c>
      <c r="E3" s="136" t="str">
        <f>'User Interaction'!$C$5</f>
        <v>Acute</v>
      </c>
      <c r="G3" s="138" t="s">
        <v>68</v>
      </c>
      <c r="H3" s="139" t="str">
        <f>'User Interaction'!C15</f>
        <v>Māori</v>
      </c>
      <c r="I3" s="137"/>
      <c r="J3" s="139" t="str">
        <f>'User Interaction'!C36</f>
        <v>Elective</v>
      </c>
      <c r="L3" s="138" t="s">
        <v>72</v>
      </c>
      <c r="M3" s="140" t="str">
        <f>"Q"&amp;'User Interaction'!C25</f>
        <v>Q5</v>
      </c>
      <c r="N3" s="152"/>
      <c r="O3" s="154" t="str">
        <f>'User Interaction'!C43</f>
        <v>Acute</v>
      </c>
    </row>
    <row r="4" spans="1:15" s="132" customFormat="1" ht="15.75" x14ac:dyDescent="0.25"/>
    <row r="5" spans="1:15" s="133" customFormat="1" ht="38.25" x14ac:dyDescent="0.2">
      <c r="A5" s="130" t="s">
        <v>121</v>
      </c>
      <c r="B5" s="130" t="s">
        <v>13</v>
      </c>
      <c r="C5" s="130" t="s">
        <v>11</v>
      </c>
      <c r="D5" s="130" t="s">
        <v>4</v>
      </c>
      <c r="E5" s="130" t="s">
        <v>3</v>
      </c>
      <c r="G5" s="134" t="s">
        <v>13</v>
      </c>
      <c r="H5" s="135" t="s">
        <v>11</v>
      </c>
      <c r="I5" s="135" t="s">
        <v>4</v>
      </c>
      <c r="J5" s="135" t="s">
        <v>3</v>
      </c>
      <c r="L5" s="134" t="s">
        <v>13</v>
      </c>
      <c r="M5" s="135" t="s">
        <v>11</v>
      </c>
      <c r="N5" s="153" t="s">
        <v>4</v>
      </c>
      <c r="O5" s="135" t="s">
        <v>3</v>
      </c>
    </row>
    <row r="6" spans="1:15" x14ac:dyDescent="0.2">
      <c r="A6" s="34" t="s">
        <v>45</v>
      </c>
      <c r="B6" s="40">
        <f>SUMIFS(Cube!$G:$G,Cube!$A:$A,$E$3,Cube!$M:$M,$A6,Cube!$B:$B,"All",Cube!$C:$C,"All")</f>
        <v>86636</v>
      </c>
      <c r="C6" s="40">
        <f>SUMIFS(Cube!$K:$K,Cube!$A:$A,$E$3,Cube!$M:$M,$A6,Cube!$B:$B,"All",Cube!$C:$C,"All")</f>
        <v>234151.89582999999</v>
      </c>
      <c r="D6" s="41">
        <f>SUMIFS(Cube!$H:$H,Cube!$A:$A,$E$3,Cube!$M:$M,$A6,Cube!$B:$B,"All",Cube!$C:$C,"All")</f>
        <v>2.7027089873999999</v>
      </c>
      <c r="E6" s="41">
        <f>SUMIFS(Cube!$J:$J,Cube!$A:$A,$E$3,Cube!$M:$M,$A6,Cube!$B:$B,"All",Cube!$C:$C,"All")</f>
        <v>2.6328635354999999</v>
      </c>
      <c r="G6" s="83">
        <f>SUMIFS(Cube!$G:$G,Cube!$A:$A,$J$3,Cube!$M:$M,$A6,Cube!$L:$L,$H$3,Cube!$C:$C,"All")</f>
        <v>2421</v>
      </c>
      <c r="H6" s="83">
        <f>SUMIFS(Cube!$K:$K,Cube!$A:$A,$J$3,Cube!$M:$M,$A6,Cube!$L:$L,$H$3,Cube!$C:$C,"All")</f>
        <v>4768.8125</v>
      </c>
      <c r="I6" s="84">
        <f>SUMIFS(Cube!$H:$H,Cube!$A:$A,$J$3,Cube!$M:$M,$A6,Cube!$L:$L,$H$3,Cube!$C:$C,"All")</f>
        <v>1.9697697233</v>
      </c>
      <c r="J6" s="84">
        <f>SUMIFS(Cube!$J:$J,Cube!$A:$A,$J$3,Cube!$M:$M,$A6,Cube!$L:$L,$H$3,Cube!$C:$C,"All")</f>
        <v>1.4619073386999999</v>
      </c>
      <c r="L6" s="89">
        <f>SUMIFS(Cube!$G:$G,Cube!$A:$A,$O$3,Cube!$M:$M,$A6,Cube!$B:$B,"All",Cube!$C:$C,$M$3)</f>
        <v>16075</v>
      </c>
      <c r="M6" s="89">
        <f>SUMIFS(Cube!$K:$K,Cube!$A:$A,$O$3,Cube!$M:$M,$A6,Cube!$B:$B,"All",Cube!$C:$C,$M$3)</f>
        <v>47799.104166999998</v>
      </c>
      <c r="N6" s="149">
        <f>SUMIFS(Cube!$H:$H,Cube!$A:$A,$O$3,Cube!$M:$M,$A6,Cube!$B:$B,"All",Cube!$C:$C,$M$3)</f>
        <v>2.9735057023999998</v>
      </c>
      <c r="O6" s="90">
        <f>SUMIFS(Cube!$J:$J,Cube!$A:$A,$O$3,Cube!$M:$M,$A6,Cube!$B:$B,"All",Cube!$C:$C,$M$3)</f>
        <v>2.7082177816000002</v>
      </c>
    </row>
    <row r="7" spans="1:15" x14ac:dyDescent="0.2">
      <c r="A7" s="34" t="s">
        <v>46</v>
      </c>
      <c r="B7" s="40">
        <f>SUMIFS(Cube!$G:$G,Cube!$A:$A,$E$3,Cube!$M:$M,$A7,Cube!$B:$B,"All",Cube!$C:$C,"All")</f>
        <v>38193</v>
      </c>
      <c r="C7" s="40">
        <f>SUMIFS(Cube!$K:$K,Cube!$A:$A,$E$3,Cube!$M:$M,$A7,Cube!$B:$B,"All",Cube!$C:$C,"All")</f>
        <v>102148.08332999999</v>
      </c>
      <c r="D7" s="41">
        <f>SUMIFS(Cube!$H:$H,Cube!$A:$A,$E$3,Cube!$M:$M,$A7,Cube!$B:$B,"All",Cube!$C:$C,"All")</f>
        <v>2.6745236911000001</v>
      </c>
      <c r="E7" s="41">
        <f>SUMIFS(Cube!$J:$J,Cube!$A:$A,$E$3,Cube!$M:$M,$A7,Cube!$B:$B,"All",Cube!$C:$C,"All")</f>
        <v>2.8249826694000002</v>
      </c>
      <c r="G7" s="83">
        <f>SUMIFS(Cube!$G:$G,Cube!$A:$A,$J$3,Cube!$M:$M,$A7,Cube!$L:$L,$H$3,Cube!$C:$C,"All")</f>
        <v>1394</v>
      </c>
      <c r="H7" s="83">
        <f>SUMIFS(Cube!$K:$K,Cube!$A:$A,$J$3,Cube!$M:$M,$A7,Cube!$L:$L,$H$3,Cube!$C:$C,"All")</f>
        <v>1670.9166667</v>
      </c>
      <c r="I7" s="84">
        <f>SUMIFS(Cube!$H:$H,Cube!$A:$A,$J$3,Cube!$M:$M,$A7,Cube!$L:$L,$H$3,Cube!$C:$C,"All")</f>
        <v>1.1986489718</v>
      </c>
      <c r="J7" s="84">
        <f>SUMIFS(Cube!$J:$J,Cube!$A:$A,$J$3,Cube!$M:$M,$A7,Cube!$L:$L,$H$3,Cube!$C:$C,"All")</f>
        <v>1.3438958307</v>
      </c>
      <c r="L7" s="89">
        <f>SUMIFS(Cube!$G:$G,Cube!$A:$A,$O$3,Cube!$M:$M,$A7,Cube!$B:$B,"All",Cube!$C:$C,$M$3)</f>
        <v>9731</v>
      </c>
      <c r="M7" s="89">
        <f>SUMIFS(Cube!$K:$K,Cube!$A:$A,$O$3,Cube!$M:$M,$A7,Cube!$B:$B,"All",Cube!$C:$C,$M$3)</f>
        <v>24692.5</v>
      </c>
      <c r="N7" s="149">
        <f>SUMIFS(Cube!$H:$H,Cube!$A:$A,$O$3,Cube!$M:$M,$A7,Cube!$B:$B,"All",Cube!$C:$C,$M$3)</f>
        <v>2.5375089918999998</v>
      </c>
      <c r="O7" s="90">
        <f>SUMIFS(Cube!$J:$J,Cube!$A:$A,$O$3,Cube!$M:$M,$A7,Cube!$B:$B,"All",Cube!$C:$C,$M$3)</f>
        <v>2.7773915639000002</v>
      </c>
    </row>
    <row r="8" spans="1:15" x14ac:dyDescent="0.2">
      <c r="A8" s="34" t="s">
        <v>47</v>
      </c>
      <c r="B8" s="40">
        <f>SUMIFS(Cube!$G:$G,Cube!$A:$A,$E$3,Cube!$M:$M,$A8,Cube!$B:$B,"All",Cube!$C:$C,"All")</f>
        <v>57954</v>
      </c>
      <c r="C8" s="40">
        <f>SUMIFS(Cube!$K:$K,Cube!$A:$A,$E$3,Cube!$M:$M,$A8,Cube!$B:$B,"All",Cube!$C:$C,"All")</f>
        <v>190494.3125</v>
      </c>
      <c r="D8" s="41">
        <f>SUMIFS(Cube!$H:$H,Cube!$A:$A,$E$3,Cube!$M:$M,$A8,Cube!$B:$B,"All",Cube!$C:$C,"All")</f>
        <v>3.2869916227</v>
      </c>
      <c r="E8" s="41">
        <f>SUMIFS(Cube!$J:$J,Cube!$A:$A,$E$3,Cube!$M:$M,$A8,Cube!$B:$B,"All",Cube!$C:$C,"All")</f>
        <v>2.4725744932999998</v>
      </c>
      <c r="G8" s="83">
        <f>SUMIFS(Cube!$G:$G,Cube!$A:$A,$J$3,Cube!$M:$M,$A8,Cube!$L:$L,$H$3,Cube!$C:$C,"All")</f>
        <v>1077</v>
      </c>
      <c r="H8" s="83">
        <f>SUMIFS(Cube!$K:$K,Cube!$A:$A,$J$3,Cube!$M:$M,$A8,Cube!$L:$L,$H$3,Cube!$C:$C,"All")</f>
        <v>1585.8541667</v>
      </c>
      <c r="I8" s="84">
        <f>SUMIFS(Cube!$H:$H,Cube!$A:$A,$J$3,Cube!$M:$M,$A8,Cube!$L:$L,$H$3,Cube!$C:$C,"All")</f>
        <v>1.4724736923999999</v>
      </c>
      <c r="J8" s="84">
        <f>SUMIFS(Cube!$J:$J,Cube!$A:$A,$J$3,Cube!$M:$M,$A8,Cube!$L:$L,$H$3,Cube!$C:$C,"All")</f>
        <v>1.3048254451000001</v>
      </c>
      <c r="L8" s="89">
        <f>SUMIFS(Cube!$G:$G,Cube!$A:$A,$O$3,Cube!$M:$M,$A8,Cube!$B:$B,"All",Cube!$C:$C,$M$3)</f>
        <v>4913</v>
      </c>
      <c r="M8" s="89">
        <f>SUMIFS(Cube!$K:$K,Cube!$A:$A,$O$3,Cube!$M:$M,$A8,Cube!$B:$B,"All",Cube!$C:$C,$M$3)</f>
        <v>16697.645832999999</v>
      </c>
      <c r="N8" s="149">
        <f>SUMIFS(Cube!$H:$H,Cube!$A:$A,$O$3,Cube!$M:$M,$A8,Cube!$B:$B,"All",Cube!$C:$C,$M$3)</f>
        <v>3.3986659543000002</v>
      </c>
      <c r="O8" s="90">
        <f>SUMIFS(Cube!$J:$J,Cube!$A:$A,$O$3,Cube!$M:$M,$A8,Cube!$B:$B,"All",Cube!$C:$C,$M$3)</f>
        <v>2.4947779308000002</v>
      </c>
    </row>
    <row r="9" spans="1:15" x14ac:dyDescent="0.2">
      <c r="A9" s="34" t="s">
        <v>120</v>
      </c>
      <c r="B9" s="40">
        <f>SUMIFS(Cube!$G:$G,Cube!$A:$A,$E$3,Cube!$M:$M,$A9,Cube!$B:$B,"All",Cube!$C:$C,"All")</f>
        <v>66384</v>
      </c>
      <c r="C9" s="40">
        <f>SUMIFS(Cube!$K:$K,Cube!$A:$A,$E$3,Cube!$M:$M,$A9,Cube!$B:$B,"All",Cube!$C:$C,"All")</f>
        <v>142985.45832999999</v>
      </c>
      <c r="D9" s="41">
        <f>SUMIFS(Cube!$H:$H,Cube!$A:$A,$E$3,Cube!$M:$M,$A9,Cube!$B:$B,"All",Cube!$C:$C,"All")</f>
        <v>2.1539144723999999</v>
      </c>
      <c r="E9" s="41">
        <f>SUMIFS(Cube!$J:$J,Cube!$A:$A,$E$3,Cube!$M:$M,$A9,Cube!$B:$B,"All",Cube!$C:$C,"All")</f>
        <v>2.4823832937999999</v>
      </c>
      <c r="G9" s="83">
        <f>SUMIFS(Cube!$G:$G,Cube!$A:$A,$J$3,Cube!$M:$M,$A9,Cube!$L:$L,$H$3,Cube!$C:$C,"All")</f>
        <v>2056</v>
      </c>
      <c r="H9" s="83">
        <f>SUMIFS(Cube!$K:$K,Cube!$A:$A,$J$3,Cube!$M:$M,$A9,Cube!$L:$L,$H$3,Cube!$C:$C,"All")</f>
        <v>3191.5208333</v>
      </c>
      <c r="I9" s="84">
        <f>SUMIFS(Cube!$H:$H,Cube!$A:$A,$J$3,Cube!$M:$M,$A9,Cube!$L:$L,$H$3,Cube!$C:$C,"All")</f>
        <v>1.5522961252</v>
      </c>
      <c r="J9" s="84">
        <f>SUMIFS(Cube!$J:$J,Cube!$A:$A,$J$3,Cube!$M:$M,$A9,Cube!$L:$L,$H$3,Cube!$C:$C,"All")</f>
        <v>1.3017699026</v>
      </c>
      <c r="L9" s="89">
        <f>SUMIFS(Cube!$G:$G,Cube!$A:$A,$O$3,Cube!$M:$M,$A9,Cube!$B:$B,"All",Cube!$C:$C,$M$3)</f>
        <v>9800</v>
      </c>
      <c r="M9" s="89">
        <f>SUMIFS(Cube!$K:$K,Cube!$A:$A,$O$3,Cube!$M:$M,$A9,Cube!$B:$B,"All",Cube!$C:$C,$M$3)</f>
        <v>21877.083332999999</v>
      </c>
      <c r="N9" s="149">
        <f>SUMIFS(Cube!$H:$H,Cube!$A:$A,$O$3,Cube!$M:$M,$A9,Cube!$B:$B,"All",Cube!$C:$C,$M$3)</f>
        <v>2.2323554421999998</v>
      </c>
      <c r="O9" s="90">
        <f>SUMIFS(Cube!$J:$J,Cube!$A:$A,$O$3,Cube!$M:$M,$A9,Cube!$B:$B,"All",Cube!$C:$C,$M$3)</f>
        <v>2.4051480903</v>
      </c>
    </row>
    <row r="10" spans="1:15" x14ac:dyDescent="0.2">
      <c r="A10" s="34" t="s">
        <v>48</v>
      </c>
      <c r="B10" s="40">
        <f>SUMIFS(Cube!$G:$G,Cube!$A:$A,$E$3,Cube!$M:$M,$A10,Cube!$B:$B,"All",Cube!$C:$C,"All")</f>
        <v>66682</v>
      </c>
      <c r="C10" s="40">
        <f>SUMIFS(Cube!$K:$K,Cube!$A:$A,$E$3,Cube!$M:$M,$A10,Cube!$B:$B,"All",Cube!$C:$C,"All")</f>
        <v>208420.5</v>
      </c>
      <c r="D10" s="41">
        <f>SUMIFS(Cube!$H:$H,Cube!$A:$A,$E$3,Cube!$M:$M,$A10,Cube!$B:$B,"All",Cube!$C:$C,"All")</f>
        <v>3.1255886145999998</v>
      </c>
      <c r="E10" s="41">
        <f>SUMIFS(Cube!$J:$J,Cube!$A:$A,$E$3,Cube!$M:$M,$A10,Cube!$B:$B,"All",Cube!$C:$C,"All")</f>
        <v>2.9643775377999999</v>
      </c>
      <c r="G10" s="83">
        <f>SUMIFS(Cube!$G:$G,Cube!$A:$A,$J$3,Cube!$M:$M,$A10,Cube!$L:$L,$H$3,Cube!$C:$C,"All")</f>
        <v>1585</v>
      </c>
      <c r="H10" s="83">
        <f>SUMIFS(Cube!$K:$K,Cube!$A:$A,$J$3,Cube!$M:$M,$A10,Cube!$L:$L,$H$3,Cube!$C:$C,"All")</f>
        <v>1899.6041667</v>
      </c>
      <c r="I10" s="84">
        <f>SUMIFS(Cube!$H:$H,Cube!$A:$A,$J$3,Cube!$M:$M,$A10,Cube!$L:$L,$H$3,Cube!$C:$C,"All")</f>
        <v>1.1984884332000001</v>
      </c>
      <c r="J10" s="84">
        <f>SUMIFS(Cube!$J:$J,Cube!$A:$A,$J$3,Cube!$M:$M,$A10,Cube!$L:$L,$H$3,Cube!$C:$C,"All")</f>
        <v>1.4258843913999999</v>
      </c>
      <c r="L10" s="89">
        <f>SUMIFS(Cube!$G:$G,Cube!$A:$A,$O$3,Cube!$M:$M,$A10,Cube!$B:$B,"All",Cube!$C:$C,$M$3)</f>
        <v>30394</v>
      </c>
      <c r="M10" s="89">
        <f>SUMIFS(Cube!$K:$K,Cube!$A:$A,$O$3,Cube!$M:$M,$A10,Cube!$B:$B,"All",Cube!$C:$C,$M$3)</f>
        <v>91228.645833000002</v>
      </c>
      <c r="N10" s="149">
        <f>SUMIFS(Cube!$H:$H,Cube!$A:$A,$O$3,Cube!$M:$M,$A10,Cube!$B:$B,"All",Cube!$C:$C,$M$3)</f>
        <v>3.0015347053000001</v>
      </c>
      <c r="O10" s="90">
        <f>SUMIFS(Cube!$J:$J,Cube!$A:$A,$O$3,Cube!$M:$M,$A10,Cube!$B:$B,"All",Cube!$C:$C,$M$3)</f>
        <v>2.9071387002</v>
      </c>
    </row>
    <row r="11" spans="1:15" x14ac:dyDescent="0.2">
      <c r="A11" s="34" t="s">
        <v>49</v>
      </c>
      <c r="B11" s="40">
        <f>SUMIFS(Cube!$G:$G,Cube!$A:$A,$E$3,Cube!$M:$M,$A11,Cube!$B:$B,"All",Cube!$C:$C,"All")</f>
        <v>26375</v>
      </c>
      <c r="C11" s="40">
        <f>SUMIFS(Cube!$K:$K,Cube!$A:$A,$E$3,Cube!$M:$M,$A11,Cube!$B:$B,"All",Cube!$C:$C,"All")</f>
        <v>69173.125</v>
      </c>
      <c r="D11" s="41">
        <f>SUMIFS(Cube!$H:$H,Cube!$A:$A,$E$3,Cube!$M:$M,$A11,Cube!$B:$B,"All",Cube!$C:$C,"All")</f>
        <v>2.6226777251</v>
      </c>
      <c r="E11" s="41">
        <f>SUMIFS(Cube!$J:$J,Cube!$A:$A,$E$3,Cube!$M:$M,$A11,Cube!$B:$B,"All",Cube!$C:$C,"All")</f>
        <v>2.7069933947</v>
      </c>
      <c r="G11" s="83">
        <f>SUMIFS(Cube!$G:$G,Cube!$A:$A,$J$3,Cube!$M:$M,$A11,Cube!$L:$L,$H$3,Cube!$C:$C,"All")</f>
        <v>1118</v>
      </c>
      <c r="H11" s="83">
        <f>SUMIFS(Cube!$K:$K,Cube!$A:$A,$J$3,Cube!$M:$M,$A11,Cube!$L:$L,$H$3,Cube!$C:$C,"All")</f>
        <v>1493.4166667</v>
      </c>
      <c r="I11" s="84">
        <f>SUMIFS(Cube!$H:$H,Cube!$A:$A,$J$3,Cube!$M:$M,$A11,Cube!$L:$L,$H$3,Cube!$C:$C,"All")</f>
        <v>1.3357930829</v>
      </c>
      <c r="J11" s="84">
        <f>SUMIFS(Cube!$J:$J,Cube!$A:$A,$J$3,Cube!$M:$M,$A11,Cube!$L:$L,$H$3,Cube!$C:$C,"All")</f>
        <v>1.3627291685</v>
      </c>
      <c r="L11" s="89">
        <f>SUMIFS(Cube!$G:$G,Cube!$A:$A,$O$3,Cube!$M:$M,$A11,Cube!$B:$B,"All",Cube!$C:$C,$M$3)</f>
        <v>9661</v>
      </c>
      <c r="M11" s="89">
        <f>SUMIFS(Cube!$K:$K,Cube!$A:$A,$O$3,Cube!$M:$M,$A11,Cube!$B:$B,"All",Cube!$C:$C,$M$3)</f>
        <v>23776.604167000001</v>
      </c>
      <c r="N11" s="149">
        <f>SUMIFS(Cube!$H:$H,Cube!$A:$A,$O$3,Cube!$M:$M,$A11,Cube!$B:$B,"All",Cube!$C:$C,$M$3)</f>
        <v>2.4610914156999999</v>
      </c>
      <c r="O11" s="90">
        <f>SUMIFS(Cube!$J:$J,Cube!$A:$A,$O$3,Cube!$M:$M,$A11,Cube!$B:$B,"All",Cube!$C:$C,$M$3)</f>
        <v>2.5919857119</v>
      </c>
    </row>
    <row r="12" spans="1:15" x14ac:dyDescent="0.2">
      <c r="A12" s="34" t="s">
        <v>50</v>
      </c>
      <c r="B12" s="40">
        <f>SUMIFS(Cube!$G:$G,Cube!$A:$A,$E$3,Cube!$M:$M,$A12,Cube!$B:$B,"All",Cube!$C:$C,"All")</f>
        <v>17515</v>
      </c>
      <c r="C12" s="40">
        <f>SUMIFS(Cube!$K:$K,Cube!$A:$A,$E$3,Cube!$M:$M,$A12,Cube!$B:$B,"All",Cube!$C:$C,"All")</f>
        <v>43797.0625</v>
      </c>
      <c r="D12" s="41">
        <f>SUMIFS(Cube!$H:$H,Cube!$A:$A,$E$3,Cube!$M:$M,$A12,Cube!$B:$B,"All",Cube!$C:$C,"All")</f>
        <v>2.5005459605999998</v>
      </c>
      <c r="E12" s="41">
        <f>SUMIFS(Cube!$J:$J,Cube!$A:$A,$E$3,Cube!$M:$M,$A12,Cube!$B:$B,"All",Cube!$C:$C,"All")</f>
        <v>2.6051746196000001</v>
      </c>
      <c r="G12" s="83">
        <f>SUMIFS(Cube!$G:$G,Cube!$A:$A,$J$3,Cube!$M:$M,$A12,Cube!$L:$L,$H$3,Cube!$C:$C,"All")</f>
        <v>1067</v>
      </c>
      <c r="H12" s="83">
        <f>SUMIFS(Cube!$K:$K,Cube!$A:$A,$J$3,Cube!$M:$M,$A12,Cube!$L:$L,$H$3,Cube!$C:$C,"All")</f>
        <v>986.6875</v>
      </c>
      <c r="I12" s="84">
        <f>SUMIFS(Cube!$H:$H,Cube!$A:$A,$J$3,Cube!$M:$M,$A12,Cube!$L:$L,$H$3,Cube!$C:$C,"All")</f>
        <v>0.92473055299999996</v>
      </c>
      <c r="J12" s="84">
        <f>SUMIFS(Cube!$J:$J,Cube!$A:$A,$J$3,Cube!$M:$M,$A12,Cube!$L:$L,$H$3,Cube!$C:$C,"All")</f>
        <v>1.116562565</v>
      </c>
      <c r="L12" s="89">
        <f>SUMIFS(Cube!$G:$G,Cube!$A:$A,$O$3,Cube!$M:$M,$A12,Cube!$B:$B,"All",Cube!$C:$C,$M$3)</f>
        <v>8174</v>
      </c>
      <c r="M12" s="89">
        <f>SUMIFS(Cube!$K:$K,Cube!$A:$A,$O$3,Cube!$M:$M,$A12,Cube!$B:$B,"All",Cube!$C:$C,$M$3)</f>
        <v>20734.541667000001</v>
      </c>
      <c r="N12" s="149">
        <f>SUMIFS(Cube!$H:$H,Cube!$A:$A,$O$3,Cube!$M:$M,$A12,Cube!$B:$B,"All",Cube!$C:$C,$M$3)</f>
        <v>2.5366456651</v>
      </c>
      <c r="O12" s="90">
        <f>SUMIFS(Cube!$J:$J,Cube!$A:$A,$O$3,Cube!$M:$M,$A12,Cube!$B:$B,"All",Cube!$C:$C,$M$3)</f>
        <v>2.6587812141999998</v>
      </c>
    </row>
    <row r="13" spans="1:15" x14ac:dyDescent="0.2">
      <c r="A13" s="34" t="s">
        <v>51</v>
      </c>
      <c r="B13" s="40">
        <f>SUMIFS(Cube!$G:$G,Cube!$A:$A,$E$3,Cube!$M:$M,$A13,Cube!$B:$B,"All",Cube!$C:$C,"All")</f>
        <v>21936</v>
      </c>
      <c r="C13" s="40">
        <f>SUMIFS(Cube!$K:$K,Cube!$A:$A,$E$3,Cube!$M:$M,$A13,Cube!$B:$B,"All",Cube!$C:$C,"All")</f>
        <v>70445.541666999998</v>
      </c>
      <c r="D13" s="41">
        <f>SUMIFS(Cube!$H:$H,Cube!$A:$A,$E$3,Cube!$M:$M,$A13,Cube!$B:$B,"All",Cube!$C:$C,"All")</f>
        <v>3.2114123662999998</v>
      </c>
      <c r="E13" s="41">
        <f>SUMIFS(Cube!$J:$J,Cube!$A:$A,$E$3,Cube!$M:$M,$A13,Cube!$B:$B,"All",Cube!$C:$C,"All")</f>
        <v>3.2104468844</v>
      </c>
      <c r="G13" s="83">
        <f>SUMIFS(Cube!$G:$G,Cube!$A:$A,$J$3,Cube!$M:$M,$A13,Cube!$L:$L,$H$3,Cube!$C:$C,"All")</f>
        <v>808</v>
      </c>
      <c r="H13" s="83">
        <f>SUMIFS(Cube!$K:$K,Cube!$A:$A,$J$3,Cube!$M:$M,$A13,Cube!$L:$L,$H$3,Cube!$C:$C,"All")</f>
        <v>981.5625</v>
      </c>
      <c r="I13" s="84">
        <f>SUMIFS(Cube!$H:$H,Cube!$A:$A,$J$3,Cube!$M:$M,$A13,Cube!$L:$L,$H$3,Cube!$C:$C,"All")</f>
        <v>1.2148050743000001</v>
      </c>
      <c r="J13" s="84">
        <f>SUMIFS(Cube!$J:$J,Cube!$A:$A,$J$3,Cube!$M:$M,$A13,Cube!$L:$L,$H$3,Cube!$C:$C,"All")</f>
        <v>1.3931887461000001</v>
      </c>
      <c r="L13" s="89">
        <f>SUMIFS(Cube!$G:$G,Cube!$A:$A,$O$3,Cube!$M:$M,$A13,Cube!$B:$B,"All",Cube!$C:$C,$M$3)</f>
        <v>6706</v>
      </c>
      <c r="M13" s="89">
        <f>SUMIFS(Cube!$K:$K,Cube!$A:$A,$O$3,Cube!$M:$M,$A13,Cube!$B:$B,"All",Cube!$C:$C,$M$3)</f>
        <v>23053.875</v>
      </c>
      <c r="N13" s="149">
        <f>SUMIFS(Cube!$H:$H,Cube!$A:$A,$O$3,Cube!$M:$M,$A13,Cube!$B:$B,"All",Cube!$C:$C,$M$3)</f>
        <v>3.4377982403999998</v>
      </c>
      <c r="O13" s="90">
        <f>SUMIFS(Cube!$J:$J,Cube!$A:$A,$O$3,Cube!$M:$M,$A13,Cube!$B:$B,"All",Cube!$C:$C,$M$3)</f>
        <v>3.3193646501999998</v>
      </c>
    </row>
    <row r="14" spans="1:15" x14ac:dyDescent="0.2">
      <c r="A14" s="34" t="s">
        <v>52</v>
      </c>
      <c r="B14" s="40">
        <f>SUMIFS(Cube!$G:$G,Cube!$A:$A,$E$3,Cube!$M:$M,$A14,Cube!$B:$B,"All",Cube!$C:$C,"All")</f>
        <v>21672</v>
      </c>
      <c r="C14" s="40">
        <f>SUMIFS(Cube!$K:$K,Cube!$A:$A,$E$3,Cube!$M:$M,$A14,Cube!$B:$B,"All",Cube!$C:$C,"All")</f>
        <v>43101.6875</v>
      </c>
      <c r="D14" s="41">
        <f>SUMIFS(Cube!$H:$H,Cube!$A:$A,$E$3,Cube!$M:$M,$A14,Cube!$B:$B,"All",Cube!$C:$C,"All")</f>
        <v>1.9888190984</v>
      </c>
      <c r="E14" s="41">
        <f>SUMIFS(Cube!$J:$J,Cube!$A:$A,$E$3,Cube!$M:$M,$A14,Cube!$B:$B,"All",Cube!$C:$C,"All")</f>
        <v>2.3913763806000001</v>
      </c>
      <c r="G14" s="83">
        <f>SUMIFS(Cube!$G:$G,Cube!$A:$A,$J$3,Cube!$M:$M,$A14,Cube!$L:$L,$H$3,Cube!$C:$C,"All")</f>
        <v>326</v>
      </c>
      <c r="H14" s="83">
        <f>SUMIFS(Cube!$K:$K,Cube!$A:$A,$J$3,Cube!$M:$M,$A14,Cube!$L:$L,$H$3,Cube!$C:$C,"All")</f>
        <v>299.35416666999998</v>
      </c>
      <c r="I14" s="84">
        <f>SUMIFS(Cube!$H:$H,Cube!$A:$A,$J$3,Cube!$M:$M,$A14,Cube!$L:$L,$H$3,Cube!$C:$C,"All")</f>
        <v>0.91826431490000004</v>
      </c>
      <c r="J14" s="84">
        <f>SUMIFS(Cube!$J:$J,Cube!$A:$A,$J$3,Cube!$M:$M,$A14,Cube!$L:$L,$H$3,Cube!$C:$C,"All")</f>
        <v>1.0768143963000001</v>
      </c>
      <c r="L14" s="89">
        <f>SUMIFS(Cube!$G:$G,Cube!$A:$A,$O$3,Cube!$M:$M,$A14,Cube!$B:$B,"All",Cube!$C:$C,$M$3)</f>
        <v>319</v>
      </c>
      <c r="M14" s="89">
        <f>SUMIFS(Cube!$K:$K,Cube!$A:$A,$O$3,Cube!$M:$M,$A14,Cube!$B:$B,"All",Cube!$C:$C,$M$3)</f>
        <v>656.85416667000004</v>
      </c>
      <c r="N14" s="149">
        <f>SUMIFS(Cube!$H:$H,Cube!$A:$A,$O$3,Cube!$M:$M,$A14,Cube!$B:$B,"All",Cube!$C:$C,$M$3)</f>
        <v>2.0591039706999998</v>
      </c>
      <c r="O14" s="90">
        <f>SUMIFS(Cube!$J:$J,Cube!$A:$A,$O$3,Cube!$M:$M,$A14,Cube!$B:$B,"All",Cube!$C:$C,$M$3)</f>
        <v>2.6586727929</v>
      </c>
    </row>
    <row r="15" spans="1:15" x14ac:dyDescent="0.2">
      <c r="A15" s="34" t="s">
        <v>53</v>
      </c>
      <c r="B15" s="40">
        <f>SUMIFS(Cube!$G:$G,Cube!$A:$A,$E$3,Cube!$M:$M,$A15,Cube!$B:$B,"All",Cube!$C:$C,"All")</f>
        <v>8162</v>
      </c>
      <c r="C15" s="40">
        <f>SUMIFS(Cube!$K:$K,Cube!$A:$A,$E$3,Cube!$M:$M,$A15,Cube!$B:$B,"All",Cube!$C:$C,"All")</f>
        <v>22051.354167000001</v>
      </c>
      <c r="D15" s="41">
        <f>SUMIFS(Cube!$H:$H,Cube!$A:$A,$E$3,Cube!$M:$M,$A15,Cube!$B:$B,"All",Cube!$C:$C,"All")</f>
        <v>2.7017096504000002</v>
      </c>
      <c r="E15" s="41">
        <f>SUMIFS(Cube!$J:$J,Cube!$A:$A,$E$3,Cube!$M:$M,$A15,Cube!$B:$B,"All",Cube!$C:$C,"All")</f>
        <v>2.8330674775000002</v>
      </c>
      <c r="G15" s="83">
        <f>SUMIFS(Cube!$G:$G,Cube!$A:$A,$J$3,Cube!$M:$M,$A15,Cube!$L:$L,$H$3,Cube!$C:$C,"All")</f>
        <v>151</v>
      </c>
      <c r="H15" s="83">
        <f>SUMIFS(Cube!$K:$K,Cube!$A:$A,$J$3,Cube!$M:$M,$A15,Cube!$L:$L,$H$3,Cube!$C:$C,"All")</f>
        <v>100.58333333</v>
      </c>
      <c r="I15" s="84">
        <f>SUMIFS(Cube!$H:$H,Cube!$A:$A,$J$3,Cube!$M:$M,$A15,Cube!$L:$L,$H$3,Cube!$C:$C,"All")</f>
        <v>0.66611479029999998</v>
      </c>
      <c r="J15" s="84">
        <f>SUMIFS(Cube!$J:$J,Cube!$A:$A,$J$3,Cube!$M:$M,$A15,Cube!$L:$L,$H$3,Cube!$C:$C,"All")</f>
        <v>0.95003841519999999</v>
      </c>
      <c r="L15" s="89">
        <f>SUMIFS(Cube!$G:$G,Cube!$A:$A,$O$3,Cube!$M:$M,$A15,Cube!$B:$B,"All",Cube!$C:$C,$M$3)</f>
        <v>490</v>
      </c>
      <c r="M15" s="89">
        <f>SUMIFS(Cube!$K:$K,Cube!$A:$A,$O$3,Cube!$M:$M,$A15,Cube!$B:$B,"All",Cube!$C:$C,$M$3)</f>
        <v>1550</v>
      </c>
      <c r="N15" s="149">
        <f>SUMIFS(Cube!$H:$H,Cube!$A:$A,$O$3,Cube!$M:$M,$A15,Cube!$B:$B,"All",Cube!$C:$C,$M$3)</f>
        <v>3.1632653061</v>
      </c>
      <c r="O15" s="90">
        <f>SUMIFS(Cube!$J:$J,Cube!$A:$A,$O$3,Cube!$M:$M,$A15,Cube!$B:$B,"All",Cube!$C:$C,$M$3)</f>
        <v>3.0398171125000002</v>
      </c>
    </row>
    <row r="16" spans="1:15" x14ac:dyDescent="0.2">
      <c r="A16" s="34" t="s">
        <v>54</v>
      </c>
      <c r="B16" s="40">
        <f>SUMIFS(Cube!$G:$G,Cube!$A:$A,$E$3,Cube!$M:$M,$A16,Cube!$B:$B,"All",Cube!$C:$C,"All")</f>
        <v>40854</v>
      </c>
      <c r="C16" s="40">
        <f>SUMIFS(Cube!$K:$K,Cube!$A:$A,$E$3,Cube!$M:$M,$A16,Cube!$B:$B,"All",Cube!$C:$C,"All")</f>
        <v>101846.95832999999</v>
      </c>
      <c r="D16" s="41">
        <f>SUMIFS(Cube!$H:$H,Cube!$A:$A,$E$3,Cube!$M:$M,$A16,Cube!$B:$B,"All",Cube!$C:$C,"All")</f>
        <v>2.4929494868000002</v>
      </c>
      <c r="E16" s="41">
        <f>SUMIFS(Cube!$J:$J,Cube!$A:$A,$E$3,Cube!$M:$M,$A16,Cube!$B:$B,"All",Cube!$C:$C,"All")</f>
        <v>2.5054890393</v>
      </c>
      <c r="G16" s="83">
        <f>SUMIFS(Cube!$G:$G,Cube!$A:$A,$J$3,Cube!$M:$M,$A16,Cube!$L:$L,$H$3,Cube!$C:$C,"All")</f>
        <v>770</v>
      </c>
      <c r="H16" s="83">
        <f>SUMIFS(Cube!$K:$K,Cube!$A:$A,$J$3,Cube!$M:$M,$A16,Cube!$L:$L,$H$3,Cube!$C:$C,"All")</f>
        <v>953.8125</v>
      </c>
      <c r="I16" s="84">
        <f>SUMIFS(Cube!$H:$H,Cube!$A:$A,$J$3,Cube!$M:$M,$A16,Cube!$L:$L,$H$3,Cube!$C:$C,"All")</f>
        <v>1.2387175324999999</v>
      </c>
      <c r="J16" s="84">
        <f>SUMIFS(Cube!$J:$J,Cube!$A:$A,$J$3,Cube!$M:$M,$A16,Cube!$L:$L,$H$3,Cube!$C:$C,"All")</f>
        <v>1.2883400373</v>
      </c>
      <c r="L16" s="89">
        <f>SUMIFS(Cube!$G:$G,Cube!$A:$A,$O$3,Cube!$M:$M,$A16,Cube!$B:$B,"All",Cube!$C:$C,$M$3)</f>
        <v>7309</v>
      </c>
      <c r="M16" s="89">
        <f>SUMIFS(Cube!$K:$K,Cube!$A:$A,$O$3,Cube!$M:$M,$A16,Cube!$B:$B,"All",Cube!$C:$C,$M$3)</f>
        <v>16260.416667</v>
      </c>
      <c r="N16" s="149">
        <f>SUMIFS(Cube!$H:$H,Cube!$A:$A,$O$3,Cube!$M:$M,$A16,Cube!$B:$B,"All",Cube!$C:$C,$M$3)</f>
        <v>2.2247115428000002</v>
      </c>
      <c r="O16" s="90">
        <f>SUMIFS(Cube!$J:$J,Cube!$A:$A,$O$3,Cube!$M:$M,$A16,Cube!$B:$B,"All",Cube!$C:$C,$M$3)</f>
        <v>2.5511108643</v>
      </c>
    </row>
    <row r="17" spans="1:15" x14ac:dyDescent="0.2">
      <c r="A17" s="34" t="s">
        <v>104</v>
      </c>
      <c r="B17" s="40">
        <f>SUMIFS(Cube!$G:$G,Cube!$A:$A,$E$3,Cube!$M:$M,$A17,Cube!$B:$B,"All",Cube!$C:$C,"All")</f>
        <v>7421</v>
      </c>
      <c r="C17" s="40">
        <f>SUMIFS(Cube!$K:$K,Cube!$A:$A,$E$3,Cube!$M:$M,$A17,Cube!$B:$B,"All",Cube!$C:$C,"All")</f>
        <v>18728.25</v>
      </c>
      <c r="D17" s="41">
        <f>SUMIFS(Cube!$H:$H,Cube!$A:$A,$E$3,Cube!$M:$M,$A17,Cube!$B:$B,"All",Cube!$C:$C,"All")</f>
        <v>2.5236827920999998</v>
      </c>
      <c r="E17" s="41">
        <f>SUMIFS(Cube!$J:$J,Cube!$A:$A,$E$3,Cube!$M:$M,$A17,Cube!$B:$B,"All",Cube!$C:$C,"All")</f>
        <v>2.6249114464000001</v>
      </c>
      <c r="G17" s="83">
        <f>SUMIFS(Cube!$G:$G,Cube!$A:$A,$J$3,Cube!$M:$M,$A17,Cube!$L:$L,$H$3,Cube!$C:$C,"All")</f>
        <v>523</v>
      </c>
      <c r="H17" s="83">
        <f>SUMIFS(Cube!$K:$K,Cube!$A:$A,$J$3,Cube!$M:$M,$A17,Cube!$L:$L,$H$3,Cube!$C:$C,"All")</f>
        <v>522.16666667000004</v>
      </c>
      <c r="I17" s="84">
        <f>SUMIFS(Cube!$H:$H,Cube!$A:$A,$J$3,Cube!$M:$M,$A17,Cube!$L:$L,$H$3,Cube!$C:$C,"All")</f>
        <v>0.99840662840000005</v>
      </c>
      <c r="J17" s="84">
        <f>SUMIFS(Cube!$J:$J,Cube!$A:$A,$J$3,Cube!$M:$M,$A17,Cube!$L:$L,$H$3,Cube!$C:$C,"All")</f>
        <v>1.3911291562000001</v>
      </c>
      <c r="L17" s="89">
        <f>SUMIFS(Cube!$G:$G,Cube!$A:$A,$O$3,Cube!$M:$M,$A17,Cube!$B:$B,"All",Cube!$C:$C,$M$3)</f>
        <v>4789</v>
      </c>
      <c r="M17" s="89" t="s">
        <v>94</v>
      </c>
      <c r="N17" s="149">
        <f>SUMIFS(Cube!$H:$H,Cube!$A:$A,$O$3,Cube!$M:$M,$A17,Cube!$B:$B,"All",Cube!$C:$C,$M$3)</f>
        <v>2.474102979</v>
      </c>
      <c r="O17" s="90">
        <f>SUMIFS(Cube!$J:$J,Cube!$A:$A,$O$3,Cube!$M:$M,$A17,Cube!$B:$B,"All",Cube!$C:$C,$M$3)</f>
        <v>2.6197333056000001</v>
      </c>
    </row>
    <row r="18" spans="1:15" x14ac:dyDescent="0.2">
      <c r="A18" s="34" t="s">
        <v>56</v>
      </c>
      <c r="B18" s="40">
        <f>SUMIFS(Cube!$G:$G,Cube!$A:$A,$E$3,Cube!$M:$M,$A18,Cube!$B:$B,"All",Cube!$C:$C,"All")</f>
        <v>19411</v>
      </c>
      <c r="C18" s="40">
        <f>SUMIFS(Cube!$K:$K,Cube!$A:$A,$E$3,Cube!$M:$M,$A18,Cube!$B:$B,"All",Cube!$C:$C,"All")</f>
        <v>48260.875</v>
      </c>
      <c r="D18" s="41">
        <f>SUMIFS(Cube!$H:$H,Cube!$A:$A,$E$3,Cube!$M:$M,$A18,Cube!$B:$B,"All",Cube!$C:$C,"All")</f>
        <v>2.4862642315999999</v>
      </c>
      <c r="E18" s="41">
        <f>SUMIFS(Cube!$J:$J,Cube!$A:$A,$E$3,Cube!$M:$M,$A18,Cube!$B:$B,"All",Cube!$C:$C,"All")</f>
        <v>2.8753763502999998</v>
      </c>
      <c r="G18" s="83">
        <f>SUMIFS(Cube!$G:$G,Cube!$A:$A,$J$3,Cube!$M:$M,$A18,Cube!$L:$L,$H$3,Cube!$C:$C,"All")</f>
        <v>468</v>
      </c>
      <c r="H18" s="83">
        <f>SUMIFS(Cube!$K:$K,Cube!$A:$A,$J$3,Cube!$M:$M,$A18,Cube!$L:$L,$H$3,Cube!$C:$C,"All")</f>
        <v>588.22916667000004</v>
      </c>
      <c r="I18" s="84">
        <f>SUMIFS(Cube!$H:$H,Cube!$A:$A,$J$3,Cube!$M:$M,$A18,Cube!$L:$L,$H$3,Cube!$C:$C,"All")</f>
        <v>1.2568999288</v>
      </c>
      <c r="J18" s="84">
        <f>SUMIFS(Cube!$J:$J,Cube!$A:$A,$J$3,Cube!$M:$M,$A18,Cube!$L:$L,$H$3,Cube!$C:$C,"All")</f>
        <v>1.3998955101999999</v>
      </c>
      <c r="L18" s="89">
        <f>SUMIFS(Cube!$G:$G,Cube!$A:$A,$O$3,Cube!$M:$M,$A18,Cube!$B:$B,"All",Cube!$C:$C,$M$3)</f>
        <v>5378</v>
      </c>
      <c r="M18" s="89">
        <f>SUMIFS(Cube!$K:$K,Cube!$A:$A,$O$3,Cube!$M:$M,$A18,Cube!$B:$B,"All",Cube!$C:$C,$M$3)</f>
        <v>13953.895833</v>
      </c>
      <c r="N18" s="149">
        <f>SUMIFS(Cube!$H:$H,Cube!$A:$A,$O$3,Cube!$M:$M,$A18,Cube!$B:$B,"All",Cube!$C:$C,$M$3)</f>
        <v>2.5946254804</v>
      </c>
      <c r="O18" s="90">
        <f>SUMIFS(Cube!$J:$J,Cube!$A:$A,$O$3,Cube!$M:$M,$A18,Cube!$B:$B,"All",Cube!$C:$C,$M$3)</f>
        <v>2.8559677699999999</v>
      </c>
    </row>
    <row r="19" spans="1:15" x14ac:dyDescent="0.2">
      <c r="A19" s="34" t="s">
        <v>132</v>
      </c>
      <c r="B19" s="40">
        <f>SUMIFS(Cube!$G:$G,Cube!$A:$A,$E$3,Cube!$M:$M,$A19,Cube!$B:$B,"All",Cube!$C:$C,"All")</f>
        <v>30624</v>
      </c>
      <c r="C19" s="40">
        <f>SUMIFS(Cube!$K:$K,Cube!$A:$A,$E$3,Cube!$M:$M,$A19,Cube!$B:$B,"All",Cube!$C:$C,"All")</f>
        <v>72926.645833000002</v>
      </c>
      <c r="D19" s="41">
        <f>SUMIFS(Cube!$H:$H,Cube!$A:$A,$E$3,Cube!$M:$M,$A19,Cube!$B:$B,"All",Cube!$C:$C,"All")</f>
        <v>2.3813559898999999</v>
      </c>
      <c r="E19" s="41">
        <f>SUMIFS(Cube!$J:$J,Cube!$A:$A,$E$3,Cube!$M:$M,$A19,Cube!$B:$B,"All",Cube!$C:$C,"All")</f>
        <v>2.7870829224999998</v>
      </c>
      <c r="G19" s="83">
        <f>SUMIFS(Cube!$G:$G,Cube!$A:$A,$J$3,Cube!$M:$M,$A19,Cube!$L:$L,$H$3,Cube!$C:$C,"All")</f>
        <v>1811</v>
      </c>
      <c r="H19" s="83">
        <f>SUMIFS(Cube!$K:$K,Cube!$A:$A,$J$3,Cube!$M:$M,$A19,Cube!$L:$L,$H$3,Cube!$C:$C,"All")</f>
        <v>2058.6666667</v>
      </c>
      <c r="I19" s="84">
        <f>SUMIFS(Cube!$H:$H,Cube!$A:$A,$J$3,Cube!$M:$M,$A19,Cube!$L:$L,$H$3,Cube!$C:$C,"All")</f>
        <v>1.1367568562000001</v>
      </c>
      <c r="J19" s="84">
        <f>SUMIFS(Cube!$J:$J,Cube!$A:$A,$J$3,Cube!$M:$M,$A19,Cube!$L:$L,$H$3,Cube!$C:$C,"All")</f>
        <v>1.4235542129000001</v>
      </c>
      <c r="L19" s="89">
        <f>SUMIFS(Cube!$G:$G,Cube!$A:$A,$O$3,Cube!$M:$M,$A19,Cube!$B:$B,"All",Cube!$C:$C,$M$3)</f>
        <v>15113</v>
      </c>
      <c r="M19" s="89">
        <f>SUMIFS(Cube!$K:$K,Cube!$A:$A,$O$3,Cube!$M:$M,$A19,Cube!$B:$B,"All",Cube!$C:$C,$M$3)</f>
        <v>36267.0625</v>
      </c>
      <c r="N19" s="149">
        <f>SUMIFS(Cube!$H:$H,Cube!$A:$A,$O$3,Cube!$M:$M,$A19,Cube!$B:$B,"All",Cube!$C:$C,$M$3)</f>
        <v>2.3997262291000001</v>
      </c>
      <c r="O19" s="90">
        <f>SUMIFS(Cube!$J:$J,Cube!$A:$A,$O$3,Cube!$M:$M,$A19,Cube!$B:$B,"All",Cube!$C:$C,$M$3)</f>
        <v>2.7662375608000001</v>
      </c>
    </row>
    <row r="20" spans="1:15" x14ac:dyDescent="0.2">
      <c r="A20" s="34" t="s">
        <v>57</v>
      </c>
      <c r="B20" s="40">
        <f>SUMIFS(Cube!$G:$G,Cube!$A:$A,$E$3,Cube!$M:$M,$A20,Cube!$B:$B,"All",Cube!$C:$C,"All")</f>
        <v>63104</v>
      </c>
      <c r="C20" s="40">
        <f>SUMIFS(Cube!$K:$K,Cube!$A:$A,$E$3,Cube!$M:$M,$A20,Cube!$B:$B,"All",Cube!$C:$C,"All")</f>
        <v>181517.20832999999</v>
      </c>
      <c r="D20" s="41">
        <f>SUMIFS(Cube!$H:$H,Cube!$A:$A,$E$3,Cube!$M:$M,$A20,Cube!$B:$B,"All",Cube!$C:$C,"All")</f>
        <v>2.8764770589999999</v>
      </c>
      <c r="E20" s="41">
        <f>SUMIFS(Cube!$J:$J,Cube!$A:$A,$E$3,Cube!$M:$M,$A20,Cube!$B:$B,"All",Cube!$C:$C,"All")</f>
        <v>2.7240965236000001</v>
      </c>
      <c r="G20" s="83">
        <f>SUMIFS(Cube!$G:$G,Cube!$A:$A,$J$3,Cube!$M:$M,$A20,Cube!$L:$L,$H$3,Cube!$C:$C,"All")</f>
        <v>2581</v>
      </c>
      <c r="H20" s="83">
        <f>SUMIFS(Cube!$K:$K,Cube!$A:$A,$J$3,Cube!$M:$M,$A20,Cube!$L:$L,$H$3,Cube!$C:$C,"All")</f>
        <v>3711.8125</v>
      </c>
      <c r="I20" s="84">
        <f>SUMIFS(Cube!$H:$H,Cube!$A:$A,$J$3,Cube!$M:$M,$A20,Cube!$L:$L,$H$3,Cube!$C:$C,"All")</f>
        <v>1.4381296009</v>
      </c>
      <c r="J20" s="84">
        <f>SUMIFS(Cube!$J:$J,Cube!$A:$A,$J$3,Cube!$M:$M,$A20,Cube!$L:$L,$H$3,Cube!$C:$C,"All")</f>
        <v>1.4231876826000001</v>
      </c>
      <c r="L20" s="89">
        <f>SUMIFS(Cube!$G:$G,Cube!$A:$A,$O$3,Cube!$M:$M,$A20,Cube!$B:$B,"All",Cube!$C:$C,$M$3)</f>
        <v>21380</v>
      </c>
      <c r="M20" s="89">
        <f>SUMIFS(Cube!$K:$K,Cube!$A:$A,$O$3,Cube!$M:$M,$A20,Cube!$B:$B,"All",Cube!$C:$C,$M$3)</f>
        <v>62499.458333000002</v>
      </c>
      <c r="N20" s="149">
        <f>SUMIFS(Cube!$H:$H,Cube!$A:$A,$O$3,Cube!$M:$M,$A20,Cube!$B:$B,"All",Cube!$C:$C,$M$3)</f>
        <v>2.9232674618000001</v>
      </c>
      <c r="O20" s="90">
        <f>SUMIFS(Cube!$J:$J,Cube!$A:$A,$O$3,Cube!$M:$M,$A20,Cube!$B:$B,"All",Cube!$C:$C,$M$3)</f>
        <v>2.7406151436999999</v>
      </c>
    </row>
    <row r="21" spans="1:15" x14ac:dyDescent="0.2">
      <c r="A21" s="34" t="s">
        <v>58</v>
      </c>
      <c r="B21" s="40">
        <f>SUMIFS(Cube!$G:$G,Cube!$A:$A,$E$3,Cube!$M:$M,$A21,Cube!$B:$B,"All",Cube!$C:$C,"All")</f>
        <v>4241</v>
      </c>
      <c r="C21" s="40">
        <f>SUMIFS(Cube!$K:$K,Cube!$A:$A,$E$3,Cube!$M:$M,$A21,Cube!$B:$B,"All",Cube!$C:$C,"All")</f>
        <v>11116.125</v>
      </c>
      <c r="D21" s="41">
        <f>SUMIFS(Cube!$H:$H,Cube!$A:$A,$E$3,Cube!$M:$M,$A21,Cube!$B:$B,"All",Cube!$C:$C,"All")</f>
        <v>2.6211094082000002</v>
      </c>
      <c r="E21" s="41">
        <f>SUMIFS(Cube!$J:$J,Cube!$A:$A,$E$3,Cube!$M:$M,$A21,Cube!$B:$B,"All",Cube!$C:$C,"All")</f>
        <v>2.8452456564999999</v>
      </c>
      <c r="G21" s="83">
        <f>SUMIFS(Cube!$G:$G,Cube!$A:$A,$J$3,Cube!$M:$M,$A21,Cube!$L:$L,$H$3,Cube!$C:$C,"All")</f>
        <v>155</v>
      </c>
      <c r="H21" s="83">
        <f>SUMIFS(Cube!$K:$K,Cube!$A:$A,$J$3,Cube!$M:$M,$A21,Cube!$L:$L,$H$3,Cube!$C:$C,"All")</f>
        <v>120.95833333</v>
      </c>
      <c r="I21" s="84">
        <f>SUMIFS(Cube!$H:$H,Cube!$A:$A,$J$3,Cube!$M:$M,$A21,Cube!$L:$L,$H$3,Cube!$C:$C,"All")</f>
        <v>0.78037634410000001</v>
      </c>
      <c r="J21" s="84">
        <f>SUMIFS(Cube!$J:$J,Cube!$A:$A,$J$3,Cube!$M:$M,$A21,Cube!$L:$L,$H$3,Cube!$C:$C,"All")</f>
        <v>1.0385920769000001</v>
      </c>
      <c r="L21" s="89">
        <f>SUMIFS(Cube!$G:$G,Cube!$A:$A,$O$3,Cube!$M:$M,$A21,Cube!$B:$B,"All",Cube!$C:$C,$M$3)</f>
        <v>695</v>
      </c>
      <c r="M21" s="89">
        <f>SUMIFS(Cube!$K:$K,Cube!$A:$A,$O$3,Cube!$M:$M,$A21,Cube!$B:$B,"All",Cube!$C:$C,$M$3)</f>
        <v>1895.6875</v>
      </c>
      <c r="N21" s="149">
        <f>SUMIFS(Cube!$H:$H,Cube!$A:$A,$O$3,Cube!$M:$M,$A21,Cube!$B:$B,"All",Cube!$C:$C,$M$3)</f>
        <v>2.7276079137</v>
      </c>
      <c r="O21" s="90">
        <f>SUMIFS(Cube!$J:$J,Cube!$A:$A,$O$3,Cube!$M:$M,$A21,Cube!$B:$B,"All",Cube!$C:$C,$M$3)</f>
        <v>2.8466246559999999</v>
      </c>
    </row>
    <row r="22" spans="1:15" x14ac:dyDescent="0.2">
      <c r="A22" s="34" t="s">
        <v>103</v>
      </c>
      <c r="B22" s="40">
        <f>SUMIFS(Cube!$G:$G,Cube!$A:$A,$E$3,Cube!$M:$M,$A22,Cube!$B:$B,"All",Cube!$C:$C,"All")</f>
        <v>73049</v>
      </c>
      <c r="C22" s="40">
        <f>SUMIFS(Cube!$K:$K,Cube!$A:$A,$E$3,Cube!$M:$M,$A22,Cube!$B:$B,"All",Cube!$C:$C,"All")</f>
        <v>197020.64582999999</v>
      </c>
      <c r="D22" s="41">
        <f>SUMIFS(Cube!$H:$H,Cube!$A:$A,$E$3,Cube!$M:$M,$A22,Cube!$B:$B,"All",Cube!$C:$C,"All")</f>
        <v>2.6971025727</v>
      </c>
      <c r="E22" s="41">
        <f>SUMIFS(Cube!$J:$J,Cube!$A:$A,$E$3,Cube!$M:$M,$A22,Cube!$B:$B,"All",Cube!$C:$C,"All")</f>
        <v>2.7476848788999999</v>
      </c>
      <c r="G22" s="83">
        <f>SUMIFS(Cube!$G:$G,Cube!$A:$A,$J$3,Cube!$M:$M,$A22,Cube!$L:$L,$H$3,Cube!$C:$C,"All")</f>
        <v>961</v>
      </c>
      <c r="H22" s="83">
        <f>SUMIFS(Cube!$K:$K,Cube!$A:$A,$J$3,Cube!$M:$M,$A22,Cube!$L:$L,$H$3,Cube!$C:$C,"All")</f>
        <v>1437.9791667</v>
      </c>
      <c r="I22" s="84">
        <f>SUMIFS(Cube!$H:$H,Cube!$A:$A,$J$3,Cube!$M:$M,$A22,Cube!$L:$L,$H$3,Cube!$C:$C,"All")</f>
        <v>1.4963362817000001</v>
      </c>
      <c r="J22" s="84">
        <f>SUMIFS(Cube!$J:$J,Cube!$A:$A,$J$3,Cube!$M:$M,$A22,Cube!$L:$L,$H$3,Cube!$C:$C,"All")</f>
        <v>1.3180561253</v>
      </c>
      <c r="L22" s="89">
        <f>SUMIFS(Cube!$G:$G,Cube!$A:$A,$O$3,Cube!$M:$M,$A22,Cube!$B:$B,"All",Cube!$C:$C,$M$3)</f>
        <v>6984</v>
      </c>
      <c r="M22" s="89">
        <f>SUMIFS(Cube!$K:$K,Cube!$A:$A,$O$3,Cube!$M:$M,$A22,Cube!$B:$B,"All",Cube!$C:$C,$M$3)</f>
        <v>16202</v>
      </c>
      <c r="N22" s="149">
        <f>SUMIFS(Cube!$H:$H,Cube!$A:$A,$O$3,Cube!$M:$M,$A22,Cube!$B:$B,"All",Cube!$C:$C,$M$3)</f>
        <v>2.3198739976999998</v>
      </c>
      <c r="O22" s="90">
        <f>SUMIFS(Cube!$J:$J,Cube!$A:$A,$O$3,Cube!$M:$M,$A22,Cube!$B:$B,"All",Cube!$C:$C,$M$3)</f>
        <v>2.6123568121999998</v>
      </c>
    </row>
    <row r="23" spans="1:15" x14ac:dyDescent="0.2">
      <c r="A23" s="34" t="s">
        <v>60</v>
      </c>
      <c r="B23" s="40">
        <f>SUMIFS(Cube!$G:$G,Cube!$A:$A,$E$3,Cube!$M:$M,$A23,Cube!$B:$B,"All",Cube!$C:$C,"All")</f>
        <v>4419</v>
      </c>
      <c r="C23" s="40">
        <f>SUMIFS(Cube!$K:$K,Cube!$A:$A,$E$3,Cube!$M:$M,$A23,Cube!$B:$B,"All",Cube!$C:$C,"All")</f>
        <v>7150.9166667</v>
      </c>
      <c r="D23" s="41">
        <f>SUMIFS(Cube!$H:$H,Cube!$A:$A,$E$3,Cube!$M:$M,$A23,Cube!$B:$B,"All",Cube!$C:$C,"All")</f>
        <v>1.6182205626999999</v>
      </c>
      <c r="E23" s="41">
        <f>SUMIFS(Cube!$J:$J,Cube!$A:$A,$E$3,Cube!$M:$M,$A23,Cube!$B:$B,"All",Cube!$C:$C,"All")</f>
        <v>2.0002003977</v>
      </c>
      <c r="G23" s="83">
        <f>SUMIFS(Cube!$G:$G,Cube!$A:$A,$J$3,Cube!$M:$M,$A23,Cube!$L:$L,$H$3,Cube!$C:$C,"All")</f>
        <v>70</v>
      </c>
      <c r="H23" s="83">
        <f>SUMIFS(Cube!$K:$K,Cube!$A:$A,$J$3,Cube!$M:$M,$A23,Cube!$L:$L,$H$3,Cube!$C:$C,"All")</f>
        <v>51.5</v>
      </c>
      <c r="I23" s="84">
        <f>SUMIFS(Cube!$H:$H,Cube!$A:$A,$J$3,Cube!$M:$M,$A23,Cube!$L:$L,$H$3,Cube!$C:$C,"All")</f>
        <v>0.73571428569999997</v>
      </c>
      <c r="J23" s="84">
        <f>SUMIFS(Cube!$J:$J,Cube!$A:$A,$J$3,Cube!$M:$M,$A23,Cube!$L:$L,$H$3,Cube!$C:$C,"All")</f>
        <v>1.3286260124</v>
      </c>
      <c r="L23" s="89">
        <f>SUMIFS(Cube!$G:$G,Cube!$A:$A,$O$3,Cube!$M:$M,$A23,Cube!$B:$B,"All",Cube!$C:$C,$M$3)</f>
        <v>1437</v>
      </c>
      <c r="M23" s="89">
        <f>SUMIFS(Cube!$K:$K,Cube!$A:$A,$O$3,Cube!$M:$M,$A23,Cube!$B:$B,"All",Cube!$C:$C,$M$3)</f>
        <v>2507.4791667</v>
      </c>
      <c r="N23" s="149">
        <f>SUMIFS(Cube!$H:$H,Cube!$A:$A,$O$3,Cube!$M:$M,$A23,Cube!$B:$B,"All",Cube!$C:$C,$M$3)</f>
        <v>1.7449402691</v>
      </c>
      <c r="O23" s="90">
        <f>SUMIFS(Cube!$J:$J,Cube!$A:$A,$O$3,Cube!$M:$M,$A23,Cube!$B:$B,"All",Cube!$C:$C,$M$3)</f>
        <v>2.1218069477000001</v>
      </c>
    </row>
    <row r="24" spans="1:15" ht="13.5" thickBot="1" x14ac:dyDescent="0.25">
      <c r="A24" s="43" t="s">
        <v>61</v>
      </c>
      <c r="B24" s="44">
        <f>SUMIFS(Cube!$G:$G,Cube!$A:$A,$E$3,Cube!$M:$M,$A24,Cube!$B:$B,"All",Cube!$C:$C,"All")</f>
        <v>11838</v>
      </c>
      <c r="C24" s="44">
        <f>SUMIFS(Cube!$K:$K,Cube!$A:$A,$E$3,Cube!$M:$M,$A24,Cube!$B:$B,"All",Cube!$C:$C,"All")</f>
        <v>24413.583332999999</v>
      </c>
      <c r="D24" s="45">
        <f>SUMIFS(Cube!$H:$H,Cube!$A:$A,$E$3,Cube!$M:$M,$A24,Cube!$B:$B,"All",Cube!$C:$C,"All")</f>
        <v>2.0623064144000001</v>
      </c>
      <c r="E24" s="45">
        <f>SUMIFS(Cube!$J:$J,Cube!$A:$A,$E$3,Cube!$M:$M,$A24,Cube!$B:$B,"All",Cube!$C:$C,"All")</f>
        <v>2.5024481607000002</v>
      </c>
      <c r="G24" s="67">
        <f>SUMIFS(Cube!$G:$G,Cube!$A:$A,$J$3,Cube!$M:$M,$A24,Cube!$L:$L,$H$3,Cube!$C:$C,"All")</f>
        <v>360</v>
      </c>
      <c r="H24" s="67">
        <f>SUMIFS(Cube!$K:$K,Cube!$A:$A,$J$3,Cube!$M:$M,$A24,Cube!$L:$L,$H$3,Cube!$C:$C,"All")</f>
        <v>387.91666666999998</v>
      </c>
      <c r="I24" s="68">
        <f>SUMIFS(Cube!$H:$H,Cube!$A:$A,$J$3,Cube!$M:$M,$A24,Cube!$L:$L,$H$3,Cube!$C:$C,"All")</f>
        <v>1.0775462963</v>
      </c>
      <c r="J24" s="68">
        <f>SUMIFS(Cube!$J:$J,Cube!$A:$A,$J$3,Cube!$M:$M,$A24,Cube!$L:$L,$H$3,Cube!$C:$C,"All")</f>
        <v>1.3712608035</v>
      </c>
      <c r="L24" s="92">
        <f>SUMIFS(Cube!$G:$G,Cube!$A:$A,$O$3,Cube!$M:$M,$A24,Cube!$B:$B,"All",Cube!$C:$C,$M$3)</f>
        <v>6847</v>
      </c>
      <c r="M24" s="92">
        <f>SUMIFS(Cube!$K:$K,Cube!$A:$A,$O$3,Cube!$M:$M,$A24,Cube!$B:$B,"All",Cube!$C:$C,$M$3)</f>
        <v>14477.8125</v>
      </c>
      <c r="N24" s="150">
        <f>SUMIFS(Cube!$H:$H,Cube!$A:$A,$O$3,Cube!$M:$M,$A24,Cube!$B:$B,"All",Cube!$C:$C,$M$3)</f>
        <v>2.1144753177000002</v>
      </c>
      <c r="O24" s="93">
        <f>SUMIFS(Cube!$J:$J,Cube!$A:$A,$O$3,Cube!$M:$M,$A24,Cube!$B:$B,"All",Cube!$C:$C,$M$3)</f>
        <v>2.5007217692000001</v>
      </c>
    </row>
    <row r="25" spans="1:15" s="131" customFormat="1" ht="13.5" thickTop="1" x14ac:dyDescent="0.2">
      <c r="A25" s="143" t="s">
        <v>0</v>
      </c>
      <c r="B25" s="144">
        <f>SUMIFS(Cube!$G:$G,Cube!$A:$A,$E$3,Cube!$D:$D,"national",Cube!$B:$B,"All",Cube!$C:$C,"All")</f>
        <v>666470</v>
      </c>
      <c r="C25" s="144">
        <f>SUMIFS(Cube!$K:$K,Cube!$A:$A,$E$3,Cube!$D:$D,"national",Cube!$B:$B,"All",Cube!$C:$C,"All")</f>
        <v>1789750.2291999999</v>
      </c>
      <c r="D25" s="145">
        <f>SUMIFS(Cube!$H:$H,Cube!$A:$A,$E$3,Cube!$D:$D,"national",Cube!$B:$B,"All",Cube!$C:$C,"All")</f>
        <v>2.6854175419000001</v>
      </c>
      <c r="E25" s="145">
        <f>SUMIFS(Cube!$J:$J,Cube!$A:$A,$E$3,Cube!$D:$D,"national",Cube!$B:$B,"All",Cube!$C:$C,"All")</f>
        <v>2.6854175419000001</v>
      </c>
      <c r="G25" s="146">
        <f>SUMIFS(Cube!$G:$G,Cube!$A:$A,$J$3,Cube!$D:$D,"national",Cube!$L:$L,$H$3,Cube!$C:$C,"All")</f>
        <v>19702</v>
      </c>
      <c r="H25" s="146">
        <f>SUMIFS(Cube!$K:$K,Cube!$A:$A,$J$3,Cube!$D:$D,"national",Cube!$L:$L,$H$3,Cube!$C:$C,"All")</f>
        <v>26811.354167000001</v>
      </c>
      <c r="I25" s="147">
        <f>SUMIFS(Cube!$H:$H,Cube!$A:$A,$J$3,Cube!$D:$D,"national",Cube!$L:$L,$H$3,Cube!$C:$C,"All")</f>
        <v>1.3608442882</v>
      </c>
      <c r="J25" s="147">
        <f>SUMIFS(Cube!$J:$J,Cube!$A:$A,$J$3,Cube!$D:$D,"national",Cube!$L:$L,$H$3,Cube!$C:$C,"All")</f>
        <v>1.3615418082999999</v>
      </c>
      <c r="L25" s="148">
        <f>SUMIFS(Cube!$G:$G,Cube!$A:$A,$O$3,Cube!$D:$D,"national",Cube!$B:$B,"All",Cube!$C:$C,$M$3)</f>
        <v>166195</v>
      </c>
      <c r="M25" s="148">
        <f>SUMIFS(Cube!$K:$K,Cube!$A:$A,$O$3,Cube!$D:$D,"national",Cube!$B:$B,"All",Cube!$C:$C,$M$3)</f>
        <v>447979.14582999999</v>
      </c>
      <c r="N25" s="151">
        <f>SUMIFS(Cube!$H:$H,Cube!$A:$A,$O$3,Cube!$D:$D,"national",Cube!$B:$B,"All",Cube!$C:$C,$M$3)</f>
        <v>2.6955031488999999</v>
      </c>
      <c r="O25" s="151">
        <f>SUMIFS(Cube!$J:$J,Cube!$A:$A,$O$3,Cube!$D:$D,"national",Cube!$B:$B,"All",Cube!$C:$C,$M$3)</f>
        <v>2.7328935256000002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1">
    <tabColor theme="0" tint="-0.249977111117893"/>
  </sheetPr>
  <dimension ref="A1:I68"/>
  <sheetViews>
    <sheetView topLeftCell="A10" workbookViewId="0">
      <selection activeCell="E31" sqref="E31"/>
    </sheetView>
  </sheetViews>
  <sheetFormatPr defaultColWidth="10" defaultRowHeight="12.75" x14ac:dyDescent="0.2"/>
  <cols>
    <col min="1" max="1" width="2.85546875" customWidth="1"/>
    <col min="2" max="2" width="20" customWidth="1"/>
    <col min="4" max="4" width="10" customWidth="1"/>
  </cols>
  <sheetData>
    <row r="1" spans="1:7" ht="15" x14ac:dyDescent="0.25">
      <c r="A1" s="1"/>
      <c r="B1" s="104" t="s">
        <v>129</v>
      </c>
      <c r="C1" s="1"/>
    </row>
    <row r="2" spans="1:7" x14ac:dyDescent="0.2">
      <c r="A2" s="1">
        <v>1</v>
      </c>
      <c r="B2" s="1" t="s">
        <v>5</v>
      </c>
      <c r="C2" s="1"/>
    </row>
    <row r="3" spans="1:7" x14ac:dyDescent="0.2">
      <c r="A3" s="1">
        <v>2</v>
      </c>
      <c r="B3" s="1" t="s">
        <v>6</v>
      </c>
      <c r="C3" s="1"/>
    </row>
    <row r="4" spans="1:7" x14ac:dyDescent="0.2">
      <c r="A4" s="1"/>
      <c r="B4" s="99" t="s">
        <v>76</v>
      </c>
      <c r="C4" s="1">
        <v>1</v>
      </c>
    </row>
    <row r="5" spans="1:7" x14ac:dyDescent="0.2">
      <c r="A5" s="1"/>
      <c r="B5" s="2" t="s">
        <v>1</v>
      </c>
      <c r="C5" s="97" t="str">
        <f>VLOOKUP($C$4,$A$1:$B$3,2,FALSE)</f>
        <v>Acute</v>
      </c>
    </row>
    <row r="6" spans="1:7" x14ac:dyDescent="0.2">
      <c r="A6" s="1"/>
      <c r="B6" s="2"/>
      <c r="C6" s="2"/>
      <c r="D6" s="2"/>
      <c r="E6" s="2"/>
    </row>
    <row r="7" spans="1:7" x14ac:dyDescent="0.2">
      <c r="A7" s="1"/>
      <c r="B7" s="59" t="s">
        <v>37</v>
      </c>
      <c r="C7" s="60" t="str">
        <f>"Average Length of Stay, 12 months to end of " &amp; tables!B1</f>
        <v>Average Length of Stay, 12 months to end of Average Length of Stay, period till end of June 2023</v>
      </c>
      <c r="D7" s="61"/>
      <c r="E7" s="2"/>
    </row>
    <row r="8" spans="1:7" x14ac:dyDescent="0.2">
      <c r="A8" s="1"/>
      <c r="B8" s="1"/>
      <c r="C8" s="1"/>
    </row>
    <row r="9" spans="1:7" ht="15" x14ac:dyDescent="0.25">
      <c r="A9" s="102"/>
      <c r="B9" s="103" t="s">
        <v>68</v>
      </c>
      <c r="C9" s="102"/>
      <c r="D9" s="100"/>
      <c r="E9" s="100"/>
      <c r="F9" s="100"/>
      <c r="G9" s="100"/>
    </row>
    <row r="10" spans="1:7" x14ac:dyDescent="0.2">
      <c r="A10" s="1"/>
      <c r="B10" s="1" t="s">
        <v>118</v>
      </c>
      <c r="C10" s="1"/>
    </row>
    <row r="11" spans="1:7" x14ac:dyDescent="0.2">
      <c r="A11" s="1"/>
      <c r="B11" s="1" t="s">
        <v>70</v>
      </c>
    </row>
    <row r="12" spans="1:7" x14ac:dyDescent="0.2">
      <c r="B12" s="1" t="s">
        <v>71</v>
      </c>
    </row>
    <row r="14" spans="1:7" x14ac:dyDescent="0.2">
      <c r="B14" s="98" t="s">
        <v>73</v>
      </c>
      <c r="C14" s="57">
        <v>1</v>
      </c>
    </row>
    <row r="15" spans="1:7" x14ac:dyDescent="0.2">
      <c r="B15" s="58" t="s">
        <v>74</v>
      </c>
      <c r="C15" s="105" t="str">
        <f>INDEX(B10:B12,C14)</f>
        <v>Māori</v>
      </c>
    </row>
    <row r="16" spans="1:7" x14ac:dyDescent="0.2">
      <c r="B16" s="2"/>
    </row>
    <row r="18" spans="1:9" x14ac:dyDescent="0.2">
      <c r="A18" s="100"/>
      <c r="B18" s="106" t="s">
        <v>72</v>
      </c>
      <c r="C18" s="100"/>
      <c r="D18" s="100"/>
      <c r="E18" s="100"/>
      <c r="F18" s="100"/>
      <c r="G18" s="100"/>
    </row>
    <row r="19" spans="1:9" x14ac:dyDescent="0.2">
      <c r="B19">
        <v>1</v>
      </c>
    </row>
    <row r="20" spans="1:9" x14ac:dyDescent="0.2">
      <c r="B20">
        <v>2</v>
      </c>
    </row>
    <row r="21" spans="1:9" x14ac:dyDescent="0.2">
      <c r="B21">
        <v>3</v>
      </c>
    </row>
    <row r="22" spans="1:9" x14ac:dyDescent="0.2">
      <c r="B22">
        <v>4</v>
      </c>
    </row>
    <row r="23" spans="1:9" x14ac:dyDescent="0.2">
      <c r="B23">
        <v>5</v>
      </c>
    </row>
    <row r="25" spans="1:9" x14ac:dyDescent="0.2">
      <c r="B25" s="113" t="s">
        <v>84</v>
      </c>
      <c r="C25" s="110">
        <v>5</v>
      </c>
    </row>
    <row r="27" spans="1:9" x14ac:dyDescent="0.2">
      <c r="A27" s="100"/>
      <c r="B27" s="101" t="s">
        <v>77</v>
      </c>
      <c r="C27" s="157"/>
      <c r="D27" s="100"/>
      <c r="E27" s="100"/>
      <c r="F27" s="100"/>
      <c r="G27" s="100"/>
    </row>
    <row r="28" spans="1:9" x14ac:dyDescent="0.2">
      <c r="B28" s="59" t="s">
        <v>78</v>
      </c>
      <c r="C28" s="160" t="str">
        <f>tables!B1&amp;", Ethnic Group = "&amp;C15</f>
        <v>Average Length of Stay, period till end of June 2023, Ethnic Group = Māori</v>
      </c>
      <c r="D28" s="161"/>
      <c r="E28" s="110"/>
      <c r="F28" s="110"/>
      <c r="G28" s="110"/>
      <c r="H28" s="110"/>
      <c r="I28" s="110"/>
    </row>
    <row r="29" spans="1:9" x14ac:dyDescent="0.2">
      <c r="B29" s="60"/>
      <c r="C29" s="57"/>
      <c r="D29" s="61"/>
    </row>
    <row r="30" spans="1:9" x14ac:dyDescent="0.2">
      <c r="B30" s="60"/>
      <c r="C30" s="57"/>
      <c r="D30" s="61"/>
    </row>
    <row r="31" spans="1:9" x14ac:dyDescent="0.2">
      <c r="B31" s="60"/>
      <c r="C31" s="57"/>
      <c r="D31" s="61"/>
    </row>
    <row r="32" spans="1:9" ht="15" x14ac:dyDescent="0.25">
      <c r="A32" s="61"/>
      <c r="B32" s="114" t="s">
        <v>79</v>
      </c>
      <c r="C32" s="105"/>
      <c r="D32" s="115"/>
      <c r="E32" s="61"/>
      <c r="F32" s="61"/>
      <c r="G32" s="61"/>
    </row>
    <row r="33" spans="1:8" x14ac:dyDescent="0.2">
      <c r="B33" s="60" t="s">
        <v>5</v>
      </c>
      <c r="C33" s="57"/>
      <c r="D33" s="61"/>
    </row>
    <row r="34" spans="1:8" x14ac:dyDescent="0.2">
      <c r="B34" s="60" t="s">
        <v>6</v>
      </c>
      <c r="C34" s="57"/>
      <c r="D34" s="61"/>
    </row>
    <row r="35" spans="1:8" x14ac:dyDescent="0.2">
      <c r="B35" s="1" t="s">
        <v>76</v>
      </c>
      <c r="C35" s="1">
        <v>2</v>
      </c>
      <c r="D35" s="61"/>
    </row>
    <row r="36" spans="1:8" x14ac:dyDescent="0.2">
      <c r="B36" s="2" t="s">
        <v>1</v>
      </c>
      <c r="C36" s="112" t="str">
        <f>INDEX(B33:B34,C35)</f>
        <v>Elective</v>
      </c>
      <c r="D36" s="61"/>
    </row>
    <row r="37" spans="1:8" x14ac:dyDescent="0.2">
      <c r="B37" s="60"/>
      <c r="C37" s="57"/>
      <c r="D37" s="61"/>
    </row>
    <row r="38" spans="1:8" x14ac:dyDescent="0.2">
      <c r="B38" s="60"/>
      <c r="C38" s="57"/>
      <c r="D38" s="61"/>
    </row>
    <row r="39" spans="1:8" ht="15" x14ac:dyDescent="0.25">
      <c r="A39" s="100"/>
      <c r="B39" s="107" t="s">
        <v>80</v>
      </c>
      <c r="C39" s="108"/>
      <c r="D39" s="109"/>
      <c r="E39" s="100"/>
      <c r="F39" s="100"/>
      <c r="G39" s="100"/>
    </row>
    <row r="40" spans="1:8" x14ac:dyDescent="0.2">
      <c r="B40" s="60" t="s">
        <v>5</v>
      </c>
      <c r="C40" s="57"/>
      <c r="D40" s="61"/>
    </row>
    <row r="41" spans="1:8" x14ac:dyDescent="0.2">
      <c r="B41" s="60" t="s">
        <v>6</v>
      </c>
      <c r="C41" s="57"/>
      <c r="D41" s="61"/>
    </row>
    <row r="42" spans="1:8" x14ac:dyDescent="0.2">
      <c r="B42" s="60" t="s">
        <v>73</v>
      </c>
      <c r="C42" s="57">
        <v>1</v>
      </c>
      <c r="D42" s="61"/>
    </row>
    <row r="43" spans="1:8" x14ac:dyDescent="0.2">
      <c r="B43" s="60" t="s">
        <v>1</v>
      </c>
      <c r="C43" s="111" t="str">
        <f>INDEX(B40:B41,C42)</f>
        <v>Acute</v>
      </c>
      <c r="D43" s="61"/>
    </row>
    <row r="44" spans="1:8" x14ac:dyDescent="0.2">
      <c r="B44" s="59" t="s">
        <v>83</v>
      </c>
      <c r="C44" s="162" t="str">
        <f>tables!B1&amp;", Quintile = "&amp;'User Interaction'!C25</f>
        <v>Average Length of Stay, period till end of June 2023, Quintile = 5</v>
      </c>
      <c r="D44" s="115"/>
      <c r="E44" s="163"/>
      <c r="F44" s="163"/>
      <c r="G44" s="163"/>
      <c r="H44" s="163"/>
    </row>
    <row r="45" spans="1:8" x14ac:dyDescent="0.2">
      <c r="B45" s="60"/>
      <c r="C45" s="57"/>
      <c r="D45" s="61"/>
    </row>
    <row r="46" spans="1:8" x14ac:dyDescent="0.2">
      <c r="B46" s="60"/>
      <c r="C46" s="57"/>
      <c r="D46" s="61"/>
    </row>
    <row r="47" spans="1:8" x14ac:dyDescent="0.2">
      <c r="B47" s="60"/>
      <c r="C47" s="57"/>
      <c r="D47" s="61"/>
    </row>
    <row r="48" spans="1:8" x14ac:dyDescent="0.2">
      <c r="B48" s="60"/>
      <c r="C48" s="57"/>
      <c r="D48" s="61"/>
    </row>
    <row r="49" spans="2:4" x14ac:dyDescent="0.2">
      <c r="B49" s="62"/>
      <c r="C49" s="57"/>
      <c r="D49" s="61"/>
    </row>
    <row r="50" spans="2:4" x14ac:dyDescent="0.2">
      <c r="B50" s="60"/>
      <c r="C50" s="57"/>
      <c r="D50" s="61"/>
    </row>
    <row r="51" spans="2:4" x14ac:dyDescent="0.2">
      <c r="B51" s="60"/>
      <c r="C51" s="57"/>
      <c r="D51" s="61"/>
    </row>
    <row r="52" spans="2:4" x14ac:dyDescent="0.2">
      <c r="B52" s="60"/>
      <c r="C52" s="57"/>
      <c r="D52" s="61"/>
    </row>
    <row r="53" spans="2:4" x14ac:dyDescent="0.2">
      <c r="B53" s="61"/>
      <c r="C53" s="61"/>
      <c r="D53" s="61"/>
    </row>
    <row r="54" spans="2:4" x14ac:dyDescent="0.2">
      <c r="B54" s="61"/>
      <c r="C54" s="61"/>
      <c r="D54" s="61"/>
    </row>
    <row r="55" spans="2:4" x14ac:dyDescent="0.2">
      <c r="B55" s="61"/>
      <c r="C55" s="61"/>
      <c r="D55" s="61"/>
    </row>
    <row r="56" spans="2:4" x14ac:dyDescent="0.2">
      <c r="B56" s="61"/>
      <c r="C56" s="61"/>
      <c r="D56" s="61"/>
    </row>
    <row r="57" spans="2:4" x14ac:dyDescent="0.2">
      <c r="B57" s="61"/>
      <c r="C57" s="61"/>
      <c r="D57" s="61"/>
    </row>
    <row r="58" spans="2:4" x14ac:dyDescent="0.2">
      <c r="B58" s="61"/>
      <c r="C58" s="61"/>
      <c r="D58" s="61"/>
    </row>
    <row r="59" spans="2:4" x14ac:dyDescent="0.2">
      <c r="B59" s="61"/>
      <c r="C59" s="61"/>
      <c r="D59" s="61"/>
    </row>
    <row r="60" spans="2:4" x14ac:dyDescent="0.2">
      <c r="B60" s="61"/>
      <c r="C60" s="61"/>
      <c r="D60" s="61"/>
    </row>
    <row r="61" spans="2:4" x14ac:dyDescent="0.2">
      <c r="B61" s="61"/>
      <c r="C61" s="61"/>
      <c r="D61" s="61"/>
    </row>
    <row r="62" spans="2:4" x14ac:dyDescent="0.2">
      <c r="B62" s="61"/>
      <c r="C62" s="61"/>
      <c r="D62" s="61"/>
    </row>
    <row r="63" spans="2:4" x14ac:dyDescent="0.2">
      <c r="B63" s="61"/>
      <c r="C63" s="61"/>
      <c r="D63" s="61"/>
    </row>
    <row r="64" spans="2:4" x14ac:dyDescent="0.2">
      <c r="B64" s="61"/>
      <c r="C64" s="61"/>
      <c r="D64" s="61"/>
    </row>
    <row r="65" spans="2:4" x14ac:dyDescent="0.2">
      <c r="B65" s="61"/>
      <c r="C65" s="61"/>
      <c r="D65" s="61"/>
    </row>
    <row r="66" spans="2:4" x14ac:dyDescent="0.2">
      <c r="B66" s="61"/>
      <c r="C66" s="61"/>
      <c r="D66" s="61"/>
    </row>
    <row r="67" spans="2:4" x14ac:dyDescent="0.2">
      <c r="B67" s="61"/>
      <c r="C67" s="61"/>
      <c r="D67" s="61"/>
    </row>
    <row r="68" spans="2:4" x14ac:dyDescent="0.2">
      <c r="B68" s="61"/>
      <c r="C68" s="61"/>
      <c r="D68" s="6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Technical Description</vt:lpstr>
      <vt:lpstr>Summary by District</vt:lpstr>
      <vt:lpstr>Ethnicity</vt:lpstr>
      <vt:lpstr>Deprivation</vt:lpstr>
      <vt:lpstr>Cube</vt:lpstr>
      <vt:lpstr>tables</vt:lpstr>
      <vt:lpstr>User Interaction</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 Smith</dc:creator>
  <cp:lastModifiedBy>Lauren Brinck</cp:lastModifiedBy>
  <cp:lastPrinted>2022-11-30T22:25:36Z</cp:lastPrinted>
  <dcterms:created xsi:type="dcterms:W3CDTF">2013-06-18T03:48:33Z</dcterms:created>
  <dcterms:modified xsi:type="dcterms:W3CDTF">2023-10-30T22:37:55Z</dcterms:modified>
</cp:coreProperties>
</file>