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3 Health status 10 Oral health\"/>
    </mc:Choice>
  </mc:AlternateContent>
  <xr:revisionPtr revIDLastSave="0" documentId="13_ncr:1_{9C3B275D-BB7B-48EE-AF0B-348C134EC460}" xr6:coauthVersionLast="41" xr6:coauthVersionMax="41" xr10:uidLastSave="{00000000-0000-0000-0000-000000000000}"/>
  <bookViews>
    <workbookView xWindow="-108" yWindow="-108" windowWidth="20376" windowHeight="12240" xr2:uid="{00000000-000D-0000-FFFF-FFFF00000000}"/>
  </bookViews>
  <sheets>
    <sheet name="Notes" sheetId="7" r:id="rId1"/>
    <sheet name="Māori vs Non-Māori non-Pacific" sheetId="3" r:id="rId2"/>
    <sheet name="Flouridated and non Flouridated" sheetId="6" r:id="rId3"/>
    <sheet name="ref" sheetId="4" state="hidden" r:id="rId4"/>
    <sheet name="Year 8s" sheetId="1" state="hidden" r:id="rId5"/>
    <sheet name="5yrs Old" sheetId="2" state="hidden" r:id="rId6"/>
    <sheet name="Populations" sheetId="5"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O66" i="3" l="1"/>
  <c r="BO67" i="3"/>
  <c r="BO68" i="3"/>
  <c r="BO69" i="3"/>
  <c r="BO70" i="3"/>
  <c r="BO71" i="3"/>
  <c r="BO72" i="3"/>
  <c r="BO73" i="3"/>
  <c r="BO74" i="3"/>
  <c r="BO75" i="3"/>
  <c r="BO76" i="3"/>
  <c r="BO77" i="3"/>
  <c r="BO78" i="3"/>
  <c r="BO79" i="3"/>
  <c r="BO65" i="3"/>
  <c r="BN66" i="3"/>
  <c r="BN67" i="3"/>
  <c r="BN68" i="3"/>
  <c r="BN69" i="3"/>
  <c r="BN70" i="3"/>
  <c r="BN71" i="3"/>
  <c r="BN72" i="3"/>
  <c r="BN73" i="3"/>
  <c r="BN74" i="3"/>
  <c r="BN75" i="3"/>
  <c r="BN76" i="3"/>
  <c r="BN77" i="3"/>
  <c r="BN78" i="3"/>
  <c r="BN79" i="3"/>
  <c r="BN65" i="3"/>
  <c r="N45" i="6"/>
  <c r="N46" i="6"/>
  <c r="N47" i="6"/>
  <c r="N48" i="6"/>
  <c r="N49" i="6"/>
  <c r="N50" i="6"/>
  <c r="N51" i="6"/>
  <c r="N52" i="6"/>
  <c r="N53" i="6"/>
  <c r="N54" i="6"/>
  <c r="N55" i="6"/>
  <c r="N56" i="6"/>
  <c r="N57" i="6"/>
  <c r="N58" i="6"/>
  <c r="N44" i="6"/>
  <c r="M45" i="6"/>
  <c r="M46" i="6"/>
  <c r="M47" i="6"/>
  <c r="M48" i="6"/>
  <c r="M49" i="6"/>
  <c r="M50" i="6"/>
  <c r="M51" i="6"/>
  <c r="M52" i="6"/>
  <c r="M53" i="6"/>
  <c r="M54" i="6"/>
  <c r="M55" i="6"/>
  <c r="M56" i="6"/>
  <c r="M57" i="6"/>
  <c r="M58" i="6"/>
  <c r="M44" i="6"/>
  <c r="E45" i="6"/>
  <c r="E46" i="6"/>
  <c r="E47" i="6"/>
  <c r="E48" i="6"/>
  <c r="E49" i="6"/>
  <c r="E50" i="6"/>
  <c r="E51" i="6"/>
  <c r="E52" i="6"/>
  <c r="E53" i="6"/>
  <c r="E54" i="6"/>
  <c r="E55" i="6"/>
  <c r="E56" i="6"/>
  <c r="E57" i="6"/>
  <c r="E58" i="6"/>
  <c r="E44" i="6"/>
  <c r="D45" i="6"/>
  <c r="D46" i="6"/>
  <c r="D47" i="6"/>
  <c r="D48" i="6"/>
  <c r="D49" i="6"/>
  <c r="D50" i="6"/>
  <c r="D51" i="6"/>
  <c r="D52" i="6"/>
  <c r="D53" i="6"/>
  <c r="D54" i="6"/>
  <c r="D55" i="6"/>
  <c r="D56" i="6"/>
  <c r="D57" i="6"/>
  <c r="D58" i="6"/>
  <c r="D44" i="6"/>
  <c r="F42" i="3"/>
  <c r="G42" i="3"/>
  <c r="F43" i="3"/>
  <c r="G43" i="3"/>
  <c r="F44" i="3"/>
  <c r="G44" i="3"/>
  <c r="F45" i="3"/>
  <c r="G45" i="3"/>
  <c r="F46" i="3"/>
  <c r="G46" i="3"/>
  <c r="F47" i="3"/>
  <c r="G47" i="3"/>
  <c r="F48" i="3"/>
  <c r="G48" i="3"/>
  <c r="F49" i="3"/>
  <c r="G49" i="3"/>
  <c r="F50" i="3"/>
  <c r="G50" i="3"/>
  <c r="F51" i="3"/>
  <c r="G51" i="3"/>
  <c r="F52" i="3"/>
  <c r="G52" i="3"/>
  <c r="F53" i="3"/>
  <c r="G53" i="3"/>
  <c r="F54" i="3"/>
  <c r="G54" i="3"/>
  <c r="F41" i="3"/>
  <c r="G41" i="3"/>
  <c r="G40" i="3"/>
  <c r="F40" i="3"/>
  <c r="E49" i="3"/>
  <c r="E50" i="3"/>
  <c r="E51" i="3"/>
  <c r="E52" i="3"/>
  <c r="E53" i="3"/>
  <c r="E54" i="3"/>
  <c r="E41" i="3"/>
  <c r="E42" i="3"/>
  <c r="E43" i="3"/>
  <c r="E44" i="3"/>
  <c r="E45" i="3"/>
  <c r="E46" i="3"/>
  <c r="E47" i="3"/>
  <c r="E48" i="3"/>
  <c r="E40" i="3"/>
  <c r="D40" i="3"/>
  <c r="D41" i="3"/>
  <c r="D42" i="3"/>
  <c r="D43" i="3"/>
  <c r="D44" i="3"/>
  <c r="D45" i="3"/>
  <c r="D46" i="3"/>
  <c r="D47" i="3"/>
  <c r="D48" i="3"/>
  <c r="D49" i="3"/>
  <c r="D50" i="3"/>
  <c r="D51" i="3"/>
  <c r="D52" i="3"/>
  <c r="D53" i="3"/>
  <c r="D54" i="3"/>
  <c r="C41" i="3"/>
  <c r="C42" i="3"/>
  <c r="C43" i="3"/>
  <c r="C44" i="3"/>
  <c r="C45" i="3"/>
  <c r="C46" i="3"/>
  <c r="C47" i="3"/>
  <c r="C48" i="3"/>
  <c r="C49" i="3"/>
  <c r="C50" i="3"/>
  <c r="C51" i="3"/>
  <c r="C52" i="3"/>
  <c r="C53" i="3"/>
  <c r="C54" i="3"/>
  <c r="C40" i="3"/>
  <c r="B41" i="3"/>
  <c r="B42" i="3"/>
  <c r="B43" i="3"/>
  <c r="B44" i="3"/>
  <c r="B45" i="3"/>
  <c r="B46" i="3"/>
  <c r="B47" i="3"/>
  <c r="B48" i="3"/>
  <c r="B49" i="3"/>
  <c r="B50" i="3"/>
  <c r="B51" i="3"/>
  <c r="B52" i="3"/>
  <c r="B53" i="3"/>
  <c r="B54" i="3"/>
  <c r="B40" i="3"/>
  <c r="L39" i="6" l="1"/>
  <c r="C39" i="6"/>
  <c r="B35" i="3"/>
  <c r="P35" i="3" s="1"/>
  <c r="AP62" i="6" l="1"/>
  <c r="AP63" i="6"/>
  <c r="AP64" i="6"/>
  <c r="O55" i="6"/>
  <c r="O56" i="6"/>
  <c r="O57" i="6"/>
  <c r="AP46" i="6"/>
  <c r="AP47" i="6"/>
  <c r="AP48" i="6"/>
  <c r="AO46" i="6"/>
  <c r="F56" i="6"/>
  <c r="F57" i="6"/>
  <c r="F58" i="6" l="1"/>
  <c r="AP49" i="6"/>
  <c r="O58" i="6"/>
  <c r="AP65" i="6"/>
  <c r="Q51" i="3"/>
  <c r="Q52" i="3"/>
  <c r="Q53" i="3"/>
  <c r="Q54" i="3"/>
  <c r="AO62" i="6"/>
  <c r="AO65" i="6"/>
  <c r="AO49" i="6"/>
  <c r="AO64" i="6"/>
  <c r="AO48" i="6"/>
  <c r="AO63" i="6"/>
  <c r="AO47" i="6"/>
  <c r="F55" i="6"/>
  <c r="K18" i="1" l="1"/>
  <c r="L18" i="1"/>
  <c r="J18" i="1"/>
  <c r="J18" i="5"/>
  <c r="M18" i="5"/>
  <c r="M17" i="5"/>
  <c r="G18" i="5"/>
  <c r="M18" i="2"/>
  <c r="K18" i="2"/>
  <c r="L18" i="2"/>
  <c r="J18" i="2"/>
  <c r="D18" i="5"/>
  <c r="K17" i="1"/>
  <c r="L17" i="1"/>
  <c r="J17" i="1"/>
  <c r="J17" i="5"/>
  <c r="G17" i="5"/>
  <c r="M17" i="2"/>
  <c r="K17" i="2"/>
  <c r="L17" i="2"/>
  <c r="J17" i="2"/>
  <c r="D17" i="5"/>
  <c r="L16" i="1"/>
  <c r="J16" i="1"/>
  <c r="K16" i="1"/>
  <c r="M16" i="5"/>
  <c r="J16" i="5"/>
  <c r="M16" i="2"/>
  <c r="K16" i="2"/>
  <c r="L16" i="2"/>
  <c r="J16" i="2"/>
  <c r="D16" i="5"/>
  <c r="G16" i="5"/>
  <c r="J15" i="5"/>
  <c r="M15" i="5"/>
  <c r="K15" i="1"/>
  <c r="L15" i="1"/>
  <c r="J15" i="1"/>
  <c r="M15" i="2"/>
  <c r="K15" i="2"/>
  <c r="L15" i="2"/>
  <c r="J15" i="2"/>
  <c r="D15" i="5"/>
  <c r="G15" i="5"/>
  <c r="M41" i="2" l="1"/>
  <c r="E41" i="2"/>
  <c r="K41" i="2"/>
  <c r="C41" i="2"/>
  <c r="L41" i="2"/>
  <c r="D41" i="2"/>
  <c r="P40" i="1"/>
  <c r="G40" i="1"/>
  <c r="Q40" i="1"/>
  <c r="H40" i="1"/>
  <c r="I40" i="1"/>
  <c r="O40" i="1"/>
  <c r="O39" i="2"/>
  <c r="G39" i="2"/>
  <c r="P39" i="2"/>
  <c r="H39" i="2"/>
  <c r="Q39" i="2"/>
  <c r="I39" i="2"/>
  <c r="L40" i="2"/>
  <c r="D40" i="2"/>
  <c r="M40" i="2"/>
  <c r="E40" i="2"/>
  <c r="K40" i="2"/>
  <c r="C40" i="2"/>
  <c r="K40" i="1"/>
  <c r="C40" i="1"/>
  <c r="D40" i="1"/>
  <c r="L40" i="1"/>
  <c r="M40" i="1"/>
  <c r="E40" i="1"/>
  <c r="K42" i="2"/>
  <c r="C42" i="2"/>
  <c r="L42" i="2"/>
  <c r="D42" i="2"/>
  <c r="M42" i="2"/>
  <c r="E42" i="2"/>
  <c r="L41" i="1"/>
  <c r="D41" i="1"/>
  <c r="M41" i="1"/>
  <c r="E41" i="1"/>
  <c r="C41" i="1"/>
  <c r="K41" i="1"/>
  <c r="M38" i="1"/>
  <c r="E38" i="1"/>
  <c r="K38" i="1"/>
  <c r="C38" i="1"/>
  <c r="L38" i="1"/>
  <c r="D38" i="1"/>
  <c r="K39" i="2"/>
  <c r="C39" i="2"/>
  <c r="L39" i="2"/>
  <c r="D39" i="2"/>
  <c r="M39" i="2"/>
  <c r="E39" i="2"/>
  <c r="I38" i="1"/>
  <c r="O38" i="1"/>
  <c r="P38" i="1"/>
  <c r="G38" i="1"/>
  <c r="Q38" i="1"/>
  <c r="H38" i="1"/>
  <c r="K39" i="1"/>
  <c r="L39" i="1"/>
  <c r="D39" i="1"/>
  <c r="M39" i="1"/>
  <c r="E39" i="1"/>
  <c r="C39" i="1"/>
  <c r="O42" i="2"/>
  <c r="G42" i="2"/>
  <c r="P42" i="2"/>
  <c r="H42" i="2"/>
  <c r="Q42" i="2"/>
  <c r="I42" i="2"/>
  <c r="O39" i="1"/>
  <c r="P39" i="1"/>
  <c r="Q39" i="1"/>
  <c r="H39" i="1"/>
  <c r="I39" i="1"/>
  <c r="G39" i="1"/>
  <c r="P40" i="2"/>
  <c r="H40" i="2"/>
  <c r="Q40" i="2"/>
  <c r="I40" i="2"/>
  <c r="O40" i="2"/>
  <c r="G40" i="2"/>
  <c r="Q41" i="2"/>
  <c r="I41" i="2"/>
  <c r="O41" i="2"/>
  <c r="G41" i="2"/>
  <c r="P41" i="2"/>
  <c r="H41" i="2"/>
  <c r="Q41" i="1"/>
  <c r="H41" i="1"/>
  <c r="I41" i="1"/>
  <c r="G41" i="1"/>
  <c r="O41" i="1"/>
  <c r="P41" i="1"/>
  <c r="AM33" i="6"/>
  <c r="AP61" i="6" l="1"/>
  <c r="AP45" i="6"/>
  <c r="AP60" i="6"/>
  <c r="AP44" i="6"/>
  <c r="AP59" i="6"/>
  <c r="AP43" i="6"/>
  <c r="AP58" i="6"/>
  <c r="AP42" i="6"/>
  <c r="AP57" i="6"/>
  <c r="AP41" i="6"/>
  <c r="AP56" i="6"/>
  <c r="AP40" i="6"/>
  <c r="AP55" i="6"/>
  <c r="AP39" i="6"/>
  <c r="AP54" i="6"/>
  <c r="AP38" i="6"/>
  <c r="AP53" i="6"/>
  <c r="AP37" i="6"/>
  <c r="AP52" i="6"/>
  <c r="AP36" i="6"/>
  <c r="BL26" i="6"/>
  <c r="BK26" i="6"/>
  <c r="BJ26" i="6"/>
  <c r="BI26" i="6"/>
  <c r="AZ26" i="6"/>
  <c r="AY26" i="6"/>
  <c r="AX26" i="6"/>
  <c r="AW26" i="6"/>
  <c r="BL25" i="6"/>
  <c r="BK25" i="6"/>
  <c r="BJ25" i="6"/>
  <c r="BI25" i="6"/>
  <c r="AZ25" i="6"/>
  <c r="AY25" i="6"/>
  <c r="AX25" i="6"/>
  <c r="AW25" i="6"/>
  <c r="BL24" i="6"/>
  <c r="BK24" i="6"/>
  <c r="BJ24" i="6"/>
  <c r="BI24" i="6"/>
  <c r="AZ24" i="6"/>
  <c r="AY24" i="6"/>
  <c r="AX24" i="6"/>
  <c r="AW24" i="6"/>
  <c r="BL23" i="6"/>
  <c r="BK23" i="6"/>
  <c r="BJ23" i="6"/>
  <c r="BI23" i="6"/>
  <c r="AZ23" i="6"/>
  <c r="AY23" i="6"/>
  <c r="AX23" i="6"/>
  <c r="AW23" i="6"/>
  <c r="BL22" i="6"/>
  <c r="BK22" i="6"/>
  <c r="BJ22" i="6"/>
  <c r="BI22" i="6"/>
  <c r="AZ22" i="6"/>
  <c r="AY22" i="6"/>
  <c r="AX22" i="6"/>
  <c r="AW22" i="6"/>
  <c r="BL21" i="6"/>
  <c r="BK21" i="6"/>
  <c r="BJ21" i="6"/>
  <c r="BI21" i="6"/>
  <c r="AZ21" i="6"/>
  <c r="AY21" i="6"/>
  <c r="AX21" i="6"/>
  <c r="AW21" i="6"/>
  <c r="BL20" i="6"/>
  <c r="BK20" i="6"/>
  <c r="BJ20" i="6"/>
  <c r="BI20" i="6"/>
  <c r="AZ20" i="6"/>
  <c r="AY20" i="6"/>
  <c r="AX20" i="6"/>
  <c r="AW20" i="6"/>
  <c r="BL19" i="6"/>
  <c r="BK19" i="6"/>
  <c r="BJ19" i="6"/>
  <c r="BI19" i="6"/>
  <c r="AZ19" i="6"/>
  <c r="AY19" i="6"/>
  <c r="AX19" i="6"/>
  <c r="AW19" i="6"/>
  <c r="BL18" i="6"/>
  <c r="BK18" i="6"/>
  <c r="BJ18" i="6"/>
  <c r="BI18" i="6"/>
  <c r="AZ18" i="6"/>
  <c r="AY18" i="6"/>
  <c r="AX18" i="6"/>
  <c r="AW18" i="6"/>
  <c r="BL17" i="6"/>
  <c r="BK17" i="6"/>
  <c r="BJ17" i="6"/>
  <c r="BI17" i="6"/>
  <c r="AZ17" i="6"/>
  <c r="AY17" i="6"/>
  <c r="AX17" i="6"/>
  <c r="AW17" i="6"/>
  <c r="BL16" i="6"/>
  <c r="BK16" i="6"/>
  <c r="BJ16" i="6"/>
  <c r="BI16" i="6"/>
  <c r="AZ16" i="6"/>
  <c r="AY16" i="6"/>
  <c r="AX16" i="6"/>
  <c r="AW16" i="6"/>
  <c r="O5" i="6"/>
  <c r="AO52" i="6" l="1"/>
  <c r="O45" i="6"/>
  <c r="AO55" i="6"/>
  <c r="O48" i="6"/>
  <c r="AO58" i="6"/>
  <c r="O51" i="6"/>
  <c r="AO60" i="6"/>
  <c r="O53" i="6"/>
  <c r="AP51" i="6"/>
  <c r="AO51" i="6"/>
  <c r="O44" i="6"/>
  <c r="AO54" i="6"/>
  <c r="O47" i="6"/>
  <c r="AO57" i="6"/>
  <c r="O50" i="6"/>
  <c r="AO59" i="6"/>
  <c r="O52" i="6"/>
  <c r="AO61" i="6"/>
  <c r="O54" i="6"/>
  <c r="AO35" i="6"/>
  <c r="F44" i="6"/>
  <c r="AO36" i="6"/>
  <c r="F45" i="6"/>
  <c r="AO37" i="6"/>
  <c r="F46" i="6"/>
  <c r="AO38" i="6"/>
  <c r="F47" i="6"/>
  <c r="AO39" i="6"/>
  <c r="F48" i="6"/>
  <c r="AO40" i="6"/>
  <c r="F49" i="6"/>
  <c r="AO41" i="6"/>
  <c r="F50" i="6"/>
  <c r="AO42" i="6"/>
  <c r="F51" i="6"/>
  <c r="AO43" i="6"/>
  <c r="F52" i="6"/>
  <c r="AO44" i="6"/>
  <c r="F53" i="6"/>
  <c r="AO45" i="6"/>
  <c r="F54" i="6"/>
  <c r="AO53" i="6"/>
  <c r="O46" i="6"/>
  <c r="AO56" i="6"/>
  <c r="O49" i="6"/>
  <c r="AP35" i="6"/>
  <c r="E39" i="3"/>
  <c r="B39" i="3"/>
  <c r="O5" i="3" l="1"/>
  <c r="Q41" i="3" l="1"/>
  <c r="Q44" i="3"/>
  <c r="Q48" i="3"/>
  <c r="Q49" i="3"/>
  <c r="Q45" i="3" l="1"/>
  <c r="Q50" i="3"/>
  <c r="Q46" i="3"/>
  <c r="Q42" i="3"/>
  <c r="Q47" i="3"/>
  <c r="Q43" i="3"/>
  <c r="Q40" i="3"/>
  <c r="K9" i="5" l="1"/>
  <c r="F9" i="5"/>
  <c r="B9" i="5"/>
  <c r="F8" i="5"/>
  <c r="B8" i="5"/>
  <c r="C8" i="5"/>
  <c r="G14" i="5"/>
  <c r="G13" i="5"/>
  <c r="G12" i="5"/>
  <c r="G11" i="5"/>
  <c r="G10" i="5"/>
  <c r="G9" i="5"/>
  <c r="G8" i="5"/>
  <c r="G7" i="5"/>
  <c r="G6" i="5"/>
  <c r="G5" i="5"/>
  <c r="G4" i="5"/>
  <c r="D14" i="5"/>
  <c r="D13" i="5"/>
  <c r="D12" i="5"/>
  <c r="D11" i="5"/>
  <c r="D10" i="5"/>
  <c r="D9" i="5"/>
  <c r="D7" i="5"/>
  <c r="D6" i="5"/>
  <c r="D5" i="5"/>
  <c r="D4" i="5"/>
  <c r="M14" i="5"/>
  <c r="M13" i="5"/>
  <c r="M12" i="5"/>
  <c r="M11" i="5"/>
  <c r="M10" i="5"/>
  <c r="M9" i="5"/>
  <c r="M8" i="5"/>
  <c r="M7" i="5"/>
  <c r="M6" i="5"/>
  <c r="M5" i="5"/>
  <c r="M4" i="5"/>
  <c r="J5" i="5"/>
  <c r="J6" i="5"/>
  <c r="J7" i="5"/>
  <c r="J8" i="5"/>
  <c r="J9" i="5"/>
  <c r="J10" i="5"/>
  <c r="J11" i="5"/>
  <c r="J12" i="5"/>
  <c r="J13" i="5"/>
  <c r="J14" i="5"/>
  <c r="J4" i="5"/>
  <c r="K36" i="1" l="1"/>
  <c r="C36" i="1"/>
  <c r="D36" i="1"/>
  <c r="E36" i="1"/>
  <c r="L36" i="1"/>
  <c r="M36" i="1"/>
  <c r="K32" i="1"/>
  <c r="C32" i="1"/>
  <c r="D32" i="1"/>
  <c r="E32" i="1"/>
  <c r="L32" i="1"/>
  <c r="M32" i="1"/>
  <c r="K28" i="1"/>
  <c r="C28" i="1"/>
  <c r="D28" i="1"/>
  <c r="E28" i="1"/>
  <c r="L28" i="1"/>
  <c r="M28" i="1"/>
  <c r="O30" i="1"/>
  <c r="G30" i="1"/>
  <c r="Q30" i="1"/>
  <c r="H30" i="1"/>
  <c r="I30" i="1"/>
  <c r="P30" i="1"/>
  <c r="O34" i="1"/>
  <c r="G34" i="1"/>
  <c r="Q34" i="1"/>
  <c r="H34" i="1"/>
  <c r="I34" i="1"/>
  <c r="P34" i="1"/>
  <c r="K28" i="2"/>
  <c r="C28" i="2"/>
  <c r="L28" i="2"/>
  <c r="D28" i="2"/>
  <c r="M28" i="2"/>
  <c r="E28" i="2"/>
  <c r="K27" i="1"/>
  <c r="C27" i="1"/>
  <c r="L27" i="1"/>
  <c r="D27" i="1"/>
  <c r="M27" i="1"/>
  <c r="E27" i="1"/>
  <c r="K34" i="1"/>
  <c r="C34" i="1"/>
  <c r="L34" i="1"/>
  <c r="M34" i="1"/>
  <c r="D34" i="1"/>
  <c r="E34" i="1"/>
  <c r="K30" i="1"/>
  <c r="C30" i="1"/>
  <c r="L30" i="1"/>
  <c r="M30" i="1"/>
  <c r="D30" i="1"/>
  <c r="E30" i="1"/>
  <c r="O28" i="1"/>
  <c r="G28" i="1"/>
  <c r="I28" i="1"/>
  <c r="P28" i="1"/>
  <c r="Q28" i="1"/>
  <c r="H28" i="1"/>
  <c r="O32" i="1"/>
  <c r="G32" i="1"/>
  <c r="I32" i="1"/>
  <c r="P32" i="1"/>
  <c r="Q32" i="1"/>
  <c r="H32" i="1"/>
  <c r="G36" i="1"/>
  <c r="O36" i="1"/>
  <c r="I36" i="1"/>
  <c r="P36" i="1"/>
  <c r="Q36" i="1"/>
  <c r="H36" i="1"/>
  <c r="K30" i="2"/>
  <c r="C30" i="2"/>
  <c r="M30" i="2"/>
  <c r="D30" i="2"/>
  <c r="E30" i="2"/>
  <c r="L30" i="2"/>
  <c r="C35" i="2"/>
  <c r="K35" i="2"/>
  <c r="L35" i="2"/>
  <c r="M35" i="2"/>
  <c r="D35" i="2"/>
  <c r="E35" i="2"/>
  <c r="O28" i="2"/>
  <c r="G28" i="2"/>
  <c r="P28" i="2"/>
  <c r="H28" i="2"/>
  <c r="Q28" i="2"/>
  <c r="I28" i="2"/>
  <c r="O32" i="2"/>
  <c r="G32" i="2"/>
  <c r="P32" i="2"/>
  <c r="Q32" i="2"/>
  <c r="H32" i="2"/>
  <c r="I32" i="2"/>
  <c r="O36" i="2"/>
  <c r="G36" i="2"/>
  <c r="P36" i="2"/>
  <c r="Q36" i="2"/>
  <c r="H36" i="2"/>
  <c r="I36" i="2"/>
  <c r="K37" i="1"/>
  <c r="C37" i="1"/>
  <c r="M37" i="1"/>
  <c r="E37" i="1"/>
  <c r="L37" i="1"/>
  <c r="D37" i="1"/>
  <c r="K33" i="1"/>
  <c r="C33" i="1"/>
  <c r="M33" i="1"/>
  <c r="D33" i="1"/>
  <c r="E33" i="1"/>
  <c r="L33" i="1"/>
  <c r="K29" i="1"/>
  <c r="C29" i="1"/>
  <c r="M29" i="1"/>
  <c r="D29" i="1"/>
  <c r="E29" i="1"/>
  <c r="L29" i="1"/>
  <c r="O29" i="1"/>
  <c r="G29" i="1"/>
  <c r="H29" i="1"/>
  <c r="I29" i="1"/>
  <c r="P29" i="1"/>
  <c r="Q29" i="1"/>
  <c r="O33" i="1"/>
  <c r="G33" i="1"/>
  <c r="H33" i="1"/>
  <c r="I33" i="1"/>
  <c r="P33" i="1"/>
  <c r="Q33" i="1"/>
  <c r="O37" i="1"/>
  <c r="G37" i="1"/>
  <c r="H37" i="1"/>
  <c r="I37" i="1"/>
  <c r="P37" i="1"/>
  <c r="Q37" i="1"/>
  <c r="K31" i="2"/>
  <c r="C31" i="2"/>
  <c r="L31" i="2"/>
  <c r="M31" i="2"/>
  <c r="D31" i="2"/>
  <c r="E31" i="2"/>
  <c r="K36" i="2"/>
  <c r="C36" i="2"/>
  <c r="E36" i="2"/>
  <c r="L36" i="2"/>
  <c r="M36" i="2"/>
  <c r="D36" i="2"/>
  <c r="O29" i="2"/>
  <c r="G29" i="2"/>
  <c r="I29" i="2"/>
  <c r="P29" i="2"/>
  <c r="Q29" i="2"/>
  <c r="H29" i="2"/>
  <c r="O33" i="2"/>
  <c r="G33" i="2"/>
  <c r="I33" i="2"/>
  <c r="P33" i="2"/>
  <c r="Q33" i="2"/>
  <c r="H33" i="2"/>
  <c r="O37" i="2"/>
  <c r="G37" i="2"/>
  <c r="I37" i="2"/>
  <c r="P37" i="2"/>
  <c r="Q37" i="2"/>
  <c r="H37" i="2"/>
  <c r="K33" i="2"/>
  <c r="C33" i="2"/>
  <c r="D33" i="2"/>
  <c r="E33" i="2"/>
  <c r="L33" i="2"/>
  <c r="M33" i="2"/>
  <c r="K37" i="2"/>
  <c r="C37" i="2"/>
  <c r="D37" i="2"/>
  <c r="E37" i="2"/>
  <c r="L37" i="2"/>
  <c r="M37" i="2"/>
  <c r="O30" i="2"/>
  <c r="G30" i="2"/>
  <c r="H30" i="2"/>
  <c r="I30" i="2"/>
  <c r="P30" i="2"/>
  <c r="Q30" i="2"/>
  <c r="O34" i="2"/>
  <c r="G34" i="2"/>
  <c r="H34" i="2"/>
  <c r="I34" i="2"/>
  <c r="P34" i="2"/>
  <c r="Q34" i="2"/>
  <c r="O38" i="2"/>
  <c r="G38" i="2"/>
  <c r="H38" i="2"/>
  <c r="I38" i="2"/>
  <c r="P38" i="2"/>
  <c r="Q38" i="2"/>
  <c r="K35" i="1"/>
  <c r="C35" i="1"/>
  <c r="E35" i="1"/>
  <c r="L35" i="1"/>
  <c r="M35" i="1"/>
  <c r="D35" i="1"/>
  <c r="K31" i="1"/>
  <c r="C31" i="1"/>
  <c r="E31" i="1"/>
  <c r="L31" i="1"/>
  <c r="M31" i="1"/>
  <c r="D31" i="1"/>
  <c r="O27" i="1"/>
  <c r="G27" i="1"/>
  <c r="P27" i="1"/>
  <c r="H27" i="1"/>
  <c r="Q27" i="1"/>
  <c r="I27" i="1"/>
  <c r="O31" i="1"/>
  <c r="G31" i="1"/>
  <c r="P31" i="1"/>
  <c r="Q31" i="1"/>
  <c r="H31" i="1"/>
  <c r="I31" i="1"/>
  <c r="O35" i="1"/>
  <c r="G35" i="1"/>
  <c r="P35" i="1"/>
  <c r="Q35" i="1"/>
  <c r="H35" i="1"/>
  <c r="I35" i="1"/>
  <c r="K29" i="2"/>
  <c r="C29" i="2"/>
  <c r="D29" i="2"/>
  <c r="E29" i="2"/>
  <c r="L29" i="2"/>
  <c r="M29" i="2"/>
  <c r="K34" i="2"/>
  <c r="C34" i="2"/>
  <c r="M34" i="2"/>
  <c r="D34" i="2"/>
  <c r="E34" i="2"/>
  <c r="L34" i="2"/>
  <c r="K38" i="2"/>
  <c r="C38" i="2"/>
  <c r="M38" i="2"/>
  <c r="D38" i="2"/>
  <c r="E38" i="2"/>
  <c r="L38" i="2"/>
  <c r="O31" i="2"/>
  <c r="G31" i="2"/>
  <c r="Q31" i="2"/>
  <c r="H31" i="2"/>
  <c r="I31" i="2"/>
  <c r="P31" i="2"/>
  <c r="G35" i="2"/>
  <c r="O35" i="2"/>
  <c r="Q35" i="2"/>
  <c r="H35" i="2"/>
  <c r="I35" i="2"/>
  <c r="P35" i="2"/>
  <c r="D8" i="5"/>
  <c r="C9" i="4"/>
  <c r="K32" i="2" l="1"/>
  <c r="C32" i="2"/>
  <c r="E32" i="2"/>
  <c r="L32" i="2"/>
  <c r="M32" i="2"/>
  <c r="D32" i="2"/>
  <c r="J5" i="1"/>
  <c r="K5" i="1"/>
  <c r="L5" i="1"/>
  <c r="M5" i="1"/>
  <c r="J6" i="1"/>
  <c r="K6" i="1"/>
  <c r="L6" i="1"/>
  <c r="M6" i="1"/>
  <c r="J7" i="1"/>
  <c r="K7" i="1"/>
  <c r="L7" i="1"/>
  <c r="M7" i="1"/>
  <c r="J8" i="1"/>
  <c r="K8" i="1"/>
  <c r="L8" i="1"/>
  <c r="M8" i="1"/>
  <c r="J9" i="1"/>
  <c r="K9" i="1"/>
  <c r="L9" i="1"/>
  <c r="M9" i="1"/>
  <c r="J10" i="1"/>
  <c r="K10" i="1"/>
  <c r="L10" i="1"/>
  <c r="M10" i="1"/>
  <c r="J11" i="1"/>
  <c r="K11" i="1"/>
  <c r="L11" i="1"/>
  <c r="M11" i="1"/>
  <c r="J12" i="1"/>
  <c r="K12" i="1"/>
  <c r="L12" i="1"/>
  <c r="M12" i="1"/>
  <c r="J13" i="1"/>
  <c r="K13" i="1"/>
  <c r="L13" i="1"/>
  <c r="M13" i="1"/>
  <c r="J14" i="1"/>
  <c r="K14" i="1"/>
  <c r="L14" i="1"/>
  <c r="M14" i="1"/>
  <c r="K4" i="1"/>
  <c r="L4" i="1"/>
  <c r="M4" i="1"/>
  <c r="J4" i="1"/>
  <c r="L4" i="2"/>
  <c r="M4" i="2"/>
  <c r="L5" i="2"/>
  <c r="M5" i="2"/>
  <c r="L6" i="2"/>
  <c r="M6" i="2"/>
  <c r="L7" i="2"/>
  <c r="M7" i="2"/>
  <c r="L8" i="2"/>
  <c r="M8" i="2"/>
  <c r="L9" i="2"/>
  <c r="M9" i="2"/>
  <c r="L10" i="2"/>
  <c r="M10" i="2"/>
  <c r="L11" i="2"/>
  <c r="M11" i="2"/>
  <c r="L12" i="2"/>
  <c r="M12" i="2"/>
  <c r="L13" i="2"/>
  <c r="M13" i="2"/>
  <c r="L14" i="2"/>
  <c r="M14" i="2"/>
  <c r="K4" i="2"/>
  <c r="K5" i="2"/>
  <c r="K6" i="2"/>
  <c r="K7" i="2"/>
  <c r="K8" i="2"/>
  <c r="K9" i="2"/>
  <c r="K10" i="2"/>
  <c r="K11" i="2"/>
  <c r="K12" i="2"/>
  <c r="K13" i="2"/>
  <c r="K14" i="2"/>
  <c r="J5" i="2"/>
  <c r="J6" i="2"/>
  <c r="J7" i="2"/>
  <c r="J8" i="2"/>
  <c r="J9" i="2"/>
  <c r="J10" i="2"/>
  <c r="J11" i="2"/>
  <c r="J12" i="2"/>
  <c r="J13" i="2"/>
  <c r="J14" i="2"/>
  <c r="J4" i="2"/>
</calcChain>
</file>

<file path=xl/sharedStrings.xml><?xml version="1.0" encoding="utf-8"?>
<sst xmlns="http://schemas.openxmlformats.org/spreadsheetml/2006/main" count="284" uniqueCount="54">
  <si>
    <t>Year</t>
  </si>
  <si>
    <t>Māori</t>
  </si>
  <si>
    <t>Non-Māori</t>
  </si>
  <si>
    <t>Mean DMFT</t>
  </si>
  <si>
    <t>Caries Free</t>
  </si>
  <si>
    <t>Flouridated</t>
  </si>
  <si>
    <t>Total</t>
  </si>
  <si>
    <t>Carries Free</t>
  </si>
  <si>
    <t>Year 8s</t>
  </si>
  <si>
    <t>5Year Olds</t>
  </si>
  <si>
    <t>Oral Health for 5 Year Olds and Year 8s</t>
  </si>
  <si>
    <t>Select an Indicator</t>
  </si>
  <si>
    <t>Caries-free at 5 Years of Age</t>
  </si>
  <si>
    <t>Caries-free at Year 8</t>
  </si>
  <si>
    <t>Overall</t>
  </si>
  <si>
    <t>Maori</t>
  </si>
  <si>
    <t>5 Year olds</t>
  </si>
  <si>
    <t>LCI</t>
  </si>
  <si>
    <t>UCI</t>
  </si>
  <si>
    <t>Caries-Free</t>
  </si>
  <si>
    <t>Percent</t>
  </si>
  <si>
    <t>Mean</t>
  </si>
  <si>
    <t>Totals with Confidence Intervals:</t>
  </si>
  <si>
    <t>Year 8</t>
  </si>
  <si>
    <t>5 year olds</t>
  </si>
  <si>
    <t>Confidence Intervals for Total:</t>
  </si>
  <si>
    <t>Error Value</t>
  </si>
  <si>
    <t>Error Values</t>
  </si>
  <si>
    <t>5 Year Olds</t>
  </si>
  <si>
    <t xml:space="preserve">Mean </t>
  </si>
  <si>
    <t>Graphed</t>
  </si>
  <si>
    <t>Measurement:</t>
  </si>
  <si>
    <t>Error Values for Confidence Intervals (Total Only)</t>
  </si>
  <si>
    <t>Non-Māori non Pacific</t>
  </si>
  <si>
    <t>Non-Māori non-Pacific</t>
  </si>
  <si>
    <t>Non-Maori non-Pacific</t>
  </si>
  <si>
    <t>Reference</t>
  </si>
  <si>
    <t>Rate Ratio</t>
  </si>
  <si>
    <t>Fluoridated</t>
  </si>
  <si>
    <t>Not Fluoridated</t>
  </si>
  <si>
    <t>Non-Fluoridated</t>
  </si>
  <si>
    <t>Source: Community Oral Health Services 2002-2016</t>
  </si>
  <si>
    <t>Methods and data sources</t>
  </si>
  <si>
    <t>Ethnicity classification</t>
  </si>
  <si>
    <t>Confidence intervals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</si>
  <si>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</si>
  <si>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Rate ratios</t>
  </si>
  <si>
    <t>Data in this Excel tool was sourced from the Community Oral Health Services (COHS), 2002-2016.</t>
  </si>
  <si>
    <t>All indicators presented in this Excel tool compare Māori with non-Māori non-Pacific. Prioritised ethnicity classification was used when people identified with more than one ethnic group. A person was classified as Māori if one of their recorded ethnicities as Māori; all other people were recorded as non-Māori non-Pacific, and represent a comparative or reference group. (For example, a person recorded as both Māori and New Zealand European was counted as Māori.) Unknown or missing ethnicity was counted as non-Māori non-Pacific. Unless otherwise stated, all indicators used ethnicity as recorded on the surveys.</t>
  </si>
  <si>
    <t>Age-standardised rate ratios are used in this Excel tool to compare age-standardised rates between Māori and non-Māori non-Pacific. The rate ratio (RR) is equal to the age-standardised Māori rate divided by the age-standardised non-Māori non-Pacific rate. Thus the non-Māori non-Pacific population is used as the reference population. For example, an age-standardised RR of 1.5 means that the rate is 50 percent higher (or 1.5 times as high) in Māori than in non-Māori non-Pacific, after taking into account the different age structures of these two populations.</t>
  </si>
  <si>
    <t>Mean Number of Decayed, Missing and Filled Teeth at 5 Years of Age</t>
  </si>
  <si>
    <t>Mean Number of Decayed, Missing and Filled Teeth at Year 8</t>
  </si>
  <si>
    <t>Mean Number ofDecayed, Missing and Filled Teeth at Year 8</t>
  </si>
  <si>
    <t>Māori / Non-Māori non-Pacific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</si>
</sst>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color theme="1"/>
      <name val="Arial"/>
      <family val="2"/>
    </font>
    <font>
      <b/>
      <sz val="10"/>
      <color theme="1"/>
      <name val="Arial"/>
      <family val="2"/>
    </font>
    <font>
      <b/>
      <sz val="16"/>
      <color theme="1"/>
      <name val="Arial"/>
      <family val="2"/>
    </font>
    <font>
      <sz val="9"/>
      <color theme="1"/>
      <name val="Arial"/>
      <family val="2"/>
    </font>
    <font>
      <b/>
      <sz val="12"/>
      <color theme="1"/>
      <name val="Arial"/>
      <family val="2"/>
    </font>
    <font>
      <sz val="12"/>
      <color theme="1"/>
      <name val="Arial"/>
      <family val="2"/>
    </font>
    <font>
      <u/>
      <sz val="10"/>
      <color theme="10"/>
      <name val="Arial"/>
      <family val="2"/>
    </font>
    <font>
      <sz val="11"/>
      <color theme="1"/>
      <name val="Arial"/>
      <family val="2"/>
    </font>
    <font>
      <u/>
      <sz val="11"/>
      <color theme="0" tint="-0.499984740745262"/>
      <name val="Wingdings 3"/>
      <family val="1"/>
      <charset val="2"/>
    </font>
    <font>
      <sz val="10"/>
      <color theme="1"/>
      <name val="Arial"/>
      <family val="2"/>
    </font>
    <font>
      <b/>
      <sz val="30"/>
      <color theme="1"/>
      <name val="Georgia"/>
      <family val="1"/>
    </font>
    <font>
      <b/>
      <sz val="14"/>
      <color theme="1"/>
      <name val="Georgia"/>
      <family val="1"/>
    </font>
    <font>
      <sz val="11"/>
      <color theme="1"/>
      <name val="Georgia"/>
      <family val="1"/>
    </font>
    <font>
      <b/>
      <sz val="10"/>
      <color theme="0"/>
      <name val="Arial"/>
      <family val="2"/>
    </font>
    <font>
      <sz val="10"/>
      <color theme="0"/>
      <name val="Arial"/>
      <family val="2"/>
    </font>
    <font>
      <b/>
      <sz val="12"/>
      <color theme="0"/>
      <name val="Arial"/>
      <family val="2"/>
    </font>
    <font>
      <b/>
      <sz val="11"/>
      <color theme="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9" fontId="9" fillId="0" borderId="0" applyFont="0" applyFill="0" applyBorder="0" applyAlignment="0" applyProtection="0"/>
  </cellStyleXfs>
  <cellXfs count="85">
    <xf numFmtId="0" fontId="0" fillId="0" borderId="0" xfId="0"/>
    <xf numFmtId="2" fontId="0" fillId="0" borderId="0" xfId="0" applyNumberFormat="1"/>
    <xf numFmtId="0" fontId="3" fillId="0" borderId="0" xfId="0" applyFont="1"/>
    <xf numFmtId="1" fontId="0" fillId="0" borderId="0" xfId="0" applyNumberFormat="1"/>
    <xf numFmtId="0" fontId="0" fillId="0" borderId="0" xfId="0" applyAlignment="1"/>
    <xf numFmtId="2" fontId="0" fillId="0" borderId="0" xfId="0" applyNumberFormat="1" applyAlignment="1"/>
    <xf numFmtId="0" fontId="10" fillId="4" borderId="0" xfId="0" applyFont="1" applyFill="1" applyAlignment="1" applyProtection="1">
      <alignment vertical="center"/>
      <protection locked="0"/>
    </xf>
    <xf numFmtId="0" fontId="0" fillId="4" borderId="0" xfId="0" applyFill="1" applyProtection="1">
      <protection locked="0"/>
    </xf>
    <xf numFmtId="0" fontId="11" fillId="4" borderId="0" xfId="0" applyFont="1" applyFill="1" applyAlignment="1" applyProtection="1">
      <alignment vertical="center"/>
      <protection locked="0"/>
    </xf>
    <xf numFmtId="0" fontId="12" fillId="4" borderId="0" xfId="0" applyFont="1" applyFill="1" applyAlignment="1" applyProtection="1">
      <alignment vertical="top" wrapText="1"/>
      <protection locked="0"/>
    </xf>
    <xf numFmtId="0" fontId="12" fillId="4" borderId="0" xfId="0" applyFont="1" applyFill="1" applyAlignment="1" applyProtection="1">
      <alignment vertical="top"/>
      <protection locked="0"/>
    </xf>
    <xf numFmtId="0" fontId="0" fillId="2" borderId="0" xfId="0" applyFill="1" applyProtection="1">
      <protection locked="0"/>
    </xf>
    <xf numFmtId="0" fontId="0" fillId="0" borderId="0" xfId="0" applyProtection="1">
      <protection locked="0"/>
    </xf>
    <xf numFmtId="0" fontId="8" fillId="3" borderId="6" xfId="1" applyFont="1" applyFill="1" applyBorder="1" applyAlignment="1" applyProtection="1">
      <protection locked="0"/>
    </xf>
    <xf numFmtId="0" fontId="14" fillId="4" borderId="0" xfId="0" applyFont="1" applyFill="1" applyProtection="1">
      <protection locked="0"/>
    </xf>
    <xf numFmtId="0" fontId="14" fillId="4" borderId="0" xfId="0" applyFont="1" applyFill="1" applyAlignment="1" applyProtection="1">
      <protection locked="0"/>
    </xf>
    <xf numFmtId="2" fontId="14" fillId="4" borderId="0" xfId="0" applyNumberFormat="1" applyFont="1" applyFill="1" applyProtection="1">
      <protection locked="0"/>
    </xf>
    <xf numFmtId="0" fontId="14" fillId="4" borderId="0" xfId="0" applyFont="1" applyFill="1" applyBorder="1" applyProtection="1">
      <protection locked="0"/>
    </xf>
    <xf numFmtId="2" fontId="14" fillId="4" borderId="0" xfId="0" applyNumberFormat="1" applyFont="1" applyFill="1" applyBorder="1" applyProtection="1">
      <protection locked="0"/>
    </xf>
    <xf numFmtId="0" fontId="15" fillId="4" borderId="0" xfId="0" applyFont="1" applyFill="1" applyBorder="1" applyProtection="1">
      <protection locked="0"/>
    </xf>
    <xf numFmtId="0" fontId="4" fillId="2" borderId="0" xfId="0" applyFont="1" applyFill="1" applyProtection="1">
      <protection locked="0"/>
    </xf>
    <xf numFmtId="0" fontId="5" fillId="2" borderId="0" xfId="0" applyFont="1" applyFill="1" applyProtection="1">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Alignment="1" applyProtection="1">
      <alignment horizontal="center" vertical="center"/>
      <protection locked="0"/>
    </xf>
    <xf numFmtId="0" fontId="0" fillId="2" borderId="0" xfId="0" applyFill="1" applyAlignment="1" applyProtection="1">
      <alignment horizontal="center"/>
      <protection locked="0"/>
    </xf>
    <xf numFmtId="0" fontId="0" fillId="2" borderId="0" xfId="0" applyFont="1" applyFill="1" applyAlignment="1" applyProtection="1">
      <alignment horizontal="center"/>
      <protection locked="0"/>
    </xf>
    <xf numFmtId="2" fontId="1" fillId="2" borderId="0" xfId="0" applyNumberFormat="1" applyFont="1" applyFill="1" applyProtection="1">
      <protection locked="0"/>
    </xf>
    <xf numFmtId="2" fontId="0" fillId="2" borderId="0" xfId="0" applyNumberFormat="1" applyFill="1" applyProtection="1">
      <protection locked="0"/>
    </xf>
    <xf numFmtId="164" fontId="0" fillId="2" borderId="0" xfId="2" applyNumberFormat="1" applyFont="1" applyFill="1" applyProtection="1">
      <protection locked="0"/>
    </xf>
    <xf numFmtId="0" fontId="0" fillId="2" borderId="0" xfId="0" applyFill="1" applyBorder="1" applyProtection="1">
      <protection locked="0"/>
    </xf>
    <xf numFmtId="2" fontId="0" fillId="2" borderId="0" xfId="0" applyNumberFormat="1" applyFill="1" applyBorder="1" applyProtection="1">
      <protection locked="0"/>
    </xf>
    <xf numFmtId="0" fontId="0" fillId="2" borderId="1" xfId="0" applyFill="1" applyBorder="1" applyProtection="1">
      <protection locked="0"/>
    </xf>
    <xf numFmtId="2" fontId="1" fillId="2" borderId="1" xfId="0" applyNumberFormat="1" applyFont="1" applyFill="1" applyBorder="1" applyProtection="1">
      <protection locked="0"/>
    </xf>
    <xf numFmtId="2" fontId="0" fillId="2" borderId="1" xfId="0" applyNumberFormat="1" applyFill="1" applyBorder="1" applyProtection="1">
      <protection locked="0"/>
    </xf>
    <xf numFmtId="0" fontId="0" fillId="2" borderId="2" xfId="0" applyFill="1" applyBorder="1" applyProtection="1">
      <protection locked="0"/>
    </xf>
    <xf numFmtId="2" fontId="0" fillId="2" borderId="2" xfId="0" applyNumberFormat="1" applyFill="1" applyBorder="1" applyProtection="1">
      <protection locked="0"/>
    </xf>
    <xf numFmtId="0" fontId="16" fillId="4" borderId="0" xfId="0" applyFont="1" applyFill="1" applyBorder="1" applyProtection="1">
      <protection locked="0"/>
    </xf>
    <xf numFmtId="2" fontId="4" fillId="2" borderId="0" xfId="0" applyNumberFormat="1" applyFont="1" applyFill="1" applyBorder="1" applyProtection="1">
      <protection locked="0"/>
    </xf>
    <xf numFmtId="0" fontId="4" fillId="2" borderId="0" xfId="0" applyFont="1" applyFill="1" applyBorder="1" applyProtection="1">
      <protection locked="0"/>
    </xf>
    <xf numFmtId="164" fontId="0" fillId="2" borderId="0" xfId="2" applyNumberFormat="1" applyFont="1" applyFill="1" applyBorder="1" applyProtection="1">
      <protection locked="0"/>
    </xf>
    <xf numFmtId="0" fontId="14" fillId="4" borderId="0" xfId="0" applyFont="1" applyFill="1" applyBorder="1" applyAlignment="1" applyProtection="1">
      <alignment horizontal="center"/>
      <protection locked="0"/>
    </xf>
    <xf numFmtId="0" fontId="1"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vertical="center"/>
      <protection locked="0"/>
    </xf>
    <xf numFmtId="0" fontId="1" fillId="2" borderId="0" xfId="0" applyFont="1" applyFill="1" applyBorder="1" applyAlignment="1" applyProtection="1">
      <alignment wrapText="1"/>
      <protection locked="0"/>
    </xf>
    <xf numFmtId="0" fontId="0" fillId="2" borderId="0" xfId="0" applyFill="1" applyBorder="1" applyAlignment="1" applyProtection="1">
      <alignment vertical="center" wrapText="1"/>
      <protection locked="0"/>
    </xf>
    <xf numFmtId="2" fontId="0" fillId="2" borderId="0" xfId="0" applyNumberFormat="1" applyFont="1" applyFill="1" applyBorder="1" applyAlignment="1" applyProtection="1">
      <protection locked="0"/>
    </xf>
    <xf numFmtId="0" fontId="1" fillId="2" borderId="0" xfId="0" applyFont="1" applyFill="1" applyBorder="1" applyAlignment="1" applyProtection="1">
      <protection locked="0"/>
    </xf>
    <xf numFmtId="2" fontId="0" fillId="2" borderId="0" xfId="0" applyNumberFormat="1" applyFont="1" applyFill="1" applyBorder="1" applyProtection="1">
      <protection locked="0"/>
    </xf>
    <xf numFmtId="164" fontId="0" fillId="2" borderId="0" xfId="2" applyNumberFormat="1" applyFont="1" applyFill="1" applyBorder="1" applyAlignment="1" applyProtection="1">
      <protection locked="0"/>
    </xf>
    <xf numFmtId="0" fontId="0" fillId="2" borderId="0" xfId="0" applyFont="1" applyFill="1" applyBorder="1" applyAlignment="1" applyProtection="1">
      <protection locked="0"/>
    </xf>
    <xf numFmtId="2" fontId="0" fillId="2" borderId="0" xfId="0" applyNumberFormat="1" applyFill="1" applyBorder="1" applyAlignment="1" applyProtection="1">
      <protection locked="0"/>
    </xf>
    <xf numFmtId="0" fontId="0" fillId="2" borderId="0" xfId="0" applyFill="1" applyBorder="1" applyAlignment="1" applyProtection="1">
      <protection locked="0"/>
    </xf>
    <xf numFmtId="10" fontId="0" fillId="2" borderId="0" xfId="0" applyNumberFormat="1" applyFill="1" applyBorder="1" applyProtection="1">
      <protection locked="0"/>
    </xf>
    <xf numFmtId="0" fontId="0" fillId="2" borderId="0" xfId="0" applyFill="1" applyBorder="1" applyAlignment="1" applyProtection="1">
      <alignment vertical="center"/>
      <protection locked="0"/>
    </xf>
    <xf numFmtId="0" fontId="0" fillId="4" borderId="0" xfId="0" applyFill="1" applyBorder="1" applyProtection="1">
      <protection locked="0"/>
    </xf>
    <xf numFmtId="2" fontId="1" fillId="2" borderId="0" xfId="0" applyNumberFormat="1" applyFont="1" applyFill="1" applyAlignment="1" applyProtection="1">
      <alignment horizontal="center" vertical="center"/>
      <protection locked="0"/>
    </xf>
    <xf numFmtId="2" fontId="0" fillId="2" borderId="0" xfId="0" applyNumberFormat="1" applyFill="1" applyAlignment="1" applyProtection="1">
      <alignment horizontal="center" vertical="center"/>
      <protection locked="0"/>
    </xf>
    <xf numFmtId="164" fontId="0" fillId="2" borderId="0" xfId="0" applyNumberFormat="1" applyFill="1" applyProtection="1">
      <protection locked="0"/>
    </xf>
    <xf numFmtId="0" fontId="14" fillId="4" borderId="0" xfId="0" applyFont="1" applyFill="1" applyAlignment="1" applyProtection="1">
      <alignment horizontal="center" vertical="center"/>
      <protection locked="0"/>
    </xf>
    <xf numFmtId="2" fontId="0" fillId="2" borderId="0" xfId="0" applyNumberFormat="1" applyFill="1" applyBorder="1" applyAlignment="1" applyProtection="1">
      <alignment horizontal="center" vertical="center"/>
      <protection locked="0"/>
    </xf>
    <xf numFmtId="2" fontId="1" fillId="2" borderId="1" xfId="0" applyNumberFormat="1" applyFont="1" applyFill="1" applyBorder="1" applyAlignment="1" applyProtection="1">
      <alignment horizontal="center" vertical="center"/>
      <protection locked="0"/>
    </xf>
    <xf numFmtId="2" fontId="0" fillId="2" borderId="1" xfId="0" applyNumberFormat="1" applyFill="1" applyBorder="1" applyAlignment="1" applyProtection="1">
      <alignment horizontal="center" vertical="center"/>
      <protection locked="0"/>
    </xf>
    <xf numFmtId="2" fontId="4" fillId="2" borderId="0" xfId="0" applyNumberFormat="1" applyFont="1" applyFill="1" applyProtection="1">
      <protection locked="0"/>
    </xf>
    <xf numFmtId="0" fontId="0" fillId="4" borderId="0" xfId="0" applyFill="1" applyAlignment="1" applyProtection="1">
      <protection locked="0"/>
    </xf>
    <xf numFmtId="2" fontId="0" fillId="4" borderId="0" xfId="0" applyNumberFormat="1" applyFill="1" applyProtection="1">
      <protection locked="0"/>
    </xf>
    <xf numFmtId="0" fontId="12" fillId="4" borderId="0" xfId="0" applyFont="1" applyFill="1" applyAlignment="1" applyProtection="1">
      <alignment horizontal="left" vertical="top" wrapText="1"/>
      <protection locked="0"/>
    </xf>
    <xf numFmtId="0" fontId="13" fillId="4" borderId="0" xfId="0" applyFont="1" applyFill="1" applyBorder="1" applyAlignment="1" applyProtection="1">
      <alignment horizontal="center"/>
      <protection locked="0"/>
    </xf>
    <xf numFmtId="0" fontId="14" fillId="4" borderId="0" xfId="0" applyFont="1" applyFill="1" applyBorder="1" applyAlignment="1" applyProtection="1">
      <alignment horizontal="center"/>
      <protection locked="0"/>
    </xf>
    <xf numFmtId="0" fontId="1"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2" fillId="2" borderId="0" xfId="0" applyFont="1" applyFill="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0" fillId="4" borderId="0" xfId="0" applyFill="1" applyAlignment="1" applyProtection="1">
      <alignment horizontal="center"/>
      <protection locked="0"/>
    </xf>
    <xf numFmtId="0" fontId="0" fillId="4" borderId="0" xfId="0" applyFill="1" applyProtection="1">
      <protection locked="0"/>
    </xf>
    <xf numFmtId="0" fontId="14" fillId="4" borderId="0" xfId="0" applyFont="1" applyFill="1" applyAlignment="1" applyProtection="1">
      <alignment horizontal="center" vertical="center" wrapText="1"/>
      <protection locked="0"/>
    </xf>
    <xf numFmtId="0" fontId="14" fillId="4" borderId="0" xfId="0" applyFont="1" applyFill="1" applyAlignment="1" applyProtection="1">
      <alignment horizontal="center"/>
      <protection locked="0"/>
    </xf>
    <xf numFmtId="0" fontId="14" fillId="0" borderId="0" xfId="0" applyFont="1" applyAlignment="1" applyProtection="1">
      <alignment horizontal="center"/>
      <protection locked="0"/>
    </xf>
    <xf numFmtId="0" fontId="14" fillId="4" borderId="0" xfId="0" applyFont="1" applyFill="1" applyAlignment="1" applyProtection="1">
      <alignment horizontal="center" vertical="center"/>
      <protection locked="0"/>
    </xf>
    <xf numFmtId="0" fontId="0" fillId="0" borderId="0" xfId="0" applyAlignment="1">
      <alignment horizontal="center"/>
    </xf>
    <xf numFmtId="0" fontId="0" fillId="4" borderId="0" xfId="0" applyFill="1" applyAlignment="1">
      <alignment horizontal="center"/>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'Māori vs Non-Māori non-Pacific'!$B$35</c:f>
          <c:strCache>
            <c:ptCount val="1"/>
            <c:pt idx="0">
              <c:v>Mean dmft at 5 Years of Age, Overall</c:v>
            </c:pt>
          </c:strCache>
        </c:strRef>
      </c:tx>
      <c:layout>
        <c:manualLayout>
          <c:xMode val="edge"/>
          <c:yMode val="edge"/>
          <c:x val="2.7240193701901911E-2"/>
          <c:y val="4.235750381948524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9210082765213452E-2"/>
          <c:y val="0.19294994842062649"/>
          <c:w val="0.89184523041177244"/>
          <c:h val="0.56509760906752315"/>
        </c:manualLayout>
      </c:layout>
      <c:lineChart>
        <c:grouping val="standard"/>
        <c:varyColors val="0"/>
        <c:ser>
          <c:idx val="2"/>
          <c:order val="0"/>
          <c:tx>
            <c:strRef>
              <c:f>'Māori vs Non-Māori non-Pacific'!$B$38</c:f>
              <c:strCache>
                <c:ptCount val="1"/>
                <c:pt idx="0">
                  <c:v>Māori</c:v>
                </c:pt>
              </c:strCache>
            </c:strRef>
          </c:tx>
          <c:spPr>
            <a:ln w="28575" cap="rnd">
              <a:solidFill>
                <a:srgbClr val="5B9BD5"/>
              </a:solidFill>
              <a:round/>
            </a:ln>
            <a:effectLst/>
          </c:spPr>
          <c:marker>
            <c:symbol val="square"/>
            <c:size val="5"/>
            <c:spPr>
              <a:solidFill>
                <a:srgbClr val="5B9BD5"/>
              </a:solidFill>
              <a:ln w="9525">
                <a:solidFill>
                  <a:srgbClr val="5B9BD5"/>
                </a:solidFill>
              </a:ln>
              <a:effectLst/>
            </c:spPr>
          </c:marker>
          <c:errBars>
            <c:errDir val="y"/>
            <c:errBarType val="both"/>
            <c:errValType val="stdErr"/>
            <c:noEndCap val="0"/>
            <c:spPr>
              <a:noFill/>
              <a:ln w="9525" cap="flat" cmpd="sng" algn="ctr">
                <a:solidFill>
                  <a:srgbClr val="5B9BD5"/>
                </a:solidFill>
                <a:round/>
              </a:ln>
              <a:effectLst/>
            </c:spPr>
          </c:errBars>
          <c:cat>
            <c:numRef>
              <c:f>'Māori vs Non-Māori non-Pacific'!$A$40:$A$54</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'Māori vs Non-Māori non-Pacific'!$B$40:$B$54</c:f>
              <c:numCache>
                <c:formatCode>0.00</c:formatCode>
                <c:ptCount val="15"/>
                <c:pt idx="0">
                  <c:v>3.5500000000000003</c:v>
                </c:pt>
                <c:pt idx="1">
                  <c:v>3.92</c:v>
                </c:pt>
                <c:pt idx="2">
                  <c:v>3.665</c:v>
                </c:pt>
                <c:pt idx="3">
                  <c:v>3.7450000000000001</c:v>
                </c:pt>
                <c:pt idx="4">
                  <c:v>3.7649999999999997</c:v>
                </c:pt>
                <c:pt idx="5">
                  <c:v>3.64</c:v>
                </c:pt>
                <c:pt idx="6">
                  <c:v>3.5150000000000001</c:v>
                </c:pt>
                <c:pt idx="7">
                  <c:v>3.88</c:v>
                </c:pt>
                <c:pt idx="8">
                  <c:v>3.1349999999999998</c:v>
                </c:pt>
                <c:pt idx="9">
                  <c:v>3.0650000000000004</c:v>
                </c:pt>
                <c:pt idx="10">
                  <c:v>3.145</c:v>
                </c:pt>
                <c:pt idx="11">
                  <c:v>3.1150000000000002</c:v>
                </c:pt>
                <c:pt idx="12">
                  <c:v>2.94</c:v>
                </c:pt>
                <c:pt idx="13">
                  <c:v>2.9000000000000004</c:v>
                </c:pt>
                <c:pt idx="14">
                  <c:v>2.9049999999999998</c:v>
                </c:pt>
              </c:numCache>
            </c:numRef>
          </c:val>
          <c:smooth val="0"/>
          <c:extLst>
            <c:ext xmlns:c16="http://schemas.microsoft.com/office/drawing/2014/chart" uri="{C3380CC4-5D6E-409C-BE32-E72D297353CC}">
              <c16:uniqueId val="{00000000-2C2F-48B4-896F-84DD0749286F}"/>
            </c:ext>
          </c:extLst>
        </c:ser>
        <c:ser>
          <c:idx val="0"/>
          <c:order val="1"/>
          <c:tx>
            <c:strRef>
              <c:f>'Māori vs Non-Māori non-Pacific'!$E$38</c:f>
              <c:strCache>
                <c:ptCount val="1"/>
                <c:pt idx="0">
                  <c:v>Non-Māori non-Pacific</c:v>
                </c:pt>
              </c:strCache>
            </c:strRef>
          </c:tx>
          <c:spPr>
            <a:ln w="28575" cap="rnd">
              <a:solidFill>
                <a:sysClr val="window" lastClr="FFFFFF">
                  <a:lumMod val="50000"/>
                </a:sysClr>
              </a:solidFill>
              <a:round/>
            </a:ln>
            <a:effectLst/>
          </c:spPr>
          <c:marker>
            <c:symbol val="square"/>
            <c:size val="5"/>
            <c:spPr>
              <a:solidFill>
                <a:sysClr val="window" lastClr="FFFFFF">
                  <a:lumMod val="50000"/>
                </a:sysClr>
              </a:solidFill>
              <a:ln w="9525">
                <a:solidFill>
                  <a:sysClr val="window" lastClr="FFFFFF">
                    <a:lumMod val="50000"/>
                  </a:sysClr>
                </a:solidFill>
              </a:ln>
              <a:effectLst/>
            </c:spPr>
          </c:marker>
          <c:errBars>
            <c:errDir val="y"/>
            <c:errBarType val="both"/>
            <c:errValType val="stdErr"/>
            <c:noEndCap val="0"/>
            <c:spPr>
              <a:noFill/>
              <a:ln w="9525" cap="flat" cmpd="sng" algn="ctr">
                <a:solidFill>
                  <a:schemeClr val="tx1">
                    <a:lumMod val="65000"/>
                    <a:lumOff val="35000"/>
                  </a:schemeClr>
                </a:solidFill>
                <a:round/>
              </a:ln>
              <a:effectLst/>
            </c:spPr>
          </c:errBars>
          <c:cat>
            <c:numRef>
              <c:f>'Māori vs Non-Māori non-Pacific'!$A$40:$A$54</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'Māori vs Non-Māori non-Pacific'!$E$40:$E$54</c:f>
              <c:numCache>
                <c:formatCode>0.00</c:formatCode>
                <c:ptCount val="15"/>
                <c:pt idx="0">
                  <c:v>1.5049999999999999</c:v>
                </c:pt>
                <c:pt idx="1">
                  <c:v>1.63</c:v>
                </c:pt>
                <c:pt idx="2">
                  <c:v>1.5649999999999999</c:v>
                </c:pt>
                <c:pt idx="3">
                  <c:v>1.5899999999999999</c:v>
                </c:pt>
                <c:pt idx="4">
                  <c:v>1.4849999999999999</c:v>
                </c:pt>
                <c:pt idx="5">
                  <c:v>1.615</c:v>
                </c:pt>
                <c:pt idx="6">
                  <c:v>1.33</c:v>
                </c:pt>
                <c:pt idx="7">
                  <c:v>1.3049999999999999</c:v>
                </c:pt>
                <c:pt idx="8">
                  <c:v>1.2599999999999998</c:v>
                </c:pt>
                <c:pt idx="9">
                  <c:v>1.62</c:v>
                </c:pt>
                <c:pt idx="10">
                  <c:v>1.25</c:v>
                </c:pt>
                <c:pt idx="11">
                  <c:v>1.28</c:v>
                </c:pt>
                <c:pt idx="12">
                  <c:v>1.2450000000000001</c:v>
                </c:pt>
                <c:pt idx="13">
                  <c:v>1.2450000000000001</c:v>
                </c:pt>
                <c:pt idx="14">
                  <c:v>1.1850000000000001</c:v>
                </c:pt>
              </c:numCache>
            </c:numRef>
          </c:val>
          <c:smooth val="0"/>
          <c:extLst>
            <c:ext xmlns:c16="http://schemas.microsoft.com/office/drawing/2014/chart" uri="{C3380CC4-5D6E-409C-BE32-E72D297353CC}">
              <c16:uniqueId val="{00000001-2C2F-48B4-896F-84DD0749286F}"/>
            </c:ext>
          </c:extLst>
        </c:ser>
        <c:dLbls>
          <c:showLegendKey val="0"/>
          <c:showVal val="0"/>
          <c:showCatName val="0"/>
          <c:showSerName val="0"/>
          <c:showPercent val="0"/>
          <c:showBubbleSize val="0"/>
        </c:dLbls>
        <c:marker val="1"/>
        <c:smooth val="0"/>
        <c:axId val="122700688"/>
        <c:axId val="122694416"/>
      </c:lineChart>
      <c:catAx>
        <c:axId val="122700688"/>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694416"/>
        <c:crosses val="autoZero"/>
        <c:auto val="1"/>
        <c:lblAlgn val="ctr"/>
        <c:lblOffset val="100"/>
        <c:noMultiLvlLbl val="0"/>
      </c:catAx>
      <c:valAx>
        <c:axId val="122694416"/>
        <c:scaling>
          <c:orientation val="minMax"/>
        </c:scaling>
        <c:delete val="0"/>
        <c:axPos val="l"/>
        <c:numFmt formatCode="0.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700688"/>
        <c:crosses val="autoZero"/>
        <c:crossBetween val="between"/>
      </c:valAx>
      <c:spPr>
        <a:noFill/>
        <a:ln>
          <a:noFill/>
        </a:ln>
        <a:effectLst/>
      </c:spPr>
    </c:plotArea>
    <c:legend>
      <c:legendPos val="b"/>
      <c:layout>
        <c:manualLayout>
          <c:xMode val="edge"/>
          <c:yMode val="edge"/>
          <c:x val="0.7733928741968733"/>
          <c:y val="4.7189772920176024E-2"/>
          <c:w val="0.18495031404656503"/>
          <c:h val="0.227246544181977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'Māori vs Non-Māori non-Pacific'!$P$35</c:f>
          <c:strCache>
            <c:ptCount val="1"/>
            <c:pt idx="0">
              <c:v>Rate Ratio of Mean dmft at 5 Years of Age, Overall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1135936688117E-2"/>
          <c:y val="0.22809221306496139"/>
          <c:w val="0.92927388518059606"/>
          <c:h val="0.63707084804029812"/>
        </c:manualLayout>
      </c:layout>
      <c:lineChart>
        <c:grouping val="standard"/>
        <c:varyColors val="0"/>
        <c:ser>
          <c:idx val="0"/>
          <c:order val="0"/>
          <c:tx>
            <c:strRef>
              <c:f>'Māori vs Non-Māori non-Pacific'!$Q$39</c:f>
              <c:strCache>
                <c:ptCount val="1"/>
                <c:pt idx="0">
                  <c:v>Māori / Non-Māori non-Pacific</c:v>
                </c:pt>
              </c:strCache>
            </c:strRef>
          </c:tx>
          <c:spPr>
            <a:ln w="28575" cap="rnd">
              <a:solidFill>
                <a:schemeClr val="accent4">
                  <a:lumMod val="60000"/>
                  <a:lumOff val="40000"/>
                </a:schemeClr>
              </a:solidFill>
              <a:round/>
            </a:ln>
            <a:effectLst/>
          </c:spPr>
          <c:marker>
            <c:symbol val="square"/>
            <c:size val="6"/>
            <c:spPr>
              <a:solidFill>
                <a:schemeClr val="accent4">
                  <a:lumMod val="60000"/>
                  <a:lumOff val="40000"/>
                </a:schemeClr>
              </a:solidFill>
              <a:ln w="9525">
                <a:solidFill>
                  <a:schemeClr val="accent4">
                    <a:lumMod val="60000"/>
                    <a:lumOff val="40000"/>
                  </a:schemeClr>
                </a:solidFill>
              </a:ln>
              <a:effectLst/>
            </c:spPr>
          </c:marker>
          <c:cat>
            <c:numRef>
              <c:f>'Māori vs Non-Māori non-Pacific'!$P$40:$P$54</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'Māori vs Non-Māori non-Pacific'!$Q$40:$Q$54</c:f>
              <c:numCache>
                <c:formatCode>0.00</c:formatCode>
                <c:ptCount val="15"/>
                <c:pt idx="0">
                  <c:v>2.3588039867109636</c:v>
                </c:pt>
                <c:pt idx="1">
                  <c:v>2.404907975460123</c:v>
                </c:pt>
                <c:pt idx="2">
                  <c:v>2.3418530351437701</c:v>
                </c:pt>
                <c:pt idx="3">
                  <c:v>2.3553459119496858</c:v>
                </c:pt>
                <c:pt idx="4">
                  <c:v>2.5353535353535355</c:v>
                </c:pt>
                <c:pt idx="5">
                  <c:v>2.2538699690402479</c:v>
                </c:pt>
                <c:pt idx="6">
                  <c:v>2.6428571428571428</c:v>
                </c:pt>
                <c:pt idx="7">
                  <c:v>2.9731800766283527</c:v>
                </c:pt>
                <c:pt idx="8">
                  <c:v>2.4880952380952381</c:v>
                </c:pt>
                <c:pt idx="9">
                  <c:v>1.8919753086419755</c:v>
                </c:pt>
                <c:pt idx="10">
                  <c:v>2.516</c:v>
                </c:pt>
                <c:pt idx="11">
                  <c:v>2.43359375</c:v>
                </c:pt>
                <c:pt idx="12">
                  <c:v>2.3614457831325297</c:v>
                </c:pt>
                <c:pt idx="13">
                  <c:v>2.3293172690763053</c:v>
                </c:pt>
                <c:pt idx="14">
                  <c:v>2.4514767932489447</c:v>
                </c:pt>
              </c:numCache>
            </c:numRef>
          </c:val>
          <c:smooth val="0"/>
          <c:extLst>
            <c:ext xmlns:c16="http://schemas.microsoft.com/office/drawing/2014/chart" uri="{C3380CC4-5D6E-409C-BE32-E72D297353CC}">
              <c16:uniqueId val="{00000000-27F4-4333-9CD6-594D3ABE0B98}"/>
            </c:ext>
          </c:extLst>
        </c:ser>
        <c:ser>
          <c:idx val="1"/>
          <c:order val="1"/>
          <c:tx>
            <c:strRef>
              <c:f>'Māori vs Non-Māori non-Pacific'!$AD$39</c:f>
              <c:strCache>
                <c:ptCount val="1"/>
                <c:pt idx="0">
                  <c:v>Reference</c:v>
                </c:pt>
              </c:strCache>
            </c:strRef>
          </c:tx>
          <c:spPr>
            <a:ln w="28575" cap="rnd">
              <a:solidFill>
                <a:schemeClr val="tx1"/>
              </a:solidFill>
              <a:round/>
            </a:ln>
            <a:effectLst/>
          </c:spPr>
          <c:marker>
            <c:symbol val="none"/>
          </c:marker>
          <c:cat>
            <c:numRef>
              <c:f>'Māori vs Non-Māori non-Pacific'!$P$40:$P$54</c:f>
              <c:numCache>
                <c:formatCode>General</c:formatCode>
                <c:ptCount val="1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numCache>
            </c:numRef>
          </c:cat>
          <c:val>
            <c:numRef>
              <c:f>'Māori vs Non-Māori non-Pacific'!$AD$40:$AD$54</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smooth val="0"/>
          <c:extLst>
            <c:ext xmlns:c16="http://schemas.microsoft.com/office/drawing/2014/chart" uri="{C3380CC4-5D6E-409C-BE32-E72D297353CC}">
              <c16:uniqueId val="{00000001-27F4-4333-9CD6-594D3ABE0B98}"/>
            </c:ext>
          </c:extLst>
        </c:ser>
        <c:dLbls>
          <c:showLegendKey val="0"/>
          <c:showVal val="0"/>
          <c:showCatName val="0"/>
          <c:showSerName val="0"/>
          <c:showPercent val="0"/>
          <c:showBubbleSize val="0"/>
        </c:dLbls>
        <c:marker val="1"/>
        <c:smooth val="0"/>
        <c:axId val="122695592"/>
        <c:axId val="122694808"/>
      </c:lineChart>
      <c:catAx>
        <c:axId val="122695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694808"/>
        <c:crosses val="autoZero"/>
        <c:auto val="1"/>
        <c:lblAlgn val="ctr"/>
        <c:lblOffset val="100"/>
        <c:noMultiLvlLbl val="0"/>
      </c:catAx>
      <c:valAx>
        <c:axId val="12269480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695592"/>
        <c:crosses val="autoZero"/>
        <c:crossBetween val="between"/>
      </c:valAx>
      <c:spPr>
        <a:noFill/>
        <a:ln>
          <a:noFill/>
        </a:ln>
        <a:effectLst/>
      </c:spPr>
    </c:plotArea>
    <c:legend>
      <c:legendPos val="r"/>
      <c:layout>
        <c:manualLayout>
          <c:xMode val="edge"/>
          <c:yMode val="edge"/>
          <c:x val="0.7178140232470942"/>
          <c:y val="0.18176065213877388"/>
          <c:w val="0.2500371074305367"/>
          <c:h val="0.113208324573423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'Flouridated and non Flouridated'!$AM$33</c:f>
          <c:strCache>
            <c:ptCount val="1"/>
            <c:pt idx="0">
              <c:v>Fluoridated and not Fluoridated Mean Number of Decayed, Missing and Filled Teeth at 5 Years of Age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9751696299345378E-2"/>
          <c:y val="0.11581576893052303"/>
          <c:w val="0.94788180566805202"/>
          <c:h val="0.67880826372113323"/>
        </c:manualLayout>
      </c:layout>
      <c:lineChart>
        <c:grouping val="standard"/>
        <c:varyColors val="0"/>
        <c:ser>
          <c:idx val="1"/>
          <c:order val="0"/>
          <c:tx>
            <c:strRef>
              <c:f>'Flouridated and non Flouridated'!$AO$34</c:f>
              <c:strCache>
                <c:ptCount val="1"/>
                <c:pt idx="0">
                  <c:v>Māori</c:v>
                </c:pt>
              </c:strCache>
            </c:strRef>
          </c:tx>
          <c:spPr>
            <a:ln w="28575" cap="rnd">
              <a:solidFill>
                <a:schemeClr val="accent1">
                  <a:lumMod val="75000"/>
                </a:schemeClr>
              </a:solidFill>
              <a:round/>
            </a:ln>
            <a:effectLst/>
          </c:spPr>
          <c:marker>
            <c:symbol val="square"/>
            <c:size val="5"/>
            <c:spPr>
              <a:solidFill>
                <a:schemeClr val="accent1">
                  <a:lumMod val="75000"/>
                </a:schemeClr>
              </a:solidFill>
              <a:ln w="9525">
                <a:solidFill>
                  <a:schemeClr val="accent1">
                    <a:lumMod val="75000"/>
                  </a:schemeClr>
                </a:solidFill>
              </a:ln>
              <a:effectLst/>
            </c:spPr>
          </c:marker>
          <c:cat>
            <c:multiLvlStrRef>
              <c:f>'Flouridated and non Flouridated'!$AM$35:$AN$65</c:f>
              <c:multiLvlStrCache>
                <c:ptCount val="31"/>
                <c:lvl>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lvl>
                <c:lvl>
                  <c:pt idx="0">
                    <c:v>Fluoridated</c:v>
                  </c:pt>
                  <c:pt idx="16">
                    <c:v>Not Fluoridated</c:v>
                  </c:pt>
                </c:lvl>
              </c:multiLvlStrCache>
            </c:multiLvlStrRef>
          </c:cat>
          <c:val>
            <c:numRef>
              <c:f>'Flouridated and non Flouridated'!$AO$35:$AO$65</c:f>
              <c:numCache>
                <c:formatCode>0.00</c:formatCode>
                <c:ptCount val="31"/>
                <c:pt idx="0">
                  <c:v>2.74</c:v>
                </c:pt>
                <c:pt idx="1">
                  <c:v>2.95</c:v>
                </c:pt>
                <c:pt idx="2">
                  <c:v>2.94</c:v>
                </c:pt>
                <c:pt idx="3">
                  <c:v>2.89</c:v>
                </c:pt>
                <c:pt idx="4">
                  <c:v>2.97</c:v>
                </c:pt>
                <c:pt idx="5">
                  <c:v>3.05</c:v>
                </c:pt>
                <c:pt idx="6">
                  <c:v>2.88</c:v>
                </c:pt>
                <c:pt idx="7">
                  <c:v>3.74</c:v>
                </c:pt>
                <c:pt idx="8">
                  <c:v>2.62</c:v>
                </c:pt>
                <c:pt idx="9">
                  <c:v>2.66</c:v>
                </c:pt>
                <c:pt idx="10">
                  <c:v>2.57</c:v>
                </c:pt>
                <c:pt idx="11">
                  <c:v>2.5099999999999998</c:v>
                </c:pt>
                <c:pt idx="12">
                  <c:v>2.44</c:v>
                </c:pt>
                <c:pt idx="13">
                  <c:v>2.4500000000000002</c:v>
                </c:pt>
                <c:pt idx="14">
                  <c:v>2.5299999999999998</c:v>
                </c:pt>
                <c:pt idx="16">
                  <c:v>4.3600000000000003</c:v>
                </c:pt>
                <c:pt idx="17">
                  <c:v>4.8899999999999997</c:v>
                </c:pt>
                <c:pt idx="18">
                  <c:v>4.3899999999999997</c:v>
                </c:pt>
                <c:pt idx="19">
                  <c:v>4.5999999999999996</c:v>
                </c:pt>
                <c:pt idx="20">
                  <c:v>4.5599999999999996</c:v>
                </c:pt>
                <c:pt idx="21">
                  <c:v>4.2300000000000004</c:v>
                </c:pt>
                <c:pt idx="22">
                  <c:v>4.1500000000000004</c:v>
                </c:pt>
                <c:pt idx="23">
                  <c:v>4.0199999999999996</c:v>
                </c:pt>
                <c:pt idx="24">
                  <c:v>3.65</c:v>
                </c:pt>
                <c:pt idx="25">
                  <c:v>3.47</c:v>
                </c:pt>
                <c:pt idx="26">
                  <c:v>3.72</c:v>
                </c:pt>
                <c:pt idx="27">
                  <c:v>3.72</c:v>
                </c:pt>
                <c:pt idx="28">
                  <c:v>3.44</c:v>
                </c:pt>
                <c:pt idx="29">
                  <c:v>3.35</c:v>
                </c:pt>
                <c:pt idx="30">
                  <c:v>3.28</c:v>
                </c:pt>
              </c:numCache>
            </c:numRef>
          </c:val>
          <c:smooth val="0"/>
          <c:extLst>
            <c:ext xmlns:c16="http://schemas.microsoft.com/office/drawing/2014/chart" uri="{C3380CC4-5D6E-409C-BE32-E72D297353CC}">
              <c16:uniqueId val="{00000000-7C98-4C06-8DDC-BF42E31B5038}"/>
            </c:ext>
          </c:extLst>
        </c:ser>
        <c:ser>
          <c:idx val="2"/>
          <c:order val="1"/>
          <c:tx>
            <c:strRef>
              <c:f>'Flouridated and non Flouridated'!$AP$34</c:f>
              <c:strCache>
                <c:ptCount val="1"/>
                <c:pt idx="0">
                  <c:v>Non-Māori non-Pacific</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multiLvlStrRef>
              <c:f>'Flouridated and non Flouridated'!$AM$35:$AN$65</c:f>
              <c:multiLvlStrCache>
                <c:ptCount val="31"/>
                <c:lvl>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lvl>
                <c:lvl>
                  <c:pt idx="0">
                    <c:v>Fluoridated</c:v>
                  </c:pt>
                  <c:pt idx="16">
                    <c:v>Not Fluoridated</c:v>
                  </c:pt>
                </c:lvl>
              </c:multiLvlStrCache>
            </c:multiLvlStrRef>
          </c:cat>
          <c:val>
            <c:numRef>
              <c:f>'Flouridated and non Flouridated'!$AP$35:$AP$65</c:f>
              <c:numCache>
                <c:formatCode>0.00</c:formatCode>
                <c:ptCount val="31"/>
                <c:pt idx="0">
                  <c:v>1.05</c:v>
                </c:pt>
                <c:pt idx="1">
                  <c:v>1.19</c:v>
                </c:pt>
                <c:pt idx="2">
                  <c:v>1.1599999999999999</c:v>
                </c:pt>
                <c:pt idx="3">
                  <c:v>1.23</c:v>
                </c:pt>
                <c:pt idx="4">
                  <c:v>1.17</c:v>
                </c:pt>
                <c:pt idx="5">
                  <c:v>1.35</c:v>
                </c:pt>
                <c:pt idx="6">
                  <c:v>1.1100000000000001</c:v>
                </c:pt>
                <c:pt idx="7">
                  <c:v>1.2</c:v>
                </c:pt>
                <c:pt idx="8">
                  <c:v>1.1299999999999999</c:v>
                </c:pt>
                <c:pt idx="9">
                  <c:v>1.9</c:v>
                </c:pt>
                <c:pt idx="10">
                  <c:v>1.04</c:v>
                </c:pt>
                <c:pt idx="11">
                  <c:v>1.1200000000000001</c:v>
                </c:pt>
                <c:pt idx="12">
                  <c:v>1.1100000000000001</c:v>
                </c:pt>
                <c:pt idx="13">
                  <c:v>1.19</c:v>
                </c:pt>
                <c:pt idx="14">
                  <c:v>1.1499999999999999</c:v>
                </c:pt>
                <c:pt idx="16">
                  <c:v>1.96</c:v>
                </c:pt>
                <c:pt idx="17">
                  <c:v>2.0699999999999998</c:v>
                </c:pt>
                <c:pt idx="18">
                  <c:v>1.97</c:v>
                </c:pt>
                <c:pt idx="19">
                  <c:v>1.95</c:v>
                </c:pt>
                <c:pt idx="20">
                  <c:v>1.8</c:v>
                </c:pt>
                <c:pt idx="21">
                  <c:v>1.88</c:v>
                </c:pt>
                <c:pt idx="22">
                  <c:v>1.55</c:v>
                </c:pt>
                <c:pt idx="23">
                  <c:v>1.41</c:v>
                </c:pt>
                <c:pt idx="24">
                  <c:v>1.39</c:v>
                </c:pt>
                <c:pt idx="25">
                  <c:v>1.34</c:v>
                </c:pt>
                <c:pt idx="26">
                  <c:v>1.46</c:v>
                </c:pt>
                <c:pt idx="27">
                  <c:v>1.44</c:v>
                </c:pt>
                <c:pt idx="28">
                  <c:v>1.38</c:v>
                </c:pt>
                <c:pt idx="29">
                  <c:v>1.3</c:v>
                </c:pt>
                <c:pt idx="30">
                  <c:v>1.22</c:v>
                </c:pt>
              </c:numCache>
            </c:numRef>
          </c:val>
          <c:smooth val="0"/>
          <c:extLst>
            <c:ext xmlns:c16="http://schemas.microsoft.com/office/drawing/2014/chart" uri="{C3380CC4-5D6E-409C-BE32-E72D297353CC}">
              <c16:uniqueId val="{00000001-7C98-4C06-8DDC-BF42E31B5038}"/>
            </c:ext>
          </c:extLst>
        </c:ser>
        <c:dLbls>
          <c:showLegendKey val="0"/>
          <c:showVal val="0"/>
          <c:showCatName val="0"/>
          <c:showSerName val="0"/>
          <c:showPercent val="0"/>
          <c:showBubbleSize val="0"/>
        </c:dLbls>
        <c:marker val="1"/>
        <c:smooth val="0"/>
        <c:axId val="122696376"/>
        <c:axId val="122696768"/>
      </c:lineChart>
      <c:catAx>
        <c:axId val="122696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696768"/>
        <c:crosses val="autoZero"/>
        <c:auto val="1"/>
        <c:lblAlgn val="ctr"/>
        <c:lblOffset val="100"/>
        <c:noMultiLvlLbl val="0"/>
      </c:catAx>
      <c:valAx>
        <c:axId val="122696768"/>
        <c:scaling>
          <c:orientation val="minMax"/>
        </c:scaling>
        <c:delete val="0"/>
        <c:axPos val="l"/>
        <c:numFmt formatCode="0.00" sourceLinked="1"/>
        <c:majorTickMark val="out"/>
        <c:minorTickMark val="none"/>
        <c:tickLblPos val="nextTo"/>
        <c:spPr>
          <a:noFill/>
          <a:ln>
            <a:solidFill>
              <a:schemeClr val="bg1">
                <a:lumMod val="9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696376"/>
        <c:crosses val="autoZero"/>
        <c:crossBetween val="between"/>
      </c:valAx>
      <c:spPr>
        <a:noFill/>
        <a:ln>
          <a:noFill/>
        </a:ln>
        <a:effectLst/>
      </c:spPr>
    </c:plotArea>
    <c:legend>
      <c:legendPos val="b"/>
      <c:layout>
        <c:manualLayout>
          <c:xMode val="edge"/>
          <c:yMode val="edge"/>
          <c:x val="0.7659534463756954"/>
          <c:y val="8.5479724870456825E-2"/>
          <c:w val="0.18141740094988126"/>
          <c:h val="4.87016395677813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47624</xdr:colOff>
      <xdr:row>7</xdr:row>
      <xdr:rowOff>95250</xdr:rowOff>
    </xdr:from>
    <xdr:to>
      <xdr:col>10</xdr:col>
      <xdr:colOff>323849</xdr:colOff>
      <xdr:row>31</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542925</xdr:colOff>
      <xdr:row>7</xdr:row>
      <xdr:rowOff>109537</xdr:rowOff>
    </xdr:from>
    <xdr:to>
      <xdr:col>24</xdr:col>
      <xdr:colOff>123825</xdr:colOff>
      <xdr:row>30</xdr:row>
      <xdr:rowOff>171450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0.01405</cdr:x>
      <cdr:y>0.12102</cdr:y>
    </cdr:from>
    <cdr:to>
      <cdr:x>0.37147</cdr:x>
      <cdr:y>0.20626</cdr:y>
    </cdr:to>
    <cdr:sp macro="" textlink="ref!$C$9">
      <cdr:nvSpPr>
        <cdr:cNvPr id="2" name="TextBox 1"/>
        <cdr:cNvSpPr txBox="1"/>
      </cdr:nvSpPr>
      <cdr:spPr>
        <a:xfrm xmlns:a="http://schemas.openxmlformats.org/drawingml/2006/main">
          <a:off x="106691" y="463389"/>
          <a:ext cx="2713327" cy="3263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93FEA4A-B150-401E-AC56-92338C026DAF}" type="TxLink">
            <a:rPr lang="en-US" sz="900" b="0" i="0" u="none" strike="noStrike">
              <a:solidFill>
                <a:srgbClr val="000000"/>
              </a:solidFill>
              <a:latin typeface="+mn-lt"/>
              <a:cs typeface="Arial"/>
            </a:rPr>
            <a:pPr/>
            <a:t>Mean Number</a:t>
          </a:fld>
          <a:endParaRPr lang="en-NZ" sz="800" baseline="0">
            <a:latin typeface="+mn-lt"/>
          </a:endParaRPr>
        </a:p>
      </cdr:txBody>
    </cdr:sp>
  </cdr:relSizeAnchor>
  <cdr:relSizeAnchor xmlns:cdr="http://schemas.openxmlformats.org/drawingml/2006/chartDrawing">
    <cdr:from>
      <cdr:x>0</cdr:x>
      <cdr:y>0.84729</cdr:y>
    </cdr:from>
    <cdr:to>
      <cdr:x>1</cdr:x>
      <cdr:y>0.99</cdr:y>
    </cdr:to>
    <cdr:sp macro="" textlink="">
      <cdr:nvSpPr>
        <cdr:cNvPr id="3" name="TextBox 2"/>
        <cdr:cNvSpPr txBox="1"/>
      </cdr:nvSpPr>
      <cdr:spPr>
        <a:xfrm xmlns:a="http://schemas.openxmlformats.org/drawingml/2006/main">
          <a:off x="0" y="2421141"/>
          <a:ext cx="4572000" cy="4077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a:t>
          </a:r>
          <a:r>
            <a:rPr lang="en-NZ" sz="900" baseline="0">
              <a:effectLst/>
              <a:latin typeface="+mn-lt"/>
              <a:ea typeface="+mn-ea"/>
              <a:cs typeface="+mn-cs"/>
            </a:rPr>
            <a:t> If the confidence intervals of two rates do not overlap, the difference in rates is said to be significant.</a:t>
          </a:r>
          <a:endParaRPr lang="en-NZ" sz="900">
            <a:effectLst/>
            <a:latin typeface="+mn-lt"/>
            <a:ea typeface="+mn-ea"/>
            <a:cs typeface="+mn-cs"/>
          </a:endParaRPr>
        </a:p>
        <a:p xmlns:a="http://schemas.openxmlformats.org/drawingml/2006/main">
          <a:pPr eaLnBrk="1" fontAlgn="auto" latinLnBrk="0" hangingPunct="1"/>
          <a:r>
            <a:rPr lang="en-NZ" sz="900">
              <a:effectLst/>
              <a:latin typeface="+mn-lt"/>
              <a:ea typeface="+mn-ea"/>
              <a:cs typeface="+mn-cs"/>
            </a:rPr>
            <a:t>Source:</a:t>
          </a:r>
          <a:r>
            <a:rPr lang="en-NZ" sz="900" baseline="0">
              <a:effectLst/>
              <a:latin typeface="+mn-lt"/>
              <a:ea typeface="+mn-ea"/>
              <a:cs typeface="+mn-cs"/>
            </a:rPr>
            <a:t> Community Oral Health Services 2002-2016.</a:t>
          </a:r>
          <a:endParaRPr lang="en-NZ" sz="900">
            <a:effectLs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0.02157</cdr:x>
      <cdr:y>0.12956</cdr:y>
    </cdr:from>
    <cdr:to>
      <cdr:x>0.17386</cdr:x>
      <cdr:y>0.19497</cdr:y>
    </cdr:to>
    <cdr:sp macro="" textlink="">
      <cdr:nvSpPr>
        <cdr:cNvPr id="2" name="TextBox 1"/>
        <cdr:cNvSpPr txBox="1"/>
      </cdr:nvSpPr>
      <cdr:spPr>
        <a:xfrm xmlns:a="http://schemas.openxmlformats.org/drawingml/2006/main">
          <a:off x="161925" y="490538"/>
          <a:ext cx="114300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0.0203</cdr:x>
      <cdr:y>0.13208</cdr:y>
    </cdr:from>
    <cdr:to>
      <cdr:x>0.19797</cdr:x>
      <cdr:y>0.20252</cdr:y>
    </cdr:to>
    <cdr:sp macro="" textlink="">
      <cdr:nvSpPr>
        <cdr:cNvPr id="3" name="TextBox 2"/>
        <cdr:cNvSpPr txBox="1"/>
      </cdr:nvSpPr>
      <cdr:spPr>
        <a:xfrm xmlns:a="http://schemas.openxmlformats.org/drawingml/2006/main">
          <a:off x="152400" y="500063"/>
          <a:ext cx="133350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Rate Ratio</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504825</xdr:colOff>
      <xdr:row>6</xdr:row>
      <xdr:rowOff>66675</xdr:rowOff>
    </xdr:from>
    <xdr:to>
      <xdr:col>17</xdr:col>
      <xdr:colOff>219075</xdr:colOff>
      <xdr:row>37</xdr:row>
      <xdr:rowOff>95250</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0.00422</cdr:x>
      <cdr:y>0.90398</cdr:y>
    </cdr:from>
    <cdr:to>
      <cdr:x>0.99578</cdr:x>
      <cdr:y>0.97658</cdr:y>
    </cdr:to>
    <cdr:sp macro="" textlink="">
      <cdr:nvSpPr>
        <cdr:cNvPr id="2" name="TextBox 1"/>
        <cdr:cNvSpPr txBox="1"/>
      </cdr:nvSpPr>
      <cdr:spPr>
        <a:xfrm xmlns:a="http://schemas.openxmlformats.org/drawingml/2006/main">
          <a:off x="47625" y="3676651"/>
          <a:ext cx="112014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NZ" sz="1100">
              <a:effectLst/>
              <a:latin typeface="+mn-lt"/>
              <a:ea typeface="+mn-ea"/>
              <a:cs typeface="+mn-cs"/>
            </a:rPr>
            <a:t>Source: Community</a:t>
          </a:r>
          <a:r>
            <a:rPr lang="en-NZ" sz="1100" baseline="0">
              <a:effectLst/>
              <a:latin typeface="+mn-lt"/>
              <a:ea typeface="+mn-ea"/>
              <a:cs typeface="+mn-cs"/>
            </a:rPr>
            <a:t> Oral Health Services 2002 - 2016.</a:t>
          </a:r>
          <a:endParaRPr lang="en-NZ">
            <a:effectLst/>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workbookViewId="0">
      <selection activeCell="L9" sqref="L9"/>
    </sheetView>
  </sheetViews>
  <sheetFormatPr defaultColWidth="8.88671875" defaultRowHeight="13.2" x14ac:dyDescent="0.25"/>
  <cols>
    <col min="1" max="16384" width="8.88671875" style="7"/>
  </cols>
  <sheetData>
    <row r="1" spans="1:10" ht="37.799999999999997" x14ac:dyDescent="0.25">
      <c r="A1" s="6" t="s">
        <v>42</v>
      </c>
    </row>
    <row r="2" spans="1:10" ht="18" x14ac:dyDescent="0.25">
      <c r="A2" s="8"/>
    </row>
    <row r="3" spans="1:10" ht="14.25" customHeight="1" x14ac:dyDescent="0.25">
      <c r="A3" s="66" t="s">
        <v>47</v>
      </c>
      <c r="B3" s="66"/>
      <c r="C3" s="66"/>
      <c r="D3" s="66"/>
      <c r="E3" s="66"/>
      <c r="F3" s="66"/>
      <c r="G3" s="66"/>
      <c r="H3" s="66"/>
      <c r="I3" s="66"/>
      <c r="J3" s="66"/>
    </row>
    <row r="4" spans="1:10" ht="14.25" customHeight="1" x14ac:dyDescent="0.25">
      <c r="A4" s="66"/>
      <c r="B4" s="66"/>
      <c r="C4" s="66"/>
      <c r="D4" s="66"/>
      <c r="E4" s="66"/>
      <c r="F4" s="66"/>
      <c r="G4" s="66"/>
      <c r="H4" s="66"/>
      <c r="I4" s="66"/>
      <c r="J4" s="66"/>
    </row>
    <row r="5" spans="1:10" ht="14.25" customHeight="1" x14ac:dyDescent="0.25">
      <c r="A5" s="8" t="s">
        <v>43</v>
      </c>
    </row>
    <row r="6" spans="1:10" ht="14.25" customHeight="1" x14ac:dyDescent="0.25">
      <c r="A6" s="66" t="s">
        <v>48</v>
      </c>
      <c r="B6" s="66"/>
      <c r="C6" s="66"/>
      <c r="D6" s="66"/>
      <c r="E6" s="66"/>
      <c r="F6" s="66"/>
      <c r="G6" s="66"/>
      <c r="H6" s="66"/>
      <c r="I6" s="66"/>
      <c r="J6" s="66"/>
    </row>
    <row r="7" spans="1:10" ht="14.25" customHeight="1" x14ac:dyDescent="0.25">
      <c r="A7" s="66"/>
      <c r="B7" s="66"/>
      <c r="C7" s="66"/>
      <c r="D7" s="66"/>
      <c r="E7" s="66"/>
      <c r="F7" s="66"/>
      <c r="G7" s="66"/>
      <c r="H7" s="66"/>
      <c r="I7" s="66"/>
      <c r="J7" s="66"/>
    </row>
    <row r="8" spans="1:10" ht="14.25" customHeight="1" x14ac:dyDescent="0.25">
      <c r="A8" s="66"/>
      <c r="B8" s="66"/>
      <c r="C8" s="66"/>
      <c r="D8" s="66"/>
      <c r="E8" s="66"/>
      <c r="F8" s="66"/>
      <c r="G8" s="66"/>
      <c r="H8" s="66"/>
      <c r="I8" s="66"/>
      <c r="J8" s="66"/>
    </row>
    <row r="9" spans="1:10" ht="14.25" customHeight="1" x14ac:dyDescent="0.25">
      <c r="A9" s="66"/>
      <c r="B9" s="66"/>
      <c r="C9" s="66"/>
      <c r="D9" s="66"/>
      <c r="E9" s="66"/>
      <c r="F9" s="66"/>
      <c r="G9" s="66"/>
      <c r="H9" s="66"/>
      <c r="I9" s="66"/>
      <c r="J9" s="66"/>
    </row>
    <row r="10" spans="1:10" ht="14.25" customHeight="1" x14ac:dyDescent="0.25">
      <c r="A10" s="66"/>
      <c r="B10" s="66"/>
      <c r="C10" s="66"/>
      <c r="D10" s="66"/>
      <c r="E10" s="66"/>
      <c r="F10" s="66"/>
      <c r="G10" s="66"/>
      <c r="H10" s="66"/>
      <c r="I10" s="66"/>
      <c r="J10" s="66"/>
    </row>
    <row r="11" spans="1:10" ht="14.25" customHeight="1" x14ac:dyDescent="0.25">
      <c r="A11" s="66"/>
      <c r="B11" s="66"/>
      <c r="C11" s="66"/>
      <c r="D11" s="66"/>
      <c r="E11" s="66"/>
      <c r="F11" s="66"/>
      <c r="G11" s="66"/>
      <c r="H11" s="66"/>
      <c r="I11" s="66"/>
      <c r="J11" s="66"/>
    </row>
    <row r="12" spans="1:10" x14ac:dyDescent="0.25">
      <c r="A12" s="66"/>
      <c r="B12" s="66"/>
      <c r="C12" s="66"/>
      <c r="D12" s="66"/>
      <c r="E12" s="66"/>
      <c r="F12" s="66"/>
      <c r="G12" s="66"/>
      <c r="H12" s="66"/>
      <c r="I12" s="66"/>
      <c r="J12" s="66"/>
    </row>
    <row r="13" spans="1:10" ht="12.75" customHeight="1" x14ac:dyDescent="0.25">
      <c r="A13" s="9"/>
      <c r="B13" s="9"/>
      <c r="C13" s="9"/>
      <c r="D13" s="9"/>
      <c r="E13" s="9"/>
      <c r="F13" s="9"/>
      <c r="G13" s="9"/>
      <c r="H13" s="9"/>
      <c r="I13" s="9"/>
      <c r="J13" s="9"/>
    </row>
    <row r="14" spans="1:10" ht="13.95" customHeight="1" x14ac:dyDescent="0.25">
      <c r="A14" s="8" t="s">
        <v>44</v>
      </c>
    </row>
    <row r="15" spans="1:10" x14ac:dyDescent="0.25">
      <c r="A15" s="66" t="s">
        <v>45</v>
      </c>
      <c r="B15" s="66"/>
      <c r="C15" s="66"/>
      <c r="D15" s="66"/>
      <c r="E15" s="66"/>
      <c r="F15" s="66"/>
      <c r="G15" s="66"/>
      <c r="H15" s="66"/>
      <c r="I15" s="66"/>
      <c r="J15" s="66"/>
    </row>
    <row r="16" spans="1:10" x14ac:dyDescent="0.25">
      <c r="A16" s="66"/>
      <c r="B16" s="66"/>
      <c r="C16" s="66"/>
      <c r="D16" s="66"/>
      <c r="E16" s="66"/>
      <c r="F16" s="66"/>
      <c r="G16" s="66"/>
      <c r="H16" s="66"/>
      <c r="I16" s="66"/>
      <c r="J16" s="66"/>
    </row>
    <row r="17" spans="1:10" ht="14.25" customHeight="1" x14ac:dyDescent="0.25">
      <c r="A17" s="66"/>
      <c r="B17" s="66"/>
      <c r="C17" s="66"/>
      <c r="D17" s="66"/>
      <c r="E17" s="66"/>
      <c r="F17" s="66"/>
      <c r="G17" s="66"/>
      <c r="H17" s="66"/>
      <c r="I17" s="66"/>
      <c r="J17" s="66"/>
    </row>
    <row r="18" spans="1:10" ht="14.25" customHeight="1" x14ac:dyDescent="0.25">
      <c r="A18" s="66"/>
      <c r="B18" s="66"/>
      <c r="C18" s="66"/>
      <c r="D18" s="66"/>
      <c r="E18" s="66"/>
      <c r="F18" s="66"/>
      <c r="G18" s="66"/>
      <c r="H18" s="66"/>
      <c r="I18" s="66"/>
      <c r="J18" s="66"/>
    </row>
    <row r="19" spans="1:10" ht="14.25" customHeight="1" x14ac:dyDescent="0.25">
      <c r="A19" s="66"/>
      <c r="B19" s="66"/>
      <c r="C19" s="66"/>
      <c r="D19" s="66"/>
      <c r="E19" s="66"/>
      <c r="F19" s="66"/>
      <c r="G19" s="66"/>
      <c r="H19" s="66"/>
      <c r="I19" s="66"/>
      <c r="J19" s="66"/>
    </row>
    <row r="20" spans="1:10" ht="14.25" customHeight="1" x14ac:dyDescent="0.25">
      <c r="A20" s="10"/>
      <c r="B20" s="10"/>
      <c r="C20" s="10"/>
      <c r="D20" s="10"/>
      <c r="E20" s="10"/>
      <c r="F20" s="10"/>
      <c r="G20" s="10"/>
      <c r="H20" s="10"/>
      <c r="I20" s="10"/>
      <c r="J20" s="10"/>
    </row>
    <row r="21" spans="1:10" ht="14.25" customHeight="1" x14ac:dyDescent="0.25">
      <c r="A21" s="8" t="s">
        <v>46</v>
      </c>
    </row>
    <row r="22" spans="1:10" ht="14.25" customHeight="1" x14ac:dyDescent="0.25">
      <c r="A22" s="66" t="s">
        <v>49</v>
      </c>
      <c r="B22" s="66"/>
      <c r="C22" s="66"/>
      <c r="D22" s="66"/>
      <c r="E22" s="66"/>
      <c r="F22" s="66"/>
      <c r="G22" s="66"/>
      <c r="H22" s="66"/>
      <c r="I22" s="66"/>
      <c r="J22" s="66"/>
    </row>
    <row r="23" spans="1:10" ht="14.25" customHeight="1" x14ac:dyDescent="0.25">
      <c r="A23" s="66"/>
      <c r="B23" s="66"/>
      <c r="C23" s="66"/>
      <c r="D23" s="66"/>
      <c r="E23" s="66"/>
      <c r="F23" s="66"/>
      <c r="G23" s="66"/>
      <c r="H23" s="66"/>
      <c r="I23" s="66"/>
      <c r="J23" s="66"/>
    </row>
    <row r="24" spans="1:10" ht="14.25" customHeight="1" x14ac:dyDescent="0.25">
      <c r="A24" s="66"/>
      <c r="B24" s="66"/>
      <c r="C24" s="66"/>
      <c r="D24" s="66"/>
      <c r="E24" s="66"/>
      <c r="F24" s="66"/>
      <c r="G24" s="66"/>
      <c r="H24" s="66"/>
      <c r="I24" s="66"/>
      <c r="J24" s="66"/>
    </row>
    <row r="25" spans="1:10" x14ac:dyDescent="0.25">
      <c r="A25" s="66"/>
      <c r="B25" s="66"/>
      <c r="C25" s="66"/>
      <c r="D25" s="66"/>
      <c r="E25" s="66"/>
      <c r="F25" s="66"/>
      <c r="G25" s="66"/>
      <c r="H25" s="66"/>
      <c r="I25" s="66"/>
      <c r="J25" s="66"/>
    </row>
    <row r="26" spans="1:10" ht="14.25" customHeight="1" x14ac:dyDescent="0.25">
      <c r="A26" s="66"/>
      <c r="B26" s="66"/>
      <c r="C26" s="66"/>
      <c r="D26" s="66"/>
      <c r="E26" s="66"/>
      <c r="F26" s="66"/>
      <c r="G26" s="66"/>
      <c r="H26" s="66"/>
      <c r="I26" s="66"/>
      <c r="J26" s="66"/>
    </row>
    <row r="27" spans="1:10" ht="14.25" customHeight="1" x14ac:dyDescent="0.25">
      <c r="A27" s="66"/>
      <c r="B27" s="66"/>
      <c r="C27" s="66"/>
      <c r="D27" s="66"/>
      <c r="E27" s="66"/>
      <c r="F27" s="66"/>
      <c r="G27" s="66"/>
      <c r="H27" s="66"/>
      <c r="I27" s="66"/>
      <c r="J27" s="66"/>
    </row>
    <row r="28" spans="1:10" ht="14.25" customHeight="1" x14ac:dyDescent="0.25">
      <c r="A28" s="66"/>
      <c r="B28" s="66"/>
      <c r="C28" s="66"/>
      <c r="D28" s="66"/>
      <c r="E28" s="66"/>
      <c r="F28" s="66"/>
      <c r="G28" s="66"/>
      <c r="H28" s="66"/>
      <c r="I28" s="66"/>
      <c r="J28" s="66"/>
    </row>
    <row r="29" spans="1:10" ht="14.25" customHeight="1" x14ac:dyDescent="0.25">
      <c r="A29" s="9"/>
      <c r="B29" s="9"/>
      <c r="C29" s="9"/>
      <c r="D29" s="9"/>
      <c r="E29" s="9"/>
      <c r="F29" s="9"/>
      <c r="G29" s="9"/>
      <c r="H29" s="9"/>
      <c r="I29" s="9"/>
      <c r="J29" s="9"/>
    </row>
    <row r="30" spans="1:10" ht="14.25" customHeight="1" x14ac:dyDescent="0.25"/>
    <row r="31" spans="1:10" ht="14.25" customHeight="1" x14ac:dyDescent="0.25"/>
    <row r="32" spans="1:10"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1" ht="34.200000000000003" customHeight="1" x14ac:dyDescent="0.25"/>
    <row r="63" ht="15.75" customHeight="1" x14ac:dyDescent="0.25"/>
    <row r="64" ht="15.75" customHeight="1" x14ac:dyDescent="0.25"/>
    <row r="65" ht="15.75" customHeight="1" x14ac:dyDescent="0.25"/>
    <row r="66" ht="14.25" customHeight="1" x14ac:dyDescent="0.25"/>
    <row r="67" ht="14.25" customHeight="1" x14ac:dyDescent="0.25"/>
    <row r="68" ht="14.25" customHeight="1" x14ac:dyDescent="0.25"/>
    <row r="70" ht="14.25" customHeight="1" x14ac:dyDescent="0.25"/>
    <row r="71" ht="14.25" customHeight="1" x14ac:dyDescent="0.25"/>
    <row r="72" ht="14.25" customHeight="1" x14ac:dyDescent="0.25"/>
    <row r="73" ht="14.25" customHeight="1" x14ac:dyDescent="0.25"/>
    <row r="74" ht="13.2" customHeight="1" x14ac:dyDescent="0.25"/>
    <row r="75" ht="13.2" customHeight="1" x14ac:dyDescent="0.25"/>
    <row r="76" ht="13.2" customHeight="1" x14ac:dyDescent="0.25"/>
    <row r="77" ht="13.2" customHeight="1" x14ac:dyDescent="0.25"/>
  </sheetData>
  <sheetProtection algorithmName="SHA-512" hashValue="idxe/PqTWhVgBN/JigLoIR6Icd8btpJ3QGUdM46CUzjDEVDwTzJ29GhaCGJ9u+cVO19PmXNmXndWQJsFUiM1bg==" saltValue="S9DeHcyEe5QGdgAHpy+goQ==" spinCount="100000" sheet="1" objects="1" scenarios="1" selectLockedCells="1" selectUnlockedCells="1"/>
  <mergeCells count="4">
    <mergeCell ref="A15:J19"/>
    <mergeCell ref="A22:J28"/>
    <mergeCell ref="A3:J4"/>
    <mergeCell ref="A6:J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91"/>
  <sheetViews>
    <sheetView zoomScaleNormal="100" workbookViewId="0">
      <pane ySplit="7" topLeftCell="A8" activePane="bottomLeft" state="frozen"/>
      <selection pane="bottomLeft" activeCell="H37" sqref="H37"/>
    </sheetView>
  </sheetViews>
  <sheetFormatPr defaultRowHeight="13.2" x14ac:dyDescent="0.25"/>
  <cols>
    <col min="1" max="1" width="21" style="7" customWidth="1"/>
    <col min="2" max="4" width="9.109375" style="7"/>
    <col min="5" max="5" width="11.109375" style="7" customWidth="1"/>
    <col min="6" max="7" width="9.109375" style="7"/>
    <col min="8" max="8" width="13.5546875" style="7" customWidth="1"/>
    <col min="9" max="18" width="9.109375" style="7"/>
    <col min="19" max="19" width="9.5546875" style="7" bestFit="1" customWidth="1"/>
    <col min="20" max="77" width="9.109375" style="7"/>
    <col min="78" max="16384" width="8.88671875" style="12"/>
  </cols>
  <sheetData>
    <row r="1" spans="1:76" x14ac:dyDescent="0.25">
      <c r="A1" s="71" t="s">
        <v>10</v>
      </c>
      <c r="B1" s="71"/>
      <c r="C1" s="71"/>
      <c r="D1" s="71"/>
      <c r="E1" s="71"/>
      <c r="F1" s="71"/>
      <c r="G1" s="71"/>
      <c r="H1" s="11"/>
      <c r="I1" s="11"/>
      <c r="J1" s="11"/>
      <c r="K1" s="11"/>
      <c r="L1" s="11"/>
      <c r="M1" s="11"/>
      <c r="N1" s="11"/>
      <c r="O1" s="11"/>
      <c r="P1" s="11"/>
      <c r="Q1" s="11"/>
      <c r="R1" s="11"/>
      <c r="S1" s="11"/>
      <c r="T1" s="11"/>
      <c r="U1" s="11"/>
      <c r="V1" s="11"/>
      <c r="W1" s="11"/>
      <c r="X1" s="11"/>
      <c r="Y1" s="11"/>
      <c r="Z1" s="11"/>
      <c r="AA1" s="11"/>
      <c r="AB1" s="11"/>
      <c r="AC1" s="11"/>
    </row>
    <row r="2" spans="1:76" x14ac:dyDescent="0.25">
      <c r="A2" s="71"/>
      <c r="B2" s="71"/>
      <c r="C2" s="71"/>
      <c r="D2" s="71"/>
      <c r="E2" s="71"/>
      <c r="F2" s="71"/>
      <c r="G2" s="71"/>
      <c r="H2" s="11"/>
      <c r="I2" s="11"/>
      <c r="J2" s="11"/>
      <c r="K2" s="11"/>
      <c r="L2" s="11"/>
      <c r="M2" s="11"/>
      <c r="N2" s="11"/>
      <c r="O2" s="11"/>
      <c r="P2" s="11"/>
      <c r="Q2" s="11"/>
      <c r="R2" s="11"/>
      <c r="S2" s="11"/>
      <c r="T2" s="11"/>
      <c r="U2" s="11"/>
      <c r="V2" s="11"/>
      <c r="W2" s="11"/>
      <c r="X2" s="11"/>
      <c r="Y2" s="11"/>
      <c r="Z2" s="11"/>
      <c r="AA2" s="11"/>
      <c r="AB2" s="11"/>
      <c r="AC2" s="11"/>
    </row>
    <row r="3" spans="1:76"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76"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76" ht="15" x14ac:dyDescent="0.25">
      <c r="A5" s="11"/>
      <c r="B5" s="11"/>
      <c r="C5" s="11"/>
      <c r="D5" s="72" t="s">
        <v>11</v>
      </c>
      <c r="E5" s="73"/>
      <c r="F5" s="74" t="s">
        <v>50</v>
      </c>
      <c r="G5" s="75"/>
      <c r="H5" s="75"/>
      <c r="I5" s="75"/>
      <c r="J5" s="75"/>
      <c r="K5" s="75"/>
      <c r="L5" s="75"/>
      <c r="M5" s="75"/>
      <c r="N5" s="76"/>
      <c r="O5" s="13" t="str">
        <f>HYPERLINK("#"&amp;ADDRESS(ROW(),COLUMN()-1),CHAR(128))</f>
        <v>€</v>
      </c>
      <c r="P5" s="11"/>
      <c r="Q5" s="11"/>
      <c r="R5" s="11"/>
      <c r="S5" s="11"/>
      <c r="T5" s="11"/>
      <c r="U5" s="11"/>
      <c r="V5" s="11"/>
      <c r="W5" s="11"/>
      <c r="X5" s="11"/>
      <c r="Y5" s="11"/>
      <c r="Z5" s="11"/>
      <c r="AA5" s="11"/>
      <c r="AB5" s="11"/>
      <c r="AC5" s="11"/>
    </row>
    <row r="6" spans="1:76" x14ac:dyDescent="0.2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76" x14ac:dyDescent="0.2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76" x14ac:dyDescent="0.2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row>
    <row r="9" spans="1:76" x14ac:dyDescent="0.2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76" x14ac:dyDescent="0.2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row>
    <row r="11" spans="1:76"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76" x14ac:dyDescent="0.2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S12" s="14"/>
      <c r="AT12" s="14"/>
      <c r="AU12" s="14"/>
      <c r="AV12" s="14"/>
      <c r="AW12" s="14"/>
      <c r="AX12" s="14"/>
      <c r="AY12" s="14"/>
      <c r="AZ12" s="14"/>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row>
    <row r="13" spans="1:76"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S13" s="14"/>
      <c r="AT13" s="14"/>
      <c r="AU13" s="14"/>
      <c r="AV13" s="14"/>
      <c r="AW13" s="14"/>
      <c r="AX13" s="14"/>
      <c r="AY13" s="14"/>
      <c r="AZ13" s="14"/>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row>
    <row r="14" spans="1:76" x14ac:dyDescent="0.2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S14" s="14"/>
      <c r="AT14" s="14"/>
      <c r="AU14" s="14"/>
      <c r="AV14" s="14"/>
      <c r="AW14" s="14"/>
      <c r="AX14" s="14"/>
      <c r="AY14" s="14"/>
      <c r="AZ14" s="14"/>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row>
    <row r="15" spans="1:76" x14ac:dyDescent="0.2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row>
    <row r="16" spans="1:76" x14ac:dyDescent="0.2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S16" s="14"/>
      <c r="AT16" s="14"/>
      <c r="AU16" s="14"/>
      <c r="AV16" s="14"/>
      <c r="AW16" s="14"/>
      <c r="AX16" s="14"/>
      <c r="AY16" s="14"/>
      <c r="AZ16" s="14"/>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row>
    <row r="17" spans="1:76" x14ac:dyDescent="0.2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S17" s="14"/>
      <c r="AT17" s="14"/>
      <c r="AU17" s="14"/>
      <c r="AV17" s="14"/>
      <c r="AW17" s="14"/>
      <c r="AX17" s="14"/>
      <c r="AY17" s="14"/>
      <c r="AZ17" s="14"/>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row>
    <row r="18" spans="1:76" x14ac:dyDescent="0.2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S18" s="14"/>
      <c r="AT18" s="14"/>
      <c r="AU18" s="14"/>
      <c r="AV18" s="14"/>
      <c r="AW18" s="14"/>
      <c r="AX18" s="14"/>
      <c r="AY18" s="14"/>
      <c r="AZ18" s="14"/>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row>
    <row r="19" spans="1:76"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S19" s="14"/>
      <c r="AT19" s="14"/>
      <c r="AU19" s="14"/>
      <c r="AV19" s="14"/>
      <c r="AW19" s="14"/>
      <c r="AX19" s="14"/>
      <c r="AY19" s="14"/>
      <c r="AZ19" s="14"/>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row>
    <row r="20" spans="1:76" x14ac:dyDescent="0.2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S20" s="14"/>
      <c r="AT20" s="14"/>
      <c r="AU20" s="14"/>
      <c r="AV20" s="14"/>
      <c r="AW20" s="14"/>
      <c r="AX20" s="14"/>
      <c r="AY20" s="14"/>
      <c r="AZ20" s="14"/>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row>
    <row r="21" spans="1:76" x14ac:dyDescent="0.2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S21" s="14"/>
      <c r="AT21" s="14"/>
      <c r="AU21" s="14"/>
      <c r="AV21" s="14"/>
      <c r="AW21" s="14"/>
      <c r="AX21" s="14"/>
      <c r="AY21" s="14"/>
      <c r="AZ21" s="14"/>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row>
    <row r="22" spans="1:76" x14ac:dyDescent="0.2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S22" s="14"/>
      <c r="AT22" s="14"/>
      <c r="AU22" s="14"/>
      <c r="AV22" s="14"/>
      <c r="AW22" s="14"/>
      <c r="AX22" s="14"/>
      <c r="AY22" s="14"/>
      <c r="AZ22" s="14"/>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row>
    <row r="23" spans="1:76" x14ac:dyDescent="0.2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S23" s="14"/>
      <c r="AT23" s="14"/>
      <c r="AU23" s="14"/>
      <c r="AV23" s="14"/>
      <c r="AW23" s="14"/>
      <c r="AX23" s="14"/>
      <c r="AY23" s="14"/>
      <c r="AZ23" s="14"/>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row>
    <row r="24" spans="1:76"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S24" s="14"/>
      <c r="AT24" s="14"/>
      <c r="AU24" s="14"/>
      <c r="AV24" s="14"/>
      <c r="AW24" s="14"/>
      <c r="AX24" s="14"/>
      <c r="AY24" s="14"/>
      <c r="AZ24" s="14"/>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row>
    <row r="25" spans="1:76" x14ac:dyDescent="0.2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S25" s="14"/>
      <c r="AT25" s="14"/>
      <c r="AU25" s="14"/>
      <c r="AV25" s="14"/>
      <c r="AW25" s="14"/>
      <c r="AX25" s="14"/>
      <c r="AY25" s="14"/>
      <c r="AZ25" s="14"/>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row>
    <row r="26" spans="1:76" x14ac:dyDescent="0.2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S26" s="14"/>
      <c r="AT26" s="14"/>
      <c r="AU26" s="14"/>
      <c r="AV26" s="14"/>
      <c r="AW26" s="14"/>
      <c r="AX26" s="14"/>
      <c r="AY26" s="14"/>
      <c r="AZ26" s="14"/>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row>
    <row r="27" spans="1:76" x14ac:dyDescent="0.2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S27" s="14"/>
      <c r="AT27" s="14"/>
      <c r="AU27" s="14"/>
      <c r="AV27" s="14"/>
      <c r="AW27" s="17"/>
      <c r="AX27" s="17"/>
      <c r="AY27" s="17"/>
      <c r="AZ27" s="17"/>
      <c r="BA27" s="18"/>
      <c r="BB27" s="18"/>
      <c r="BC27" s="18"/>
      <c r="BD27" s="18"/>
      <c r="BE27" s="18"/>
      <c r="BF27" s="18"/>
      <c r="BG27" s="18"/>
      <c r="BH27" s="18"/>
      <c r="BI27" s="18"/>
      <c r="BJ27" s="18"/>
      <c r="BK27" s="18"/>
      <c r="BL27" s="18"/>
      <c r="BM27" s="18"/>
      <c r="BN27" s="18"/>
      <c r="BO27" s="18"/>
      <c r="BP27" s="17"/>
      <c r="BQ27" s="17"/>
      <c r="BR27" s="17"/>
      <c r="BS27" s="17"/>
      <c r="BT27" s="17"/>
      <c r="BU27" s="17"/>
      <c r="BV27" s="17"/>
      <c r="BW27" s="17"/>
      <c r="BX27" s="17"/>
    </row>
    <row r="28" spans="1:76" x14ac:dyDescent="0.2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S28" s="14"/>
      <c r="AT28" s="14"/>
      <c r="AU28" s="14"/>
      <c r="AV28" s="14"/>
      <c r="AW28" s="17"/>
      <c r="AX28" s="17"/>
      <c r="AY28" s="17"/>
      <c r="AZ28" s="17"/>
      <c r="BA28" s="18"/>
      <c r="BB28" s="18"/>
      <c r="BC28" s="18"/>
      <c r="BD28" s="18"/>
      <c r="BE28" s="18"/>
      <c r="BF28" s="18"/>
      <c r="BG28" s="18"/>
      <c r="BH28" s="18"/>
      <c r="BI28" s="18"/>
      <c r="BJ28" s="18"/>
      <c r="BK28" s="18"/>
      <c r="BL28" s="18"/>
      <c r="BM28" s="18"/>
      <c r="BN28" s="18"/>
      <c r="BO28" s="18"/>
      <c r="BP28" s="17"/>
      <c r="BQ28" s="17"/>
      <c r="BR28" s="17"/>
      <c r="BS28" s="17"/>
      <c r="BT28" s="17"/>
      <c r="BU28" s="17"/>
      <c r="BV28" s="17"/>
      <c r="BW28" s="17"/>
      <c r="BX28" s="17"/>
    </row>
    <row r="29" spans="1:76"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S29" s="14"/>
      <c r="AT29" s="14"/>
      <c r="AU29" s="14"/>
      <c r="AV29" s="14"/>
      <c r="AW29" s="17"/>
      <c r="AX29" s="17"/>
      <c r="AY29" s="17"/>
      <c r="AZ29" s="17"/>
      <c r="BA29" s="18"/>
      <c r="BB29" s="18"/>
      <c r="BC29" s="18"/>
      <c r="BD29" s="18"/>
      <c r="BE29" s="18"/>
      <c r="BF29" s="18"/>
      <c r="BG29" s="18"/>
      <c r="BH29" s="18"/>
      <c r="BI29" s="18"/>
      <c r="BJ29" s="18"/>
      <c r="BK29" s="18"/>
      <c r="BL29" s="18"/>
      <c r="BM29" s="18"/>
      <c r="BN29" s="18"/>
      <c r="BO29" s="18"/>
      <c r="BP29" s="17"/>
      <c r="BQ29" s="17"/>
      <c r="BR29" s="17"/>
      <c r="BS29" s="17"/>
      <c r="BT29" s="17"/>
      <c r="BU29" s="17"/>
      <c r="BV29" s="17"/>
      <c r="BW29" s="17"/>
      <c r="BX29" s="17"/>
    </row>
    <row r="30" spans="1:76"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S30" s="14"/>
      <c r="AT30" s="14"/>
      <c r="AU30" s="14"/>
      <c r="AV30" s="14"/>
      <c r="AW30" s="17"/>
      <c r="AX30" s="17"/>
      <c r="AY30" s="17"/>
      <c r="AZ30" s="17"/>
      <c r="BA30" s="18"/>
      <c r="BB30" s="18"/>
      <c r="BC30" s="18"/>
      <c r="BD30" s="18"/>
      <c r="BE30" s="18"/>
      <c r="BF30" s="18"/>
      <c r="BG30" s="18"/>
      <c r="BH30" s="18"/>
      <c r="BI30" s="18"/>
      <c r="BJ30" s="18"/>
      <c r="BK30" s="18"/>
      <c r="BL30" s="18"/>
      <c r="BM30" s="18"/>
      <c r="BN30" s="18"/>
      <c r="BO30" s="18"/>
      <c r="BP30" s="17"/>
      <c r="BQ30" s="17"/>
      <c r="BR30" s="17"/>
      <c r="BS30" s="17"/>
      <c r="BT30" s="17"/>
      <c r="BU30" s="17"/>
      <c r="BV30" s="17"/>
      <c r="BW30" s="17"/>
      <c r="BX30" s="17"/>
    </row>
    <row r="31" spans="1:76" ht="15.6" x14ac:dyDescent="0.3">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S31" s="14"/>
      <c r="AT31" s="14"/>
      <c r="AU31" s="14"/>
      <c r="AV31" s="14"/>
      <c r="AW31" s="17"/>
      <c r="AX31" s="17"/>
      <c r="AY31" s="17"/>
      <c r="AZ31" s="19" t="s">
        <v>22</v>
      </c>
      <c r="BA31" s="18"/>
      <c r="BB31" s="18"/>
      <c r="BC31" s="18"/>
      <c r="BD31" s="18"/>
      <c r="BE31" s="18"/>
      <c r="BF31" s="18"/>
      <c r="BG31" s="18"/>
      <c r="BH31" s="18"/>
      <c r="BI31" s="18"/>
      <c r="BJ31" s="18"/>
      <c r="BK31" s="18"/>
      <c r="BL31" s="18"/>
      <c r="BM31" s="18"/>
      <c r="BN31" s="18"/>
      <c r="BO31" s="18"/>
      <c r="BP31" s="17"/>
      <c r="BQ31" s="17"/>
      <c r="BR31" s="17"/>
      <c r="BS31" s="17"/>
      <c r="BT31" s="17"/>
      <c r="BU31" s="17"/>
      <c r="BV31" s="17"/>
      <c r="BW31" s="17"/>
      <c r="BX31" s="17"/>
    </row>
    <row r="32" spans="1:76"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S32" s="14"/>
      <c r="AT32" s="14"/>
      <c r="AU32" s="14"/>
      <c r="AV32" s="14"/>
      <c r="AW32" s="17"/>
      <c r="AX32" s="17"/>
      <c r="AY32" s="17"/>
      <c r="AZ32" s="17"/>
      <c r="BA32" s="18"/>
      <c r="BB32" s="18"/>
      <c r="BC32" s="18"/>
      <c r="BD32" s="18"/>
      <c r="BE32" s="18"/>
      <c r="BF32" s="18"/>
      <c r="BG32" s="18"/>
      <c r="BH32" s="18"/>
      <c r="BI32" s="18"/>
      <c r="BJ32" s="18"/>
      <c r="BK32" s="18"/>
      <c r="BL32" s="18"/>
      <c r="BM32" s="18"/>
      <c r="BN32" s="18"/>
      <c r="BO32" s="18"/>
      <c r="BP32" s="17"/>
      <c r="BQ32" s="17"/>
      <c r="BR32" s="17"/>
      <c r="BS32" s="17"/>
      <c r="BT32" s="17"/>
      <c r="BU32" s="17"/>
      <c r="BV32" s="17"/>
      <c r="BW32" s="17"/>
      <c r="BX32" s="17"/>
    </row>
    <row r="33" spans="1:76"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S33" s="14"/>
      <c r="AT33" s="14"/>
      <c r="AU33" s="14"/>
      <c r="AV33" s="14"/>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row>
    <row r="34" spans="1:76"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S34" s="14"/>
      <c r="AT34" s="14"/>
      <c r="AU34" s="14"/>
      <c r="AV34" s="14"/>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row>
    <row r="35" spans="1:76" ht="15.6" x14ac:dyDescent="0.3">
      <c r="A35" s="11"/>
      <c r="B35" s="20" t="str">
        <f>IF(F5=ref!B2, "Mean dmft at 5 Years of Age, Overall", IF(F5= ref!B3, "Mean DMFT in Year 8, Overall", F5 &amp; ", Overall"))</f>
        <v>Mean dmft at 5 Years of Age, Overall</v>
      </c>
      <c r="C35" s="21"/>
      <c r="D35" s="21"/>
      <c r="E35" s="21"/>
      <c r="F35" s="21"/>
      <c r="G35" s="21"/>
      <c r="H35" s="21"/>
      <c r="I35" s="21"/>
      <c r="J35" s="21"/>
      <c r="K35" s="21"/>
      <c r="L35" s="21"/>
      <c r="M35" s="21"/>
      <c r="N35" s="21"/>
      <c r="O35" s="21"/>
      <c r="P35" s="20" t="str">
        <f>"Rate Ratio of "&amp;B35</f>
        <v>Rate Ratio of Mean dmft at 5 Years of Age, Overall</v>
      </c>
      <c r="Q35" s="21"/>
      <c r="R35" s="21"/>
      <c r="S35" s="21"/>
      <c r="T35" s="21"/>
      <c r="U35" s="21"/>
      <c r="V35" s="21"/>
      <c r="W35" s="21"/>
      <c r="X35" s="20"/>
      <c r="Y35" s="11"/>
      <c r="Z35" s="11"/>
      <c r="AA35" s="11"/>
      <c r="AB35" s="11"/>
      <c r="AC35" s="11"/>
      <c r="AS35" s="14"/>
      <c r="AT35" s="14"/>
      <c r="AU35" s="14"/>
      <c r="AV35" s="14"/>
      <c r="AW35" s="17"/>
      <c r="AX35" s="17"/>
      <c r="AY35" s="17"/>
      <c r="AZ35" s="17"/>
      <c r="BA35" s="68" t="s">
        <v>23</v>
      </c>
      <c r="BB35" s="68"/>
      <c r="BC35" s="68"/>
      <c r="BD35" s="68"/>
      <c r="BE35" s="68"/>
      <c r="BF35" s="68"/>
      <c r="BG35" s="68"/>
      <c r="BH35" s="68"/>
      <c r="BI35" s="68"/>
      <c r="BJ35" s="68"/>
      <c r="BK35" s="68"/>
      <c r="BL35" s="68"/>
      <c r="BM35" s="68" t="s">
        <v>24</v>
      </c>
      <c r="BN35" s="68"/>
      <c r="BO35" s="68"/>
      <c r="BP35" s="68"/>
      <c r="BQ35" s="68"/>
      <c r="BR35" s="68"/>
      <c r="BS35" s="68"/>
      <c r="BT35" s="68"/>
      <c r="BU35" s="68"/>
      <c r="BV35" s="68"/>
      <c r="BW35" s="68"/>
      <c r="BX35" s="68"/>
    </row>
    <row r="36" spans="1:76" x14ac:dyDescent="0.25">
      <c r="A36" s="11"/>
      <c r="B36" s="11"/>
      <c r="C36" s="11"/>
      <c r="D36" s="11"/>
      <c r="E36" s="11"/>
      <c r="F36" s="11"/>
      <c r="G36" s="11"/>
      <c r="H36" s="11"/>
      <c r="I36" s="11"/>
      <c r="J36" s="11"/>
      <c r="K36" s="11"/>
      <c r="L36" s="11"/>
      <c r="M36" s="11"/>
      <c r="N36" s="11"/>
      <c r="O36" s="11"/>
      <c r="P36" s="22"/>
      <c r="Q36" s="11"/>
      <c r="R36" s="11"/>
      <c r="S36" s="11"/>
      <c r="T36" s="11"/>
      <c r="U36" s="11"/>
      <c r="V36" s="11"/>
      <c r="W36" s="11"/>
      <c r="X36" s="11"/>
      <c r="Y36" s="11"/>
      <c r="Z36" s="11"/>
      <c r="AA36" s="11"/>
      <c r="AB36" s="11"/>
      <c r="AC36" s="11"/>
      <c r="AS36" s="14"/>
      <c r="AT36" s="14"/>
      <c r="AU36" s="14"/>
      <c r="AV36" s="14"/>
      <c r="AW36" s="17"/>
      <c r="AX36" s="17"/>
      <c r="AY36" s="17"/>
      <c r="AZ36" s="17"/>
      <c r="BA36" s="68" t="s">
        <v>19</v>
      </c>
      <c r="BB36" s="68"/>
      <c r="BC36" s="68"/>
      <c r="BD36" s="68"/>
      <c r="BE36" s="68"/>
      <c r="BF36" s="68"/>
      <c r="BG36" s="68" t="s">
        <v>3</v>
      </c>
      <c r="BH36" s="68"/>
      <c r="BI36" s="68"/>
      <c r="BJ36" s="68"/>
      <c r="BK36" s="68"/>
      <c r="BL36" s="68"/>
      <c r="BM36" s="68" t="s">
        <v>19</v>
      </c>
      <c r="BN36" s="68"/>
      <c r="BO36" s="68"/>
      <c r="BP36" s="68"/>
      <c r="BQ36" s="68"/>
      <c r="BR36" s="68"/>
      <c r="BS36" s="68" t="s">
        <v>3</v>
      </c>
      <c r="BT36" s="68"/>
      <c r="BU36" s="68"/>
      <c r="BV36" s="68"/>
      <c r="BW36" s="68"/>
      <c r="BX36" s="68"/>
    </row>
    <row r="37" spans="1:76" x14ac:dyDescent="0.25">
      <c r="A37" s="69" t="s">
        <v>14</v>
      </c>
      <c r="B37" s="69"/>
      <c r="C37" s="69"/>
      <c r="D37" s="69"/>
      <c r="E37" s="69"/>
      <c r="F37" s="69"/>
      <c r="G37" s="69"/>
      <c r="H37" s="11"/>
      <c r="I37" s="11"/>
      <c r="J37" s="11"/>
      <c r="K37" s="11"/>
      <c r="L37" s="11"/>
      <c r="M37" s="11"/>
      <c r="N37" s="11"/>
      <c r="O37" s="11"/>
      <c r="P37" s="69"/>
      <c r="Q37" s="69"/>
      <c r="R37" s="69"/>
      <c r="S37" s="11"/>
      <c r="T37" s="11"/>
      <c r="U37" s="11"/>
      <c r="V37" s="11"/>
      <c r="W37" s="11"/>
      <c r="X37" s="69"/>
      <c r="Y37" s="69"/>
      <c r="Z37" s="69"/>
      <c r="AA37" s="11"/>
      <c r="AB37" s="11"/>
      <c r="AC37" s="11"/>
      <c r="AS37" s="14"/>
      <c r="AT37" s="14"/>
      <c r="AU37" s="14"/>
      <c r="AV37" s="14"/>
      <c r="AW37" s="17"/>
      <c r="AX37" s="17"/>
      <c r="AY37" s="17"/>
      <c r="AZ37" s="17"/>
      <c r="BA37" s="68" t="s">
        <v>1</v>
      </c>
      <c r="BB37" s="68"/>
      <c r="BC37" s="68"/>
      <c r="BD37" s="68" t="s">
        <v>34</v>
      </c>
      <c r="BE37" s="68"/>
      <c r="BF37" s="68"/>
      <c r="BG37" s="68" t="s">
        <v>1</v>
      </c>
      <c r="BH37" s="68"/>
      <c r="BI37" s="68"/>
      <c r="BJ37" s="68" t="s">
        <v>34</v>
      </c>
      <c r="BK37" s="68"/>
      <c r="BL37" s="68"/>
      <c r="BM37" s="68" t="s">
        <v>1</v>
      </c>
      <c r="BN37" s="68"/>
      <c r="BO37" s="68"/>
      <c r="BP37" s="68" t="s">
        <v>34</v>
      </c>
      <c r="BQ37" s="68"/>
      <c r="BR37" s="68"/>
      <c r="BS37" s="68" t="s">
        <v>1</v>
      </c>
      <c r="BT37" s="68"/>
      <c r="BU37" s="68"/>
      <c r="BV37" s="68" t="s">
        <v>34</v>
      </c>
      <c r="BW37" s="68"/>
      <c r="BX37" s="68"/>
    </row>
    <row r="38" spans="1:76" x14ac:dyDescent="0.25">
      <c r="A38" s="23"/>
      <c r="B38" s="69" t="s">
        <v>1</v>
      </c>
      <c r="C38" s="69"/>
      <c r="D38" s="69"/>
      <c r="E38" s="69" t="s">
        <v>34</v>
      </c>
      <c r="F38" s="69"/>
      <c r="G38" s="69"/>
      <c r="H38" s="70"/>
      <c r="I38" s="70"/>
      <c r="J38" s="70"/>
      <c r="K38" s="11"/>
      <c r="L38" s="11"/>
      <c r="M38" s="11"/>
      <c r="N38" s="11"/>
      <c r="O38" s="11"/>
      <c r="P38" s="23"/>
      <c r="Q38" s="23"/>
      <c r="R38" s="23"/>
      <c r="S38" s="11"/>
      <c r="T38" s="11"/>
      <c r="U38" s="11"/>
      <c r="V38" s="11"/>
      <c r="W38" s="11"/>
      <c r="X38" s="23"/>
      <c r="Y38" s="23"/>
      <c r="Z38" s="23"/>
      <c r="AA38" s="11"/>
      <c r="AB38" s="11"/>
      <c r="AC38" s="11"/>
      <c r="AD38" s="14"/>
      <c r="AS38" s="14"/>
      <c r="AT38" s="14"/>
      <c r="AU38" s="14"/>
      <c r="AV38" s="14"/>
      <c r="AW38" s="17"/>
      <c r="AX38" s="17"/>
      <c r="AY38" s="17"/>
      <c r="AZ38" s="17" t="s">
        <v>0</v>
      </c>
      <c r="BA38" s="17" t="s">
        <v>20</v>
      </c>
      <c r="BB38" s="17" t="s">
        <v>17</v>
      </c>
      <c r="BC38" s="17" t="s">
        <v>18</v>
      </c>
      <c r="BD38" s="17" t="s">
        <v>20</v>
      </c>
      <c r="BE38" s="17" t="s">
        <v>17</v>
      </c>
      <c r="BF38" s="17" t="s">
        <v>18</v>
      </c>
      <c r="BG38" s="17" t="s">
        <v>21</v>
      </c>
      <c r="BH38" s="17" t="s">
        <v>17</v>
      </c>
      <c r="BI38" s="17" t="s">
        <v>18</v>
      </c>
      <c r="BJ38" s="17" t="s">
        <v>21</v>
      </c>
      <c r="BK38" s="17" t="s">
        <v>17</v>
      </c>
      <c r="BL38" s="17" t="s">
        <v>18</v>
      </c>
      <c r="BM38" s="17" t="s">
        <v>20</v>
      </c>
      <c r="BN38" s="17" t="s">
        <v>17</v>
      </c>
      <c r="BO38" s="17" t="s">
        <v>18</v>
      </c>
      <c r="BP38" s="17" t="s">
        <v>20</v>
      </c>
      <c r="BQ38" s="17" t="s">
        <v>17</v>
      </c>
      <c r="BR38" s="17" t="s">
        <v>18</v>
      </c>
      <c r="BS38" s="17" t="s">
        <v>21</v>
      </c>
      <c r="BT38" s="17" t="s">
        <v>17</v>
      </c>
      <c r="BU38" s="17" t="s">
        <v>18</v>
      </c>
      <c r="BV38" s="17" t="s">
        <v>21</v>
      </c>
      <c r="BW38" s="17" t="s">
        <v>17</v>
      </c>
      <c r="BX38" s="17" t="s">
        <v>18</v>
      </c>
    </row>
    <row r="39" spans="1:76" x14ac:dyDescent="0.25">
      <c r="A39" s="24" t="s">
        <v>0</v>
      </c>
      <c r="B39" s="23" t="str">
        <f>IF(OR($F$5 = ref!B2, $F$5 =ref!B3), "Mean", "Percent")</f>
        <v>Mean</v>
      </c>
      <c r="C39" s="25" t="s">
        <v>17</v>
      </c>
      <c r="D39" s="26" t="s">
        <v>18</v>
      </c>
      <c r="E39" s="23" t="str">
        <f>IF(OR($F$5 = ref!$B$2, $F$5 =ref!$B$3), "Mean", "Percent")</f>
        <v>Mean</v>
      </c>
      <c r="F39" s="25" t="s">
        <v>17</v>
      </c>
      <c r="G39" s="25" t="s">
        <v>18</v>
      </c>
      <c r="H39" s="25"/>
      <c r="I39" s="25"/>
      <c r="J39" s="25"/>
      <c r="K39" s="11"/>
      <c r="L39" s="11"/>
      <c r="M39" s="11"/>
      <c r="N39" s="11"/>
      <c r="O39" s="11"/>
      <c r="P39" s="24" t="s">
        <v>0</v>
      </c>
      <c r="Q39" s="22" t="s">
        <v>53</v>
      </c>
      <c r="R39" s="22"/>
      <c r="S39" s="11"/>
      <c r="T39" s="11"/>
      <c r="U39" s="11"/>
      <c r="V39" s="11"/>
      <c r="W39" s="11"/>
      <c r="X39" s="24"/>
      <c r="Y39" s="11"/>
      <c r="Z39" s="11"/>
      <c r="AA39" s="11"/>
      <c r="AB39" s="11"/>
      <c r="AC39" s="11"/>
      <c r="AD39" s="14" t="s">
        <v>36</v>
      </c>
      <c r="AS39" s="14"/>
      <c r="AT39" s="14"/>
      <c r="AU39" s="14"/>
      <c r="AV39" s="14"/>
      <c r="AW39" s="17"/>
      <c r="AX39" s="17"/>
      <c r="AY39" s="17"/>
      <c r="AZ39" s="17">
        <v>2002</v>
      </c>
      <c r="BA39" s="18">
        <v>33.844999999999999</v>
      </c>
      <c r="BB39" s="18">
        <v>33.036802847234746</v>
      </c>
      <c r="BC39" s="18">
        <v>34.653197152765252</v>
      </c>
      <c r="BD39" s="18">
        <v>50.234999999999999</v>
      </c>
      <c r="BE39" s="18">
        <v>49.629188978128106</v>
      </c>
      <c r="BF39" s="18">
        <v>50.840811021871893</v>
      </c>
      <c r="BG39" s="18">
        <v>1.74</v>
      </c>
      <c r="BH39" s="18">
        <v>1.6984499026204301</v>
      </c>
      <c r="BI39" s="18">
        <v>1.7815500973795699</v>
      </c>
      <c r="BJ39" s="18">
        <v>1.37</v>
      </c>
      <c r="BK39" s="18">
        <v>1.3534784293826121</v>
      </c>
      <c r="BL39" s="18">
        <v>1.3865215706173881</v>
      </c>
      <c r="BM39" s="18">
        <v>33.215000000000003</v>
      </c>
      <c r="BN39" s="18">
        <v>32.31324590204575</v>
      </c>
      <c r="BO39" s="18">
        <v>34.116754097954257</v>
      </c>
      <c r="BP39" s="18">
        <v>62.015000000000001</v>
      </c>
      <c r="BQ39" s="18">
        <v>61.154418007683155</v>
      </c>
      <c r="BR39" s="18">
        <v>62.875581992316846</v>
      </c>
      <c r="BS39" s="18">
        <v>3.5500000000000003</v>
      </c>
      <c r="BT39" s="18">
        <v>3.4536210432714864</v>
      </c>
      <c r="BU39" s="18">
        <v>3.6463789567285141</v>
      </c>
      <c r="BV39" s="18">
        <v>1.5049999999999999</v>
      </c>
      <c r="BW39" s="18">
        <v>1.4841151189480473</v>
      </c>
      <c r="BX39" s="18">
        <v>1.5258848810519525</v>
      </c>
    </row>
    <row r="40" spans="1:76" x14ac:dyDescent="0.25">
      <c r="A40" s="11">
        <v>2002</v>
      </c>
      <c r="B40" s="27">
        <f>IF($F$5=ref!$B$2,BS39,IF($F$5=ref!$B$3,BG39,IF($F$5="Caries-free at 5 Years of Age",BM39,IF($F$5="Caries-free at Year 8",BA39))))</f>
        <v>3.5500000000000003</v>
      </c>
      <c r="C40" s="28">
        <f>IF($F$5=ref!$B$2,BT39,IF($F$5=ref!$B$3,BH39,IF($F$5="Caries-free at 5 Years of Age",BN39,IF($F$5="Caries-free at Year 8",BB39))))</f>
        <v>3.4536210432714864</v>
      </c>
      <c r="D40" s="28">
        <f>IF($F$5=ref!$B$2,BU39,IF($F$5=ref!$B$3,BI39,IF($F$5="Caries-free at 5 Years of Age",BO39,IF($F$5="Caries-free at Year 8",BC39))))</f>
        <v>3.6463789567285141</v>
      </c>
      <c r="E40" s="27">
        <f>IF($F$5=ref!$B$2, BV39, IF($F$5 = ref!$B$3, BJ39,IF($F$5="Caries-free at 5 Years of Age",BP39,IF($F$5="Caries-free at Year 8",BD39))))</f>
        <v>1.5049999999999999</v>
      </c>
      <c r="F40" s="28">
        <f>IF($F$5=ref!$B$2, BW39, IF($F$5 = ref!$B$3, BK39,IF($F$5="Caries-free at 5 Years of Age",BQ39,IF($F$5="Caries-free at Year 8",BE39))))</f>
        <v>1.4841151189480473</v>
      </c>
      <c r="G40" s="28">
        <f>IF($F$5=ref!$B$2, BX39, IF($F$5 = ref!$B$3, BL39,IF($F$5="Caries-free at 5 Years of Age",BR39,IF($F$5="Caries-free at Year 8",BF39))))</f>
        <v>1.5258848810519525</v>
      </c>
      <c r="H40" s="28"/>
      <c r="I40" s="28"/>
      <c r="J40" s="28"/>
      <c r="K40" s="28"/>
      <c r="L40" s="28"/>
      <c r="M40" s="11"/>
      <c r="N40" s="11"/>
      <c r="O40" s="11"/>
      <c r="P40" s="11">
        <v>2002</v>
      </c>
      <c r="Q40" s="27">
        <f>B40/E40</f>
        <v>2.3588039867109636</v>
      </c>
      <c r="R40" s="27"/>
      <c r="S40" s="28"/>
      <c r="T40" s="11"/>
      <c r="U40" s="11"/>
      <c r="V40" s="11"/>
      <c r="W40" s="11"/>
      <c r="X40" s="11"/>
      <c r="Y40" s="28"/>
      <c r="Z40" s="28"/>
      <c r="AA40" s="11"/>
      <c r="AB40" s="11"/>
      <c r="AC40" s="11"/>
      <c r="AD40" s="14">
        <v>1</v>
      </c>
      <c r="AS40" s="14"/>
      <c r="AT40" s="14"/>
      <c r="AU40" s="14"/>
      <c r="AV40" s="14"/>
      <c r="AW40" s="17"/>
      <c r="AX40" s="17"/>
      <c r="AY40" s="17"/>
      <c r="AZ40" s="17">
        <v>2003</v>
      </c>
      <c r="BA40" s="18">
        <v>32.369999999999997</v>
      </c>
      <c r="BB40" s="18">
        <v>31.294503135001921</v>
      </c>
      <c r="BC40" s="18">
        <v>33.44549686499807</v>
      </c>
      <c r="BD40" s="18">
        <v>48.72</v>
      </c>
      <c r="BE40" s="18">
        <v>48.227731538427669</v>
      </c>
      <c r="BF40" s="18">
        <v>49.212268461572329</v>
      </c>
      <c r="BG40" s="18">
        <v>2.2749999999999999</v>
      </c>
      <c r="BH40" s="18">
        <v>2.1994128709338701</v>
      </c>
      <c r="BI40" s="18">
        <v>2.3505871290661298</v>
      </c>
      <c r="BJ40" s="18">
        <v>1.4300000000000002</v>
      </c>
      <c r="BK40" s="18">
        <v>1.4155512335786449</v>
      </c>
      <c r="BL40" s="18">
        <v>1.4444487664213554</v>
      </c>
      <c r="BM40" s="18">
        <v>33.200000000000003</v>
      </c>
      <c r="BN40" s="18">
        <v>32.587528824207645</v>
      </c>
      <c r="BO40" s="18">
        <v>33.812471175792361</v>
      </c>
      <c r="BP40" s="18">
        <v>61.215000000000003</v>
      </c>
      <c r="BQ40" s="18">
        <v>60.217920828258364</v>
      </c>
      <c r="BR40" s="18">
        <v>62.212079171741642</v>
      </c>
      <c r="BS40" s="18">
        <v>3.92</v>
      </c>
      <c r="BT40" s="18">
        <v>3.847684126231746</v>
      </c>
      <c r="BU40" s="18">
        <v>3.9923158737682538</v>
      </c>
      <c r="BV40" s="18">
        <v>1.63</v>
      </c>
      <c r="BW40" s="18">
        <v>1.6034503136496141</v>
      </c>
      <c r="BX40" s="18">
        <v>1.6565496863503857</v>
      </c>
    </row>
    <row r="41" spans="1:76" x14ac:dyDescent="0.25">
      <c r="A41" s="11">
        <v>2003</v>
      </c>
      <c r="B41" s="27">
        <f>IF($F$5=ref!$B$2,BS40,IF($F$5=ref!$B$3,BG40,IF($F$5="Caries-free at 5 Years of Age",BM40,IF($F$5="Caries-free at Year 8",BA40))))</f>
        <v>3.92</v>
      </c>
      <c r="C41" s="28">
        <f>IF($F$5=ref!$B$2,BT40,IF($F$5=ref!$B$3,BH40,IF($F$5="Caries-free at 5 Years of Age",BN40,IF($F$5="Caries-free at Year 8",BB40))))</f>
        <v>3.847684126231746</v>
      </c>
      <c r="D41" s="28">
        <f>IF($F$5=ref!$B$2,BU40,IF($F$5=ref!$B$3,BI40,IF($F$5="Caries-free at 5 Years of Age",BO40,IF($F$5="Caries-free at Year 8",BC40))))</f>
        <v>3.9923158737682538</v>
      </c>
      <c r="E41" s="27">
        <f>IF($F$5=ref!$B$2, BV40, IF($F$5 = ref!$B$3, BJ40,IF($F$5="Caries-free at 5 Years of Age",BP40,IF($F$5="Caries-free at Year 8",BD40))))</f>
        <v>1.63</v>
      </c>
      <c r="F41" s="28">
        <f>IF($F$5=ref!$B$2, BW40, IF($F$5 = ref!$B$3, BK40,IF($F$5="Caries-free at 5 Years of Age",BQ40,IF($F$5="Caries-free at Year 8",BE40))))</f>
        <v>1.6034503136496141</v>
      </c>
      <c r="G41" s="28">
        <f>IF($F$5=ref!$B$2, BX40, IF($F$5 = ref!$B$3, BL40,IF($F$5="Caries-free at 5 Years of Age",BR40,IF($F$5="Caries-free at Year 8",BF40))))</f>
        <v>1.6565496863503857</v>
      </c>
      <c r="H41" s="28"/>
      <c r="I41" s="28"/>
      <c r="J41" s="28"/>
      <c r="K41" s="28"/>
      <c r="L41" s="28"/>
      <c r="M41" s="11"/>
      <c r="N41" s="11"/>
      <c r="O41" s="11"/>
      <c r="P41" s="11">
        <v>2003</v>
      </c>
      <c r="Q41" s="27">
        <f t="shared" ref="Q41:Q50" si="0">B41/E41</f>
        <v>2.404907975460123</v>
      </c>
      <c r="R41" s="27"/>
      <c r="S41" s="28"/>
      <c r="T41" s="11"/>
      <c r="U41" s="11"/>
      <c r="V41" s="11"/>
      <c r="W41" s="11"/>
      <c r="X41" s="11"/>
      <c r="Y41" s="28"/>
      <c r="Z41" s="28"/>
      <c r="AA41" s="11"/>
      <c r="AB41" s="11"/>
      <c r="AC41" s="11"/>
      <c r="AD41" s="14">
        <v>1</v>
      </c>
      <c r="AS41" s="14"/>
      <c r="AT41" s="14"/>
      <c r="AU41" s="14"/>
      <c r="AV41" s="14"/>
      <c r="AW41" s="17"/>
      <c r="AX41" s="17"/>
      <c r="AY41" s="17"/>
      <c r="AZ41" s="17">
        <v>2004</v>
      </c>
      <c r="BA41" s="18">
        <v>33.445</v>
      </c>
      <c r="BB41" s="18">
        <v>32.772660902780835</v>
      </c>
      <c r="BC41" s="18">
        <v>34.117339097219165</v>
      </c>
      <c r="BD41" s="18">
        <v>48.954999999999998</v>
      </c>
      <c r="BE41" s="18">
        <v>48.347027832953408</v>
      </c>
      <c r="BF41" s="18">
        <v>49.562972167046588</v>
      </c>
      <c r="BG41" s="18">
        <v>2.3049999999999997</v>
      </c>
      <c r="BH41" s="18">
        <v>2.2586629804428111</v>
      </c>
      <c r="BI41" s="18">
        <v>2.3513370195571883</v>
      </c>
      <c r="BJ41" s="18">
        <v>1.345</v>
      </c>
      <c r="BK41" s="18">
        <v>1.3282964443942873</v>
      </c>
      <c r="BL41" s="18">
        <v>1.3617035556057127</v>
      </c>
      <c r="BM41" s="18">
        <v>31.159999999999997</v>
      </c>
      <c r="BN41" s="18">
        <v>30.494503306840645</v>
      </c>
      <c r="BO41" s="18">
        <v>31.825496693159348</v>
      </c>
      <c r="BP41" s="18">
        <v>59.84</v>
      </c>
      <c r="BQ41" s="18">
        <v>59.131110530883504</v>
      </c>
      <c r="BR41" s="18">
        <v>60.548889469116503</v>
      </c>
      <c r="BS41" s="18">
        <v>3.665</v>
      </c>
      <c r="BT41" s="18">
        <v>3.5867251161608142</v>
      </c>
      <c r="BU41" s="18">
        <v>3.7432748838391858</v>
      </c>
      <c r="BV41" s="18">
        <v>1.5649999999999999</v>
      </c>
      <c r="BW41" s="18">
        <v>1.5464603606422573</v>
      </c>
      <c r="BX41" s="18">
        <v>1.5835396393577426</v>
      </c>
    </row>
    <row r="42" spans="1:76" x14ac:dyDescent="0.25">
      <c r="A42" s="11">
        <v>2004</v>
      </c>
      <c r="B42" s="27">
        <f>IF($F$5=ref!$B$2,BS41,IF($F$5=ref!$B$3,BG41,IF($F$5="Caries-free at 5 Years of Age",BM41,IF($F$5="Caries-free at Year 8",BA41))))</f>
        <v>3.665</v>
      </c>
      <c r="C42" s="28">
        <f>IF($F$5=ref!$B$2,BT41,IF($F$5=ref!$B$3,BH41,IF($F$5="Caries-free at 5 Years of Age",BN41,IF($F$5="Caries-free at Year 8",BB41))))</f>
        <v>3.5867251161608142</v>
      </c>
      <c r="D42" s="28">
        <f>IF($F$5=ref!$B$2,BU41,IF($F$5=ref!$B$3,BI41,IF($F$5="Caries-free at 5 Years of Age",BO41,IF($F$5="Caries-free at Year 8",BC41))))</f>
        <v>3.7432748838391858</v>
      </c>
      <c r="E42" s="27">
        <f>IF($F$5=ref!$B$2, BV41, IF($F$5 = ref!$B$3, BJ41,IF($F$5="Caries-free at 5 Years of Age",BP41,IF($F$5="Caries-free at Year 8",BD41))))</f>
        <v>1.5649999999999999</v>
      </c>
      <c r="F42" s="28">
        <f>IF($F$5=ref!$B$2, BW41, IF($F$5 = ref!$B$3, BK41,IF($F$5="Caries-free at 5 Years of Age",BQ41,IF($F$5="Caries-free at Year 8",BE41))))</f>
        <v>1.5464603606422573</v>
      </c>
      <c r="G42" s="28">
        <f>IF($F$5=ref!$B$2, BX41, IF($F$5 = ref!$B$3, BL41,IF($F$5="Caries-free at 5 Years of Age",BR41,IF($F$5="Caries-free at Year 8",BF41))))</f>
        <v>1.5835396393577426</v>
      </c>
      <c r="H42" s="28"/>
      <c r="I42" s="28"/>
      <c r="J42" s="28"/>
      <c r="K42" s="28"/>
      <c r="L42" s="28"/>
      <c r="M42" s="11"/>
      <c r="N42" s="11"/>
      <c r="O42" s="11"/>
      <c r="P42" s="11">
        <v>2004</v>
      </c>
      <c r="Q42" s="27">
        <f t="shared" si="0"/>
        <v>2.3418530351437701</v>
      </c>
      <c r="R42" s="27"/>
      <c r="S42" s="28"/>
      <c r="T42" s="11"/>
      <c r="U42" s="11"/>
      <c r="V42" s="11"/>
      <c r="W42" s="11"/>
      <c r="X42" s="11"/>
      <c r="Y42" s="28"/>
      <c r="Z42" s="28"/>
      <c r="AA42" s="11"/>
      <c r="AB42" s="11"/>
      <c r="AC42" s="11"/>
      <c r="AD42" s="14">
        <v>1</v>
      </c>
      <c r="AS42" s="14"/>
      <c r="AT42" s="14"/>
      <c r="AU42" s="14"/>
      <c r="AV42" s="14"/>
      <c r="AW42" s="17"/>
      <c r="AX42" s="17"/>
      <c r="AY42" s="17"/>
      <c r="AZ42" s="17">
        <v>2005</v>
      </c>
      <c r="BA42" s="18">
        <v>32.94</v>
      </c>
      <c r="BB42" s="18">
        <v>32.248096712737244</v>
      </c>
      <c r="BC42" s="18">
        <v>33.631903287262752</v>
      </c>
      <c r="BD42" s="18">
        <v>48.325000000000003</v>
      </c>
      <c r="BE42" s="18">
        <v>47.823964050246488</v>
      </c>
      <c r="BF42" s="18">
        <v>48.826035949753518</v>
      </c>
      <c r="BG42" s="18">
        <v>2.4649999999999999</v>
      </c>
      <c r="BH42" s="18">
        <v>2.4132227807194084</v>
      </c>
      <c r="BI42" s="18">
        <v>2.5167772192805913</v>
      </c>
      <c r="BJ42" s="18">
        <v>1.42</v>
      </c>
      <c r="BK42" s="18">
        <v>1.4052773709539577</v>
      </c>
      <c r="BL42" s="18">
        <v>1.4347226290460422</v>
      </c>
      <c r="BM42" s="18">
        <v>30.700000000000003</v>
      </c>
      <c r="BN42" s="18">
        <v>30.065131547380247</v>
      </c>
      <c r="BO42" s="18">
        <v>31.334868452619759</v>
      </c>
      <c r="BP42" s="18">
        <v>60.8</v>
      </c>
      <c r="BQ42" s="18">
        <v>60.082757897613384</v>
      </c>
      <c r="BR42" s="18">
        <v>61.517242102386611</v>
      </c>
      <c r="BS42" s="18">
        <v>3.7450000000000001</v>
      </c>
      <c r="BT42" s="18">
        <v>3.6675543206820524</v>
      </c>
      <c r="BU42" s="18">
        <v>3.8224456793179478</v>
      </c>
      <c r="BV42" s="18">
        <v>1.5899999999999999</v>
      </c>
      <c r="BW42" s="18">
        <v>1.5712431752829814</v>
      </c>
      <c r="BX42" s="18">
        <v>1.6087568247170183</v>
      </c>
    </row>
    <row r="43" spans="1:76" x14ac:dyDescent="0.25">
      <c r="A43" s="11">
        <v>2005</v>
      </c>
      <c r="B43" s="27">
        <f>IF($F$5=ref!$B$2,BS42,IF($F$5=ref!$B$3,BG42,IF($F$5="Caries-free at 5 Years of Age",BM42,IF($F$5="Caries-free at Year 8",BA42))))</f>
        <v>3.7450000000000001</v>
      </c>
      <c r="C43" s="28">
        <f>IF($F$5=ref!$B$2,BT42,IF($F$5=ref!$B$3,BH42,IF($F$5="Caries-free at 5 Years of Age",BN42,IF($F$5="Caries-free at Year 8",BB42))))</f>
        <v>3.6675543206820524</v>
      </c>
      <c r="D43" s="28">
        <f>IF($F$5=ref!$B$2,BU42,IF($F$5=ref!$B$3,BI42,IF($F$5="Caries-free at 5 Years of Age",BO42,IF($F$5="Caries-free at Year 8",BC42))))</f>
        <v>3.8224456793179478</v>
      </c>
      <c r="E43" s="27">
        <f>IF($F$5=ref!$B$2, BV42, IF($F$5 = ref!$B$3, BJ42,IF($F$5="Caries-free at 5 Years of Age",BP42,IF($F$5="Caries-free at Year 8",BD42))))</f>
        <v>1.5899999999999999</v>
      </c>
      <c r="F43" s="28">
        <f>IF($F$5=ref!$B$2, BW42, IF($F$5 = ref!$B$3, BK42,IF($F$5="Caries-free at 5 Years of Age",BQ42,IF($F$5="Caries-free at Year 8",BE42))))</f>
        <v>1.5712431752829814</v>
      </c>
      <c r="G43" s="28">
        <f>IF($F$5=ref!$B$2, BX42, IF($F$5 = ref!$B$3, BL42,IF($F$5="Caries-free at 5 Years of Age",BR42,IF($F$5="Caries-free at Year 8",BF42))))</f>
        <v>1.6087568247170183</v>
      </c>
      <c r="H43" s="28"/>
      <c r="I43" s="28"/>
      <c r="J43" s="28"/>
      <c r="K43" s="28"/>
      <c r="L43" s="28"/>
      <c r="M43" s="11"/>
      <c r="N43" s="11"/>
      <c r="O43" s="11"/>
      <c r="P43" s="11">
        <v>2005</v>
      </c>
      <c r="Q43" s="27">
        <f t="shared" si="0"/>
        <v>2.3553459119496858</v>
      </c>
      <c r="R43" s="27"/>
      <c r="S43" s="28"/>
      <c r="T43" s="11"/>
      <c r="U43" s="11"/>
      <c r="V43" s="11"/>
      <c r="W43" s="11"/>
      <c r="X43" s="11"/>
      <c r="Y43" s="28"/>
      <c r="Z43" s="28"/>
      <c r="AA43" s="11"/>
      <c r="AB43" s="11"/>
      <c r="AC43" s="11"/>
      <c r="AD43" s="14">
        <v>1</v>
      </c>
      <c r="AS43" s="14"/>
      <c r="AT43" s="14"/>
      <c r="AU43" s="14"/>
      <c r="AV43" s="14"/>
      <c r="AW43" s="17"/>
      <c r="AX43" s="17"/>
      <c r="AY43" s="17"/>
      <c r="AZ43" s="17">
        <v>2006</v>
      </c>
      <c r="BA43" s="18">
        <v>28.215</v>
      </c>
      <c r="BB43" s="18">
        <v>27.609045946627226</v>
      </c>
      <c r="BC43" s="18">
        <v>28.820954053372773</v>
      </c>
      <c r="BD43" s="18">
        <v>40.265000000000001</v>
      </c>
      <c r="BE43" s="18">
        <v>39.848008649848431</v>
      </c>
      <c r="BF43" s="18">
        <v>40.68199135015157</v>
      </c>
      <c r="BG43" s="18">
        <v>2.3650000000000002</v>
      </c>
      <c r="BH43" s="18">
        <v>2.3142085296393193</v>
      </c>
      <c r="BI43" s="18">
        <v>2.4157914703606811</v>
      </c>
      <c r="BJ43" s="18">
        <v>1.5350000000000001</v>
      </c>
      <c r="BK43" s="18">
        <v>1.5191032727559255</v>
      </c>
      <c r="BL43" s="18">
        <v>1.5508967272440748</v>
      </c>
      <c r="BM43" s="18">
        <v>31.215</v>
      </c>
      <c r="BN43" s="18">
        <v>30.559480819379651</v>
      </c>
      <c r="BO43" s="18">
        <v>31.870519180620349</v>
      </c>
      <c r="BP43" s="18">
        <v>62.234999999999999</v>
      </c>
      <c r="BQ43" s="18">
        <v>61.50419718896746</v>
      </c>
      <c r="BR43" s="18">
        <v>62.965802811032539</v>
      </c>
      <c r="BS43" s="18">
        <v>3.7649999999999997</v>
      </c>
      <c r="BT43" s="18">
        <v>3.6859344957541045</v>
      </c>
      <c r="BU43" s="18">
        <v>3.8440655042458949</v>
      </c>
      <c r="BV43" s="18">
        <v>1.4849999999999999</v>
      </c>
      <c r="BW43" s="18">
        <v>1.4675621888907635</v>
      </c>
      <c r="BX43" s="18">
        <v>1.5024378111092362</v>
      </c>
    </row>
    <row r="44" spans="1:76" x14ac:dyDescent="0.25">
      <c r="A44" s="11">
        <v>2006</v>
      </c>
      <c r="B44" s="27">
        <f>IF($F$5=ref!$B$2,BS43,IF($F$5=ref!$B$3,BG43,IF($F$5="Caries-free at 5 Years of Age",BM43,IF($F$5="Caries-free at Year 8",BA43))))</f>
        <v>3.7649999999999997</v>
      </c>
      <c r="C44" s="28">
        <f>IF($F$5=ref!$B$2,BT43,IF($F$5=ref!$B$3,BH43,IF($F$5="Caries-free at 5 Years of Age",BN43,IF($F$5="Caries-free at Year 8",BB43))))</f>
        <v>3.6859344957541045</v>
      </c>
      <c r="D44" s="28">
        <f>IF($F$5=ref!$B$2,BU43,IF($F$5=ref!$B$3,BI43,IF($F$5="Caries-free at 5 Years of Age",BO43,IF($F$5="Caries-free at Year 8",BC43))))</f>
        <v>3.8440655042458949</v>
      </c>
      <c r="E44" s="27">
        <f>IF($F$5=ref!$B$2, BV43, IF($F$5 = ref!$B$3, BJ43,IF($F$5="Caries-free at 5 Years of Age",BP43,IF($F$5="Caries-free at Year 8",BD43))))</f>
        <v>1.4849999999999999</v>
      </c>
      <c r="F44" s="28">
        <f>IF($F$5=ref!$B$2, BW43, IF($F$5 = ref!$B$3, BK43,IF($F$5="Caries-free at 5 Years of Age",BQ43,IF($F$5="Caries-free at Year 8",BE43))))</f>
        <v>1.4675621888907635</v>
      </c>
      <c r="G44" s="28">
        <f>IF($F$5=ref!$B$2, BX43, IF($F$5 = ref!$B$3, BL43,IF($F$5="Caries-free at 5 Years of Age",BR43,IF($F$5="Caries-free at Year 8",BF43))))</f>
        <v>1.5024378111092362</v>
      </c>
      <c r="H44" s="28"/>
      <c r="I44" s="28"/>
      <c r="J44" s="28"/>
      <c r="K44" s="28"/>
      <c r="L44" s="28"/>
      <c r="M44" s="11"/>
      <c r="N44" s="11"/>
      <c r="O44" s="11"/>
      <c r="P44" s="11">
        <v>2006</v>
      </c>
      <c r="Q44" s="27">
        <f t="shared" si="0"/>
        <v>2.5353535353535355</v>
      </c>
      <c r="R44" s="27"/>
      <c r="S44" s="28"/>
      <c r="T44" s="11"/>
      <c r="U44" s="11"/>
      <c r="V44" s="11"/>
      <c r="W44" s="11"/>
      <c r="X44" s="11"/>
      <c r="Y44" s="28"/>
      <c r="Z44" s="28"/>
      <c r="AA44" s="11"/>
      <c r="AB44" s="11"/>
      <c r="AC44" s="11"/>
      <c r="AD44" s="14">
        <v>1</v>
      </c>
      <c r="AS44" s="14"/>
      <c r="AT44" s="14"/>
      <c r="AU44" s="14"/>
      <c r="AV44" s="14"/>
      <c r="AW44" s="17"/>
      <c r="AX44" s="17"/>
      <c r="AY44" s="17"/>
      <c r="AZ44" s="17">
        <v>2007</v>
      </c>
      <c r="BA44" s="18">
        <v>30.79</v>
      </c>
      <c r="BB44" s="18">
        <v>30.163001521337371</v>
      </c>
      <c r="BC44" s="18">
        <v>31.416998478662627</v>
      </c>
      <c r="BD44" s="18">
        <v>43.734999999999999</v>
      </c>
      <c r="BE44" s="18">
        <v>43.270715225781387</v>
      </c>
      <c r="BF44" s="18">
        <v>44.199284774218611</v>
      </c>
      <c r="BG44" s="18">
        <v>2.4350000000000001</v>
      </c>
      <c r="BH44" s="18">
        <v>2.3854143781895583</v>
      </c>
      <c r="BI44" s="18">
        <v>2.4845856218104418</v>
      </c>
      <c r="BJ44" s="18">
        <v>1.58</v>
      </c>
      <c r="BK44" s="18">
        <v>1.5632269362463609</v>
      </c>
      <c r="BL44" s="18">
        <v>1.5967730637536393</v>
      </c>
      <c r="BM44" s="18">
        <v>28.98</v>
      </c>
      <c r="BN44" s="18">
        <v>28.338008845948458</v>
      </c>
      <c r="BO44" s="18">
        <v>29.621991154051543</v>
      </c>
      <c r="BP44" s="18">
        <v>61.35</v>
      </c>
      <c r="BQ44" s="18">
        <v>60.568588516256845</v>
      </c>
      <c r="BR44" s="18">
        <v>62.131411483743157</v>
      </c>
      <c r="BS44" s="18">
        <v>3.64</v>
      </c>
      <c r="BT44" s="18">
        <v>3.5593634299258934</v>
      </c>
      <c r="BU44" s="18">
        <v>3.7206365700741069</v>
      </c>
      <c r="BV44" s="18">
        <v>1.615</v>
      </c>
      <c r="BW44" s="18">
        <v>1.5944298362470222</v>
      </c>
      <c r="BX44" s="18">
        <v>1.6355701637529778</v>
      </c>
    </row>
    <row r="45" spans="1:76" x14ac:dyDescent="0.25">
      <c r="A45" s="11">
        <v>2007</v>
      </c>
      <c r="B45" s="27">
        <f>IF($F$5=ref!$B$2,BS44,IF($F$5=ref!$B$3,BG44,IF($F$5="Caries-free at 5 Years of Age",BM44,IF($F$5="Caries-free at Year 8",BA44))))</f>
        <v>3.64</v>
      </c>
      <c r="C45" s="28">
        <f>IF($F$5=ref!$B$2,BT44,IF($F$5=ref!$B$3,BH44,IF($F$5="Caries-free at 5 Years of Age",BN44,IF($F$5="Caries-free at Year 8",BB44))))</f>
        <v>3.5593634299258934</v>
      </c>
      <c r="D45" s="28">
        <f>IF($F$5=ref!$B$2,BU44,IF($F$5=ref!$B$3,BI44,IF($F$5="Caries-free at 5 Years of Age",BO44,IF($F$5="Caries-free at Year 8",BC44))))</f>
        <v>3.7206365700741069</v>
      </c>
      <c r="E45" s="27">
        <f>IF($F$5=ref!$B$2, BV44, IF($F$5 = ref!$B$3, BJ44,IF($F$5="Caries-free at 5 Years of Age",BP44,IF($F$5="Caries-free at Year 8",BD44))))</f>
        <v>1.615</v>
      </c>
      <c r="F45" s="28">
        <f>IF($F$5=ref!$B$2, BW44, IF($F$5 = ref!$B$3, BK44,IF($F$5="Caries-free at 5 Years of Age",BQ44,IF($F$5="Caries-free at Year 8",BE44))))</f>
        <v>1.5944298362470222</v>
      </c>
      <c r="G45" s="28">
        <f>IF($F$5=ref!$B$2, BX44, IF($F$5 = ref!$B$3, BL44,IF($F$5="Caries-free at 5 Years of Age",BR44,IF($F$5="Caries-free at Year 8",BF44))))</f>
        <v>1.6355701637529778</v>
      </c>
      <c r="H45" s="28"/>
      <c r="I45" s="28"/>
      <c r="J45" s="28"/>
      <c r="K45" s="28"/>
      <c r="L45" s="28"/>
      <c r="M45" s="11"/>
      <c r="N45" s="11"/>
      <c r="O45" s="11"/>
      <c r="P45" s="11">
        <v>2007</v>
      </c>
      <c r="Q45" s="27">
        <f t="shared" si="0"/>
        <v>2.2538699690402479</v>
      </c>
      <c r="R45" s="27"/>
      <c r="S45" s="28"/>
      <c r="T45" s="11"/>
      <c r="U45" s="11"/>
      <c r="V45" s="11"/>
      <c r="W45" s="11"/>
      <c r="X45" s="11"/>
      <c r="Y45" s="28"/>
      <c r="Z45" s="28"/>
      <c r="AA45" s="11"/>
      <c r="AB45" s="11"/>
      <c r="AC45" s="11"/>
      <c r="AD45" s="14">
        <v>1</v>
      </c>
      <c r="AS45" s="14"/>
      <c r="AT45" s="14"/>
      <c r="AU45" s="14"/>
      <c r="AV45" s="14"/>
      <c r="AW45" s="17"/>
      <c r="AX45" s="17"/>
      <c r="AY45" s="17"/>
      <c r="AZ45" s="17">
        <v>2008</v>
      </c>
      <c r="BA45" s="18">
        <v>37.24</v>
      </c>
      <c r="BB45" s="18">
        <v>36.491921334114558</v>
      </c>
      <c r="BC45" s="18">
        <v>37.988078665885446</v>
      </c>
      <c r="BD45" s="18">
        <v>55.03</v>
      </c>
      <c r="BE45" s="18">
        <v>54.443082317705958</v>
      </c>
      <c r="BF45" s="18">
        <v>55.616917682294044</v>
      </c>
      <c r="BG45" s="18">
        <v>2.19</v>
      </c>
      <c r="BH45" s="18">
        <v>2.1460071890899806</v>
      </c>
      <c r="BI45" s="18">
        <v>2.2339928109100193</v>
      </c>
      <c r="BJ45" s="18">
        <v>1.19</v>
      </c>
      <c r="BK45" s="18">
        <v>1.1773081584239522</v>
      </c>
      <c r="BL45" s="18">
        <v>1.2026918415760477</v>
      </c>
      <c r="BM45" s="18">
        <v>36.004999999999995</v>
      </c>
      <c r="BN45" s="18">
        <v>35.249367123055706</v>
      </c>
      <c r="BO45" s="18">
        <v>36.760632876944285</v>
      </c>
      <c r="BP45" s="18">
        <v>66.664999999999992</v>
      </c>
      <c r="BQ45" s="18">
        <v>65.871525207831127</v>
      </c>
      <c r="BR45" s="18">
        <v>67.458474792168857</v>
      </c>
      <c r="BS45" s="18">
        <v>3.5150000000000001</v>
      </c>
      <c r="BT45" s="18">
        <v>3.4412310911690276</v>
      </c>
      <c r="BU45" s="18">
        <v>3.5887689088309727</v>
      </c>
      <c r="BV45" s="18">
        <v>1.33</v>
      </c>
      <c r="BW45" s="18">
        <v>1.3141697821407847</v>
      </c>
      <c r="BX45" s="18">
        <v>1.3458302178592154</v>
      </c>
    </row>
    <row r="46" spans="1:76" x14ac:dyDescent="0.25">
      <c r="A46" s="11">
        <v>2008</v>
      </c>
      <c r="B46" s="27">
        <f>IF($F$5=ref!$B$2,BS45,IF($F$5=ref!$B$3,BG45,IF($F$5="Caries-free at 5 Years of Age",BM45,IF($F$5="Caries-free at Year 8",BA45))))</f>
        <v>3.5150000000000001</v>
      </c>
      <c r="C46" s="28">
        <f>IF($F$5=ref!$B$2,BT45,IF($F$5=ref!$B$3,BH45,IF($F$5="Caries-free at 5 Years of Age",BN45,IF($F$5="Caries-free at Year 8",BB45))))</f>
        <v>3.4412310911690276</v>
      </c>
      <c r="D46" s="28">
        <f>IF($F$5=ref!$B$2,BU45,IF($F$5=ref!$B$3,BI45,IF($F$5="Caries-free at 5 Years of Age",BO45,IF($F$5="Caries-free at Year 8",BC45))))</f>
        <v>3.5887689088309727</v>
      </c>
      <c r="E46" s="27">
        <f>IF($F$5=ref!$B$2, BV45, IF($F$5 = ref!$B$3, BJ45,IF($F$5="Caries-free at 5 Years of Age",BP45,IF($F$5="Caries-free at Year 8",BD45))))</f>
        <v>1.33</v>
      </c>
      <c r="F46" s="28">
        <f>IF($F$5=ref!$B$2, BW45, IF($F$5 = ref!$B$3, BK45,IF($F$5="Caries-free at 5 Years of Age",BQ45,IF($F$5="Caries-free at Year 8",BE45))))</f>
        <v>1.3141697821407847</v>
      </c>
      <c r="G46" s="28">
        <f>IF($F$5=ref!$B$2, BX45, IF($F$5 = ref!$B$3, BL45,IF($F$5="Caries-free at 5 Years of Age",BR45,IF($F$5="Caries-free at Year 8",BF45))))</f>
        <v>1.3458302178592154</v>
      </c>
      <c r="H46" s="28"/>
      <c r="I46" s="28"/>
      <c r="J46" s="28"/>
      <c r="K46" s="28"/>
      <c r="L46" s="28"/>
      <c r="M46" s="11"/>
      <c r="N46" s="11"/>
      <c r="O46" s="11"/>
      <c r="P46" s="11">
        <v>2008</v>
      </c>
      <c r="Q46" s="27">
        <f t="shared" si="0"/>
        <v>2.6428571428571428</v>
      </c>
      <c r="R46" s="27"/>
      <c r="S46" s="28"/>
      <c r="T46" s="11"/>
      <c r="U46" s="11"/>
      <c r="V46" s="11"/>
      <c r="W46" s="11"/>
      <c r="X46" s="11"/>
      <c r="Y46" s="28"/>
      <c r="Z46" s="28"/>
      <c r="AA46" s="11"/>
      <c r="AB46" s="11"/>
      <c r="AC46" s="11"/>
      <c r="AD46" s="14">
        <v>1</v>
      </c>
      <c r="AS46" s="14"/>
      <c r="AT46" s="14"/>
      <c r="AU46" s="14"/>
      <c r="AV46" s="14"/>
      <c r="AW46" s="17"/>
      <c r="AX46" s="17"/>
      <c r="AY46" s="17"/>
      <c r="AZ46" s="17">
        <v>2009</v>
      </c>
      <c r="BA46" s="18">
        <v>41.01</v>
      </c>
      <c r="BB46" s="18">
        <v>40.172075813959374</v>
      </c>
      <c r="BC46" s="18">
        <v>41.847924186040622</v>
      </c>
      <c r="BD46" s="18">
        <v>55.88</v>
      </c>
      <c r="BE46" s="18">
        <v>55.274594864360211</v>
      </c>
      <c r="BF46" s="18">
        <v>56.485405135639795</v>
      </c>
      <c r="BG46" s="18">
        <v>2.06</v>
      </c>
      <c r="BH46" s="18">
        <v>2.0179096848757943</v>
      </c>
      <c r="BI46" s="18">
        <v>2.1020903151242059</v>
      </c>
      <c r="BJ46" s="18">
        <v>1.135</v>
      </c>
      <c r="BK46" s="18">
        <v>1.1227033853086763</v>
      </c>
      <c r="BL46" s="18">
        <v>1.1472966146913237</v>
      </c>
      <c r="BM46" s="18">
        <v>34.305</v>
      </c>
      <c r="BN46" s="18">
        <v>33.63150982290346</v>
      </c>
      <c r="BO46" s="18">
        <v>34.978490177096539</v>
      </c>
      <c r="BP46" s="18">
        <v>65.650000000000006</v>
      </c>
      <c r="BQ46" s="18">
        <v>64.903533637356659</v>
      </c>
      <c r="BR46" s="18">
        <v>66.396466362643352</v>
      </c>
      <c r="BS46" s="18">
        <v>3.88</v>
      </c>
      <c r="BT46" s="18">
        <v>3.8038262093824637</v>
      </c>
      <c r="BU46" s="18">
        <v>3.956173790617536</v>
      </c>
      <c r="BV46" s="18">
        <v>1.3049999999999999</v>
      </c>
      <c r="BW46" s="18">
        <v>1.2901616358987118</v>
      </c>
      <c r="BX46" s="18">
        <v>1.3198383641012881</v>
      </c>
    </row>
    <row r="47" spans="1:76" x14ac:dyDescent="0.25">
      <c r="A47" s="11">
        <v>2009</v>
      </c>
      <c r="B47" s="27">
        <f>IF($F$5=ref!$B$2,BS46,IF($F$5=ref!$B$3,BG46,IF($F$5="Caries-free at 5 Years of Age",BM46,IF($F$5="Caries-free at Year 8",BA46))))</f>
        <v>3.88</v>
      </c>
      <c r="C47" s="28">
        <f>IF($F$5=ref!$B$2,BT46,IF($F$5=ref!$B$3,BH46,IF($F$5="Caries-free at 5 Years of Age",BN46,IF($F$5="Caries-free at Year 8",BB46))))</f>
        <v>3.8038262093824637</v>
      </c>
      <c r="D47" s="28">
        <f>IF($F$5=ref!$B$2,BU46,IF($F$5=ref!$B$3,BI46,IF($F$5="Caries-free at 5 Years of Age",BO46,IF($F$5="Caries-free at Year 8",BC46))))</f>
        <v>3.956173790617536</v>
      </c>
      <c r="E47" s="27">
        <f>IF($F$5=ref!$B$2, BV46, IF($F$5 = ref!$B$3, BJ46,IF($F$5="Caries-free at 5 Years of Age",BP46,IF($F$5="Caries-free at Year 8",BD46))))</f>
        <v>1.3049999999999999</v>
      </c>
      <c r="F47" s="28">
        <f>IF($F$5=ref!$B$2, BW46, IF($F$5 = ref!$B$3, BK46,IF($F$5="Caries-free at 5 Years of Age",BQ46,IF($F$5="Caries-free at Year 8",BE46))))</f>
        <v>1.2901616358987118</v>
      </c>
      <c r="G47" s="28">
        <f>IF($F$5=ref!$B$2, BX46, IF($F$5 = ref!$B$3, BL46,IF($F$5="Caries-free at 5 Years of Age",BR46,IF($F$5="Caries-free at Year 8",BF46))))</f>
        <v>1.3198383641012881</v>
      </c>
      <c r="H47" s="28"/>
      <c r="I47" s="28"/>
      <c r="J47" s="28"/>
      <c r="K47" s="28"/>
      <c r="L47" s="29"/>
      <c r="M47" s="11"/>
      <c r="N47" s="11"/>
      <c r="O47" s="11"/>
      <c r="P47" s="11">
        <v>2009</v>
      </c>
      <c r="Q47" s="27">
        <f t="shared" si="0"/>
        <v>2.9731800766283527</v>
      </c>
      <c r="R47" s="27"/>
      <c r="S47" s="28"/>
      <c r="T47" s="30"/>
      <c r="U47" s="30"/>
      <c r="V47" s="30"/>
      <c r="W47" s="30"/>
      <c r="X47" s="30"/>
      <c r="Y47" s="31"/>
      <c r="Z47" s="31"/>
      <c r="AA47" s="30"/>
      <c r="AB47" s="11"/>
      <c r="AC47" s="11"/>
      <c r="AD47" s="14">
        <v>1</v>
      </c>
      <c r="AS47" s="14"/>
      <c r="AT47" s="14"/>
      <c r="AU47" s="14"/>
      <c r="AV47" s="14"/>
      <c r="AW47" s="17"/>
      <c r="AX47" s="17"/>
      <c r="AY47" s="17"/>
      <c r="AZ47" s="17">
        <v>2010</v>
      </c>
      <c r="BA47" s="18">
        <v>39.865000000000002</v>
      </c>
      <c r="BB47" s="18">
        <v>39.063052201787002</v>
      </c>
      <c r="BC47" s="18">
        <v>40.666947798213002</v>
      </c>
      <c r="BD47" s="18">
        <v>57.924999999999997</v>
      </c>
      <c r="BE47" s="18">
        <v>57.298271719426474</v>
      </c>
      <c r="BF47" s="18">
        <v>58.551728280573521</v>
      </c>
      <c r="BG47" s="18">
        <v>1.9100000000000001</v>
      </c>
      <c r="BH47" s="18">
        <v>1.8715773160770897</v>
      </c>
      <c r="BI47" s="18">
        <v>1.9484226839229106</v>
      </c>
      <c r="BJ47" s="18">
        <v>0.99</v>
      </c>
      <c r="BK47" s="18">
        <v>0.97928854557155298</v>
      </c>
      <c r="BL47" s="18">
        <v>1.000711454428447</v>
      </c>
      <c r="BM47" s="18">
        <v>37.93</v>
      </c>
      <c r="BN47" s="18">
        <v>37.18912362948403</v>
      </c>
      <c r="BO47" s="18">
        <v>38.67087637051597</v>
      </c>
      <c r="BP47" s="18">
        <v>66.81</v>
      </c>
      <c r="BQ47" s="18">
        <v>66.05729083510019</v>
      </c>
      <c r="BR47" s="18">
        <v>67.562709164899815</v>
      </c>
      <c r="BS47" s="18">
        <v>3.1349999999999998</v>
      </c>
      <c r="BT47" s="18">
        <v>3.0737648979286165</v>
      </c>
      <c r="BU47" s="18">
        <v>3.1962351020713831</v>
      </c>
      <c r="BV47" s="18">
        <v>1.2599999999999998</v>
      </c>
      <c r="BW47" s="18">
        <v>1.2458043175007667</v>
      </c>
      <c r="BX47" s="18">
        <v>1.2741956824992329</v>
      </c>
    </row>
    <row r="48" spans="1:76" x14ac:dyDescent="0.25">
      <c r="A48" s="11">
        <v>2010</v>
      </c>
      <c r="B48" s="27">
        <f>IF($F$5=ref!$B$2,BS47,IF($F$5=ref!$B$3,BG47,IF($F$5="Caries-free at 5 Years of Age",BM47,IF($F$5="Caries-free at Year 8",BA47))))</f>
        <v>3.1349999999999998</v>
      </c>
      <c r="C48" s="28">
        <f>IF($F$5=ref!$B$2,BT47,IF($F$5=ref!$B$3,BH47,IF($F$5="Caries-free at 5 Years of Age",BN47,IF($F$5="Caries-free at Year 8",BB47))))</f>
        <v>3.0737648979286165</v>
      </c>
      <c r="D48" s="28">
        <f>IF($F$5=ref!$B$2,BU47,IF($F$5=ref!$B$3,BI47,IF($F$5="Caries-free at 5 Years of Age",BO47,IF($F$5="Caries-free at Year 8",BC47))))</f>
        <v>3.1962351020713831</v>
      </c>
      <c r="E48" s="27">
        <f>IF($F$5=ref!$B$2, BV47, IF($F$5 = ref!$B$3, BJ47,IF($F$5="Caries-free at 5 Years of Age",BP47,IF($F$5="Caries-free at Year 8",BD47))))</f>
        <v>1.2599999999999998</v>
      </c>
      <c r="F48" s="28">
        <f>IF($F$5=ref!$B$2, BW47, IF($F$5 = ref!$B$3, BK47,IF($F$5="Caries-free at 5 Years of Age",BQ47,IF($F$5="Caries-free at Year 8",BE47))))</f>
        <v>1.2458043175007667</v>
      </c>
      <c r="G48" s="28">
        <f>IF($F$5=ref!$B$2, BX47, IF($F$5 = ref!$B$3, BL47,IF($F$5="Caries-free at 5 Years of Age",BR47,IF($F$5="Caries-free at Year 8",BF47))))</f>
        <v>1.2741956824992329</v>
      </c>
      <c r="H48" s="28"/>
      <c r="I48" s="28"/>
      <c r="J48" s="28"/>
      <c r="K48" s="28"/>
      <c r="L48" s="28"/>
      <c r="M48" s="11"/>
      <c r="N48" s="11"/>
      <c r="O48" s="11"/>
      <c r="P48" s="11">
        <v>2010</v>
      </c>
      <c r="Q48" s="27">
        <f t="shared" si="0"/>
        <v>2.4880952380952381</v>
      </c>
      <c r="R48" s="27"/>
      <c r="S48" s="28"/>
      <c r="T48" s="11"/>
      <c r="U48" s="11"/>
      <c r="V48" s="11"/>
      <c r="W48" s="11"/>
      <c r="X48" s="11"/>
      <c r="Y48" s="11"/>
      <c r="Z48" s="11"/>
      <c r="AA48" s="11"/>
      <c r="AB48" s="11"/>
      <c r="AC48" s="11"/>
      <c r="AD48" s="14">
        <v>1</v>
      </c>
      <c r="AS48" s="14"/>
      <c r="AT48" s="14"/>
      <c r="AU48" s="14"/>
      <c r="AV48" s="14"/>
      <c r="AW48" s="17"/>
      <c r="AX48" s="17"/>
      <c r="AY48" s="17"/>
      <c r="AZ48" s="17">
        <v>2011</v>
      </c>
      <c r="BA48" s="18">
        <v>45.545000000000002</v>
      </c>
      <c r="BB48" s="18">
        <v>44.597373786967736</v>
      </c>
      <c r="BC48" s="18">
        <v>46.492626213032267</v>
      </c>
      <c r="BD48" s="18">
        <v>59.585000000000001</v>
      </c>
      <c r="BE48" s="18">
        <v>58.929092140852937</v>
      </c>
      <c r="BF48" s="18">
        <v>60.240907859147065</v>
      </c>
      <c r="BG48" s="18">
        <v>1.5249999999999999</v>
      </c>
      <c r="BH48" s="18">
        <v>1.4932702826902138</v>
      </c>
      <c r="BI48" s="18">
        <v>1.556729717309786</v>
      </c>
      <c r="BJ48" s="18">
        <v>0.9850000000000001</v>
      </c>
      <c r="BK48" s="18">
        <v>0.97415718316254341</v>
      </c>
      <c r="BL48" s="18">
        <v>0.99584281683745679</v>
      </c>
      <c r="BM48" s="18">
        <v>40.950000000000003</v>
      </c>
      <c r="BN48" s="18">
        <v>40.142070616989393</v>
      </c>
      <c r="BO48" s="18">
        <v>41.757929383010612</v>
      </c>
      <c r="BP48" s="18">
        <v>66.260000000000005</v>
      </c>
      <c r="BQ48" s="18">
        <v>65.515844079672988</v>
      </c>
      <c r="BR48" s="18">
        <v>67.004155920327022</v>
      </c>
      <c r="BS48" s="18">
        <v>3.0650000000000004</v>
      </c>
      <c r="BT48" s="18">
        <v>3.0045286066195969</v>
      </c>
      <c r="BU48" s="18">
        <v>3.1254713933804039</v>
      </c>
      <c r="BV48" s="18">
        <v>1.62</v>
      </c>
      <c r="BW48" s="18">
        <v>1.6018060279062818</v>
      </c>
      <c r="BX48" s="18">
        <v>1.6381939720937184</v>
      </c>
    </row>
    <row r="49" spans="1:76" x14ac:dyDescent="0.25">
      <c r="A49" s="11">
        <v>2011</v>
      </c>
      <c r="B49" s="27">
        <f>IF($F$5=ref!$B$2,BS48,IF($F$5=ref!$B$3,BG48,IF($F$5="Caries-free at 5 Years of Age",BM48,IF($F$5="Caries-free at Year 8",BA48))))</f>
        <v>3.0650000000000004</v>
      </c>
      <c r="C49" s="28">
        <f>IF($F$5=ref!$B$2,BT48,IF($F$5=ref!$B$3,BH48,IF($F$5="Caries-free at 5 Years of Age",BN48,IF($F$5="Caries-free at Year 8",BB48))))</f>
        <v>3.0045286066195969</v>
      </c>
      <c r="D49" s="28">
        <f>IF($F$5=ref!$B$2,BU48,IF($F$5=ref!$B$3,BI48,IF($F$5="Caries-free at 5 Years of Age",BO48,IF($F$5="Caries-free at Year 8",BC48))))</f>
        <v>3.1254713933804039</v>
      </c>
      <c r="E49" s="27">
        <f>IF($F$5=ref!$B$2, BV48, IF($F$5 = ref!$B$3, BJ48,IF($F$5="Caries-free at 5 Years of Age",BP48,IF($F$5="Caries-free at Year 8",BD48))))</f>
        <v>1.62</v>
      </c>
      <c r="F49" s="28">
        <f>IF($F$5=ref!$B$2, BW48, IF($F$5 = ref!$B$3, BK48,IF($F$5="Caries-free at 5 Years of Age",BQ48,IF($F$5="Caries-free at Year 8",BE48))))</f>
        <v>1.6018060279062818</v>
      </c>
      <c r="G49" s="28">
        <f>IF($F$5=ref!$B$2, BX48, IF($F$5 = ref!$B$3, BL48,IF($F$5="Caries-free at 5 Years of Age",BR48,IF($F$5="Caries-free at Year 8",BF48))))</f>
        <v>1.6381939720937184</v>
      </c>
      <c r="H49" s="28"/>
      <c r="I49" s="28"/>
      <c r="J49" s="28"/>
      <c r="K49" s="28"/>
      <c r="L49" s="28"/>
      <c r="M49" s="11"/>
      <c r="N49" s="11"/>
      <c r="O49" s="11"/>
      <c r="P49" s="11">
        <v>2011</v>
      </c>
      <c r="Q49" s="27">
        <f t="shared" si="0"/>
        <v>1.8919753086419755</v>
      </c>
      <c r="R49" s="27"/>
      <c r="S49" s="28"/>
      <c r="T49" s="11"/>
      <c r="U49" s="11"/>
      <c r="V49" s="11"/>
      <c r="W49" s="11"/>
      <c r="X49" s="11"/>
      <c r="Y49" s="11"/>
      <c r="Z49" s="11"/>
      <c r="AA49" s="11"/>
      <c r="AB49" s="11"/>
      <c r="AC49" s="11"/>
      <c r="AD49" s="14">
        <v>1</v>
      </c>
      <c r="AS49" s="14"/>
      <c r="AT49" s="14"/>
      <c r="AU49" s="14"/>
      <c r="AV49" s="14"/>
      <c r="AW49" s="17"/>
      <c r="AX49" s="17"/>
      <c r="AY49" s="17"/>
      <c r="AZ49" s="17">
        <v>2012</v>
      </c>
      <c r="BA49" s="18">
        <v>43.774999999999999</v>
      </c>
      <c r="BB49" s="18">
        <v>42.887260508556935</v>
      </c>
      <c r="BC49" s="18">
        <v>44.662739491443062</v>
      </c>
      <c r="BD49" s="18">
        <v>60.93</v>
      </c>
      <c r="BE49" s="18">
        <v>60.25450747050418</v>
      </c>
      <c r="BF49" s="18">
        <v>61.60549252949582</v>
      </c>
      <c r="BG49" s="18">
        <v>1.7450000000000001</v>
      </c>
      <c r="BH49" s="18">
        <v>1.7096120979424752</v>
      </c>
      <c r="BI49" s="18">
        <v>1.7803879020575251</v>
      </c>
      <c r="BJ49" s="18">
        <v>0.94500000000000006</v>
      </c>
      <c r="BK49" s="18">
        <v>0.9345233802663131</v>
      </c>
      <c r="BL49" s="18">
        <v>0.95547661973368703</v>
      </c>
      <c r="BM49" s="18">
        <v>38.67</v>
      </c>
      <c r="BN49" s="18">
        <v>37.921951746228373</v>
      </c>
      <c r="BO49" s="18">
        <v>39.41804825377163</v>
      </c>
      <c r="BP49" s="18">
        <v>68.44</v>
      </c>
      <c r="BQ49" s="18">
        <v>67.656077517578368</v>
      </c>
      <c r="BR49" s="18">
        <v>69.223922482421628</v>
      </c>
      <c r="BS49" s="18">
        <v>3.145</v>
      </c>
      <c r="BT49" s="18">
        <v>3.0841618371318398</v>
      </c>
      <c r="BU49" s="18">
        <v>3.2058381628681603</v>
      </c>
      <c r="BV49" s="18">
        <v>1.25</v>
      </c>
      <c r="BW49" s="18">
        <v>1.2356823041638363</v>
      </c>
      <c r="BX49" s="18">
        <v>1.2643176958361637</v>
      </c>
    </row>
    <row r="50" spans="1:76" x14ac:dyDescent="0.25">
      <c r="A50" s="30">
        <v>2012</v>
      </c>
      <c r="B50" s="27">
        <f>IF($F$5=ref!$B$2,BS49,IF($F$5=ref!$B$3,BG49,IF($F$5="Caries-free at 5 Years of Age",BM49,IF($F$5="Caries-free at Year 8",BA49))))</f>
        <v>3.145</v>
      </c>
      <c r="C50" s="28">
        <f>IF($F$5=ref!$B$2,BT49,IF($F$5=ref!$B$3,BH49,IF($F$5="Caries-free at 5 Years of Age",BN49,IF($F$5="Caries-free at Year 8",BB49))))</f>
        <v>3.0841618371318398</v>
      </c>
      <c r="D50" s="28">
        <f>IF($F$5=ref!$B$2,BU49,IF($F$5=ref!$B$3,BI49,IF($F$5="Caries-free at 5 Years of Age",BO49,IF($F$5="Caries-free at Year 8",BC49))))</f>
        <v>3.2058381628681603</v>
      </c>
      <c r="E50" s="27">
        <f>IF($F$5=ref!$B$2, BV49, IF($F$5 = ref!$B$3, BJ49,IF($F$5="Caries-free at 5 Years of Age",BP49,IF($F$5="Caries-free at Year 8",BD49))))</f>
        <v>1.25</v>
      </c>
      <c r="F50" s="28">
        <f>IF($F$5=ref!$B$2, BW49, IF($F$5 = ref!$B$3, BK49,IF($F$5="Caries-free at 5 Years of Age",BQ49,IF($F$5="Caries-free at Year 8",BE49))))</f>
        <v>1.2356823041638363</v>
      </c>
      <c r="G50" s="28">
        <f>IF($F$5=ref!$B$2, BX49, IF($F$5 = ref!$B$3, BL49,IF($F$5="Caries-free at 5 Years of Age",BR49,IF($F$5="Caries-free at Year 8",BF49))))</f>
        <v>1.2643176958361637</v>
      </c>
      <c r="H50" s="31"/>
      <c r="I50" s="31"/>
      <c r="J50" s="31"/>
      <c r="K50" s="28"/>
      <c r="L50" s="28"/>
      <c r="M50" s="11"/>
      <c r="N50" s="11"/>
      <c r="O50" s="11"/>
      <c r="P50" s="11">
        <v>2012</v>
      </c>
      <c r="Q50" s="27">
        <f t="shared" si="0"/>
        <v>2.516</v>
      </c>
      <c r="R50" s="27"/>
      <c r="S50" s="31"/>
      <c r="T50" s="11"/>
      <c r="U50" s="11"/>
      <c r="V50" s="11"/>
      <c r="W50" s="11"/>
      <c r="X50" s="11"/>
      <c r="Y50" s="11"/>
      <c r="Z50" s="11"/>
      <c r="AA50" s="11"/>
      <c r="AB50" s="11"/>
      <c r="AC50" s="11"/>
      <c r="AD50" s="14">
        <v>1</v>
      </c>
      <c r="AS50" s="14"/>
      <c r="AT50" s="14"/>
      <c r="AU50" s="14"/>
      <c r="AV50" s="14"/>
      <c r="AW50" s="17"/>
      <c r="AX50" s="17"/>
      <c r="AY50" s="17"/>
      <c r="AZ50" s="17">
        <v>2013</v>
      </c>
      <c r="BA50" s="18">
        <v>42.92</v>
      </c>
      <c r="BB50" s="18">
        <v>42.080612625363401</v>
      </c>
      <c r="BC50" s="18">
        <v>43.759387374636603</v>
      </c>
      <c r="BD50" s="18">
        <v>59.3</v>
      </c>
      <c r="BE50" s="18">
        <v>58.659933720527292</v>
      </c>
      <c r="BF50" s="18">
        <v>59.940066279472703</v>
      </c>
      <c r="BG50" s="18">
        <v>1.6850000000000001</v>
      </c>
      <c r="BH50" s="18">
        <v>1.6520464183070207</v>
      </c>
      <c r="BI50" s="18">
        <v>1.7179535816929794</v>
      </c>
      <c r="BJ50" s="18">
        <v>0.90500000000000003</v>
      </c>
      <c r="BK50" s="18">
        <v>0.89523170349202708</v>
      </c>
      <c r="BL50" s="18">
        <v>0.91476829650797298</v>
      </c>
      <c r="BM50" s="18">
        <v>37.409999999999997</v>
      </c>
      <c r="BN50" s="18">
        <v>36.712344118077006</v>
      </c>
      <c r="BO50" s="18">
        <v>38.107655881922987</v>
      </c>
      <c r="BP50" s="18">
        <v>67</v>
      </c>
      <c r="BQ50" s="18">
        <v>66.282950157211971</v>
      </c>
      <c r="BR50" s="18">
        <v>67.717049842788029</v>
      </c>
      <c r="BS50" s="16">
        <v>3.1150000000000002</v>
      </c>
      <c r="BT50" s="16">
        <v>3.0569086321253645</v>
      </c>
      <c r="BU50" s="16">
        <v>3.173091367874636</v>
      </c>
      <c r="BV50" s="16">
        <v>1.28</v>
      </c>
      <c r="BW50" s="16">
        <v>1.2663011373318107</v>
      </c>
      <c r="BX50" s="16">
        <v>1.2936988626681893</v>
      </c>
    </row>
    <row r="51" spans="1:76" x14ac:dyDescent="0.25">
      <c r="A51" s="11">
        <v>2013</v>
      </c>
      <c r="B51" s="27">
        <f>IF($F$5=ref!$B$2,BS50,IF($F$5=ref!$B$3,BG50,IF($F$5="Caries-free at 5 Years of Age",BM50,IF($F$5="Caries-free at Year 8",BA50))))</f>
        <v>3.1150000000000002</v>
      </c>
      <c r="C51" s="28">
        <f>IF($F$5=ref!$B$2,BT50,IF($F$5=ref!$B$3,BH50,IF($F$5="Caries-free at 5 Years of Age",BN50,IF($F$5="Caries-free at Year 8",BB50))))</f>
        <v>3.0569086321253645</v>
      </c>
      <c r="D51" s="28">
        <f>IF($F$5=ref!$B$2,BU50,IF($F$5=ref!$B$3,BI50,IF($F$5="Caries-free at 5 Years of Age",BO50,IF($F$5="Caries-free at Year 8",BC50))))</f>
        <v>3.173091367874636</v>
      </c>
      <c r="E51" s="27">
        <f>IF($F$5=ref!$B$2, BV50, IF($F$5 = ref!$B$3, BJ50,IF($F$5="Caries-free at 5 Years of Age",BP50,IF($F$5="Caries-free at Year 8",BD50))))</f>
        <v>1.28</v>
      </c>
      <c r="F51" s="28">
        <f>IF($F$5=ref!$B$2, BW50, IF($F$5 = ref!$B$3, BK50,IF($F$5="Caries-free at 5 Years of Age",BQ50,IF($F$5="Caries-free at Year 8",BE50))))</f>
        <v>1.2663011373318107</v>
      </c>
      <c r="G51" s="28">
        <f>IF($F$5=ref!$B$2, BX50, IF($F$5 = ref!$B$3, BL50,IF($F$5="Caries-free at 5 Years of Age",BR50,IF($F$5="Caries-free at Year 8",BF50))))</f>
        <v>1.2936988626681893</v>
      </c>
      <c r="H51" s="31"/>
      <c r="I51" s="31"/>
      <c r="J51" s="31"/>
      <c r="K51" s="28"/>
      <c r="L51" s="28"/>
      <c r="M51" s="11"/>
      <c r="N51" s="11"/>
      <c r="O51" s="11"/>
      <c r="P51" s="11">
        <v>2013</v>
      </c>
      <c r="Q51" s="27">
        <f t="shared" ref="Q51:Q54" si="1">B51/E51</f>
        <v>2.43359375</v>
      </c>
      <c r="R51" s="27"/>
      <c r="S51" s="31"/>
      <c r="T51" s="11"/>
      <c r="U51" s="11"/>
      <c r="V51" s="11"/>
      <c r="W51" s="11"/>
      <c r="X51" s="11"/>
      <c r="Y51" s="11"/>
      <c r="Z51" s="11"/>
      <c r="AA51" s="11"/>
      <c r="AB51" s="11"/>
      <c r="AC51" s="11"/>
      <c r="AD51" s="14">
        <v>1</v>
      </c>
      <c r="AS51" s="14"/>
      <c r="AT51" s="14"/>
      <c r="AU51" s="14"/>
      <c r="AV51" s="14"/>
      <c r="AW51" s="17"/>
      <c r="AX51" s="17"/>
      <c r="AY51" s="17"/>
      <c r="AZ51" s="17">
        <v>2014</v>
      </c>
      <c r="BA51" s="18">
        <v>47.89</v>
      </c>
      <c r="BB51" s="18">
        <v>46.889515818910731</v>
      </c>
      <c r="BC51" s="18">
        <v>48.890484181089271</v>
      </c>
      <c r="BD51" s="18">
        <v>62.86</v>
      </c>
      <c r="BE51" s="18">
        <v>62.159447821330119</v>
      </c>
      <c r="BF51" s="18">
        <v>63.56055217866988</v>
      </c>
      <c r="BG51" s="18">
        <v>1.66</v>
      </c>
      <c r="BH51" s="18">
        <v>1.6253204480975529</v>
      </c>
      <c r="BI51" s="18">
        <v>1.6946795519024469</v>
      </c>
      <c r="BJ51" s="18">
        <v>0.85</v>
      </c>
      <c r="BK51" s="18">
        <v>0.84052705453596244</v>
      </c>
      <c r="BL51" s="18">
        <v>0.85947294546403752</v>
      </c>
      <c r="BM51" s="18">
        <v>40.045000000000002</v>
      </c>
      <c r="BN51" s="18">
        <v>39.264322338146243</v>
      </c>
      <c r="BO51" s="18">
        <v>40.82567766185376</v>
      </c>
      <c r="BP51" s="18">
        <v>68.27000000000001</v>
      </c>
      <c r="BQ51" s="18">
        <v>67.428399413898518</v>
      </c>
      <c r="BR51" s="18">
        <v>69.111600586101503</v>
      </c>
      <c r="BS51" s="16">
        <v>2.94</v>
      </c>
      <c r="BT51" s="16">
        <v>2.8826846715982009</v>
      </c>
      <c r="BU51" s="16">
        <v>2.997315328401799</v>
      </c>
      <c r="BV51" s="16">
        <v>1.2450000000000001</v>
      </c>
      <c r="BW51" s="16">
        <v>1.2296522230892581</v>
      </c>
      <c r="BX51" s="16">
        <v>1.2603477769107421</v>
      </c>
    </row>
    <row r="52" spans="1:76" x14ac:dyDescent="0.25">
      <c r="A52" s="11">
        <v>2014</v>
      </c>
      <c r="B52" s="27">
        <f>IF($F$5=ref!$B$2,BS51,IF($F$5=ref!$B$3,BG51,IF($F$5="Caries-free at 5 Years of Age",BM51,IF($F$5="Caries-free at Year 8",BA51))))</f>
        <v>2.94</v>
      </c>
      <c r="C52" s="28">
        <f>IF($F$5=ref!$B$2,BT51,IF($F$5=ref!$B$3,BH51,IF($F$5="Caries-free at 5 Years of Age",BN51,IF($F$5="Caries-free at Year 8",BB51))))</f>
        <v>2.8826846715982009</v>
      </c>
      <c r="D52" s="28">
        <f>IF($F$5=ref!$B$2,BU51,IF($F$5=ref!$B$3,BI51,IF($F$5="Caries-free at 5 Years of Age",BO51,IF($F$5="Caries-free at Year 8",BC51))))</f>
        <v>2.997315328401799</v>
      </c>
      <c r="E52" s="27">
        <f>IF($F$5=ref!$B$2, BV51, IF($F$5 = ref!$B$3, BJ51,IF($F$5="Caries-free at 5 Years of Age",BP51,IF($F$5="Caries-free at Year 8",BD51))))</f>
        <v>1.2450000000000001</v>
      </c>
      <c r="F52" s="28">
        <f>IF($F$5=ref!$B$2, BW51, IF($F$5 = ref!$B$3, BK51,IF($F$5="Caries-free at 5 Years of Age",BQ51,IF($F$5="Caries-free at Year 8",BE51))))</f>
        <v>1.2296522230892581</v>
      </c>
      <c r="G52" s="28">
        <f>IF($F$5=ref!$B$2, BX51, IF($F$5 = ref!$B$3, BL51,IF($F$5="Caries-free at 5 Years of Age",BR51,IF($F$5="Caries-free at Year 8",BF51))))</f>
        <v>1.2603477769107421</v>
      </c>
      <c r="H52" s="31"/>
      <c r="I52" s="31"/>
      <c r="J52" s="31"/>
      <c r="K52" s="28"/>
      <c r="L52" s="28"/>
      <c r="M52" s="11"/>
      <c r="N52" s="11"/>
      <c r="O52" s="11"/>
      <c r="P52" s="11">
        <v>2014</v>
      </c>
      <c r="Q52" s="27">
        <f t="shared" si="1"/>
        <v>2.3614457831325297</v>
      </c>
      <c r="R52" s="27"/>
      <c r="S52" s="31"/>
      <c r="T52" s="11"/>
      <c r="U52" s="11"/>
      <c r="V52" s="11"/>
      <c r="W52" s="11"/>
      <c r="X52" s="11"/>
      <c r="Y52" s="11"/>
      <c r="Z52" s="11"/>
      <c r="AA52" s="11"/>
      <c r="AB52" s="11"/>
      <c r="AC52" s="11"/>
      <c r="AD52" s="14">
        <v>1</v>
      </c>
      <c r="AS52" s="14"/>
      <c r="AT52" s="14"/>
      <c r="AU52" s="14"/>
      <c r="AV52" s="14"/>
      <c r="AW52" s="17"/>
      <c r="AX52" s="17"/>
      <c r="AY52" s="17"/>
      <c r="AZ52" s="17">
        <v>2015</v>
      </c>
      <c r="BA52" s="18">
        <v>49.58</v>
      </c>
      <c r="BB52" s="18">
        <v>48.654716457745714</v>
      </c>
      <c r="BC52" s="18">
        <v>50.505283542254283</v>
      </c>
      <c r="BD52" s="18">
        <v>66.150000000000006</v>
      </c>
      <c r="BE52" s="18">
        <v>65.431306392586791</v>
      </c>
      <c r="BF52" s="18">
        <v>66.868693607413221</v>
      </c>
      <c r="BG52" s="18">
        <v>1.335</v>
      </c>
      <c r="BH52" s="18">
        <v>1.3100856488723382</v>
      </c>
      <c r="BI52" s="18">
        <v>1.3599143511276617</v>
      </c>
      <c r="BJ52" s="18">
        <v>0.73</v>
      </c>
      <c r="BK52" s="18">
        <v>0.72206883849717851</v>
      </c>
      <c r="BL52" s="18">
        <v>0.73793116150282145</v>
      </c>
      <c r="BM52" s="18">
        <v>39.47</v>
      </c>
      <c r="BN52" s="18">
        <v>38.689568450298431</v>
      </c>
      <c r="BO52" s="18">
        <v>40.250431549701567</v>
      </c>
      <c r="BP52" s="18">
        <v>69.050000000000011</v>
      </c>
      <c r="BQ52" s="18">
        <v>68.296083425357594</v>
      </c>
      <c r="BR52" s="18">
        <v>69.803916574642429</v>
      </c>
      <c r="BS52" s="16">
        <v>2.9000000000000004</v>
      </c>
      <c r="BT52" s="16">
        <v>2.8426589436499992</v>
      </c>
      <c r="BU52" s="16">
        <v>2.9573410563500016</v>
      </c>
      <c r="BV52" s="16">
        <v>1.2450000000000001</v>
      </c>
      <c r="BW52" s="16">
        <v>1.231406572984362</v>
      </c>
      <c r="BX52" s="16">
        <v>1.2585934270156383</v>
      </c>
    </row>
    <row r="53" spans="1:76" x14ac:dyDescent="0.25">
      <c r="A53" s="11">
        <v>2015</v>
      </c>
      <c r="B53" s="27">
        <f>IF($F$5=ref!$B$2,BS52,IF($F$5=ref!$B$3,BG52,IF($F$5="Caries-free at 5 Years of Age",BM52,IF($F$5="Caries-free at Year 8",BA52))))</f>
        <v>2.9000000000000004</v>
      </c>
      <c r="C53" s="28">
        <f>IF($F$5=ref!$B$2,BT52,IF($F$5=ref!$B$3,BH52,IF($F$5="Caries-free at 5 Years of Age",BN52,IF($F$5="Caries-free at Year 8",BB52))))</f>
        <v>2.8426589436499992</v>
      </c>
      <c r="D53" s="28">
        <f>IF($F$5=ref!$B$2,BU52,IF($F$5=ref!$B$3,BI52,IF($F$5="Caries-free at 5 Years of Age",BO52,IF($F$5="Caries-free at Year 8",BC52))))</f>
        <v>2.9573410563500016</v>
      </c>
      <c r="E53" s="27">
        <f>IF($F$5=ref!$B$2, BV52, IF($F$5 = ref!$B$3, BJ52,IF($F$5="Caries-free at 5 Years of Age",BP52,IF($F$5="Caries-free at Year 8",BD52))))</f>
        <v>1.2450000000000001</v>
      </c>
      <c r="F53" s="28">
        <f>IF($F$5=ref!$B$2, BW52, IF($F$5 = ref!$B$3, BK52,IF($F$5="Caries-free at 5 Years of Age",BQ52,IF($F$5="Caries-free at Year 8",BE52))))</f>
        <v>1.231406572984362</v>
      </c>
      <c r="G53" s="28">
        <f>IF($F$5=ref!$B$2, BX52, IF($F$5 = ref!$B$3, BL52,IF($F$5="Caries-free at 5 Years of Age",BR52,IF($F$5="Caries-free at Year 8",BF52))))</f>
        <v>1.2585934270156383</v>
      </c>
      <c r="H53" s="31"/>
      <c r="I53" s="31"/>
      <c r="J53" s="31"/>
      <c r="K53" s="28"/>
      <c r="L53" s="28"/>
      <c r="M53" s="11"/>
      <c r="N53" s="11"/>
      <c r="O53" s="11"/>
      <c r="P53" s="11">
        <v>2015</v>
      </c>
      <c r="Q53" s="27">
        <f t="shared" si="1"/>
        <v>2.3293172690763053</v>
      </c>
      <c r="R53" s="27"/>
      <c r="S53" s="31"/>
      <c r="T53" s="11"/>
      <c r="U53" s="11"/>
      <c r="V53" s="11"/>
      <c r="W53" s="11"/>
      <c r="X53" s="11"/>
      <c r="Y53" s="11"/>
      <c r="Z53" s="11"/>
      <c r="AA53" s="11"/>
      <c r="AB53" s="11"/>
      <c r="AC53" s="11"/>
      <c r="AD53" s="14">
        <v>1</v>
      </c>
      <c r="AS53" s="14"/>
      <c r="AT53" s="14"/>
      <c r="AU53" s="14"/>
      <c r="AV53" s="14"/>
      <c r="AW53" s="17"/>
      <c r="AX53" s="17"/>
      <c r="AY53" s="17"/>
      <c r="AZ53" s="17">
        <v>2016</v>
      </c>
      <c r="BA53" s="18">
        <v>52.075000000000003</v>
      </c>
      <c r="BB53" s="18">
        <v>51.044860703370944</v>
      </c>
      <c r="BC53" s="18">
        <v>53.105139296629062</v>
      </c>
      <c r="BD53" s="18">
        <v>67.210000000000008</v>
      </c>
      <c r="BE53" s="18">
        <v>66.48768132340912</v>
      </c>
      <c r="BF53" s="18">
        <v>67.932318676590896</v>
      </c>
      <c r="BG53" s="18">
        <v>1.3450000000000002</v>
      </c>
      <c r="BH53" s="18">
        <v>1.3183934257519718</v>
      </c>
      <c r="BI53" s="18">
        <v>1.3716065742480286</v>
      </c>
      <c r="BJ53" s="18">
        <v>0.68500000000000005</v>
      </c>
      <c r="BK53" s="18">
        <v>0.6776381744760489</v>
      </c>
      <c r="BL53" s="18">
        <v>0.6923618255239512</v>
      </c>
      <c r="BM53" s="18">
        <v>41.35</v>
      </c>
      <c r="BN53" s="18">
        <v>40.565434827926559</v>
      </c>
      <c r="BO53" s="18">
        <v>42.134565172073444</v>
      </c>
      <c r="BP53" s="18">
        <v>69.495000000000005</v>
      </c>
      <c r="BQ53" s="18">
        <v>68.725217388237382</v>
      </c>
      <c r="BR53" s="18">
        <v>70.264782611762627</v>
      </c>
      <c r="BS53" s="16">
        <v>2.9049999999999998</v>
      </c>
      <c r="BT53" s="16">
        <v>2.8498812134250704</v>
      </c>
      <c r="BU53" s="16">
        <v>2.9601187865749292</v>
      </c>
      <c r="BV53" s="16">
        <v>1.1850000000000001</v>
      </c>
      <c r="BW53" s="16">
        <v>1.1718739852516196</v>
      </c>
      <c r="BX53" s="16">
        <v>1.1981260147483805</v>
      </c>
    </row>
    <row r="54" spans="1:76" x14ac:dyDescent="0.25">
      <c r="A54" s="32">
        <v>2016</v>
      </c>
      <c r="B54" s="33">
        <f>IF($F$5=ref!$B$2,BS53,IF($F$5=ref!$B$3,BG53,IF($F$5="Caries-free at 5 Years of Age",BM53,IF($F$5="Caries-free at Year 8",BA53))))</f>
        <v>2.9049999999999998</v>
      </c>
      <c r="C54" s="34">
        <f>IF($F$5=ref!$B$2,BT53,IF($F$5=ref!$B$3,BH53,IF($F$5="Caries-free at 5 Years of Age",BN53,IF($F$5="Caries-free at Year 8",BB53))))</f>
        <v>2.8498812134250704</v>
      </c>
      <c r="D54" s="34">
        <f>IF($F$5=ref!$B$2,BU53,IF($F$5=ref!$B$3,BI53,IF($F$5="Caries-free at 5 Years of Age",BO53,IF($F$5="Caries-free at Year 8",BC53))))</f>
        <v>2.9601187865749292</v>
      </c>
      <c r="E54" s="33">
        <f>IF($F$5=ref!$B$2, BV53, IF($F$5 = ref!$B$3, BJ53,IF($F$5="Caries-free at 5 Years of Age",BP53,IF($F$5="Caries-free at Year 8",BD53))))</f>
        <v>1.1850000000000001</v>
      </c>
      <c r="F54" s="34">
        <f>IF($F$5=ref!$B$2, BW53, IF($F$5 = ref!$B$3, BK53,IF($F$5="Caries-free at 5 Years of Age",BQ53,IF($F$5="Caries-free at Year 8",BE53))))</f>
        <v>1.1718739852516196</v>
      </c>
      <c r="G54" s="34">
        <f>IF($F$5=ref!$B$2, BX53, IF($F$5 = ref!$B$3, BL53,IF($F$5="Caries-free at 5 Years of Age",BR53,IF($F$5="Caries-free at Year 8",BF53))))</f>
        <v>1.1981260147483805</v>
      </c>
      <c r="H54" s="34"/>
      <c r="I54" s="34"/>
      <c r="J54" s="34"/>
      <c r="K54" s="28"/>
      <c r="L54" s="28"/>
      <c r="M54" s="11"/>
      <c r="N54" s="11"/>
      <c r="O54" s="11"/>
      <c r="P54" s="11">
        <v>2016</v>
      </c>
      <c r="Q54" s="27">
        <f t="shared" si="1"/>
        <v>2.4514767932489447</v>
      </c>
      <c r="R54" s="27"/>
      <c r="S54" s="31"/>
      <c r="T54" s="11"/>
      <c r="U54" s="11"/>
      <c r="V54" s="11"/>
      <c r="W54" s="11"/>
      <c r="X54" s="11"/>
      <c r="Y54" s="11"/>
      <c r="Z54" s="11"/>
      <c r="AA54" s="11"/>
      <c r="AB54" s="11"/>
      <c r="AC54" s="11"/>
      <c r="AD54" s="14">
        <v>1</v>
      </c>
      <c r="AS54" s="14"/>
      <c r="AT54" s="14"/>
      <c r="AU54" s="14"/>
      <c r="AV54" s="14"/>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row>
    <row r="55" spans="1:76" x14ac:dyDescent="0.25">
      <c r="A55" s="28"/>
      <c r="B55" s="28"/>
      <c r="C55" s="11"/>
      <c r="D55" s="11"/>
      <c r="E55" s="28"/>
      <c r="F55" s="11"/>
      <c r="G55" s="11"/>
      <c r="H55" s="11"/>
      <c r="I55" s="11"/>
      <c r="J55" s="11"/>
      <c r="K55" s="28"/>
      <c r="L55" s="28"/>
      <c r="M55" s="11"/>
      <c r="N55" s="11"/>
      <c r="O55" s="11"/>
      <c r="P55" s="35"/>
      <c r="Q55" s="36"/>
      <c r="R55" s="36"/>
      <c r="S55" s="36"/>
      <c r="T55" s="11"/>
      <c r="U55" s="11"/>
      <c r="V55" s="11"/>
      <c r="W55" s="11"/>
      <c r="X55" s="11"/>
      <c r="Y55" s="11"/>
      <c r="Z55" s="11"/>
      <c r="AA55" s="11"/>
      <c r="AB55" s="11"/>
      <c r="AC55" s="11"/>
      <c r="AD55" s="14"/>
      <c r="AS55" s="14"/>
      <c r="AT55" s="14"/>
      <c r="AU55" s="14"/>
      <c r="AV55" s="14"/>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row>
    <row r="56" spans="1:76"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4"/>
      <c r="AS56" s="14"/>
      <c r="AT56" s="14"/>
      <c r="AU56" s="14"/>
      <c r="AV56" s="14"/>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row>
    <row r="57" spans="1:76" ht="21" customHeight="1"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S57" s="14"/>
      <c r="AT57" s="14"/>
      <c r="AU57" s="14"/>
      <c r="AV57" s="14"/>
      <c r="AW57" s="37" t="s">
        <v>32</v>
      </c>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row>
    <row r="58" spans="1:76" x14ac:dyDescent="0.25">
      <c r="A58" s="11" t="s">
        <v>41</v>
      </c>
      <c r="B58" s="30"/>
      <c r="C58" s="30"/>
      <c r="D58" s="30"/>
      <c r="E58" s="30"/>
      <c r="F58" s="30"/>
      <c r="G58" s="30"/>
      <c r="H58" s="30"/>
      <c r="I58" s="30"/>
      <c r="J58" s="30"/>
      <c r="K58" s="30"/>
      <c r="L58" s="30"/>
      <c r="M58" s="11"/>
      <c r="N58" s="11"/>
      <c r="O58" s="11"/>
      <c r="P58" s="11" t="s">
        <v>41</v>
      </c>
      <c r="Q58" s="11"/>
      <c r="R58" s="11"/>
      <c r="S58" s="11"/>
      <c r="T58" s="11"/>
      <c r="U58" s="11"/>
      <c r="V58" s="11"/>
      <c r="W58" s="11"/>
      <c r="X58" s="11"/>
      <c r="Y58" s="11"/>
      <c r="Z58" s="11"/>
      <c r="AA58" s="11"/>
      <c r="AB58" s="11"/>
      <c r="AC58" s="11"/>
      <c r="AS58" s="14"/>
      <c r="AT58" s="14"/>
      <c r="AU58" s="14"/>
      <c r="AV58" s="14"/>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row>
    <row r="59" spans="1:76" x14ac:dyDescent="0.25">
      <c r="A59" s="30"/>
      <c r="B59" s="30"/>
      <c r="C59" s="30"/>
      <c r="D59" s="30"/>
      <c r="E59" s="30"/>
      <c r="F59" s="30"/>
      <c r="G59" s="30"/>
      <c r="H59" s="30"/>
      <c r="I59" s="30"/>
      <c r="J59" s="30"/>
      <c r="K59" s="30"/>
      <c r="L59" s="30"/>
      <c r="M59" s="11"/>
      <c r="N59" s="11"/>
      <c r="O59" s="11"/>
      <c r="P59" s="11"/>
      <c r="Q59" s="11"/>
      <c r="R59" s="11"/>
      <c r="S59" s="11"/>
      <c r="T59" s="11"/>
      <c r="U59" s="11"/>
      <c r="V59" s="11"/>
      <c r="W59" s="11"/>
      <c r="X59" s="11"/>
      <c r="Y59" s="11"/>
      <c r="Z59" s="11"/>
      <c r="AA59" s="11"/>
      <c r="AB59" s="11"/>
      <c r="AC59" s="11"/>
      <c r="AS59" s="14"/>
      <c r="AT59" s="14"/>
      <c r="AU59" s="14"/>
      <c r="AV59" s="14"/>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row>
    <row r="60" spans="1:76" ht="15.6" x14ac:dyDescent="0.3">
      <c r="A60" s="30"/>
      <c r="B60" s="38"/>
      <c r="C60" s="39"/>
      <c r="D60" s="39"/>
      <c r="E60" s="39"/>
      <c r="F60" s="39"/>
      <c r="G60" s="39"/>
      <c r="H60" s="39"/>
      <c r="I60" s="39"/>
      <c r="J60" s="39"/>
      <c r="K60" s="39"/>
      <c r="L60" s="39"/>
      <c r="M60" s="20"/>
      <c r="N60" s="20"/>
      <c r="O60" s="20"/>
      <c r="P60" s="20"/>
      <c r="Q60" s="20"/>
      <c r="R60" s="20"/>
      <c r="S60" s="20"/>
      <c r="T60" s="20"/>
      <c r="U60" s="20"/>
      <c r="V60" s="20"/>
      <c r="W60" s="20"/>
      <c r="X60" s="20"/>
      <c r="Y60" s="20"/>
      <c r="Z60" s="20"/>
      <c r="AA60" s="20"/>
      <c r="AB60" s="20"/>
      <c r="AC60" s="20"/>
      <c r="AS60" s="14"/>
      <c r="AT60" s="14"/>
      <c r="AU60" s="14"/>
      <c r="AV60" s="14"/>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row>
    <row r="61" spans="1:76" x14ac:dyDescent="0.25">
      <c r="A61" s="30"/>
      <c r="B61" s="40"/>
      <c r="C61" s="40"/>
      <c r="D61" s="40"/>
      <c r="E61" s="40"/>
      <c r="F61" s="40"/>
      <c r="G61" s="40"/>
      <c r="H61" s="40"/>
      <c r="I61" s="30"/>
      <c r="J61" s="30"/>
      <c r="K61" s="30"/>
      <c r="L61" s="30"/>
      <c r="M61" s="11"/>
      <c r="N61" s="11"/>
      <c r="O61" s="11"/>
      <c r="P61" s="11"/>
      <c r="Q61" s="11"/>
      <c r="R61" s="11"/>
      <c r="S61" s="11"/>
      <c r="T61" s="11"/>
      <c r="U61" s="11"/>
      <c r="V61" s="11"/>
      <c r="W61" s="11"/>
      <c r="X61" s="11"/>
      <c r="Y61" s="11"/>
      <c r="Z61" s="11"/>
      <c r="AA61" s="11"/>
      <c r="AB61" s="11"/>
      <c r="AC61" s="11"/>
      <c r="AS61" s="14"/>
      <c r="AT61" s="14"/>
      <c r="AU61" s="14"/>
      <c r="AV61" s="14"/>
      <c r="AW61" s="17"/>
      <c r="AX61" s="41" t="s">
        <v>23</v>
      </c>
      <c r="AY61" s="41"/>
      <c r="AZ61" s="41"/>
      <c r="BA61" s="41"/>
      <c r="BB61" s="41"/>
      <c r="BC61" s="41"/>
      <c r="BD61" s="41"/>
      <c r="BE61" s="41"/>
      <c r="BF61" s="68" t="s">
        <v>28</v>
      </c>
      <c r="BG61" s="68"/>
      <c r="BH61" s="68"/>
      <c r="BI61" s="68"/>
      <c r="BJ61" s="68"/>
      <c r="BK61" s="68"/>
      <c r="BL61" s="68"/>
      <c r="BM61" s="68"/>
      <c r="BN61" s="17"/>
      <c r="BO61" s="17"/>
      <c r="BP61" s="17"/>
      <c r="BQ61" s="17"/>
      <c r="BR61" s="17"/>
      <c r="BS61" s="17"/>
      <c r="BT61" s="17"/>
      <c r="BU61" s="17"/>
      <c r="BV61" s="17"/>
      <c r="BW61" s="17"/>
      <c r="BX61" s="17"/>
    </row>
    <row r="62" spans="1:76" x14ac:dyDescent="0.25">
      <c r="A62" s="42"/>
      <c r="B62" s="43"/>
      <c r="C62" s="43"/>
      <c r="D62" s="43"/>
      <c r="E62" s="44"/>
      <c r="F62" s="42"/>
      <c r="G62" s="42"/>
      <c r="H62" s="42"/>
      <c r="I62" s="42"/>
      <c r="J62" s="42"/>
      <c r="K62" s="30"/>
      <c r="L62" s="30"/>
      <c r="M62" s="70"/>
      <c r="N62" s="70"/>
      <c r="O62" s="70"/>
      <c r="P62" s="11"/>
      <c r="Q62" s="11"/>
      <c r="R62" s="11"/>
      <c r="S62" s="11"/>
      <c r="T62" s="11"/>
      <c r="U62" s="70"/>
      <c r="V62" s="70"/>
      <c r="W62" s="70"/>
      <c r="X62" s="11"/>
      <c r="Y62" s="11"/>
      <c r="Z62" s="11"/>
      <c r="AA62" s="11"/>
      <c r="AB62" s="11"/>
      <c r="AC62" s="11"/>
      <c r="AS62" s="14"/>
      <c r="AT62" s="14"/>
      <c r="AU62" s="14"/>
      <c r="AV62" s="14"/>
      <c r="AW62" s="17"/>
      <c r="AX62" s="41" t="s">
        <v>19</v>
      </c>
      <c r="AY62" s="41"/>
      <c r="AZ62" s="41"/>
      <c r="BA62" s="41"/>
      <c r="BB62" s="68" t="s">
        <v>3</v>
      </c>
      <c r="BC62" s="68"/>
      <c r="BD62" s="68"/>
      <c r="BE62" s="68"/>
      <c r="BF62" s="68" t="s">
        <v>19</v>
      </c>
      <c r="BG62" s="68"/>
      <c r="BH62" s="68"/>
      <c r="BI62" s="68"/>
      <c r="BJ62" s="68" t="s">
        <v>3</v>
      </c>
      <c r="BK62" s="68"/>
      <c r="BL62" s="68"/>
      <c r="BM62" s="68"/>
      <c r="BN62" s="17"/>
      <c r="BO62" s="17"/>
      <c r="BP62" s="17"/>
      <c r="BQ62" s="17"/>
      <c r="BR62" s="17"/>
      <c r="BS62" s="17"/>
      <c r="BT62" s="17"/>
      <c r="BU62" s="17"/>
      <c r="BV62" s="17"/>
      <c r="BW62" s="17"/>
      <c r="BX62" s="17"/>
    </row>
    <row r="63" spans="1:76" x14ac:dyDescent="0.25">
      <c r="A63" s="45"/>
      <c r="B63" s="46"/>
      <c r="C63" s="47"/>
      <c r="D63" s="47"/>
      <c r="E63" s="46"/>
      <c r="F63" s="48"/>
      <c r="G63" s="48"/>
      <c r="H63" s="31"/>
      <c r="I63" s="30"/>
      <c r="J63" s="30"/>
      <c r="K63" s="30"/>
      <c r="L63" s="30"/>
      <c r="M63" s="25"/>
      <c r="N63" s="25"/>
      <c r="O63" s="25"/>
      <c r="P63" s="11"/>
      <c r="Q63" s="11"/>
      <c r="R63" s="11"/>
      <c r="S63" s="11"/>
      <c r="T63" s="11"/>
      <c r="U63" s="25"/>
      <c r="V63" s="25"/>
      <c r="W63" s="25"/>
      <c r="X63" s="11"/>
      <c r="Y63" s="11"/>
      <c r="Z63" s="11"/>
      <c r="AA63" s="11"/>
      <c r="AB63" s="11"/>
      <c r="AC63" s="11"/>
      <c r="AS63" s="14"/>
      <c r="AT63" s="14"/>
      <c r="AU63" s="14"/>
      <c r="AV63" s="14"/>
      <c r="AW63" s="17"/>
      <c r="AX63" s="68" t="s">
        <v>1</v>
      </c>
      <c r="AY63" s="68"/>
      <c r="AZ63" s="68" t="s">
        <v>2</v>
      </c>
      <c r="BA63" s="68"/>
      <c r="BB63" s="68" t="s">
        <v>1</v>
      </c>
      <c r="BC63" s="68"/>
      <c r="BD63" s="17" t="s">
        <v>2</v>
      </c>
      <c r="BE63" s="17"/>
      <c r="BF63" s="68" t="s">
        <v>1</v>
      </c>
      <c r="BG63" s="68"/>
      <c r="BH63" s="68" t="s">
        <v>2</v>
      </c>
      <c r="BI63" s="68"/>
      <c r="BJ63" s="68" t="s">
        <v>1</v>
      </c>
      <c r="BK63" s="68"/>
      <c r="BL63" s="68" t="s">
        <v>2</v>
      </c>
      <c r="BM63" s="68"/>
      <c r="BN63" s="67" t="s">
        <v>30</v>
      </c>
      <c r="BO63" s="67"/>
      <c r="BP63" s="17"/>
      <c r="BQ63" s="17" t="s">
        <v>50</v>
      </c>
      <c r="BR63" s="17"/>
      <c r="BS63" s="17"/>
      <c r="BT63" s="17"/>
      <c r="BU63" s="17"/>
      <c r="BV63" s="17"/>
      <c r="BW63" s="17"/>
      <c r="BX63" s="17"/>
    </row>
    <row r="64" spans="1:76" x14ac:dyDescent="0.25">
      <c r="A64" s="45"/>
      <c r="B64" s="49"/>
      <c r="C64" s="50"/>
      <c r="D64" s="50"/>
      <c r="E64" s="49"/>
      <c r="F64" s="48"/>
      <c r="G64" s="48"/>
      <c r="H64" s="30"/>
      <c r="I64" s="30"/>
      <c r="J64" s="30"/>
      <c r="K64" s="30"/>
      <c r="L64" s="30"/>
      <c r="M64" s="25"/>
      <c r="N64" s="25"/>
      <c r="O64" s="25"/>
      <c r="P64" s="11"/>
      <c r="Q64" s="11"/>
      <c r="R64" s="11"/>
      <c r="S64" s="11"/>
      <c r="T64" s="11"/>
      <c r="U64" s="25"/>
      <c r="V64" s="25"/>
      <c r="W64" s="25"/>
      <c r="X64" s="11"/>
      <c r="Y64" s="11"/>
      <c r="Z64" s="11"/>
      <c r="AA64" s="11"/>
      <c r="AB64" s="11"/>
      <c r="AC64" s="11"/>
      <c r="AS64" s="14"/>
      <c r="AT64" s="14"/>
      <c r="AU64" s="14"/>
      <c r="AV64" s="14"/>
      <c r="AW64" s="17" t="s">
        <v>0</v>
      </c>
      <c r="AX64" s="17" t="s">
        <v>20</v>
      </c>
      <c r="AY64" s="17" t="s">
        <v>27</v>
      </c>
      <c r="AZ64" s="17" t="s">
        <v>20</v>
      </c>
      <c r="BA64" s="17" t="s">
        <v>27</v>
      </c>
      <c r="BB64" s="17" t="s">
        <v>29</v>
      </c>
      <c r="BC64" s="17" t="s">
        <v>27</v>
      </c>
      <c r="BD64" s="17" t="s">
        <v>29</v>
      </c>
      <c r="BE64" s="17" t="s">
        <v>27</v>
      </c>
      <c r="BF64" s="17" t="s">
        <v>20</v>
      </c>
      <c r="BG64" s="17" t="s">
        <v>27</v>
      </c>
      <c r="BH64" s="17" t="s">
        <v>20</v>
      </c>
      <c r="BI64" s="17" t="s">
        <v>27</v>
      </c>
      <c r="BJ64" s="17" t="s">
        <v>29</v>
      </c>
      <c r="BK64" s="17" t="s">
        <v>27</v>
      </c>
      <c r="BL64" s="17" t="s">
        <v>29</v>
      </c>
      <c r="BM64" s="17" t="s">
        <v>27</v>
      </c>
      <c r="BN64" s="17" t="s">
        <v>1</v>
      </c>
      <c r="BO64" s="17" t="s">
        <v>2</v>
      </c>
      <c r="BP64" s="17"/>
      <c r="BQ64" s="17" t="s">
        <v>52</v>
      </c>
      <c r="BR64" s="17"/>
      <c r="BS64" s="17"/>
      <c r="BT64" s="17"/>
      <c r="BU64" s="17"/>
      <c r="BV64" s="17"/>
      <c r="BW64" s="17"/>
      <c r="BX64" s="17"/>
    </row>
    <row r="65" spans="1:76" x14ac:dyDescent="0.25">
      <c r="A65" s="45"/>
      <c r="B65" s="51"/>
      <c r="C65" s="52"/>
      <c r="D65" s="52"/>
      <c r="E65" s="51"/>
      <c r="F65" s="31"/>
      <c r="G65" s="31"/>
      <c r="H65" s="30"/>
      <c r="I65" s="30"/>
      <c r="J65" s="30"/>
      <c r="K65" s="30"/>
      <c r="L65" s="30"/>
      <c r="M65" s="70"/>
      <c r="N65" s="70"/>
      <c r="O65" s="70"/>
      <c r="P65" s="11"/>
      <c r="Q65" s="11"/>
      <c r="R65" s="11"/>
      <c r="S65" s="11"/>
      <c r="T65" s="11"/>
      <c r="U65" s="70"/>
      <c r="V65" s="70"/>
      <c r="W65" s="70"/>
      <c r="X65" s="11"/>
      <c r="Y65" s="11"/>
      <c r="Z65" s="11"/>
      <c r="AA65" s="11"/>
      <c r="AB65" s="11"/>
      <c r="AC65" s="11"/>
      <c r="AS65" s="14"/>
      <c r="AT65" s="14"/>
      <c r="AU65" s="14"/>
      <c r="AV65" s="14"/>
      <c r="AW65" s="17">
        <v>2002</v>
      </c>
      <c r="AX65" s="18">
        <v>33.844999999999999</v>
      </c>
      <c r="AY65" s="18">
        <v>0.80819715276525528</v>
      </c>
      <c r="AZ65" s="18">
        <v>50.234999999999999</v>
      </c>
      <c r="BA65" s="18">
        <v>0.60581102187189118</v>
      </c>
      <c r="BB65" s="18">
        <v>1.74</v>
      </c>
      <c r="BC65" s="18">
        <v>4.1550097379569932E-2</v>
      </c>
      <c r="BD65" s="18">
        <v>1.37</v>
      </c>
      <c r="BE65" s="18">
        <v>1.6521570617388098E-2</v>
      </c>
      <c r="BF65" s="18">
        <v>33.215000000000003</v>
      </c>
      <c r="BG65" s="18">
        <v>0.9017540979542501</v>
      </c>
      <c r="BH65" s="18">
        <v>62.015000000000001</v>
      </c>
      <c r="BI65" s="18">
        <v>0.86058199231684207</v>
      </c>
      <c r="BJ65" s="18">
        <v>3.5500000000000003</v>
      </c>
      <c r="BK65" s="18">
        <v>9.6378956728513862E-2</v>
      </c>
      <c r="BL65" s="18">
        <v>1.5049999999999999</v>
      </c>
      <c r="BM65" s="18">
        <v>2.0884881051952707E-2</v>
      </c>
      <c r="BN65" s="17">
        <f>IF($F$5=ref!$B$2,BK65,IF($F$5=ref!$B$3,BC65,IF($F$5="Caries-free at 5 Years of Age",BG65,IF($F$5="Caries-free at Year 8",AY65))))</f>
        <v>9.6378956728513862E-2</v>
      </c>
      <c r="BO65" s="17">
        <f>IF($F$5 =ref!$B$2, BM65,IF($F$5=ref!$B$3,BE65, IF($F$5 = "Caries-free at 5 Years of Age", BI65,IF($F$5="Caries-free at Year 8",BA65))))</f>
        <v>2.0884881051952707E-2</v>
      </c>
      <c r="BP65" s="17"/>
      <c r="BQ65" s="17" t="s">
        <v>12</v>
      </c>
      <c r="BR65" s="17"/>
      <c r="BS65" s="17"/>
      <c r="BT65" s="17"/>
      <c r="BU65" s="17"/>
      <c r="BV65" s="17"/>
      <c r="BW65" s="17"/>
      <c r="BX65" s="17"/>
    </row>
    <row r="66" spans="1:76" x14ac:dyDescent="0.25">
      <c r="A66" s="45"/>
      <c r="B66" s="49"/>
      <c r="C66" s="52"/>
      <c r="D66" s="52"/>
      <c r="E66" s="49"/>
      <c r="F66" s="31"/>
      <c r="G66" s="31"/>
      <c r="H66" s="53"/>
      <c r="I66" s="53"/>
      <c r="J66" s="53"/>
      <c r="K66" s="30"/>
      <c r="L66" s="30"/>
      <c r="M66" s="70"/>
      <c r="N66" s="70"/>
      <c r="O66" s="70"/>
      <c r="P66" s="11"/>
      <c r="Q66" s="11"/>
      <c r="R66" s="11"/>
      <c r="S66" s="11"/>
      <c r="T66" s="11"/>
      <c r="U66" s="70"/>
      <c r="V66" s="70"/>
      <c r="W66" s="70"/>
      <c r="X66" s="11"/>
      <c r="Y66" s="11"/>
      <c r="Z66" s="11"/>
      <c r="AA66" s="11"/>
      <c r="AB66" s="11"/>
      <c r="AC66" s="11"/>
      <c r="AS66" s="14"/>
      <c r="AT66" s="14"/>
      <c r="AU66" s="14"/>
      <c r="AV66" s="14"/>
      <c r="AW66" s="17">
        <v>2003</v>
      </c>
      <c r="AX66" s="18">
        <v>32.369999999999997</v>
      </c>
      <c r="AY66" s="18">
        <v>1.0754968649980758</v>
      </c>
      <c r="AZ66" s="18">
        <v>48.72</v>
      </c>
      <c r="BA66" s="18">
        <v>0.49226846157233123</v>
      </c>
      <c r="BB66" s="18">
        <v>2.2749999999999999</v>
      </c>
      <c r="BC66" s="18">
        <v>7.5587129066129841E-2</v>
      </c>
      <c r="BD66" s="18">
        <v>1.4300000000000002</v>
      </c>
      <c r="BE66" s="18">
        <v>1.4448766421355373E-2</v>
      </c>
      <c r="BF66" s="18">
        <v>33.200000000000003</v>
      </c>
      <c r="BG66" s="18">
        <v>0.61247117579235566</v>
      </c>
      <c r="BH66" s="18">
        <v>61.215000000000003</v>
      </c>
      <c r="BI66" s="18">
        <v>0.99707917174163996</v>
      </c>
      <c r="BJ66" s="18">
        <v>3.92</v>
      </c>
      <c r="BK66" s="18">
        <v>7.2315873768254033E-2</v>
      </c>
      <c r="BL66" s="18">
        <v>1.63</v>
      </c>
      <c r="BM66" s="18">
        <v>2.6549686350385897E-2</v>
      </c>
      <c r="BN66" s="17">
        <f>IF($F$5=ref!$B$2,BK66,IF($F$5=ref!$B$3,BC66,IF($F$5="Caries-free at 5 Years of Age",BG66,IF($F$5="Caries-free at Year 8",AY66))))</f>
        <v>7.2315873768254033E-2</v>
      </c>
      <c r="BO66" s="17">
        <f>IF($F$5 =ref!$B$2, BM66,IF($F$5=ref!$B$3,BE66, IF($F$5 = "Caries-free at 5 Years of Age", BI66,IF($F$5="Caries-free at Year 8",BA66))))</f>
        <v>2.6549686350385897E-2</v>
      </c>
      <c r="BP66" s="17"/>
      <c r="BQ66" s="17" t="s">
        <v>13</v>
      </c>
      <c r="BR66" s="17"/>
      <c r="BS66" s="17"/>
      <c r="BT66" s="17"/>
      <c r="BU66" s="17"/>
      <c r="BV66" s="17"/>
      <c r="BW66" s="17"/>
      <c r="BX66" s="17"/>
    </row>
    <row r="67" spans="1:76" x14ac:dyDescent="0.25">
      <c r="A67" s="45"/>
      <c r="B67" s="52"/>
      <c r="C67" s="52"/>
      <c r="D67" s="52"/>
      <c r="E67" s="31"/>
      <c r="F67" s="31"/>
      <c r="G67" s="31"/>
      <c r="H67" s="53"/>
      <c r="I67" s="53"/>
      <c r="J67" s="53"/>
      <c r="K67" s="30"/>
      <c r="L67" s="30"/>
      <c r="M67" s="70"/>
      <c r="N67" s="70"/>
      <c r="O67" s="70"/>
      <c r="P67" s="11"/>
      <c r="Q67" s="11"/>
      <c r="R67" s="11"/>
      <c r="S67" s="11"/>
      <c r="T67" s="11"/>
      <c r="U67" s="70"/>
      <c r="V67" s="70"/>
      <c r="W67" s="70"/>
      <c r="X67" s="11"/>
      <c r="Y67" s="11"/>
      <c r="Z67" s="11"/>
      <c r="AA67" s="11"/>
      <c r="AB67" s="11"/>
      <c r="AC67" s="11"/>
      <c r="AS67" s="14"/>
      <c r="AT67" s="14"/>
      <c r="AU67" s="14"/>
      <c r="AV67" s="14"/>
      <c r="AW67" s="17">
        <v>2004</v>
      </c>
      <c r="AX67" s="18">
        <v>33.445</v>
      </c>
      <c r="AY67" s="18">
        <v>0.67233909721916696</v>
      </c>
      <c r="AZ67" s="18">
        <v>48.954999999999998</v>
      </c>
      <c r="BA67" s="18">
        <v>0.60797216704658785</v>
      </c>
      <c r="BB67" s="18">
        <v>2.3049999999999997</v>
      </c>
      <c r="BC67" s="18">
        <v>4.6337019557188809E-2</v>
      </c>
      <c r="BD67" s="18">
        <v>1.345</v>
      </c>
      <c r="BE67" s="18">
        <v>1.670355560571261E-2</v>
      </c>
      <c r="BF67" s="18">
        <v>31.159999999999997</v>
      </c>
      <c r="BG67" s="18">
        <v>0.66549669315935123</v>
      </c>
      <c r="BH67" s="18">
        <v>59.84</v>
      </c>
      <c r="BI67" s="18">
        <v>0.70888946911649864</v>
      </c>
      <c r="BJ67" s="18">
        <v>3.665</v>
      </c>
      <c r="BK67" s="18">
        <v>7.8274883839185586E-2</v>
      </c>
      <c r="BL67" s="18">
        <v>1.5649999999999999</v>
      </c>
      <c r="BM67" s="18">
        <v>1.8539639357742652E-2</v>
      </c>
      <c r="BN67" s="17">
        <f>IF($F$5=ref!$B$2,BK67,IF($F$5=ref!$B$3,BC67,IF($F$5="Caries-free at 5 Years of Age",BG67,IF($F$5="Caries-free at Year 8",AY67))))</f>
        <v>7.8274883839185586E-2</v>
      </c>
      <c r="BO67" s="17">
        <f>IF($F$5 =ref!$B$2, BM67,IF($F$5=ref!$B$3,BE67, IF($F$5 = "Caries-free at 5 Years of Age", BI67,IF($F$5="Caries-free at Year 8",BA67))))</f>
        <v>1.8539639357742652E-2</v>
      </c>
      <c r="BP67" s="17"/>
      <c r="BQ67" s="17"/>
      <c r="BR67" s="17"/>
      <c r="BS67" s="17"/>
      <c r="BT67" s="17"/>
      <c r="BU67" s="17"/>
      <c r="BV67" s="17"/>
      <c r="BW67" s="17"/>
      <c r="BX67" s="17"/>
    </row>
    <row r="68" spans="1:76" x14ac:dyDescent="0.25">
      <c r="A68" s="45"/>
      <c r="B68" s="52"/>
      <c r="C68" s="52"/>
      <c r="D68" s="52"/>
      <c r="E68" s="31"/>
      <c r="F68" s="31"/>
      <c r="G68" s="31"/>
      <c r="H68" s="53"/>
      <c r="I68" s="53"/>
      <c r="J68" s="53"/>
      <c r="K68" s="30"/>
      <c r="L68" s="30"/>
      <c r="M68" s="70"/>
      <c r="N68" s="70"/>
      <c r="O68" s="70"/>
      <c r="P68" s="11"/>
      <c r="Q68" s="11"/>
      <c r="R68" s="11"/>
      <c r="S68" s="11"/>
      <c r="T68" s="11"/>
      <c r="U68" s="70"/>
      <c r="V68" s="70"/>
      <c r="W68" s="70"/>
      <c r="X68" s="11"/>
      <c r="Y68" s="11"/>
      <c r="Z68" s="11"/>
      <c r="AA68" s="11"/>
      <c r="AB68" s="11"/>
      <c r="AC68" s="11"/>
      <c r="AS68" s="14"/>
      <c r="AT68" s="14"/>
      <c r="AU68" s="14"/>
      <c r="AV68" s="14"/>
      <c r="AW68" s="17">
        <v>2005</v>
      </c>
      <c r="AX68" s="18">
        <v>32.94</v>
      </c>
      <c r="AY68" s="18">
        <v>0.69190328726275241</v>
      </c>
      <c r="AZ68" s="18">
        <v>48.325000000000003</v>
      </c>
      <c r="BA68" s="18">
        <v>0.50103594975351484</v>
      </c>
      <c r="BB68" s="18">
        <v>2.4649999999999999</v>
      </c>
      <c r="BC68" s="18">
        <v>5.1777219280591515E-2</v>
      </c>
      <c r="BD68" s="18">
        <v>1.42</v>
      </c>
      <c r="BE68" s="18">
        <v>1.4722629046042237E-2</v>
      </c>
      <c r="BF68" s="18">
        <v>30.700000000000003</v>
      </c>
      <c r="BG68" s="18">
        <v>0.63486845261975688</v>
      </c>
      <c r="BH68" s="18">
        <v>60.8</v>
      </c>
      <c r="BI68" s="18">
        <v>0.71724210238661512</v>
      </c>
      <c r="BJ68" s="18">
        <v>3.7450000000000001</v>
      </c>
      <c r="BK68" s="18">
        <v>7.7445679317947547E-2</v>
      </c>
      <c r="BL68" s="18">
        <v>1.5899999999999999</v>
      </c>
      <c r="BM68" s="18">
        <v>1.8756824717018384E-2</v>
      </c>
      <c r="BN68" s="17">
        <f>IF($F$5=ref!$B$2,BK68,IF($F$5=ref!$B$3,BC68,IF($F$5="Caries-free at 5 Years of Age",BG68,IF($F$5="Caries-free at Year 8",AY68))))</f>
        <v>7.7445679317947547E-2</v>
      </c>
      <c r="BO68" s="17">
        <f>IF($F$5 =ref!$B$2, BM68,IF($F$5=ref!$B$3,BE68, IF($F$5 = "Caries-free at 5 Years of Age", BI68,IF($F$5="Caries-free at Year 8",BA68))))</f>
        <v>1.8756824717018384E-2</v>
      </c>
      <c r="BP68" s="17"/>
      <c r="BQ68" s="17"/>
      <c r="BR68" s="17"/>
      <c r="BS68" s="17"/>
      <c r="BT68" s="17"/>
      <c r="BU68" s="17"/>
      <c r="BV68" s="17"/>
      <c r="BW68" s="17"/>
      <c r="BX68" s="17"/>
    </row>
    <row r="69" spans="1:76" x14ac:dyDescent="0.25">
      <c r="A69" s="45"/>
      <c r="B69" s="52"/>
      <c r="C69" s="52"/>
      <c r="D69" s="52"/>
      <c r="E69" s="31"/>
      <c r="F69" s="31"/>
      <c r="G69" s="31"/>
      <c r="H69" s="53"/>
      <c r="I69" s="53"/>
      <c r="J69" s="53"/>
      <c r="K69" s="30"/>
      <c r="L69" s="30"/>
      <c r="M69" s="70"/>
      <c r="N69" s="70"/>
      <c r="O69" s="70"/>
      <c r="P69" s="11"/>
      <c r="Q69" s="11"/>
      <c r="R69" s="11"/>
      <c r="S69" s="11"/>
      <c r="T69" s="11"/>
      <c r="U69" s="70"/>
      <c r="V69" s="70"/>
      <c r="W69" s="70"/>
      <c r="X69" s="11"/>
      <c r="Y69" s="11"/>
      <c r="Z69" s="11"/>
      <c r="AA69" s="11"/>
      <c r="AB69" s="11"/>
      <c r="AC69" s="11"/>
      <c r="AS69" s="14"/>
      <c r="AT69" s="14"/>
      <c r="AU69" s="14"/>
      <c r="AV69" s="14"/>
      <c r="AW69" s="17">
        <v>2006</v>
      </c>
      <c r="AX69" s="18">
        <v>28.215</v>
      </c>
      <c r="AY69" s="18">
        <v>0.60595405337277453</v>
      </c>
      <c r="AZ69" s="18">
        <v>40.265000000000001</v>
      </c>
      <c r="BA69" s="18">
        <v>0.41699135015157229</v>
      </c>
      <c r="BB69" s="18">
        <v>2.3650000000000002</v>
      </c>
      <c r="BC69" s="18">
        <v>5.0791470360680921E-2</v>
      </c>
      <c r="BD69" s="18">
        <v>1.5350000000000001</v>
      </c>
      <c r="BE69" s="18">
        <v>1.5896727244074593E-2</v>
      </c>
      <c r="BF69" s="18">
        <v>31.215</v>
      </c>
      <c r="BG69" s="18">
        <v>0.65551918062035042</v>
      </c>
      <c r="BH69" s="18">
        <v>62.234999999999999</v>
      </c>
      <c r="BI69" s="18">
        <v>0.73080281103254208</v>
      </c>
      <c r="BJ69" s="18">
        <v>3.7649999999999997</v>
      </c>
      <c r="BK69" s="18">
        <v>7.9065504245895216E-2</v>
      </c>
      <c r="BL69" s="18">
        <v>1.4849999999999999</v>
      </c>
      <c r="BM69" s="18">
        <v>1.7437811109236357E-2</v>
      </c>
      <c r="BN69" s="17">
        <f>IF($F$5=ref!$B$2,BK69,IF($F$5=ref!$B$3,BC69,IF($F$5="Caries-free at 5 Years of Age",BG69,IF($F$5="Caries-free at Year 8",AY69))))</f>
        <v>7.9065504245895216E-2</v>
      </c>
      <c r="BO69" s="17">
        <f>IF($F$5 =ref!$B$2, BM69,IF($F$5=ref!$B$3,BE69, IF($F$5 = "Caries-free at 5 Years of Age", BI69,IF($F$5="Caries-free at Year 8",BA69))))</f>
        <v>1.7437811109236357E-2</v>
      </c>
      <c r="BP69" s="17"/>
      <c r="BQ69" s="17"/>
      <c r="BR69" s="17"/>
      <c r="BS69" s="17"/>
      <c r="BT69" s="17"/>
      <c r="BU69" s="17"/>
      <c r="BV69" s="17"/>
      <c r="BW69" s="17"/>
      <c r="BX69" s="17"/>
    </row>
    <row r="70" spans="1:76" x14ac:dyDescent="0.25">
      <c r="A70" s="45"/>
      <c r="B70" s="52"/>
      <c r="C70" s="52"/>
      <c r="D70" s="52"/>
      <c r="E70" s="31"/>
      <c r="F70" s="31"/>
      <c r="G70" s="31"/>
      <c r="H70" s="53"/>
      <c r="I70" s="53"/>
      <c r="J70" s="53"/>
      <c r="K70" s="30"/>
      <c r="L70" s="30"/>
      <c r="M70" s="70"/>
      <c r="N70" s="70"/>
      <c r="O70" s="70"/>
      <c r="P70" s="11"/>
      <c r="Q70" s="11"/>
      <c r="R70" s="11"/>
      <c r="S70" s="11"/>
      <c r="T70" s="11"/>
      <c r="U70" s="70"/>
      <c r="V70" s="70"/>
      <c r="W70" s="70"/>
      <c r="X70" s="11"/>
      <c r="Y70" s="11"/>
      <c r="Z70" s="11"/>
      <c r="AA70" s="11"/>
      <c r="AB70" s="11"/>
      <c r="AC70" s="11"/>
      <c r="AS70" s="14"/>
      <c r="AT70" s="14"/>
      <c r="AU70" s="14"/>
      <c r="AV70" s="14"/>
      <c r="AW70" s="17">
        <v>2007</v>
      </c>
      <c r="AX70" s="18">
        <v>30.79</v>
      </c>
      <c r="AY70" s="18">
        <v>0.62699847866262826</v>
      </c>
      <c r="AZ70" s="18">
        <v>43.734999999999999</v>
      </c>
      <c r="BA70" s="18">
        <v>0.46428477421861186</v>
      </c>
      <c r="BB70" s="18">
        <v>2.4350000000000001</v>
      </c>
      <c r="BC70" s="18">
        <v>4.9585621810441703E-2</v>
      </c>
      <c r="BD70" s="18">
        <v>1.58</v>
      </c>
      <c r="BE70" s="18">
        <v>1.6773063753639118E-2</v>
      </c>
      <c r="BF70" s="18">
        <v>28.98</v>
      </c>
      <c r="BG70" s="18">
        <v>0.64199115405154084</v>
      </c>
      <c r="BH70" s="18">
        <v>61.35</v>
      </c>
      <c r="BI70" s="18">
        <v>0.78141148374315295</v>
      </c>
      <c r="BJ70" s="18">
        <v>3.64</v>
      </c>
      <c r="BK70" s="18">
        <v>8.0636570074106587E-2</v>
      </c>
      <c r="BL70" s="18">
        <v>1.615</v>
      </c>
      <c r="BM70" s="18">
        <v>2.0570163752977867E-2</v>
      </c>
      <c r="BN70" s="17">
        <f>IF($F$5=ref!$B$2,BK70,IF($F$5=ref!$B$3,BC70,IF($F$5="Caries-free at 5 Years of Age",BG70,IF($F$5="Caries-free at Year 8",AY70))))</f>
        <v>8.0636570074106587E-2</v>
      </c>
      <c r="BO70" s="17">
        <f>IF($F$5 =ref!$B$2, BM70,IF($F$5=ref!$B$3,BE70, IF($F$5 = "Caries-free at 5 Years of Age", BI70,IF($F$5="Caries-free at Year 8",BA70))))</f>
        <v>2.0570163752977867E-2</v>
      </c>
      <c r="BP70" s="17"/>
      <c r="BQ70" s="17"/>
      <c r="BR70" s="17"/>
      <c r="BS70" s="17"/>
      <c r="BT70" s="17"/>
      <c r="BU70" s="17"/>
      <c r="BV70" s="17"/>
      <c r="BW70" s="17"/>
      <c r="BX70" s="17"/>
    </row>
    <row r="71" spans="1:76" x14ac:dyDescent="0.25">
      <c r="A71" s="54"/>
      <c r="B71" s="52"/>
      <c r="C71" s="52"/>
      <c r="D71" s="52"/>
      <c r="E71" s="30"/>
      <c r="F71" s="30"/>
      <c r="G71" s="30"/>
      <c r="H71" s="53"/>
      <c r="I71" s="53"/>
      <c r="J71" s="53"/>
      <c r="K71" s="30"/>
      <c r="L71" s="30"/>
      <c r="M71" s="70"/>
      <c r="N71" s="70"/>
      <c r="O71" s="70"/>
      <c r="P71" s="28"/>
      <c r="Q71" s="11"/>
      <c r="R71" s="11"/>
      <c r="S71" s="11"/>
      <c r="T71" s="11"/>
      <c r="U71" s="70"/>
      <c r="V71" s="70"/>
      <c r="W71" s="70"/>
      <c r="X71" s="11"/>
      <c r="Y71" s="11"/>
      <c r="Z71" s="11"/>
      <c r="AA71" s="11"/>
      <c r="AB71" s="11"/>
      <c r="AC71" s="11"/>
      <c r="AS71" s="14"/>
      <c r="AT71" s="14"/>
      <c r="AU71" s="14"/>
      <c r="AV71" s="14"/>
      <c r="AW71" s="17">
        <v>2008</v>
      </c>
      <c r="AX71" s="18">
        <v>37.24</v>
      </c>
      <c r="AY71" s="18">
        <v>0.74807866588544092</v>
      </c>
      <c r="AZ71" s="18">
        <v>55.03</v>
      </c>
      <c r="BA71" s="18">
        <v>0.58691768229404317</v>
      </c>
      <c r="BB71" s="18">
        <v>2.19</v>
      </c>
      <c r="BC71" s="18">
        <v>4.399281091001922E-2</v>
      </c>
      <c r="BD71" s="18">
        <v>1.19</v>
      </c>
      <c r="BE71" s="18">
        <v>1.2691841576047816E-2</v>
      </c>
      <c r="BF71" s="18">
        <v>36.004999999999995</v>
      </c>
      <c r="BG71" s="18">
        <v>0.75563287694428771</v>
      </c>
      <c r="BH71" s="18">
        <v>66.664999999999992</v>
      </c>
      <c r="BI71" s="18">
        <v>0.79347479216886718</v>
      </c>
      <c r="BJ71" s="18">
        <v>3.5150000000000001</v>
      </c>
      <c r="BK71" s="18">
        <v>7.3768908830972688E-2</v>
      </c>
      <c r="BL71" s="18">
        <v>1.33</v>
      </c>
      <c r="BM71" s="18">
        <v>1.5830217859215383E-2</v>
      </c>
      <c r="BN71" s="17">
        <f>IF($F$5=ref!$B$2,BK71,IF($F$5=ref!$B$3,BC71,IF($F$5="Caries-free at 5 Years of Age",BG71,IF($F$5="Caries-free at Year 8",AY71))))</f>
        <v>7.3768908830972688E-2</v>
      </c>
      <c r="BO71" s="17">
        <f>IF($F$5 =ref!$B$2, BM71,IF($F$5=ref!$B$3,BE71, IF($F$5 = "Caries-free at 5 Years of Age", BI71,IF($F$5="Caries-free at Year 8",BA71))))</f>
        <v>1.5830217859215383E-2</v>
      </c>
      <c r="BP71" s="17"/>
      <c r="BQ71" s="17"/>
      <c r="BR71" s="17"/>
      <c r="BS71" s="17"/>
      <c r="BT71" s="17"/>
      <c r="BU71" s="17"/>
      <c r="BV71" s="17"/>
      <c r="BW71" s="17"/>
      <c r="BX71" s="17"/>
    </row>
    <row r="72" spans="1:76" x14ac:dyDescent="0.25">
      <c r="A72" s="54"/>
      <c r="B72" s="52"/>
      <c r="C72" s="52"/>
      <c r="D72" s="52"/>
      <c r="E72" s="30"/>
      <c r="F72" s="30"/>
      <c r="G72" s="30"/>
      <c r="H72" s="53"/>
      <c r="I72" s="53"/>
      <c r="J72" s="53"/>
      <c r="K72" s="30"/>
      <c r="L72" s="30"/>
      <c r="M72" s="70"/>
      <c r="N72" s="70"/>
      <c r="O72" s="70"/>
      <c r="P72" s="28"/>
      <c r="Q72" s="11"/>
      <c r="R72" s="11"/>
      <c r="S72" s="11"/>
      <c r="T72" s="11"/>
      <c r="U72" s="70"/>
      <c r="V72" s="70"/>
      <c r="W72" s="70"/>
      <c r="X72" s="11"/>
      <c r="Y72" s="11"/>
      <c r="Z72" s="11"/>
      <c r="AA72" s="11"/>
      <c r="AB72" s="11"/>
      <c r="AC72" s="11"/>
      <c r="AS72" s="14"/>
      <c r="AT72" s="14"/>
      <c r="AU72" s="14"/>
      <c r="AV72" s="14"/>
      <c r="AW72" s="17">
        <v>2009</v>
      </c>
      <c r="AX72" s="18">
        <v>41.01</v>
      </c>
      <c r="AY72" s="18">
        <v>0.83792418604062058</v>
      </c>
      <c r="AZ72" s="18">
        <v>55.88</v>
      </c>
      <c r="BA72" s="18">
        <v>0.60540513563979315</v>
      </c>
      <c r="BB72" s="18">
        <v>2.06</v>
      </c>
      <c r="BC72" s="18">
        <v>4.2090315124205767E-2</v>
      </c>
      <c r="BD72" s="18">
        <v>1.135</v>
      </c>
      <c r="BE72" s="18">
        <v>1.2296614691323645E-2</v>
      </c>
      <c r="BF72" s="18">
        <v>34.305</v>
      </c>
      <c r="BG72" s="18">
        <v>0.67349017709654102</v>
      </c>
      <c r="BH72" s="18">
        <v>65.650000000000006</v>
      </c>
      <c r="BI72" s="18">
        <v>0.7464663626433452</v>
      </c>
      <c r="BJ72" s="18">
        <v>3.88</v>
      </c>
      <c r="BK72" s="18">
        <v>7.6173790617536194E-2</v>
      </c>
      <c r="BL72" s="18">
        <v>1.3049999999999999</v>
      </c>
      <c r="BM72" s="18">
        <v>1.4838364101288125E-2</v>
      </c>
      <c r="BN72" s="17">
        <f>IF($F$5=ref!$B$2,BK72,IF($F$5=ref!$B$3,BC72,IF($F$5="Caries-free at 5 Years of Age",BG72,IF($F$5="Caries-free at Year 8",AY72))))</f>
        <v>7.6173790617536194E-2</v>
      </c>
      <c r="BO72" s="17">
        <f>IF($F$5 =ref!$B$2, BM72,IF($F$5=ref!$B$3,BE72, IF($F$5 = "Caries-free at 5 Years of Age", BI72,IF($F$5="Caries-free at Year 8",BA72))))</f>
        <v>1.4838364101288125E-2</v>
      </c>
      <c r="BP72" s="17"/>
      <c r="BQ72" s="17"/>
      <c r="BR72" s="17"/>
      <c r="BS72" s="17"/>
      <c r="BT72" s="17"/>
      <c r="BU72" s="17"/>
      <c r="BV72" s="17"/>
      <c r="BW72" s="17"/>
      <c r="BX72" s="17"/>
    </row>
    <row r="73" spans="1:76" x14ac:dyDescent="0.25">
      <c r="A73" s="54"/>
      <c r="B73" s="52"/>
      <c r="C73" s="52"/>
      <c r="D73" s="52"/>
      <c r="E73" s="31"/>
      <c r="F73" s="31"/>
      <c r="G73" s="31"/>
      <c r="H73" s="30"/>
      <c r="I73" s="30"/>
      <c r="J73" s="30"/>
      <c r="K73" s="30"/>
      <c r="L73" s="30"/>
      <c r="M73" s="70"/>
      <c r="N73" s="70"/>
      <c r="O73" s="70"/>
      <c r="P73" s="11"/>
      <c r="Q73" s="11"/>
      <c r="R73" s="11"/>
      <c r="S73" s="11"/>
      <c r="T73" s="11"/>
      <c r="U73" s="70"/>
      <c r="V73" s="70"/>
      <c r="W73" s="70"/>
      <c r="X73" s="11"/>
      <c r="Y73" s="11"/>
      <c r="Z73" s="11"/>
      <c r="AA73" s="11"/>
      <c r="AB73" s="11"/>
      <c r="AC73" s="11"/>
      <c r="AS73" s="14"/>
      <c r="AT73" s="14"/>
      <c r="AU73" s="14"/>
      <c r="AV73" s="14"/>
      <c r="AW73" s="17">
        <v>2010</v>
      </c>
      <c r="AX73" s="18">
        <v>39.865000000000002</v>
      </c>
      <c r="AY73" s="18">
        <v>0.80194779821299766</v>
      </c>
      <c r="AZ73" s="18">
        <v>57.924999999999997</v>
      </c>
      <c r="BA73" s="18">
        <v>0.62672828057352614</v>
      </c>
      <c r="BB73" s="18">
        <v>1.9100000000000001</v>
      </c>
      <c r="BC73" s="18">
        <v>3.8422683922910462E-2</v>
      </c>
      <c r="BD73" s="18">
        <v>0.99</v>
      </c>
      <c r="BE73" s="18">
        <v>1.0711454428446971E-2</v>
      </c>
      <c r="BF73" s="18">
        <v>37.93</v>
      </c>
      <c r="BG73" s="18">
        <v>0.74087637051596977</v>
      </c>
      <c r="BH73" s="18">
        <v>66.81</v>
      </c>
      <c r="BI73" s="18">
        <v>0.75270916489981032</v>
      </c>
      <c r="BJ73" s="18">
        <v>3.1349999999999998</v>
      </c>
      <c r="BK73" s="18">
        <v>6.1235102071383211E-2</v>
      </c>
      <c r="BL73" s="18">
        <v>1.2599999999999998</v>
      </c>
      <c r="BM73" s="18">
        <v>1.4195682499233062E-2</v>
      </c>
      <c r="BN73" s="17">
        <f>IF($F$5=ref!$B$2,BK73,IF($F$5=ref!$B$3,BC73,IF($F$5="Caries-free at 5 Years of Age",BG73,IF($F$5="Caries-free at Year 8",AY73))))</f>
        <v>6.1235102071383211E-2</v>
      </c>
      <c r="BO73" s="17">
        <f>IF($F$5 =ref!$B$2, BM73,IF($F$5=ref!$B$3,BE73, IF($F$5 = "Caries-free at 5 Years of Age", BI73,IF($F$5="Caries-free at Year 8",BA73))))</f>
        <v>1.4195682499233062E-2</v>
      </c>
      <c r="BP73" s="17"/>
      <c r="BQ73" s="17"/>
      <c r="BR73" s="17"/>
      <c r="BS73" s="17"/>
      <c r="BT73" s="17"/>
      <c r="BU73" s="17"/>
      <c r="BV73" s="17"/>
      <c r="BW73" s="17"/>
      <c r="BX73" s="17"/>
    </row>
    <row r="74" spans="1:76" x14ac:dyDescent="0.25">
      <c r="A74" s="54"/>
      <c r="B74" s="52"/>
      <c r="C74" s="52"/>
      <c r="D74" s="52"/>
      <c r="E74" s="30"/>
      <c r="F74" s="30"/>
      <c r="G74" s="30"/>
      <c r="H74" s="53"/>
      <c r="I74" s="53"/>
      <c r="J74" s="53"/>
      <c r="K74" s="30"/>
      <c r="L74" s="30"/>
      <c r="M74" s="70"/>
      <c r="N74" s="70"/>
      <c r="O74" s="70"/>
      <c r="P74" s="11"/>
      <c r="Q74" s="11"/>
      <c r="R74" s="11"/>
      <c r="S74" s="11"/>
      <c r="T74" s="11"/>
      <c r="U74" s="70"/>
      <c r="V74" s="70"/>
      <c r="W74" s="70"/>
      <c r="X74" s="11"/>
      <c r="Y74" s="11"/>
      <c r="Z74" s="11"/>
      <c r="AA74" s="11"/>
      <c r="AB74" s="11"/>
      <c r="AC74" s="11"/>
      <c r="AS74" s="14"/>
      <c r="AT74" s="14"/>
      <c r="AU74" s="14"/>
      <c r="AV74" s="14"/>
      <c r="AW74" s="17">
        <v>2011</v>
      </c>
      <c r="AX74" s="18">
        <v>45.545000000000002</v>
      </c>
      <c r="AY74" s="18">
        <v>0.94762621303226591</v>
      </c>
      <c r="AZ74" s="18">
        <v>59.585000000000001</v>
      </c>
      <c r="BA74" s="18">
        <v>0.65590785914706107</v>
      </c>
      <c r="BB74" s="18">
        <v>1.5249999999999999</v>
      </c>
      <c r="BC74" s="18">
        <v>3.1729717309786042E-2</v>
      </c>
      <c r="BD74" s="18">
        <v>0.9850000000000001</v>
      </c>
      <c r="BE74" s="18">
        <v>1.0842816837456663E-2</v>
      </c>
      <c r="BF74" s="18">
        <v>40.950000000000003</v>
      </c>
      <c r="BG74" s="18">
        <v>0.80792938301061201</v>
      </c>
      <c r="BH74" s="18">
        <v>66.260000000000005</v>
      </c>
      <c r="BI74" s="18">
        <v>0.74415592032702182</v>
      </c>
      <c r="BJ74" s="18">
        <v>3.0650000000000004</v>
      </c>
      <c r="BK74" s="18">
        <v>6.0471393380403561E-2</v>
      </c>
      <c r="BL74" s="18">
        <v>1.62</v>
      </c>
      <c r="BM74" s="18">
        <v>1.8193972093718314E-2</v>
      </c>
      <c r="BN74" s="17">
        <f>IF($F$5=ref!$B$2,BK74,IF($F$5=ref!$B$3,BC74,IF($F$5="Caries-free at 5 Years of Age",BG74,IF($F$5="Caries-free at Year 8",AY74))))</f>
        <v>6.0471393380403561E-2</v>
      </c>
      <c r="BO74" s="17">
        <f>IF($F$5 =ref!$B$2, BM74,IF($F$5=ref!$B$3,BE74, IF($F$5 = "Caries-free at 5 Years of Age", BI74,IF($F$5="Caries-free at Year 8",BA74))))</f>
        <v>1.8193972093718314E-2</v>
      </c>
      <c r="BP74" s="17"/>
      <c r="BQ74" s="17"/>
      <c r="BR74" s="17"/>
      <c r="BS74" s="17"/>
      <c r="BT74" s="17"/>
      <c r="BU74" s="17"/>
      <c r="BV74" s="17"/>
      <c r="BW74" s="17"/>
      <c r="BX74" s="17"/>
    </row>
    <row r="75" spans="1:76" x14ac:dyDescent="0.25">
      <c r="A75" s="54"/>
      <c r="B75" s="52"/>
      <c r="C75" s="52"/>
      <c r="D75" s="52"/>
      <c r="E75" s="30"/>
      <c r="F75" s="30"/>
      <c r="G75" s="30"/>
      <c r="H75" s="53"/>
      <c r="I75" s="53"/>
      <c r="J75" s="53"/>
      <c r="K75" s="30"/>
      <c r="L75" s="30"/>
      <c r="M75" s="70"/>
      <c r="N75" s="70"/>
      <c r="O75" s="70"/>
      <c r="P75" s="28"/>
      <c r="Q75" s="11"/>
      <c r="R75" s="11"/>
      <c r="S75" s="11"/>
      <c r="T75" s="11"/>
      <c r="U75" s="70"/>
      <c r="V75" s="70"/>
      <c r="W75" s="70"/>
      <c r="X75" s="11"/>
      <c r="Y75" s="11"/>
      <c r="Z75" s="11"/>
      <c r="AA75" s="11"/>
      <c r="AB75" s="11"/>
      <c r="AC75" s="11"/>
      <c r="AS75" s="14"/>
      <c r="AT75" s="14"/>
      <c r="AU75" s="14"/>
      <c r="AV75" s="14"/>
      <c r="AW75" s="17">
        <v>2012</v>
      </c>
      <c r="AX75" s="18">
        <v>43.774999999999999</v>
      </c>
      <c r="AY75" s="18">
        <v>0.88773949144306652</v>
      </c>
      <c r="AZ75" s="18">
        <v>60.93</v>
      </c>
      <c r="BA75" s="18">
        <v>0.67549252949581773</v>
      </c>
      <c r="BB75" s="18">
        <v>1.7450000000000001</v>
      </c>
      <c r="BC75" s="18">
        <v>3.5387902057524873E-2</v>
      </c>
      <c r="BD75" s="18">
        <v>0.94500000000000006</v>
      </c>
      <c r="BE75" s="18">
        <v>1.0476619733686982E-2</v>
      </c>
      <c r="BF75" s="18">
        <v>38.67</v>
      </c>
      <c r="BG75" s="18">
        <v>0.74804825377162498</v>
      </c>
      <c r="BH75" s="18">
        <v>68.44</v>
      </c>
      <c r="BI75" s="18">
        <v>0.78392248242163032</v>
      </c>
      <c r="BJ75" s="18">
        <v>3.145</v>
      </c>
      <c r="BK75" s="18">
        <v>6.0838162868160336E-2</v>
      </c>
      <c r="BL75" s="18">
        <v>1.25</v>
      </c>
      <c r="BM75" s="18">
        <v>1.4317695836163616E-2</v>
      </c>
      <c r="BN75" s="17">
        <f>IF($F$5=ref!$B$2,BK75,IF($F$5=ref!$B$3,BC75,IF($F$5="Caries-free at 5 Years of Age",BG75,IF($F$5="Caries-free at Year 8",AY75))))</f>
        <v>6.0838162868160336E-2</v>
      </c>
      <c r="BO75" s="17">
        <f>IF($F$5 =ref!$B$2, BM75,IF($F$5=ref!$B$3,BE75, IF($F$5 = "Caries-free at 5 Years of Age", BI75,IF($F$5="Caries-free at Year 8",BA75))))</f>
        <v>1.4317695836163616E-2</v>
      </c>
      <c r="BP75" s="17"/>
      <c r="BQ75" s="17"/>
      <c r="BR75" s="17"/>
      <c r="BS75" s="17"/>
      <c r="BT75" s="17"/>
      <c r="BU75" s="17"/>
      <c r="BV75" s="17"/>
      <c r="BW75" s="17"/>
      <c r="BX75" s="17"/>
    </row>
    <row r="76" spans="1:76" x14ac:dyDescent="0.25">
      <c r="A76" s="54"/>
      <c r="B76" s="52"/>
      <c r="C76" s="52"/>
      <c r="D76" s="52"/>
      <c r="E76" s="31"/>
      <c r="F76" s="31"/>
      <c r="G76" s="31"/>
      <c r="H76" s="30"/>
      <c r="I76" s="30"/>
      <c r="J76" s="30"/>
      <c r="K76" s="30"/>
      <c r="L76" s="30"/>
      <c r="M76" s="70"/>
      <c r="N76" s="70"/>
      <c r="O76" s="70"/>
      <c r="P76" s="28"/>
      <c r="Q76" s="11"/>
      <c r="R76" s="11"/>
      <c r="S76" s="11"/>
      <c r="T76" s="11"/>
      <c r="U76" s="70"/>
      <c r="V76" s="70"/>
      <c r="W76" s="70"/>
      <c r="X76" s="11"/>
      <c r="Y76" s="11"/>
      <c r="Z76" s="11"/>
      <c r="AA76" s="11"/>
      <c r="AB76" s="11"/>
      <c r="AC76" s="11"/>
      <c r="AS76" s="14"/>
      <c r="AT76" s="14"/>
      <c r="AU76" s="14"/>
      <c r="AV76" s="14"/>
      <c r="AW76" s="17">
        <v>2013</v>
      </c>
      <c r="AX76" s="18">
        <v>42.92</v>
      </c>
      <c r="AY76" s="18">
        <v>0.83938737463659951</v>
      </c>
      <c r="AZ76" s="18">
        <v>59.3</v>
      </c>
      <c r="BA76" s="18">
        <v>0.64006627947270622</v>
      </c>
      <c r="BB76" s="18">
        <v>1.6850000000000001</v>
      </c>
      <c r="BC76" s="18">
        <v>3.2953581692979267E-2</v>
      </c>
      <c r="BD76" s="18">
        <v>0.90500000000000003</v>
      </c>
      <c r="BE76" s="18">
        <v>9.7682965079730049E-3</v>
      </c>
      <c r="BF76" s="16">
        <v>37.409999999999997</v>
      </c>
      <c r="BG76" s="16">
        <v>0.69765588192299277</v>
      </c>
      <c r="BH76" s="16">
        <v>67</v>
      </c>
      <c r="BI76" s="16">
        <v>0.7170498427880293</v>
      </c>
      <c r="BJ76" s="16">
        <v>3.1150000000000002</v>
      </c>
      <c r="BK76" s="16">
        <v>5.8091367874635737E-2</v>
      </c>
      <c r="BL76" s="16">
        <v>1.28</v>
      </c>
      <c r="BM76" s="16">
        <v>1.3698862668189215E-2</v>
      </c>
      <c r="BN76" s="17">
        <f>IF($F$5=ref!$B$2,BK76,IF($F$5=ref!$B$3,BC76,IF($F$5="Caries-free at 5 Years of Age",BG76,IF($F$5="Caries-free at Year 8",AY76))))</f>
        <v>5.8091367874635737E-2</v>
      </c>
      <c r="BO76" s="17">
        <f>IF($F$5 =ref!$B$2, BM76,IF($F$5=ref!$B$3,BE76, IF($F$5 = "Caries-free at 5 Years of Age", BI76,IF($F$5="Caries-free at Year 8",BA76))))</f>
        <v>1.3698862668189215E-2</v>
      </c>
      <c r="BP76" s="17"/>
      <c r="BQ76" s="17"/>
      <c r="BR76" s="17"/>
      <c r="BS76" s="17"/>
      <c r="BT76" s="17"/>
      <c r="BU76" s="17"/>
      <c r="BV76" s="17"/>
      <c r="BW76" s="17"/>
      <c r="BX76" s="17"/>
    </row>
    <row r="77" spans="1:76" x14ac:dyDescent="0.25">
      <c r="A77" s="30"/>
      <c r="B77" s="30"/>
      <c r="C77" s="30"/>
      <c r="D77" s="30"/>
      <c r="E77" s="30"/>
      <c r="F77" s="30"/>
      <c r="G77" s="30"/>
      <c r="H77" s="30"/>
      <c r="I77" s="30"/>
      <c r="J77" s="30"/>
      <c r="K77" s="30"/>
      <c r="L77" s="30"/>
      <c r="M77" s="70"/>
      <c r="N77" s="70"/>
      <c r="O77" s="70"/>
      <c r="P77" s="11"/>
      <c r="Q77" s="11"/>
      <c r="R77" s="11"/>
      <c r="S77" s="11"/>
      <c r="T77" s="11"/>
      <c r="U77" s="11"/>
      <c r="V77" s="11"/>
      <c r="W77" s="11"/>
      <c r="X77" s="11"/>
      <c r="Y77" s="11"/>
      <c r="Z77" s="11"/>
      <c r="AA77" s="11"/>
      <c r="AB77" s="11"/>
      <c r="AC77" s="11"/>
      <c r="AS77" s="14"/>
      <c r="AT77" s="14"/>
      <c r="AU77" s="14"/>
      <c r="AV77" s="14"/>
      <c r="AW77" s="17">
        <v>2014</v>
      </c>
      <c r="AX77" s="18">
        <v>47.89</v>
      </c>
      <c r="AY77" s="18">
        <v>1.0004841810892671</v>
      </c>
      <c r="AZ77" s="18">
        <v>62.86</v>
      </c>
      <c r="BA77" s="18">
        <v>0.70055217866988362</v>
      </c>
      <c r="BB77" s="18">
        <v>1.66</v>
      </c>
      <c r="BC77" s="18">
        <v>3.4679551902446926E-2</v>
      </c>
      <c r="BD77" s="18">
        <v>0.85</v>
      </c>
      <c r="BE77" s="18">
        <v>9.4729454640375601E-3</v>
      </c>
      <c r="BF77" s="16">
        <v>40.045000000000002</v>
      </c>
      <c r="BG77" s="16">
        <v>0.78067766185375864</v>
      </c>
      <c r="BH77" s="16">
        <v>68.27000000000001</v>
      </c>
      <c r="BI77" s="16">
        <v>0.8416005861014868</v>
      </c>
      <c r="BJ77" s="16">
        <v>2.94</v>
      </c>
      <c r="BK77" s="16">
        <v>5.7315328401799231E-2</v>
      </c>
      <c r="BL77" s="16">
        <v>1.2450000000000001</v>
      </c>
      <c r="BM77" s="16">
        <v>1.534777691074192E-2</v>
      </c>
      <c r="BN77" s="17">
        <f>IF($F$5=ref!$B$2,BK77,IF($F$5=ref!$B$3,BC77,IF($F$5="Caries-free at 5 Years of Age",BG77,IF($F$5="Caries-free at Year 8",AY77))))</f>
        <v>5.7315328401799231E-2</v>
      </c>
      <c r="BO77" s="17">
        <f>IF($F$5 =ref!$B$2, BM77,IF($F$5=ref!$B$3,BE77, IF($F$5 = "Caries-free at 5 Years of Age", BI77,IF($F$5="Caries-free at Year 8",BA77))))</f>
        <v>1.534777691074192E-2</v>
      </c>
      <c r="BP77" s="17"/>
      <c r="BQ77" s="17"/>
      <c r="BR77" s="17"/>
      <c r="BS77" s="17"/>
      <c r="BT77" s="17"/>
      <c r="BU77" s="17"/>
      <c r="BV77" s="17"/>
      <c r="BW77" s="17"/>
      <c r="BX77" s="17"/>
    </row>
    <row r="78" spans="1:76" x14ac:dyDescent="0.25">
      <c r="A78" s="30"/>
      <c r="B78" s="30"/>
      <c r="C78" s="30"/>
      <c r="D78" s="30"/>
      <c r="E78" s="30"/>
      <c r="F78" s="30"/>
      <c r="G78" s="30"/>
      <c r="H78" s="30"/>
      <c r="I78" s="30"/>
      <c r="J78" s="30"/>
      <c r="K78" s="30"/>
      <c r="L78" s="30"/>
      <c r="M78" s="28"/>
      <c r="N78" s="28"/>
      <c r="O78" s="28"/>
      <c r="P78" s="11"/>
      <c r="Q78" s="11"/>
      <c r="R78" s="11"/>
      <c r="S78" s="11"/>
      <c r="T78" s="11"/>
      <c r="U78" s="11"/>
      <c r="V78" s="11"/>
      <c r="W78" s="11"/>
      <c r="X78" s="11"/>
      <c r="Y78" s="11"/>
      <c r="Z78" s="11"/>
      <c r="AA78" s="11"/>
      <c r="AB78" s="11"/>
      <c r="AC78" s="11"/>
      <c r="AS78" s="14"/>
      <c r="AT78" s="14"/>
      <c r="AU78" s="14"/>
      <c r="AV78" s="14"/>
      <c r="AW78" s="17">
        <v>2015</v>
      </c>
      <c r="AX78" s="18">
        <v>49.58</v>
      </c>
      <c r="AY78" s="18">
        <v>0.92528354225428455</v>
      </c>
      <c r="AZ78" s="18">
        <v>66.150000000000006</v>
      </c>
      <c r="BA78" s="18">
        <v>0.71869360741320842</v>
      </c>
      <c r="BB78" s="18">
        <v>1.335</v>
      </c>
      <c r="BC78" s="18">
        <v>2.4914351127661754E-2</v>
      </c>
      <c r="BD78" s="18">
        <v>0.73</v>
      </c>
      <c r="BE78" s="18">
        <v>7.9311615028214988E-3</v>
      </c>
      <c r="BF78" s="16">
        <v>39.47</v>
      </c>
      <c r="BG78" s="16">
        <v>0.78043154970156781</v>
      </c>
      <c r="BH78" s="16">
        <v>69.050000000000011</v>
      </c>
      <c r="BI78" s="16">
        <v>0.75391657464241946</v>
      </c>
      <c r="BJ78" s="16">
        <v>2.9000000000000004</v>
      </c>
      <c r="BK78" s="16">
        <v>5.7341056350001196E-2</v>
      </c>
      <c r="BL78" s="16">
        <v>1.2450000000000001</v>
      </c>
      <c r="BM78" s="16">
        <v>1.3593427015638117E-2</v>
      </c>
      <c r="BN78" s="17">
        <f>IF($F$5=ref!$B$2,BK78,IF($F$5=ref!$B$3,BC78,IF($F$5="Caries-free at 5 Years of Age",BG78,IF($F$5="Caries-free at Year 8",AY78))))</f>
        <v>5.7341056350001196E-2</v>
      </c>
      <c r="BO78" s="17">
        <f>IF($F$5 =ref!$B$2, BM78,IF($F$5=ref!$B$3,BE78, IF($F$5 = "Caries-free at 5 Years of Age", BI78,IF($F$5="Caries-free at Year 8",BA78))))</f>
        <v>1.3593427015638117E-2</v>
      </c>
      <c r="BP78" s="17"/>
      <c r="BQ78" s="17"/>
      <c r="BR78" s="17"/>
      <c r="BS78" s="17"/>
      <c r="BT78" s="17"/>
      <c r="BU78" s="17"/>
      <c r="BV78" s="17"/>
      <c r="BW78" s="17"/>
      <c r="BX78" s="17"/>
    </row>
    <row r="79" spans="1:76" x14ac:dyDescent="0.25">
      <c r="A79" s="11"/>
      <c r="B79" s="11"/>
      <c r="C79" s="11"/>
      <c r="D79" s="11"/>
      <c r="E79" s="11"/>
      <c r="F79" s="11"/>
      <c r="G79" s="11"/>
      <c r="H79" s="11"/>
      <c r="I79" s="11"/>
      <c r="J79" s="11"/>
      <c r="K79" s="11"/>
      <c r="L79" s="11"/>
      <c r="M79" s="28"/>
      <c r="N79" s="28"/>
      <c r="O79" s="28"/>
      <c r="P79" s="11"/>
      <c r="Q79" s="11"/>
      <c r="R79" s="11"/>
      <c r="S79" s="11"/>
      <c r="T79" s="11"/>
      <c r="U79" s="11"/>
      <c r="V79" s="11"/>
      <c r="W79" s="11"/>
      <c r="X79" s="11"/>
      <c r="Y79" s="11"/>
      <c r="Z79" s="11"/>
      <c r="AA79" s="11"/>
      <c r="AB79" s="11"/>
      <c r="AC79" s="11"/>
      <c r="AS79" s="14"/>
      <c r="AT79" s="14"/>
      <c r="AU79" s="14"/>
      <c r="AV79" s="14"/>
      <c r="AW79" s="17">
        <v>2016</v>
      </c>
      <c r="AX79" s="18">
        <v>52.075000000000003</v>
      </c>
      <c r="AY79" s="18">
        <v>1.0301392966290563</v>
      </c>
      <c r="AZ79" s="18">
        <v>67.210000000000008</v>
      </c>
      <c r="BA79" s="18">
        <v>0.72231867659088977</v>
      </c>
      <c r="BB79" s="18">
        <v>1.3450000000000002</v>
      </c>
      <c r="BC79" s="18">
        <v>2.6606574248028442E-2</v>
      </c>
      <c r="BD79" s="18">
        <v>0.68500000000000005</v>
      </c>
      <c r="BE79" s="18">
        <v>7.3618255239511904E-3</v>
      </c>
      <c r="BF79" s="16">
        <v>41.35</v>
      </c>
      <c r="BG79" s="16">
        <v>0.78456517207343912</v>
      </c>
      <c r="BH79" s="16">
        <v>69.495000000000005</v>
      </c>
      <c r="BI79" s="16">
        <v>0.7697826117626233</v>
      </c>
      <c r="BJ79" s="16">
        <v>2.9049999999999998</v>
      </c>
      <c r="BK79" s="16">
        <v>5.5118786574929635E-2</v>
      </c>
      <c r="BL79" s="16">
        <v>1.1850000000000001</v>
      </c>
      <c r="BM79" s="16">
        <v>1.3126014748380583E-2</v>
      </c>
      <c r="BN79" s="17">
        <f>IF($F$5=ref!$B$2,BK79,IF($F$5=ref!$B$3,BC79,IF($F$5="Caries-free at 5 Years of Age",BG79,IF($F$5="Caries-free at Year 8",AY79))))</f>
        <v>5.5118786574929635E-2</v>
      </c>
      <c r="BO79" s="17">
        <f>IF($F$5 =ref!$B$2, BM79,IF($F$5=ref!$B$3,BE79, IF($F$5 = "Caries-free at 5 Years of Age", BI79,IF($F$5="Caries-free at Year 8",BA79))))</f>
        <v>1.3126014748380583E-2</v>
      </c>
      <c r="BP79" s="17"/>
      <c r="BQ79" s="17"/>
      <c r="BR79" s="17"/>
      <c r="BS79" s="17"/>
      <c r="BT79" s="17"/>
      <c r="BU79" s="17"/>
      <c r="BV79" s="17"/>
      <c r="BW79" s="17"/>
      <c r="BX79" s="17"/>
    </row>
    <row r="80" spans="1:76" x14ac:dyDescent="0.25">
      <c r="AS80" s="14"/>
      <c r="AT80" s="14"/>
      <c r="AU80" s="14"/>
      <c r="AV80" s="14"/>
      <c r="AW80" s="17"/>
      <c r="AX80" s="17"/>
      <c r="AY80" s="17"/>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row>
    <row r="81" spans="45:76" x14ac:dyDescent="0.25">
      <c r="AS81" s="14"/>
      <c r="AT81" s="14"/>
      <c r="AU81" s="14"/>
      <c r="AV81" s="14"/>
      <c r="AW81" s="17"/>
      <c r="AX81" s="17"/>
      <c r="AY81" s="17"/>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row>
    <row r="82" spans="45:76" x14ac:dyDescent="0.2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row>
    <row r="83" spans="45:76" x14ac:dyDescent="0.25">
      <c r="AW83" s="55"/>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row>
    <row r="84" spans="45:76" x14ac:dyDescent="0.2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row>
    <row r="85" spans="45:76" x14ac:dyDescent="0.2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row>
    <row r="86" spans="45:76" x14ac:dyDescent="0.2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row>
    <row r="87" spans="45:76" x14ac:dyDescent="0.2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row>
    <row r="88" spans="45:76" x14ac:dyDescent="0.25">
      <c r="AW88" s="55"/>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row>
    <row r="89" spans="45:76" x14ac:dyDescent="0.2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row>
    <row r="90" spans="45:76" x14ac:dyDescent="0.2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row>
    <row r="91" spans="45:76" x14ac:dyDescent="0.2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row>
  </sheetData>
  <sheetProtection selectLockedCells="1" selectUnlockedCells="1"/>
  <mergeCells count="62">
    <mergeCell ref="M75:O75"/>
    <mergeCell ref="M76:O76"/>
    <mergeCell ref="M71:O71"/>
    <mergeCell ref="M72:O72"/>
    <mergeCell ref="M73:O73"/>
    <mergeCell ref="M74:O74"/>
    <mergeCell ref="M68:O68"/>
    <mergeCell ref="M69:O69"/>
    <mergeCell ref="M70:O70"/>
    <mergeCell ref="U66:W66"/>
    <mergeCell ref="U67:W67"/>
    <mergeCell ref="U68:W68"/>
    <mergeCell ref="U69:W69"/>
    <mergeCell ref="M77:O77"/>
    <mergeCell ref="A1:G2"/>
    <mergeCell ref="D5:E5"/>
    <mergeCell ref="F5:N5"/>
    <mergeCell ref="X37:Z37"/>
    <mergeCell ref="P37:R37"/>
    <mergeCell ref="U71:W71"/>
    <mergeCell ref="U72:W72"/>
    <mergeCell ref="U73:W73"/>
    <mergeCell ref="U74:W74"/>
    <mergeCell ref="U75:W75"/>
    <mergeCell ref="U76:W76"/>
    <mergeCell ref="M62:O62"/>
    <mergeCell ref="M65:O65"/>
    <mergeCell ref="M66:O66"/>
    <mergeCell ref="M67:O67"/>
    <mergeCell ref="BM35:BX35"/>
    <mergeCell ref="BM36:BR36"/>
    <mergeCell ref="BS36:BX36"/>
    <mergeCell ref="BM37:BO37"/>
    <mergeCell ref="BP37:BR37"/>
    <mergeCell ref="BS37:BU37"/>
    <mergeCell ref="BV37:BX37"/>
    <mergeCell ref="BA35:BL35"/>
    <mergeCell ref="BA36:BF36"/>
    <mergeCell ref="U62:W62"/>
    <mergeCell ref="U65:W65"/>
    <mergeCell ref="U70:W70"/>
    <mergeCell ref="BA37:BC37"/>
    <mergeCell ref="BD37:BF37"/>
    <mergeCell ref="BG37:BI37"/>
    <mergeCell ref="BJ37:BL37"/>
    <mergeCell ref="BG36:BL36"/>
    <mergeCell ref="A37:G37"/>
    <mergeCell ref="AX63:AY63"/>
    <mergeCell ref="AZ63:BA63"/>
    <mergeCell ref="B38:D38"/>
    <mergeCell ref="E38:G38"/>
    <mergeCell ref="H38:J38"/>
    <mergeCell ref="BN63:BO63"/>
    <mergeCell ref="BF61:BM61"/>
    <mergeCell ref="BB62:BE62"/>
    <mergeCell ref="BB63:BC63"/>
    <mergeCell ref="BF62:BI62"/>
    <mergeCell ref="BJ62:BM62"/>
    <mergeCell ref="BF63:BG63"/>
    <mergeCell ref="BH63:BI63"/>
    <mergeCell ref="BJ63:BK63"/>
    <mergeCell ref="BL63:BM6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ref!$B$2:$B$5</xm:f>
          </x14:formula1>
          <xm:sqref>F5:N5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83"/>
  <sheetViews>
    <sheetView zoomScaleNormal="100" workbookViewId="0">
      <pane ySplit="6" topLeftCell="A7" activePane="bottomLeft" state="frozen"/>
      <selection pane="bottomLeft" activeCell="F5" sqref="F5:N5"/>
    </sheetView>
  </sheetViews>
  <sheetFormatPr defaultRowHeight="13.2" x14ac:dyDescent="0.25"/>
  <cols>
    <col min="1" max="1" width="21" style="7" customWidth="1"/>
    <col min="2" max="4" width="9.109375" style="7"/>
    <col min="5" max="5" width="21.44140625" style="7" bestFit="1" customWidth="1"/>
    <col min="6" max="6" width="9.109375" style="7"/>
    <col min="7" max="7" width="9.109375" style="7" customWidth="1"/>
    <col min="8" max="8" width="13.5546875" style="7" customWidth="1"/>
    <col min="9" max="13" width="9.109375" style="7"/>
    <col min="14" max="14" width="21.44140625" style="7" bestFit="1" customWidth="1"/>
    <col min="15" max="38" width="9.109375" style="7"/>
    <col min="39" max="39" width="14.5546875" style="7" customWidth="1"/>
    <col min="40" max="76" width="9.109375" style="7"/>
    <col min="77" max="16384" width="8.88671875" style="12"/>
  </cols>
  <sheetData>
    <row r="1" spans="1:68" x14ac:dyDescent="0.25">
      <c r="A1" s="71" t="s">
        <v>10</v>
      </c>
      <c r="B1" s="71"/>
      <c r="C1" s="71"/>
      <c r="D1" s="71"/>
      <c r="E1" s="71"/>
      <c r="F1" s="71"/>
      <c r="G1" s="71"/>
      <c r="H1" s="11"/>
      <c r="I1" s="11"/>
      <c r="J1" s="11"/>
      <c r="K1" s="11"/>
      <c r="L1" s="11"/>
      <c r="M1" s="11"/>
      <c r="N1" s="11"/>
      <c r="O1" s="11"/>
      <c r="P1" s="11"/>
      <c r="Q1" s="11"/>
      <c r="R1" s="11"/>
      <c r="S1" s="11"/>
      <c r="T1" s="11"/>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row>
    <row r="2" spans="1:68" x14ac:dyDescent="0.25">
      <c r="A2" s="71"/>
      <c r="B2" s="71"/>
      <c r="C2" s="71"/>
      <c r="D2" s="71"/>
      <c r="E2" s="71"/>
      <c r="F2" s="71"/>
      <c r="G2" s="71"/>
      <c r="H2" s="11"/>
      <c r="I2" s="11"/>
      <c r="J2" s="11"/>
      <c r="K2" s="11"/>
      <c r="L2" s="11"/>
      <c r="M2" s="11"/>
      <c r="N2" s="11"/>
      <c r="O2" s="11"/>
      <c r="P2" s="11"/>
      <c r="Q2" s="11"/>
      <c r="R2" s="11"/>
      <c r="S2" s="11"/>
      <c r="T2" s="11"/>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row>
    <row r="3" spans="1:68" x14ac:dyDescent="0.25">
      <c r="A3" s="11"/>
      <c r="B3" s="11"/>
      <c r="C3" s="11"/>
      <c r="D3" s="11"/>
      <c r="E3" s="11"/>
      <c r="F3" s="11"/>
      <c r="G3" s="11"/>
      <c r="H3" s="11"/>
      <c r="I3" s="11"/>
      <c r="J3" s="11"/>
      <c r="K3" s="11"/>
      <c r="L3" s="11"/>
      <c r="M3" s="11"/>
      <c r="N3" s="11"/>
      <c r="O3" s="11"/>
      <c r="P3" s="11"/>
      <c r="Q3" s="11"/>
      <c r="R3" s="11"/>
      <c r="S3" s="11"/>
      <c r="T3" s="11"/>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row>
    <row r="4" spans="1:68" x14ac:dyDescent="0.25">
      <c r="A4" s="11"/>
      <c r="B4" s="11"/>
      <c r="C4" s="11"/>
      <c r="D4" s="11"/>
      <c r="E4" s="11"/>
      <c r="F4" s="11"/>
      <c r="G4" s="11"/>
      <c r="H4" s="11"/>
      <c r="I4" s="11"/>
      <c r="J4" s="11"/>
      <c r="K4" s="11"/>
      <c r="L4" s="11"/>
      <c r="M4" s="11"/>
      <c r="N4" s="11"/>
      <c r="O4" s="11"/>
      <c r="P4" s="11"/>
      <c r="Q4" s="11"/>
      <c r="R4" s="11"/>
      <c r="S4" s="11"/>
      <c r="T4" s="11"/>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row>
    <row r="5" spans="1:68" ht="15" x14ac:dyDescent="0.25">
      <c r="A5" s="11"/>
      <c r="B5" s="11"/>
      <c r="C5" s="11"/>
      <c r="D5" s="72" t="s">
        <v>11</v>
      </c>
      <c r="E5" s="73"/>
      <c r="F5" s="74" t="s">
        <v>50</v>
      </c>
      <c r="G5" s="75"/>
      <c r="H5" s="75"/>
      <c r="I5" s="75"/>
      <c r="J5" s="75"/>
      <c r="K5" s="75"/>
      <c r="L5" s="75"/>
      <c r="M5" s="75"/>
      <c r="N5" s="76"/>
      <c r="O5" s="13" t="str">
        <f>HYPERLINK("#"&amp;ADDRESS(ROW(),COLUMN()-1),CHAR(128))</f>
        <v>€</v>
      </c>
      <c r="P5" s="11"/>
      <c r="Q5" s="11"/>
      <c r="R5" s="11"/>
      <c r="S5" s="11"/>
      <c r="T5" s="11"/>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row>
    <row r="6" spans="1:68" x14ac:dyDescent="0.25">
      <c r="A6" s="11"/>
      <c r="B6" s="11"/>
      <c r="C6" s="11"/>
      <c r="D6" s="11"/>
      <c r="E6" s="11"/>
      <c r="F6" s="11"/>
      <c r="G6" s="11"/>
      <c r="H6" s="11"/>
      <c r="I6" s="11"/>
      <c r="J6" s="11"/>
      <c r="K6" s="11"/>
      <c r="L6" s="11"/>
      <c r="M6" s="11"/>
      <c r="N6" s="11"/>
      <c r="O6" s="11"/>
      <c r="P6" s="11"/>
      <c r="Q6" s="11"/>
      <c r="R6" s="11"/>
      <c r="S6" s="11"/>
      <c r="T6" s="11"/>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row>
    <row r="7" spans="1:68" x14ac:dyDescent="0.25">
      <c r="A7" s="11"/>
      <c r="B7" s="11"/>
      <c r="C7" s="11"/>
      <c r="D7" s="11"/>
      <c r="E7" s="11"/>
      <c r="F7" s="11"/>
      <c r="G7" s="11"/>
      <c r="H7" s="11"/>
      <c r="I7" s="11"/>
      <c r="J7" s="11"/>
      <c r="K7" s="11"/>
      <c r="L7" s="11"/>
      <c r="M7" s="11"/>
      <c r="N7" s="11"/>
      <c r="O7" s="11"/>
      <c r="P7" s="11"/>
      <c r="Q7" s="11"/>
      <c r="R7" s="11"/>
      <c r="S7" s="11"/>
      <c r="T7" s="11"/>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row>
    <row r="8" spans="1:68" x14ac:dyDescent="0.25">
      <c r="A8" s="11"/>
      <c r="B8" s="11"/>
      <c r="C8" s="11"/>
      <c r="D8" s="11"/>
      <c r="E8" s="11"/>
      <c r="F8" s="11"/>
      <c r="G8" s="11"/>
      <c r="H8" s="11"/>
      <c r="I8" s="11"/>
      <c r="J8" s="11"/>
      <c r="K8" s="11"/>
      <c r="L8" s="11"/>
      <c r="M8" s="11"/>
      <c r="N8" s="11"/>
      <c r="O8" s="11"/>
      <c r="P8" s="11"/>
      <c r="Q8" s="11"/>
      <c r="R8" s="11"/>
      <c r="S8" s="11"/>
      <c r="T8" s="11"/>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row>
    <row r="9" spans="1:68" x14ac:dyDescent="0.25">
      <c r="A9" s="11"/>
      <c r="B9" s="11"/>
      <c r="C9" s="11"/>
      <c r="D9" s="11"/>
      <c r="E9" s="11"/>
      <c r="F9" s="11"/>
      <c r="G9" s="11"/>
      <c r="H9" s="11"/>
      <c r="I9" s="11"/>
      <c r="J9" s="11"/>
      <c r="K9" s="11"/>
      <c r="L9" s="11"/>
      <c r="M9" s="11"/>
      <c r="N9" s="11"/>
      <c r="O9" s="11"/>
      <c r="P9" s="11"/>
      <c r="Q9" s="11"/>
      <c r="R9" s="11"/>
      <c r="S9" s="11"/>
      <c r="T9" s="11"/>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row>
    <row r="10" spans="1:68" x14ac:dyDescent="0.25">
      <c r="A10" s="11"/>
      <c r="B10" s="11"/>
      <c r="C10" s="11"/>
      <c r="D10" s="11"/>
      <c r="E10" s="11"/>
      <c r="F10" s="11"/>
      <c r="G10" s="11"/>
      <c r="H10" s="11"/>
      <c r="I10" s="11"/>
      <c r="J10" s="11"/>
      <c r="K10" s="11"/>
      <c r="L10" s="11"/>
      <c r="M10" s="11"/>
      <c r="N10" s="11"/>
      <c r="O10" s="11"/>
      <c r="P10" s="11"/>
      <c r="Q10" s="11"/>
      <c r="R10" s="11"/>
      <c r="S10" s="11"/>
      <c r="T10" s="11"/>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row>
    <row r="11" spans="1:68" x14ac:dyDescent="0.25">
      <c r="A11" s="11"/>
      <c r="B11" s="11"/>
      <c r="C11" s="11"/>
      <c r="D11" s="11"/>
      <c r="E11" s="11"/>
      <c r="F11" s="11"/>
      <c r="G11" s="11"/>
      <c r="H11" s="11"/>
      <c r="I11" s="11"/>
      <c r="J11" s="11"/>
      <c r="K11" s="11"/>
      <c r="L11" s="11"/>
      <c r="M11" s="11"/>
      <c r="N11" s="11"/>
      <c r="O11" s="11"/>
      <c r="P11" s="11"/>
      <c r="Q11" s="11"/>
      <c r="R11" s="11"/>
      <c r="S11" s="11"/>
      <c r="T11" s="11"/>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row>
    <row r="12" spans="1:68" x14ac:dyDescent="0.25">
      <c r="A12" s="11"/>
      <c r="B12" s="11"/>
      <c r="C12" s="11"/>
      <c r="D12" s="11"/>
      <c r="E12" s="11"/>
      <c r="F12" s="11"/>
      <c r="G12" s="11"/>
      <c r="H12" s="11"/>
      <c r="I12" s="11"/>
      <c r="J12" s="11"/>
      <c r="K12" s="11"/>
      <c r="L12" s="11"/>
      <c r="M12" s="11"/>
      <c r="N12" s="11"/>
      <c r="O12" s="11"/>
      <c r="P12" s="11"/>
      <c r="Q12" s="11"/>
      <c r="R12" s="11"/>
      <c r="S12" s="11"/>
      <c r="T12" s="11"/>
      <c r="AL12" s="14"/>
      <c r="AM12" s="14"/>
      <c r="AN12" s="14"/>
      <c r="AO12" s="80" t="s">
        <v>8</v>
      </c>
      <c r="AP12" s="80"/>
      <c r="AQ12" s="80"/>
      <c r="AR12" s="80"/>
      <c r="AS12" s="80"/>
      <c r="AT12" s="80"/>
      <c r="AU12" s="80"/>
      <c r="AV12" s="80"/>
      <c r="AW12" s="80"/>
      <c r="AX12" s="80"/>
      <c r="AY12" s="80"/>
      <c r="AZ12" s="80"/>
      <c r="BA12" s="80" t="s">
        <v>9</v>
      </c>
      <c r="BB12" s="80"/>
      <c r="BC12" s="80"/>
      <c r="BD12" s="80"/>
      <c r="BE12" s="80"/>
      <c r="BF12" s="80"/>
      <c r="BG12" s="80"/>
      <c r="BH12" s="80"/>
      <c r="BI12" s="80"/>
      <c r="BJ12" s="80"/>
      <c r="BK12" s="80"/>
      <c r="BL12" s="80"/>
      <c r="BM12" s="14"/>
      <c r="BN12" s="14"/>
      <c r="BO12" s="14"/>
      <c r="BP12" s="14"/>
    </row>
    <row r="13" spans="1:68" x14ac:dyDescent="0.25">
      <c r="A13" s="11"/>
      <c r="B13" s="11"/>
      <c r="C13" s="11"/>
      <c r="D13" s="11"/>
      <c r="E13" s="11"/>
      <c r="F13" s="11"/>
      <c r="G13" s="11"/>
      <c r="H13" s="11"/>
      <c r="I13" s="11"/>
      <c r="J13" s="11"/>
      <c r="K13" s="11"/>
      <c r="L13" s="11"/>
      <c r="M13" s="11"/>
      <c r="N13" s="11"/>
      <c r="O13" s="11"/>
      <c r="P13" s="11"/>
      <c r="Q13" s="11"/>
      <c r="R13" s="11"/>
      <c r="S13" s="11"/>
      <c r="T13" s="11"/>
      <c r="AL13" s="14"/>
      <c r="AM13" s="14"/>
      <c r="AN13" s="14"/>
      <c r="AO13" s="81" t="s">
        <v>38</v>
      </c>
      <c r="AP13" s="81"/>
      <c r="AQ13" s="81"/>
      <c r="AR13" s="81"/>
      <c r="AS13" s="80" t="s">
        <v>40</v>
      </c>
      <c r="AT13" s="80"/>
      <c r="AU13" s="80"/>
      <c r="AV13" s="80"/>
      <c r="AW13" s="80" t="s">
        <v>6</v>
      </c>
      <c r="AX13" s="80"/>
      <c r="AY13" s="80"/>
      <c r="AZ13" s="80"/>
      <c r="BA13" s="81" t="s">
        <v>38</v>
      </c>
      <c r="BB13" s="81"/>
      <c r="BC13" s="81"/>
      <c r="BD13" s="81"/>
      <c r="BE13" s="80" t="s">
        <v>40</v>
      </c>
      <c r="BF13" s="80"/>
      <c r="BG13" s="80"/>
      <c r="BH13" s="80"/>
      <c r="BI13" s="80" t="s">
        <v>6</v>
      </c>
      <c r="BJ13" s="80"/>
      <c r="BK13" s="80"/>
      <c r="BL13" s="80"/>
      <c r="BM13" s="14"/>
      <c r="BN13" s="14"/>
      <c r="BO13" s="14"/>
      <c r="BP13" s="14"/>
    </row>
    <row r="14" spans="1:68" x14ac:dyDescent="0.25">
      <c r="A14" s="11"/>
      <c r="B14" s="11"/>
      <c r="C14" s="11"/>
      <c r="D14" s="11"/>
      <c r="E14" s="11"/>
      <c r="F14" s="11"/>
      <c r="G14" s="11"/>
      <c r="H14" s="11"/>
      <c r="I14" s="11"/>
      <c r="J14" s="11"/>
      <c r="K14" s="11"/>
      <c r="L14" s="11"/>
      <c r="M14" s="11"/>
      <c r="N14" s="11"/>
      <c r="O14" s="11"/>
      <c r="P14" s="11"/>
      <c r="Q14" s="11"/>
      <c r="R14" s="11"/>
      <c r="S14" s="11"/>
      <c r="T14" s="11"/>
      <c r="AL14" s="14"/>
      <c r="AM14" s="14"/>
      <c r="AN14" s="14"/>
      <c r="AO14" s="80" t="s">
        <v>4</v>
      </c>
      <c r="AP14" s="80"/>
      <c r="AQ14" s="80" t="s">
        <v>3</v>
      </c>
      <c r="AR14" s="80"/>
      <c r="AS14" s="80" t="s">
        <v>4</v>
      </c>
      <c r="AT14" s="80"/>
      <c r="AU14" s="80" t="s">
        <v>3</v>
      </c>
      <c r="AV14" s="80"/>
      <c r="AW14" s="80" t="s">
        <v>7</v>
      </c>
      <c r="AX14" s="80"/>
      <c r="AY14" s="80" t="s">
        <v>3</v>
      </c>
      <c r="AZ14" s="80"/>
      <c r="BA14" s="80" t="s">
        <v>4</v>
      </c>
      <c r="BB14" s="80"/>
      <c r="BC14" s="80" t="s">
        <v>3</v>
      </c>
      <c r="BD14" s="80"/>
      <c r="BE14" s="80" t="s">
        <v>4</v>
      </c>
      <c r="BF14" s="80"/>
      <c r="BG14" s="80" t="s">
        <v>3</v>
      </c>
      <c r="BH14" s="80"/>
      <c r="BI14" s="80" t="s">
        <v>4</v>
      </c>
      <c r="BJ14" s="80"/>
      <c r="BK14" s="80" t="s">
        <v>3</v>
      </c>
      <c r="BL14" s="80"/>
      <c r="BM14" s="14"/>
      <c r="BN14" s="14"/>
      <c r="BO14" s="14"/>
      <c r="BP14" s="14"/>
    </row>
    <row r="15" spans="1:68" x14ac:dyDescent="0.25">
      <c r="A15" s="11"/>
      <c r="B15" s="11"/>
      <c r="C15" s="11"/>
      <c r="D15" s="11"/>
      <c r="E15" s="11"/>
      <c r="F15" s="11"/>
      <c r="G15" s="11"/>
      <c r="H15" s="11"/>
      <c r="I15" s="11"/>
      <c r="J15" s="11"/>
      <c r="K15" s="11"/>
      <c r="L15" s="11"/>
      <c r="M15" s="11"/>
      <c r="N15" s="11"/>
      <c r="O15" s="11"/>
      <c r="P15" s="11"/>
      <c r="Q15" s="11"/>
      <c r="R15" s="11"/>
      <c r="S15" s="11"/>
      <c r="T15" s="11"/>
      <c r="AL15" s="14"/>
      <c r="AM15" s="14"/>
      <c r="AN15" s="14" t="s">
        <v>0</v>
      </c>
      <c r="AO15" s="14" t="s">
        <v>1</v>
      </c>
      <c r="AP15" s="14" t="s">
        <v>2</v>
      </c>
      <c r="AQ15" s="14" t="s">
        <v>1</v>
      </c>
      <c r="AR15" s="14" t="s">
        <v>2</v>
      </c>
      <c r="AS15" s="14" t="s">
        <v>1</v>
      </c>
      <c r="AT15" s="14" t="s">
        <v>2</v>
      </c>
      <c r="AU15" s="14" t="s">
        <v>1</v>
      </c>
      <c r="AV15" s="14" t="s">
        <v>2</v>
      </c>
      <c r="AW15" s="14" t="s">
        <v>1</v>
      </c>
      <c r="AX15" s="14" t="s">
        <v>2</v>
      </c>
      <c r="AY15" s="14" t="s">
        <v>1</v>
      </c>
      <c r="AZ15" s="14" t="s">
        <v>2</v>
      </c>
      <c r="BA15" s="14" t="s">
        <v>1</v>
      </c>
      <c r="BB15" s="14" t="s">
        <v>2</v>
      </c>
      <c r="BC15" s="14" t="s">
        <v>1</v>
      </c>
      <c r="BD15" s="14" t="s">
        <v>2</v>
      </c>
      <c r="BE15" s="14" t="s">
        <v>1</v>
      </c>
      <c r="BF15" s="14" t="s">
        <v>2</v>
      </c>
      <c r="BG15" s="14" t="s">
        <v>1</v>
      </c>
      <c r="BH15" s="14" t="s">
        <v>2</v>
      </c>
      <c r="BI15" s="14" t="s">
        <v>1</v>
      </c>
      <c r="BJ15" s="14" t="s">
        <v>2</v>
      </c>
      <c r="BK15" s="14" t="s">
        <v>1</v>
      </c>
      <c r="BL15" s="14" t="s">
        <v>2</v>
      </c>
      <c r="BM15" s="14"/>
      <c r="BN15" s="14"/>
      <c r="BO15" s="14"/>
      <c r="BP15" s="14"/>
    </row>
    <row r="16" spans="1:68" x14ac:dyDescent="0.25">
      <c r="A16" s="11"/>
      <c r="B16" s="11"/>
      <c r="C16" s="11"/>
      <c r="D16" s="11"/>
      <c r="E16" s="11"/>
      <c r="F16" s="11"/>
      <c r="G16" s="11"/>
      <c r="H16" s="11"/>
      <c r="I16" s="11"/>
      <c r="J16" s="11"/>
      <c r="K16" s="11"/>
      <c r="L16" s="11"/>
      <c r="M16" s="11"/>
      <c r="N16" s="11"/>
      <c r="O16" s="11"/>
      <c r="P16" s="11"/>
      <c r="Q16" s="11"/>
      <c r="R16" s="11"/>
      <c r="S16" s="11"/>
      <c r="T16" s="11"/>
      <c r="AL16" s="14"/>
      <c r="AM16" s="14"/>
      <c r="AN16" s="14">
        <v>2002</v>
      </c>
      <c r="AO16" s="16">
        <v>39.06</v>
      </c>
      <c r="AP16" s="16">
        <v>58.1</v>
      </c>
      <c r="AQ16" s="16">
        <v>1.44</v>
      </c>
      <c r="AR16" s="16">
        <v>1.1599999999999999</v>
      </c>
      <c r="AS16" s="16">
        <v>28.63</v>
      </c>
      <c r="AT16" s="16">
        <v>42.37</v>
      </c>
      <c r="AU16" s="16">
        <v>2.04</v>
      </c>
      <c r="AV16" s="16">
        <v>1.58</v>
      </c>
      <c r="AW16" s="16">
        <f>AVERAGE(AO16,AS16)</f>
        <v>33.844999999999999</v>
      </c>
      <c r="AX16" s="16">
        <f t="shared" ref="AX16:AZ26" si="0">AVERAGE(AP16,AT16)</f>
        <v>50.234999999999999</v>
      </c>
      <c r="AY16" s="16">
        <f t="shared" si="0"/>
        <v>1.74</v>
      </c>
      <c r="AZ16" s="16">
        <f t="shared" si="0"/>
        <v>1.37</v>
      </c>
      <c r="BA16" s="16">
        <v>43.9</v>
      </c>
      <c r="BB16" s="16">
        <v>71.03</v>
      </c>
      <c r="BC16" s="16">
        <v>2.74</v>
      </c>
      <c r="BD16" s="16">
        <v>1.05</v>
      </c>
      <c r="BE16" s="16">
        <v>22.53</v>
      </c>
      <c r="BF16" s="16">
        <v>53</v>
      </c>
      <c r="BG16" s="16">
        <v>4.3600000000000003</v>
      </c>
      <c r="BH16" s="16">
        <v>1.96</v>
      </c>
      <c r="BI16" s="16">
        <f>AVERAGE(BE16,BA16)</f>
        <v>33.215000000000003</v>
      </c>
      <c r="BJ16" s="16">
        <f>AVERAGE(BF16,BB16)</f>
        <v>62.015000000000001</v>
      </c>
      <c r="BK16" s="16">
        <f>AVERAGE(BG16,BC16)</f>
        <v>3.5500000000000003</v>
      </c>
      <c r="BL16" s="16">
        <f>AVERAGE(BH16,BD16)</f>
        <v>1.5049999999999999</v>
      </c>
      <c r="BM16" s="14"/>
      <c r="BN16" s="14"/>
      <c r="BO16" s="14"/>
      <c r="BP16" s="14"/>
    </row>
    <row r="17" spans="1:68" x14ac:dyDescent="0.25">
      <c r="A17" s="11"/>
      <c r="B17" s="11"/>
      <c r="C17" s="11"/>
      <c r="D17" s="11"/>
      <c r="E17" s="11"/>
      <c r="F17" s="11"/>
      <c r="G17" s="11"/>
      <c r="H17" s="11"/>
      <c r="I17" s="11"/>
      <c r="J17" s="11"/>
      <c r="K17" s="11"/>
      <c r="L17" s="11"/>
      <c r="M17" s="11"/>
      <c r="N17" s="11"/>
      <c r="O17" s="11"/>
      <c r="P17" s="11"/>
      <c r="Q17" s="11"/>
      <c r="R17" s="11"/>
      <c r="S17" s="11"/>
      <c r="T17" s="11"/>
      <c r="AL17" s="14"/>
      <c r="AM17" s="14"/>
      <c r="AN17" s="14">
        <v>2003</v>
      </c>
      <c r="AO17" s="16">
        <v>37.04</v>
      </c>
      <c r="AP17" s="16">
        <v>54.38</v>
      </c>
      <c r="AQ17" s="16">
        <v>1.89</v>
      </c>
      <c r="AR17" s="16">
        <v>1.27</v>
      </c>
      <c r="AS17" s="16">
        <v>27.7</v>
      </c>
      <c r="AT17" s="16">
        <v>43.06</v>
      </c>
      <c r="AU17" s="16">
        <v>2.66</v>
      </c>
      <c r="AV17" s="16">
        <v>1.59</v>
      </c>
      <c r="AW17" s="16">
        <f t="shared" ref="AW17:AW26" si="1">AVERAGE(AO17,AS17)</f>
        <v>32.369999999999997</v>
      </c>
      <c r="AX17" s="16">
        <f t="shared" si="0"/>
        <v>48.72</v>
      </c>
      <c r="AY17" s="16">
        <f t="shared" si="0"/>
        <v>2.2749999999999999</v>
      </c>
      <c r="AZ17" s="16">
        <f t="shared" si="0"/>
        <v>1.4300000000000002</v>
      </c>
      <c r="BA17" s="16">
        <v>42.6</v>
      </c>
      <c r="BB17" s="16">
        <v>69.680000000000007</v>
      </c>
      <c r="BC17" s="16">
        <v>2.95</v>
      </c>
      <c r="BD17" s="16">
        <v>1.19</v>
      </c>
      <c r="BE17" s="16">
        <v>23.8</v>
      </c>
      <c r="BF17" s="16">
        <v>52.75</v>
      </c>
      <c r="BG17" s="16">
        <v>4.8899999999999997</v>
      </c>
      <c r="BH17" s="16">
        <v>2.0699999999999998</v>
      </c>
      <c r="BI17" s="16">
        <f t="shared" ref="BI17:BL26" si="2">AVERAGE(BE17,BA17)</f>
        <v>33.200000000000003</v>
      </c>
      <c r="BJ17" s="16">
        <f t="shared" si="2"/>
        <v>61.215000000000003</v>
      </c>
      <c r="BK17" s="16">
        <f t="shared" si="2"/>
        <v>3.92</v>
      </c>
      <c r="BL17" s="16">
        <f t="shared" si="2"/>
        <v>1.63</v>
      </c>
      <c r="BM17" s="14"/>
      <c r="BN17" s="14"/>
      <c r="BO17" s="14"/>
      <c r="BP17" s="14"/>
    </row>
    <row r="18" spans="1:68" x14ac:dyDescent="0.25">
      <c r="A18" s="11"/>
      <c r="B18" s="11"/>
      <c r="C18" s="11"/>
      <c r="D18" s="11"/>
      <c r="E18" s="11"/>
      <c r="F18" s="11"/>
      <c r="G18" s="11"/>
      <c r="H18" s="11"/>
      <c r="I18" s="11"/>
      <c r="J18" s="11"/>
      <c r="K18" s="11"/>
      <c r="L18" s="11"/>
      <c r="M18" s="11"/>
      <c r="N18" s="11"/>
      <c r="O18" s="11"/>
      <c r="P18" s="11"/>
      <c r="Q18" s="11"/>
      <c r="R18" s="11"/>
      <c r="S18" s="11"/>
      <c r="T18" s="11"/>
      <c r="AL18" s="14"/>
      <c r="AM18" s="14"/>
      <c r="AN18" s="14">
        <v>2004</v>
      </c>
      <c r="AO18" s="16">
        <v>37.78</v>
      </c>
      <c r="AP18" s="16">
        <v>54.05</v>
      </c>
      <c r="AQ18" s="16">
        <v>1.9</v>
      </c>
      <c r="AR18" s="16">
        <v>1.1399999999999999</v>
      </c>
      <c r="AS18" s="16">
        <v>29.11</v>
      </c>
      <c r="AT18" s="16">
        <v>43.86</v>
      </c>
      <c r="AU18" s="16">
        <v>2.71</v>
      </c>
      <c r="AV18" s="16">
        <v>1.55</v>
      </c>
      <c r="AW18" s="16">
        <f t="shared" si="1"/>
        <v>33.445</v>
      </c>
      <c r="AX18" s="16">
        <f t="shared" si="0"/>
        <v>48.954999999999998</v>
      </c>
      <c r="AY18" s="16">
        <f t="shared" si="0"/>
        <v>2.3049999999999997</v>
      </c>
      <c r="AZ18" s="16">
        <f t="shared" si="0"/>
        <v>1.345</v>
      </c>
      <c r="BA18" s="16">
        <v>38.08</v>
      </c>
      <c r="BB18" s="16">
        <v>67.03</v>
      </c>
      <c r="BC18" s="16">
        <v>2.94</v>
      </c>
      <c r="BD18" s="16">
        <v>1.1599999999999999</v>
      </c>
      <c r="BE18" s="16">
        <v>24.24</v>
      </c>
      <c r="BF18" s="16">
        <v>52.65</v>
      </c>
      <c r="BG18" s="16">
        <v>4.3899999999999997</v>
      </c>
      <c r="BH18" s="16">
        <v>1.97</v>
      </c>
      <c r="BI18" s="16">
        <f t="shared" si="2"/>
        <v>31.159999999999997</v>
      </c>
      <c r="BJ18" s="16">
        <f t="shared" si="2"/>
        <v>59.84</v>
      </c>
      <c r="BK18" s="16">
        <f t="shared" si="2"/>
        <v>3.665</v>
      </c>
      <c r="BL18" s="16">
        <f t="shared" si="2"/>
        <v>1.5649999999999999</v>
      </c>
      <c r="BM18" s="14"/>
      <c r="BN18" s="14"/>
      <c r="BO18" s="14"/>
      <c r="BP18" s="14"/>
    </row>
    <row r="19" spans="1:68" x14ac:dyDescent="0.25">
      <c r="A19" s="11"/>
      <c r="B19" s="11"/>
      <c r="C19" s="11"/>
      <c r="D19" s="11"/>
      <c r="E19" s="11"/>
      <c r="F19" s="11"/>
      <c r="G19" s="11"/>
      <c r="H19" s="11"/>
      <c r="I19" s="11"/>
      <c r="J19" s="11"/>
      <c r="K19" s="11"/>
      <c r="L19" s="11"/>
      <c r="M19" s="11"/>
      <c r="N19" s="11"/>
      <c r="O19" s="11"/>
      <c r="P19" s="11"/>
      <c r="Q19" s="11"/>
      <c r="R19" s="11"/>
      <c r="S19" s="11"/>
      <c r="T19" s="11"/>
      <c r="AL19" s="14"/>
      <c r="AM19" s="14"/>
      <c r="AN19" s="14">
        <v>2005</v>
      </c>
      <c r="AO19" s="16">
        <v>37.85</v>
      </c>
      <c r="AP19" s="16">
        <v>51.85</v>
      </c>
      <c r="AQ19" s="16">
        <v>1.99</v>
      </c>
      <c r="AR19" s="16">
        <v>1.23</v>
      </c>
      <c r="AS19" s="16">
        <v>28.03</v>
      </c>
      <c r="AT19" s="16">
        <v>44.8</v>
      </c>
      <c r="AU19" s="16">
        <v>2.94</v>
      </c>
      <c r="AV19" s="16">
        <v>1.61</v>
      </c>
      <c r="AW19" s="16">
        <f t="shared" si="1"/>
        <v>32.94</v>
      </c>
      <c r="AX19" s="16">
        <f t="shared" si="0"/>
        <v>48.325000000000003</v>
      </c>
      <c r="AY19" s="16">
        <f t="shared" si="0"/>
        <v>2.4649999999999999</v>
      </c>
      <c r="AZ19" s="16">
        <f t="shared" si="0"/>
        <v>1.42</v>
      </c>
      <c r="BA19" s="16">
        <v>37.770000000000003</v>
      </c>
      <c r="BB19" s="16">
        <v>66.709999999999994</v>
      </c>
      <c r="BC19" s="16">
        <v>2.89</v>
      </c>
      <c r="BD19" s="16">
        <v>1.23</v>
      </c>
      <c r="BE19" s="16">
        <v>23.63</v>
      </c>
      <c r="BF19" s="16">
        <v>54.89</v>
      </c>
      <c r="BG19" s="16">
        <v>4.5999999999999996</v>
      </c>
      <c r="BH19" s="16">
        <v>1.95</v>
      </c>
      <c r="BI19" s="16">
        <f t="shared" si="2"/>
        <v>30.700000000000003</v>
      </c>
      <c r="BJ19" s="16">
        <f t="shared" si="2"/>
        <v>60.8</v>
      </c>
      <c r="BK19" s="16">
        <f t="shared" si="2"/>
        <v>3.7450000000000001</v>
      </c>
      <c r="BL19" s="16">
        <f t="shared" si="2"/>
        <v>1.5899999999999999</v>
      </c>
      <c r="BM19" s="14"/>
      <c r="BN19" s="14"/>
      <c r="BO19" s="14"/>
      <c r="BP19" s="14"/>
    </row>
    <row r="20" spans="1:68" x14ac:dyDescent="0.25">
      <c r="A20" s="11"/>
      <c r="B20" s="11"/>
      <c r="C20" s="11"/>
      <c r="D20" s="11"/>
      <c r="E20" s="11"/>
      <c r="F20" s="11"/>
      <c r="G20" s="11"/>
      <c r="H20" s="11"/>
      <c r="I20" s="11"/>
      <c r="J20" s="11"/>
      <c r="K20" s="11"/>
      <c r="L20" s="11"/>
      <c r="M20" s="11"/>
      <c r="N20" s="11"/>
      <c r="O20" s="11"/>
      <c r="P20" s="11"/>
      <c r="Q20" s="11"/>
      <c r="R20" s="11"/>
      <c r="S20" s="11"/>
      <c r="T20" s="11"/>
      <c r="AL20" s="14"/>
      <c r="AM20" s="14"/>
      <c r="AN20" s="14">
        <v>2006</v>
      </c>
      <c r="AO20" s="16">
        <v>24.61</v>
      </c>
      <c r="AP20" s="16">
        <v>39.58</v>
      </c>
      <c r="AQ20" s="16">
        <v>2.1800000000000002</v>
      </c>
      <c r="AR20" s="16">
        <v>1.46</v>
      </c>
      <c r="AS20" s="16">
        <v>31.82</v>
      </c>
      <c r="AT20" s="16">
        <v>40.950000000000003</v>
      </c>
      <c r="AU20" s="16">
        <v>2.5499999999999998</v>
      </c>
      <c r="AV20" s="16">
        <v>1.61</v>
      </c>
      <c r="AW20" s="16">
        <f t="shared" si="1"/>
        <v>28.215</v>
      </c>
      <c r="AX20" s="16">
        <f t="shared" si="0"/>
        <v>40.265000000000001</v>
      </c>
      <c r="AY20" s="16">
        <f t="shared" si="0"/>
        <v>2.3650000000000002</v>
      </c>
      <c r="AZ20" s="16">
        <f t="shared" si="0"/>
        <v>1.5350000000000001</v>
      </c>
      <c r="BA20" s="16">
        <v>38.29</v>
      </c>
      <c r="BB20" s="16">
        <v>67.87</v>
      </c>
      <c r="BC20" s="16">
        <v>2.97</v>
      </c>
      <c r="BD20" s="16">
        <v>1.17</v>
      </c>
      <c r="BE20" s="16">
        <v>24.14</v>
      </c>
      <c r="BF20" s="16">
        <v>56.6</v>
      </c>
      <c r="BG20" s="16">
        <v>4.5599999999999996</v>
      </c>
      <c r="BH20" s="16">
        <v>1.8</v>
      </c>
      <c r="BI20" s="16">
        <f t="shared" si="2"/>
        <v>31.215</v>
      </c>
      <c r="BJ20" s="16">
        <f t="shared" si="2"/>
        <v>62.234999999999999</v>
      </c>
      <c r="BK20" s="16">
        <f t="shared" si="2"/>
        <v>3.7649999999999997</v>
      </c>
      <c r="BL20" s="16">
        <f t="shared" si="2"/>
        <v>1.4849999999999999</v>
      </c>
      <c r="BM20" s="14"/>
      <c r="BN20" s="14"/>
      <c r="BO20" s="14"/>
      <c r="BP20" s="14"/>
    </row>
    <row r="21" spans="1:68" x14ac:dyDescent="0.25">
      <c r="A21" s="11"/>
      <c r="B21" s="11"/>
      <c r="C21" s="11"/>
      <c r="D21" s="11"/>
      <c r="E21" s="11"/>
      <c r="F21" s="11"/>
      <c r="G21" s="11"/>
      <c r="H21" s="11"/>
      <c r="I21" s="11"/>
      <c r="J21" s="11"/>
      <c r="K21" s="11"/>
      <c r="L21" s="11"/>
      <c r="M21" s="11"/>
      <c r="N21" s="11"/>
      <c r="O21" s="11"/>
      <c r="P21" s="11"/>
      <c r="Q21" s="11"/>
      <c r="R21" s="11"/>
      <c r="S21" s="11"/>
      <c r="T21" s="11"/>
      <c r="AL21" s="14"/>
      <c r="AM21" s="14"/>
      <c r="AN21" s="14">
        <v>2007</v>
      </c>
      <c r="AO21" s="16">
        <v>32.51</v>
      </c>
      <c r="AP21" s="16">
        <v>43.74</v>
      </c>
      <c r="AQ21" s="16">
        <v>2.2200000000000002</v>
      </c>
      <c r="AR21" s="16">
        <v>1.59</v>
      </c>
      <c r="AS21" s="16">
        <v>29.07</v>
      </c>
      <c r="AT21" s="16">
        <v>43.73</v>
      </c>
      <c r="AU21" s="16">
        <v>2.65</v>
      </c>
      <c r="AV21" s="16">
        <v>1.57</v>
      </c>
      <c r="AW21" s="16">
        <f t="shared" si="1"/>
        <v>30.79</v>
      </c>
      <c r="AX21" s="16">
        <f t="shared" si="0"/>
        <v>43.734999999999999</v>
      </c>
      <c r="AY21" s="16">
        <f t="shared" si="0"/>
        <v>2.4350000000000001</v>
      </c>
      <c r="AZ21" s="16">
        <f t="shared" si="0"/>
        <v>1.58</v>
      </c>
      <c r="BA21" s="16">
        <v>35.11</v>
      </c>
      <c r="BB21" s="16">
        <v>63.85</v>
      </c>
      <c r="BC21" s="16">
        <v>3.05</v>
      </c>
      <c r="BD21" s="16">
        <v>1.35</v>
      </c>
      <c r="BE21" s="16">
        <v>22.85</v>
      </c>
      <c r="BF21" s="16">
        <v>58.85</v>
      </c>
      <c r="BG21" s="16">
        <v>4.2300000000000004</v>
      </c>
      <c r="BH21" s="16">
        <v>1.88</v>
      </c>
      <c r="BI21" s="16">
        <f t="shared" si="2"/>
        <v>28.98</v>
      </c>
      <c r="BJ21" s="16">
        <f t="shared" si="2"/>
        <v>61.35</v>
      </c>
      <c r="BK21" s="16">
        <f t="shared" si="2"/>
        <v>3.64</v>
      </c>
      <c r="BL21" s="16">
        <f t="shared" si="2"/>
        <v>1.615</v>
      </c>
      <c r="BM21" s="14"/>
      <c r="BN21" s="14"/>
      <c r="BO21" s="14"/>
      <c r="BP21" s="14"/>
    </row>
    <row r="22" spans="1:68" x14ac:dyDescent="0.25">
      <c r="A22" s="11"/>
      <c r="B22" s="11"/>
      <c r="C22" s="11"/>
      <c r="D22" s="11"/>
      <c r="E22" s="11"/>
      <c r="F22" s="11"/>
      <c r="G22" s="11"/>
      <c r="H22" s="11"/>
      <c r="I22" s="11"/>
      <c r="J22" s="11"/>
      <c r="K22" s="11"/>
      <c r="L22" s="11"/>
      <c r="M22" s="11"/>
      <c r="N22" s="11"/>
      <c r="O22" s="11"/>
      <c r="P22" s="11"/>
      <c r="Q22" s="11"/>
      <c r="R22" s="11"/>
      <c r="S22" s="11"/>
      <c r="T22" s="11"/>
      <c r="AL22" s="14"/>
      <c r="AM22" s="14"/>
      <c r="AN22" s="14">
        <v>2008</v>
      </c>
      <c r="AO22" s="16">
        <v>44.18</v>
      </c>
      <c r="AP22" s="16">
        <v>60.6</v>
      </c>
      <c r="AQ22" s="16">
        <v>1.71</v>
      </c>
      <c r="AR22" s="16">
        <v>0.97</v>
      </c>
      <c r="AS22" s="16">
        <v>30.3</v>
      </c>
      <c r="AT22" s="16">
        <v>49.46</v>
      </c>
      <c r="AU22" s="16">
        <v>2.67</v>
      </c>
      <c r="AV22" s="16">
        <v>1.41</v>
      </c>
      <c r="AW22" s="16">
        <f t="shared" si="1"/>
        <v>37.24</v>
      </c>
      <c r="AX22" s="16">
        <f t="shared" si="0"/>
        <v>55.03</v>
      </c>
      <c r="AY22" s="16">
        <f t="shared" si="0"/>
        <v>2.19</v>
      </c>
      <c r="AZ22" s="16">
        <f t="shared" si="0"/>
        <v>1.19</v>
      </c>
      <c r="BA22" s="16">
        <v>40.04</v>
      </c>
      <c r="BB22" s="16">
        <v>69.86</v>
      </c>
      <c r="BC22" s="16">
        <v>2.88</v>
      </c>
      <c r="BD22" s="16">
        <v>1.1100000000000001</v>
      </c>
      <c r="BE22" s="16">
        <v>31.97</v>
      </c>
      <c r="BF22" s="16">
        <v>63.47</v>
      </c>
      <c r="BG22" s="16">
        <v>4.1500000000000004</v>
      </c>
      <c r="BH22" s="16">
        <v>1.55</v>
      </c>
      <c r="BI22" s="16">
        <f t="shared" si="2"/>
        <v>36.004999999999995</v>
      </c>
      <c r="BJ22" s="16">
        <f t="shared" si="2"/>
        <v>66.664999999999992</v>
      </c>
      <c r="BK22" s="16">
        <f t="shared" si="2"/>
        <v>3.5150000000000001</v>
      </c>
      <c r="BL22" s="16">
        <f t="shared" si="2"/>
        <v>1.33</v>
      </c>
      <c r="BM22" s="14"/>
      <c r="BN22" s="14"/>
      <c r="BO22" s="14"/>
      <c r="BP22" s="14"/>
    </row>
    <row r="23" spans="1:68" x14ac:dyDescent="0.25">
      <c r="A23" s="11"/>
      <c r="B23" s="11"/>
      <c r="C23" s="11"/>
      <c r="D23" s="11"/>
      <c r="E23" s="11"/>
      <c r="F23" s="11"/>
      <c r="G23" s="11"/>
      <c r="H23" s="11"/>
      <c r="I23" s="11"/>
      <c r="J23" s="11"/>
      <c r="K23" s="11"/>
      <c r="L23" s="11"/>
      <c r="M23" s="11"/>
      <c r="N23" s="11"/>
      <c r="O23" s="11"/>
      <c r="P23" s="11"/>
      <c r="Q23" s="11"/>
      <c r="R23" s="11"/>
      <c r="S23" s="11"/>
      <c r="T23" s="11"/>
      <c r="AL23" s="14"/>
      <c r="AM23" s="14"/>
      <c r="AN23" s="14">
        <v>2009</v>
      </c>
      <c r="AO23" s="16">
        <v>48.94</v>
      </c>
      <c r="AP23" s="16">
        <v>60.84</v>
      </c>
      <c r="AQ23" s="16">
        <v>1.57</v>
      </c>
      <c r="AR23" s="16">
        <v>0.94</v>
      </c>
      <c r="AS23" s="16">
        <v>33.08</v>
      </c>
      <c r="AT23" s="16">
        <v>50.92</v>
      </c>
      <c r="AU23" s="16">
        <v>2.5499999999999998</v>
      </c>
      <c r="AV23" s="16">
        <v>1.33</v>
      </c>
      <c r="AW23" s="16">
        <f t="shared" si="1"/>
        <v>41.01</v>
      </c>
      <c r="AX23" s="16">
        <f t="shared" si="0"/>
        <v>55.88</v>
      </c>
      <c r="AY23" s="16">
        <f t="shared" si="0"/>
        <v>2.06</v>
      </c>
      <c r="AZ23" s="16">
        <f t="shared" si="0"/>
        <v>1.135</v>
      </c>
      <c r="BA23" s="16">
        <v>39.54</v>
      </c>
      <c r="BB23" s="16">
        <v>67.97</v>
      </c>
      <c r="BC23" s="16">
        <v>3.74</v>
      </c>
      <c r="BD23" s="16">
        <v>1.2</v>
      </c>
      <c r="BE23" s="16">
        <v>29.07</v>
      </c>
      <c r="BF23" s="16">
        <v>63.33</v>
      </c>
      <c r="BG23" s="16">
        <v>4.0199999999999996</v>
      </c>
      <c r="BH23" s="16">
        <v>1.41</v>
      </c>
      <c r="BI23" s="16">
        <f t="shared" si="2"/>
        <v>34.305</v>
      </c>
      <c r="BJ23" s="16">
        <f t="shared" si="2"/>
        <v>65.650000000000006</v>
      </c>
      <c r="BK23" s="16">
        <f t="shared" si="2"/>
        <v>3.88</v>
      </c>
      <c r="BL23" s="16">
        <f t="shared" si="2"/>
        <v>1.3049999999999999</v>
      </c>
      <c r="BM23" s="14"/>
      <c r="BN23" s="14"/>
      <c r="BO23" s="14"/>
      <c r="BP23" s="14"/>
    </row>
    <row r="24" spans="1:68" x14ac:dyDescent="0.25">
      <c r="A24" s="11"/>
      <c r="B24" s="11"/>
      <c r="C24" s="11"/>
      <c r="D24" s="11"/>
      <c r="E24" s="11"/>
      <c r="F24" s="11"/>
      <c r="G24" s="11"/>
      <c r="H24" s="11"/>
      <c r="I24" s="11"/>
      <c r="J24" s="11"/>
      <c r="K24" s="11"/>
      <c r="L24" s="11"/>
      <c r="M24" s="11"/>
      <c r="N24" s="11"/>
      <c r="O24" s="11"/>
      <c r="P24" s="11"/>
      <c r="Q24" s="11"/>
      <c r="R24" s="11"/>
      <c r="S24" s="11"/>
      <c r="T24" s="11"/>
      <c r="AL24" s="14"/>
      <c r="AM24" s="14"/>
      <c r="AN24" s="14">
        <v>2010</v>
      </c>
      <c r="AO24" s="16">
        <v>45.1</v>
      </c>
      <c r="AP24" s="16">
        <v>61.34</v>
      </c>
      <c r="AQ24" s="16">
        <v>1.49</v>
      </c>
      <c r="AR24" s="16">
        <v>0.89</v>
      </c>
      <c r="AS24" s="16">
        <v>34.630000000000003</v>
      </c>
      <c r="AT24" s="16">
        <v>54.51</v>
      </c>
      <c r="AU24" s="16">
        <v>2.33</v>
      </c>
      <c r="AV24" s="16">
        <v>1.0900000000000001</v>
      </c>
      <c r="AW24" s="16">
        <f t="shared" si="1"/>
        <v>39.865000000000002</v>
      </c>
      <c r="AX24" s="16">
        <f t="shared" si="0"/>
        <v>57.924999999999997</v>
      </c>
      <c r="AY24" s="16">
        <f t="shared" si="0"/>
        <v>1.9100000000000001</v>
      </c>
      <c r="AZ24" s="16">
        <f t="shared" si="0"/>
        <v>0.99</v>
      </c>
      <c r="BA24" s="16">
        <v>42.41</v>
      </c>
      <c r="BB24" s="16">
        <v>70.27</v>
      </c>
      <c r="BC24" s="16">
        <v>2.62</v>
      </c>
      <c r="BD24" s="16">
        <v>1.1299999999999999</v>
      </c>
      <c r="BE24" s="16">
        <v>33.450000000000003</v>
      </c>
      <c r="BF24" s="16">
        <v>63.35</v>
      </c>
      <c r="BG24" s="16">
        <v>3.65</v>
      </c>
      <c r="BH24" s="16">
        <v>1.39</v>
      </c>
      <c r="BI24" s="16">
        <f t="shared" si="2"/>
        <v>37.93</v>
      </c>
      <c r="BJ24" s="16">
        <f t="shared" si="2"/>
        <v>66.81</v>
      </c>
      <c r="BK24" s="16">
        <f t="shared" si="2"/>
        <v>3.1349999999999998</v>
      </c>
      <c r="BL24" s="16">
        <f t="shared" si="2"/>
        <v>1.2599999999999998</v>
      </c>
      <c r="BM24" s="14"/>
      <c r="BN24" s="14"/>
      <c r="BO24" s="14"/>
      <c r="BP24" s="14"/>
    </row>
    <row r="25" spans="1:68" x14ac:dyDescent="0.25">
      <c r="A25" s="11"/>
      <c r="B25" s="11"/>
      <c r="C25" s="11"/>
      <c r="D25" s="11"/>
      <c r="E25" s="11"/>
      <c r="F25" s="11"/>
      <c r="G25" s="11"/>
      <c r="H25" s="11"/>
      <c r="I25" s="11"/>
      <c r="J25" s="11"/>
      <c r="K25" s="11"/>
      <c r="L25" s="11"/>
      <c r="M25" s="11"/>
      <c r="N25" s="11"/>
      <c r="O25" s="11"/>
      <c r="P25" s="11"/>
      <c r="Q25" s="11"/>
      <c r="R25" s="11"/>
      <c r="S25" s="11"/>
      <c r="T25" s="11"/>
      <c r="AL25" s="14"/>
      <c r="AM25" s="14"/>
      <c r="AN25" s="14">
        <v>2011</v>
      </c>
      <c r="AO25" s="16">
        <v>49.76</v>
      </c>
      <c r="AP25" s="16">
        <v>62.86</v>
      </c>
      <c r="AQ25" s="16">
        <v>1.32</v>
      </c>
      <c r="AR25" s="16">
        <v>0.85</v>
      </c>
      <c r="AS25" s="16">
        <v>41.33</v>
      </c>
      <c r="AT25" s="16">
        <v>56.31</v>
      </c>
      <c r="AU25" s="16">
        <v>1.73</v>
      </c>
      <c r="AV25" s="16">
        <v>1.1200000000000001</v>
      </c>
      <c r="AW25" s="16">
        <f t="shared" si="1"/>
        <v>45.545000000000002</v>
      </c>
      <c r="AX25" s="16">
        <f t="shared" si="0"/>
        <v>59.585000000000001</v>
      </c>
      <c r="AY25" s="16">
        <f t="shared" si="0"/>
        <v>1.5249999999999999</v>
      </c>
      <c r="AZ25" s="16">
        <f t="shared" si="0"/>
        <v>0.9850000000000001</v>
      </c>
      <c r="BA25" s="16">
        <v>42.6</v>
      </c>
      <c r="BB25" s="16">
        <v>66.260000000000005</v>
      </c>
      <c r="BC25" s="16">
        <v>2.66</v>
      </c>
      <c r="BD25" s="16">
        <v>1.9</v>
      </c>
      <c r="BE25" s="16">
        <v>39.299999999999997</v>
      </c>
      <c r="BF25" s="16">
        <v>66.260000000000005</v>
      </c>
      <c r="BG25" s="16">
        <v>3.47</v>
      </c>
      <c r="BH25" s="16">
        <v>1.34</v>
      </c>
      <c r="BI25" s="16">
        <f t="shared" si="2"/>
        <v>40.950000000000003</v>
      </c>
      <c r="BJ25" s="16">
        <f t="shared" si="2"/>
        <v>66.260000000000005</v>
      </c>
      <c r="BK25" s="16">
        <f t="shared" si="2"/>
        <v>3.0650000000000004</v>
      </c>
      <c r="BL25" s="16">
        <f t="shared" si="2"/>
        <v>1.62</v>
      </c>
      <c r="BM25" s="14"/>
      <c r="BN25" s="14"/>
      <c r="BO25" s="14"/>
      <c r="BP25" s="14"/>
    </row>
    <row r="26" spans="1:68" x14ac:dyDescent="0.25">
      <c r="A26" s="11"/>
      <c r="B26" s="11"/>
      <c r="C26" s="11"/>
      <c r="D26" s="11"/>
      <c r="E26" s="11"/>
      <c r="F26" s="11"/>
      <c r="G26" s="11"/>
      <c r="H26" s="11"/>
      <c r="I26" s="11"/>
      <c r="J26" s="11"/>
      <c r="K26" s="11"/>
      <c r="L26" s="11"/>
      <c r="M26" s="11"/>
      <c r="N26" s="11"/>
      <c r="O26" s="11"/>
      <c r="P26" s="11"/>
      <c r="Q26" s="11"/>
      <c r="R26" s="11"/>
      <c r="S26" s="11"/>
      <c r="T26" s="11"/>
      <c r="AL26" s="14"/>
      <c r="AM26" s="14"/>
      <c r="AN26" s="14">
        <v>2012</v>
      </c>
      <c r="AO26" s="16">
        <v>47.41</v>
      </c>
      <c r="AP26" s="16">
        <v>62.99</v>
      </c>
      <c r="AQ26" s="16">
        <v>1.53</v>
      </c>
      <c r="AR26" s="16">
        <v>0.84</v>
      </c>
      <c r="AS26" s="16">
        <v>40.14</v>
      </c>
      <c r="AT26" s="16">
        <v>58.87</v>
      </c>
      <c r="AU26" s="16">
        <v>1.96</v>
      </c>
      <c r="AV26" s="16">
        <v>1.05</v>
      </c>
      <c r="AW26" s="16">
        <f t="shared" si="1"/>
        <v>43.774999999999999</v>
      </c>
      <c r="AX26" s="16">
        <f t="shared" si="0"/>
        <v>60.93</v>
      </c>
      <c r="AY26" s="16">
        <f t="shared" si="0"/>
        <v>1.7450000000000001</v>
      </c>
      <c r="AZ26" s="16">
        <f t="shared" si="0"/>
        <v>0.94500000000000006</v>
      </c>
      <c r="BA26" s="16">
        <v>44.2</v>
      </c>
      <c r="BB26" s="16">
        <v>71.92</v>
      </c>
      <c r="BC26" s="16">
        <v>2.57</v>
      </c>
      <c r="BD26" s="16">
        <v>1.04</v>
      </c>
      <c r="BE26" s="16">
        <v>33.14</v>
      </c>
      <c r="BF26" s="16">
        <v>64.959999999999994</v>
      </c>
      <c r="BG26" s="16">
        <v>3.72</v>
      </c>
      <c r="BH26" s="16">
        <v>1.46</v>
      </c>
      <c r="BI26" s="16">
        <f t="shared" si="2"/>
        <v>38.67</v>
      </c>
      <c r="BJ26" s="16">
        <f t="shared" si="2"/>
        <v>68.44</v>
      </c>
      <c r="BK26" s="16">
        <f t="shared" si="2"/>
        <v>3.145</v>
      </c>
      <c r="BL26" s="16">
        <f t="shared" si="2"/>
        <v>1.25</v>
      </c>
      <c r="BM26" s="14"/>
      <c r="BN26" s="14"/>
      <c r="BO26" s="14"/>
      <c r="BP26" s="14"/>
    </row>
    <row r="27" spans="1:68" x14ac:dyDescent="0.25">
      <c r="A27" s="11"/>
      <c r="B27" s="11"/>
      <c r="C27" s="11"/>
      <c r="D27" s="11"/>
      <c r="E27" s="11"/>
      <c r="F27" s="11"/>
      <c r="G27" s="11"/>
      <c r="H27" s="11"/>
      <c r="I27" s="11"/>
      <c r="J27" s="11"/>
      <c r="K27" s="11"/>
      <c r="L27" s="11"/>
      <c r="M27" s="11"/>
      <c r="N27" s="11"/>
      <c r="O27" s="11"/>
      <c r="P27" s="11"/>
      <c r="Q27" s="11"/>
      <c r="R27" s="11"/>
      <c r="S27" s="11"/>
      <c r="T27" s="11"/>
      <c r="AL27" s="14"/>
      <c r="AM27" s="14"/>
      <c r="AN27" s="14">
        <v>2013</v>
      </c>
      <c r="AO27" s="16">
        <v>47.02</v>
      </c>
      <c r="AP27" s="16">
        <v>62.33</v>
      </c>
      <c r="AQ27" s="16">
        <v>1.35</v>
      </c>
      <c r="AR27" s="16">
        <v>0.81</v>
      </c>
      <c r="AS27" s="16">
        <v>38.82</v>
      </c>
      <c r="AT27" s="16">
        <v>56.27</v>
      </c>
      <c r="AU27" s="16">
        <v>2.02</v>
      </c>
      <c r="AV27" s="16">
        <v>1</v>
      </c>
      <c r="AW27" s="16">
        <v>42.92</v>
      </c>
      <c r="AX27" s="16">
        <v>59.3</v>
      </c>
      <c r="AY27" s="16">
        <v>1.6850000000000001</v>
      </c>
      <c r="AZ27" s="16">
        <v>0.90500000000000003</v>
      </c>
      <c r="BA27" s="16">
        <v>42.5</v>
      </c>
      <c r="BB27" s="16">
        <v>70.34</v>
      </c>
      <c r="BC27" s="16">
        <v>2.5099999999999998</v>
      </c>
      <c r="BD27" s="16">
        <v>1.1200000000000001</v>
      </c>
      <c r="BE27" s="16">
        <v>32.32</v>
      </c>
      <c r="BF27" s="16">
        <v>63.66</v>
      </c>
      <c r="BG27" s="16">
        <v>3.72</v>
      </c>
      <c r="BH27" s="16">
        <v>1.44</v>
      </c>
      <c r="BI27" s="16">
        <v>37.409999999999997</v>
      </c>
      <c r="BJ27" s="16">
        <v>67</v>
      </c>
      <c r="BK27" s="16">
        <v>3.1150000000000002</v>
      </c>
      <c r="BL27" s="16">
        <v>1.28</v>
      </c>
      <c r="BM27" s="14"/>
      <c r="BN27" s="14"/>
      <c r="BO27" s="14"/>
      <c r="BP27" s="14"/>
    </row>
    <row r="28" spans="1:68" x14ac:dyDescent="0.25">
      <c r="A28" s="11"/>
      <c r="B28" s="11"/>
      <c r="C28" s="11"/>
      <c r="D28" s="11"/>
      <c r="E28" s="11"/>
      <c r="F28" s="11"/>
      <c r="G28" s="11"/>
      <c r="H28" s="11"/>
      <c r="I28" s="11"/>
      <c r="J28" s="11"/>
      <c r="K28" s="11"/>
      <c r="L28" s="11"/>
      <c r="M28" s="11"/>
      <c r="N28" s="11"/>
      <c r="O28" s="11"/>
      <c r="P28" s="11"/>
      <c r="Q28" s="11"/>
      <c r="R28" s="11"/>
      <c r="S28" s="11"/>
      <c r="T28" s="11"/>
      <c r="AL28" s="14"/>
      <c r="AM28" s="14"/>
      <c r="AN28" s="14">
        <v>2014</v>
      </c>
      <c r="AO28" s="16">
        <v>51.04</v>
      </c>
      <c r="AP28" s="16">
        <v>65.87</v>
      </c>
      <c r="AQ28" s="16">
        <v>1.25</v>
      </c>
      <c r="AR28" s="16">
        <v>0.7</v>
      </c>
      <c r="AS28" s="16">
        <v>44.74</v>
      </c>
      <c r="AT28" s="16">
        <v>59.85</v>
      </c>
      <c r="AU28" s="16">
        <v>2.0699999999999998</v>
      </c>
      <c r="AV28" s="16">
        <v>1</v>
      </c>
      <c r="AW28" s="16">
        <v>47.89</v>
      </c>
      <c r="AX28" s="16">
        <v>62.86</v>
      </c>
      <c r="AY28" s="16">
        <v>1.66</v>
      </c>
      <c r="AZ28" s="16">
        <v>0.85</v>
      </c>
      <c r="BA28" s="16">
        <v>45.21</v>
      </c>
      <c r="BB28" s="16">
        <v>71.290000000000006</v>
      </c>
      <c r="BC28" s="16">
        <v>2.44</v>
      </c>
      <c r="BD28" s="16">
        <v>1.1100000000000001</v>
      </c>
      <c r="BE28" s="16">
        <v>34.880000000000003</v>
      </c>
      <c r="BF28" s="16">
        <v>65.25</v>
      </c>
      <c r="BG28" s="16">
        <v>3.44</v>
      </c>
      <c r="BH28" s="16">
        <v>1.38</v>
      </c>
      <c r="BI28" s="16">
        <v>40.045000000000002</v>
      </c>
      <c r="BJ28" s="16">
        <v>68.27000000000001</v>
      </c>
      <c r="BK28" s="16">
        <v>2.94</v>
      </c>
      <c r="BL28" s="16">
        <v>1.2450000000000001</v>
      </c>
      <c r="BM28" s="14"/>
      <c r="BN28" s="14"/>
      <c r="BO28" s="14"/>
      <c r="BP28" s="14"/>
    </row>
    <row r="29" spans="1:68" x14ac:dyDescent="0.25">
      <c r="A29" s="11"/>
      <c r="B29" s="11"/>
      <c r="C29" s="11"/>
      <c r="D29" s="11"/>
      <c r="E29" s="11"/>
      <c r="F29" s="11"/>
      <c r="G29" s="11"/>
      <c r="H29" s="11"/>
      <c r="I29" s="11"/>
      <c r="J29" s="11"/>
      <c r="K29" s="11"/>
      <c r="L29" s="11"/>
      <c r="M29" s="11"/>
      <c r="N29" s="11"/>
      <c r="O29" s="11"/>
      <c r="P29" s="11"/>
      <c r="Q29" s="11"/>
      <c r="R29" s="11"/>
      <c r="S29" s="11"/>
      <c r="T29" s="11"/>
      <c r="AL29" s="14"/>
      <c r="AM29" s="14"/>
      <c r="AN29" s="14">
        <v>2015</v>
      </c>
      <c r="AO29" s="16">
        <v>52.57</v>
      </c>
      <c r="AP29" s="16">
        <v>67.709999999999994</v>
      </c>
      <c r="AQ29" s="16">
        <v>1.1399999999999999</v>
      </c>
      <c r="AR29" s="16">
        <v>0.64</v>
      </c>
      <c r="AS29" s="16">
        <v>46.59</v>
      </c>
      <c r="AT29" s="16">
        <v>64.59</v>
      </c>
      <c r="AU29" s="16">
        <v>1.53</v>
      </c>
      <c r="AV29" s="16">
        <v>0.82</v>
      </c>
      <c r="AW29" s="16">
        <v>49.58</v>
      </c>
      <c r="AX29" s="16">
        <v>66.150000000000006</v>
      </c>
      <c r="AY29" s="16">
        <v>1.335</v>
      </c>
      <c r="AZ29" s="16">
        <v>0.73</v>
      </c>
      <c r="BA29" s="16">
        <v>43.98</v>
      </c>
      <c r="BB29" s="16">
        <v>70.09</v>
      </c>
      <c r="BC29" s="16">
        <v>2.4500000000000002</v>
      </c>
      <c r="BD29" s="16">
        <v>1.19</v>
      </c>
      <c r="BE29" s="16">
        <v>34.96</v>
      </c>
      <c r="BF29" s="16">
        <v>68.010000000000005</v>
      </c>
      <c r="BG29" s="16">
        <v>3.35</v>
      </c>
      <c r="BH29" s="16">
        <v>1.3</v>
      </c>
      <c r="BI29" s="16">
        <v>39.47</v>
      </c>
      <c r="BJ29" s="16">
        <v>69.050000000000011</v>
      </c>
      <c r="BK29" s="16">
        <v>2.9000000000000004</v>
      </c>
      <c r="BL29" s="16">
        <v>1.2450000000000001</v>
      </c>
      <c r="BM29" s="14"/>
      <c r="BN29" s="14"/>
      <c r="BO29" s="14"/>
      <c r="BP29" s="14"/>
    </row>
    <row r="30" spans="1:68" x14ac:dyDescent="0.25">
      <c r="A30" s="11"/>
      <c r="B30" s="11"/>
      <c r="C30" s="11"/>
      <c r="D30" s="11"/>
      <c r="E30" s="11"/>
      <c r="F30" s="11"/>
      <c r="G30" s="11"/>
      <c r="H30" s="11"/>
      <c r="I30" s="11"/>
      <c r="J30" s="11"/>
      <c r="K30" s="11"/>
      <c r="L30" s="11"/>
      <c r="M30" s="11"/>
      <c r="N30" s="11"/>
      <c r="O30" s="11"/>
      <c r="P30" s="11"/>
      <c r="Q30" s="11"/>
      <c r="R30" s="11"/>
      <c r="S30" s="11"/>
      <c r="T30" s="11"/>
      <c r="AL30" s="14"/>
      <c r="AM30" s="14"/>
      <c r="AN30" s="14">
        <v>2016</v>
      </c>
      <c r="AO30" s="16">
        <v>55.48</v>
      </c>
      <c r="AP30" s="16">
        <v>69.510000000000005</v>
      </c>
      <c r="AQ30" s="16">
        <v>1.1100000000000001</v>
      </c>
      <c r="AR30" s="16">
        <v>0.62</v>
      </c>
      <c r="AS30" s="16">
        <v>48.67</v>
      </c>
      <c r="AT30" s="16">
        <v>64.91</v>
      </c>
      <c r="AU30" s="16">
        <v>1.58</v>
      </c>
      <c r="AV30" s="16">
        <v>0.75</v>
      </c>
      <c r="AW30" s="16">
        <v>52.075000000000003</v>
      </c>
      <c r="AX30" s="16">
        <v>67.210000000000008</v>
      </c>
      <c r="AY30" s="16">
        <v>1.3450000000000002</v>
      </c>
      <c r="AZ30" s="16">
        <v>0.68500000000000005</v>
      </c>
      <c r="BA30" s="16">
        <v>44.1</v>
      </c>
      <c r="BB30" s="16">
        <v>70.739999999999995</v>
      </c>
      <c r="BC30" s="16">
        <v>2.5299999999999998</v>
      </c>
      <c r="BD30" s="16">
        <v>1.1499999999999999</v>
      </c>
      <c r="BE30" s="16">
        <v>38.6</v>
      </c>
      <c r="BF30" s="16">
        <v>68.25</v>
      </c>
      <c r="BG30" s="16">
        <v>3.28</v>
      </c>
      <c r="BH30" s="16">
        <v>1.22</v>
      </c>
      <c r="BI30" s="16">
        <v>41.35</v>
      </c>
      <c r="BJ30" s="16">
        <v>69.495000000000005</v>
      </c>
      <c r="BK30" s="16">
        <v>2.9049999999999998</v>
      </c>
      <c r="BL30" s="16">
        <v>1.1850000000000001</v>
      </c>
      <c r="BM30" s="14"/>
      <c r="BN30" s="14"/>
      <c r="BO30" s="14"/>
      <c r="BP30" s="14"/>
    </row>
    <row r="31" spans="1:68" x14ac:dyDescent="0.25">
      <c r="A31" s="11"/>
      <c r="B31" s="11"/>
      <c r="C31" s="11"/>
      <c r="D31" s="11"/>
      <c r="E31" s="11"/>
      <c r="F31" s="11"/>
      <c r="G31" s="11"/>
      <c r="H31" s="11"/>
      <c r="I31" s="11"/>
      <c r="J31" s="11"/>
      <c r="K31" s="11"/>
      <c r="L31" s="11"/>
      <c r="M31" s="11"/>
      <c r="N31" s="11"/>
      <c r="O31" s="11"/>
      <c r="P31" s="11"/>
      <c r="Q31" s="11"/>
      <c r="R31" s="11"/>
      <c r="S31" s="11"/>
      <c r="T31" s="11"/>
      <c r="AL31" s="14"/>
      <c r="AM31" s="14"/>
      <c r="AN31" s="14"/>
      <c r="AO31" s="16"/>
      <c r="AP31" s="16"/>
      <c r="AQ31" s="16"/>
      <c r="AR31" s="16"/>
      <c r="AS31" s="16"/>
      <c r="AT31" s="16"/>
      <c r="AU31" s="16"/>
      <c r="AV31" s="16"/>
      <c r="AW31" s="16"/>
      <c r="AX31" s="16"/>
      <c r="AY31" s="16"/>
      <c r="AZ31" s="16"/>
      <c r="BA31" s="16"/>
      <c r="BB31" s="16"/>
      <c r="BC31" s="16"/>
      <c r="BD31" s="14"/>
      <c r="BE31" s="14"/>
      <c r="BF31" s="14"/>
      <c r="BG31" s="14"/>
      <c r="BH31" s="14"/>
      <c r="BI31" s="14"/>
      <c r="BJ31" s="14"/>
      <c r="BK31" s="14"/>
      <c r="BL31" s="14"/>
      <c r="BM31" s="14"/>
      <c r="BN31" s="14"/>
      <c r="BO31" s="14"/>
      <c r="BP31" s="14"/>
    </row>
    <row r="32" spans="1:68" x14ac:dyDescent="0.25">
      <c r="A32" s="11"/>
      <c r="B32" s="11"/>
      <c r="C32" s="11"/>
      <c r="D32" s="11"/>
      <c r="E32" s="11"/>
      <c r="F32" s="11"/>
      <c r="G32" s="11"/>
      <c r="H32" s="11"/>
      <c r="I32" s="11"/>
      <c r="J32" s="11"/>
      <c r="K32" s="11"/>
      <c r="L32" s="11"/>
      <c r="M32" s="11"/>
      <c r="N32" s="11"/>
      <c r="O32" s="11"/>
      <c r="P32" s="11"/>
      <c r="Q32" s="11"/>
      <c r="R32" s="11"/>
      <c r="S32" s="11"/>
      <c r="T32" s="11"/>
      <c r="AL32" s="14"/>
      <c r="AM32" s="14"/>
      <c r="AN32" s="14"/>
      <c r="AO32" s="16"/>
      <c r="AP32" s="16"/>
      <c r="AQ32" s="16"/>
      <c r="AR32" s="16"/>
      <c r="AS32" s="16"/>
      <c r="AT32" s="16"/>
      <c r="AU32" s="16"/>
      <c r="AV32" s="16"/>
      <c r="AW32" s="16"/>
      <c r="AX32" s="16"/>
      <c r="AY32" s="16"/>
      <c r="AZ32" s="16"/>
      <c r="BA32" s="16"/>
      <c r="BB32" s="16"/>
      <c r="BC32" s="16"/>
      <c r="BD32" s="14"/>
      <c r="BE32" s="14"/>
      <c r="BF32" s="14"/>
      <c r="BG32" s="14"/>
      <c r="BH32" s="14"/>
      <c r="BI32" s="14"/>
      <c r="BJ32" s="14"/>
      <c r="BK32" s="14"/>
      <c r="BL32" s="14"/>
      <c r="BM32" s="14"/>
      <c r="BN32" s="14"/>
      <c r="BO32" s="14"/>
      <c r="BP32" s="14"/>
    </row>
    <row r="33" spans="1:77" x14ac:dyDescent="0.25">
      <c r="A33" s="11"/>
      <c r="B33" s="11"/>
      <c r="C33" s="11"/>
      <c r="D33" s="11"/>
      <c r="E33" s="11"/>
      <c r="F33" s="11"/>
      <c r="G33" s="11"/>
      <c r="H33" s="11"/>
      <c r="I33" s="11"/>
      <c r="J33" s="11"/>
      <c r="K33" s="11"/>
      <c r="L33" s="11"/>
      <c r="M33" s="11"/>
      <c r="N33" s="11"/>
      <c r="O33" s="11"/>
      <c r="P33" s="11"/>
      <c r="Q33" s="11"/>
      <c r="R33" s="11"/>
      <c r="S33" s="11"/>
      <c r="T33" s="11"/>
      <c r="AL33" s="14"/>
      <c r="AM33" s="14" t="str">
        <f>"Fluoridated and not Fluoridated " &amp;F5</f>
        <v>Fluoridated and not Fluoridated Mean Number of Decayed, Missing and Filled Teeth at 5 Years of Age</v>
      </c>
      <c r="AN33" s="14"/>
      <c r="AO33" s="16"/>
      <c r="AP33" s="16"/>
      <c r="AQ33" s="16"/>
      <c r="AR33" s="16"/>
      <c r="AS33" s="16"/>
      <c r="AT33" s="16"/>
      <c r="AU33" s="16"/>
      <c r="AV33" s="16"/>
      <c r="AW33" s="16"/>
      <c r="AX33" s="16"/>
      <c r="AY33" s="16"/>
      <c r="AZ33" s="16"/>
      <c r="BA33" s="16"/>
      <c r="BB33" s="16"/>
      <c r="BC33" s="16"/>
      <c r="BD33" s="14"/>
      <c r="BE33" s="14"/>
      <c r="BF33" s="14"/>
      <c r="BG33" s="14"/>
      <c r="BH33" s="14"/>
      <c r="BI33" s="14"/>
      <c r="BJ33" s="14"/>
      <c r="BK33" s="14"/>
      <c r="BL33" s="14"/>
      <c r="BM33" s="14"/>
      <c r="BN33" s="14"/>
      <c r="BO33" s="14"/>
      <c r="BP33" s="14"/>
    </row>
    <row r="34" spans="1:77" x14ac:dyDescent="0.25">
      <c r="A34" s="11"/>
      <c r="B34" s="11"/>
      <c r="C34" s="11"/>
      <c r="D34" s="11"/>
      <c r="E34" s="11"/>
      <c r="F34" s="11"/>
      <c r="G34" s="11"/>
      <c r="H34" s="11"/>
      <c r="I34" s="11"/>
      <c r="J34" s="11"/>
      <c r="K34" s="11"/>
      <c r="L34" s="11"/>
      <c r="M34" s="11"/>
      <c r="N34" s="11"/>
      <c r="O34" s="11"/>
      <c r="P34" s="11"/>
      <c r="Q34" s="11"/>
      <c r="R34" s="11"/>
      <c r="S34" s="11"/>
      <c r="T34" s="11"/>
      <c r="AL34" s="14"/>
      <c r="AM34" s="14"/>
      <c r="AN34" s="14" t="s">
        <v>0</v>
      </c>
      <c r="AO34" s="14" t="s">
        <v>1</v>
      </c>
      <c r="AP34" s="14" t="s">
        <v>34</v>
      </c>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row>
    <row r="35" spans="1:77" x14ac:dyDescent="0.25">
      <c r="A35" s="11"/>
      <c r="B35" s="11"/>
      <c r="C35" s="11"/>
      <c r="D35" s="11"/>
      <c r="E35" s="11"/>
      <c r="F35" s="11"/>
      <c r="G35" s="11"/>
      <c r="H35" s="11"/>
      <c r="I35" s="11"/>
      <c r="J35" s="11"/>
      <c r="K35" s="11"/>
      <c r="L35" s="11"/>
      <c r="M35" s="11"/>
      <c r="N35" s="11"/>
      <c r="O35" s="11"/>
      <c r="P35" s="11"/>
      <c r="Q35" s="11"/>
      <c r="R35" s="11"/>
      <c r="S35" s="11"/>
      <c r="T35" s="11"/>
      <c r="AL35" s="14"/>
      <c r="AM35" s="82" t="s">
        <v>38</v>
      </c>
      <c r="AN35" s="14">
        <v>2002</v>
      </c>
      <c r="AO35" s="16">
        <f>D44</f>
        <v>2.74</v>
      </c>
      <c r="AP35" s="16">
        <f>E44</f>
        <v>1.05</v>
      </c>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row>
    <row r="36" spans="1:77" x14ac:dyDescent="0.25">
      <c r="A36" s="11"/>
      <c r="B36" s="11"/>
      <c r="C36" s="11"/>
      <c r="D36" s="11"/>
      <c r="E36" s="11"/>
      <c r="F36" s="11"/>
      <c r="G36" s="11"/>
      <c r="H36" s="11"/>
      <c r="I36" s="11"/>
      <c r="J36" s="11"/>
      <c r="K36" s="11"/>
      <c r="L36" s="11"/>
      <c r="M36" s="11"/>
      <c r="N36" s="11"/>
      <c r="O36" s="11"/>
      <c r="P36" s="11"/>
      <c r="Q36" s="11"/>
      <c r="R36" s="11"/>
      <c r="S36" s="11"/>
      <c r="T36" s="11"/>
      <c r="AL36" s="14"/>
      <c r="AM36" s="82"/>
      <c r="AN36" s="14">
        <v>2003</v>
      </c>
      <c r="AO36" s="16">
        <f t="shared" ref="AO36:AO49" si="3">D45</f>
        <v>2.95</v>
      </c>
      <c r="AP36" s="16">
        <f t="shared" ref="AP36:AP49" si="4">E45</f>
        <v>1.19</v>
      </c>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row>
    <row r="37" spans="1:77" x14ac:dyDescent="0.25">
      <c r="A37" s="11"/>
      <c r="B37" s="11"/>
      <c r="C37" s="11"/>
      <c r="D37" s="11"/>
      <c r="E37" s="11"/>
      <c r="F37" s="11"/>
      <c r="G37" s="11"/>
      <c r="H37" s="11"/>
      <c r="I37" s="11"/>
      <c r="J37" s="11"/>
      <c r="K37" s="11"/>
      <c r="L37" s="11"/>
      <c r="M37" s="11"/>
      <c r="N37" s="11"/>
      <c r="O37" s="11"/>
      <c r="P37" s="11"/>
      <c r="Q37" s="11"/>
      <c r="R37" s="11"/>
      <c r="S37" s="11"/>
      <c r="T37" s="11"/>
      <c r="AL37" s="14"/>
      <c r="AM37" s="82"/>
      <c r="AN37" s="14">
        <v>2004</v>
      </c>
      <c r="AO37" s="16">
        <f t="shared" si="3"/>
        <v>2.94</v>
      </c>
      <c r="AP37" s="16">
        <f t="shared" si="4"/>
        <v>1.1599999999999999</v>
      </c>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row>
    <row r="38" spans="1:77" x14ac:dyDescent="0.25">
      <c r="A38" s="11"/>
      <c r="B38" s="11"/>
      <c r="C38" s="11"/>
      <c r="D38" s="11"/>
      <c r="E38" s="11"/>
      <c r="F38" s="11"/>
      <c r="G38" s="11"/>
      <c r="H38" s="11"/>
      <c r="I38" s="11"/>
      <c r="J38" s="11"/>
      <c r="K38" s="11"/>
      <c r="L38" s="11"/>
      <c r="M38" s="11"/>
      <c r="N38" s="11"/>
      <c r="O38" s="11"/>
      <c r="P38" s="11"/>
      <c r="Q38" s="11"/>
      <c r="R38" s="11"/>
      <c r="S38" s="11"/>
      <c r="T38" s="11"/>
      <c r="AL38" s="14"/>
      <c r="AM38" s="82"/>
      <c r="AN38" s="14">
        <v>2005</v>
      </c>
      <c r="AO38" s="16">
        <f t="shared" si="3"/>
        <v>2.89</v>
      </c>
      <c r="AP38" s="16">
        <f t="shared" si="4"/>
        <v>1.23</v>
      </c>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Y38" s="7"/>
    </row>
    <row r="39" spans="1:77" ht="15.6" x14ac:dyDescent="0.3">
      <c r="A39" s="21"/>
      <c r="B39" s="21"/>
      <c r="C39" s="20" t="str">
        <f>IF(F5=ref!B2, "Mean dmft at 5 Years of Age, Fluoridated", IF(F5=ref!B3, "Mead DMFT in Year 8, Fluoridated", F5 &amp; ", Fluoridated"))</f>
        <v>Mean dmft at 5 Years of Age, Fluoridated</v>
      </c>
      <c r="D39" s="21"/>
      <c r="E39" s="21"/>
      <c r="F39" s="21"/>
      <c r="G39" s="21"/>
      <c r="H39" s="21"/>
      <c r="I39" s="21"/>
      <c r="J39" s="21"/>
      <c r="K39" s="21"/>
      <c r="L39" s="20" t="str">
        <f>IF(F5=ref!B2, "Mean dmft at 5 Years of Age, non-Fluoridated", IF(F5=ref!B3, "Mead DMFT in Year 8,non-Fluoridated", F5 &amp; ", non-Fluoridated"))</f>
        <v>Mean dmft at 5 Years of Age, non-Fluoridated</v>
      </c>
      <c r="M39" s="11"/>
      <c r="N39" s="11"/>
      <c r="O39" s="11"/>
      <c r="P39" s="11"/>
      <c r="Q39" s="11"/>
      <c r="R39" s="11"/>
      <c r="S39" s="11"/>
      <c r="T39" s="11"/>
      <c r="AL39" s="14"/>
      <c r="AM39" s="82"/>
      <c r="AN39" s="14">
        <v>2006</v>
      </c>
      <c r="AO39" s="16">
        <f t="shared" si="3"/>
        <v>2.97</v>
      </c>
      <c r="AP39" s="16">
        <f t="shared" si="4"/>
        <v>1.17</v>
      </c>
      <c r="AQ39" s="15"/>
      <c r="AR39" s="15"/>
      <c r="AS39" s="15"/>
      <c r="AT39" s="15"/>
      <c r="AU39" s="15"/>
      <c r="AV39" s="15"/>
      <c r="AW39" s="15"/>
      <c r="AX39" s="15"/>
      <c r="AY39" s="15"/>
      <c r="AZ39" s="15"/>
      <c r="BA39" s="15"/>
      <c r="BB39" s="15"/>
      <c r="BC39" s="15"/>
      <c r="BD39" s="15"/>
      <c r="BE39" s="15"/>
      <c r="BF39" s="15"/>
      <c r="BG39" s="15"/>
      <c r="BH39" s="15"/>
      <c r="BI39" s="15"/>
      <c r="BJ39" s="15"/>
      <c r="BK39" s="15"/>
      <c r="BL39" s="15"/>
      <c r="BM39" s="14"/>
      <c r="BN39" s="14"/>
      <c r="BO39" s="14"/>
      <c r="BP39" s="14"/>
    </row>
    <row r="40" spans="1:77" x14ac:dyDescent="0.25">
      <c r="A40" s="11"/>
      <c r="B40" s="11"/>
      <c r="C40" s="22"/>
      <c r="D40" s="11"/>
      <c r="E40" s="11"/>
      <c r="F40" s="11"/>
      <c r="G40" s="11"/>
      <c r="H40" s="11"/>
      <c r="I40" s="11"/>
      <c r="J40" s="11"/>
      <c r="K40" s="11"/>
      <c r="L40" s="11"/>
      <c r="M40" s="11"/>
      <c r="N40" s="11"/>
      <c r="O40" s="11"/>
      <c r="P40" s="11"/>
      <c r="Q40" s="11"/>
      <c r="R40" s="11"/>
      <c r="S40" s="11"/>
      <c r="T40" s="11"/>
      <c r="AL40" s="14"/>
      <c r="AM40" s="82"/>
      <c r="AN40" s="14">
        <v>2007</v>
      </c>
      <c r="AO40" s="16">
        <f t="shared" si="3"/>
        <v>3.05</v>
      </c>
      <c r="AP40" s="16">
        <f t="shared" si="4"/>
        <v>1.35</v>
      </c>
      <c r="AQ40" s="15"/>
      <c r="AR40" s="15"/>
      <c r="AS40" s="15"/>
      <c r="AT40" s="15"/>
      <c r="AU40" s="15"/>
      <c r="AV40" s="15"/>
      <c r="AW40" s="15"/>
      <c r="AX40" s="15"/>
      <c r="AY40" s="15"/>
      <c r="AZ40" s="15"/>
      <c r="BA40" s="15"/>
      <c r="BB40" s="15"/>
      <c r="BC40" s="15"/>
      <c r="BD40" s="15"/>
      <c r="BE40" s="15"/>
      <c r="BF40" s="15"/>
      <c r="BG40" s="15"/>
      <c r="BH40" s="15"/>
      <c r="BI40" s="15"/>
      <c r="BJ40" s="15"/>
      <c r="BK40" s="15"/>
      <c r="BL40" s="15"/>
      <c r="BM40" s="14"/>
      <c r="BN40" s="14"/>
      <c r="BO40" s="14"/>
      <c r="BP40" s="14"/>
    </row>
    <row r="41" spans="1:77" x14ac:dyDescent="0.25">
      <c r="A41" s="11"/>
      <c r="B41" s="11"/>
      <c r="C41" s="69" t="s">
        <v>38</v>
      </c>
      <c r="D41" s="69"/>
      <c r="E41" s="69"/>
      <c r="F41" s="11"/>
      <c r="G41" s="11"/>
      <c r="H41" s="11"/>
      <c r="I41" s="11"/>
      <c r="J41" s="11"/>
      <c r="K41" s="11"/>
      <c r="L41" s="69" t="s">
        <v>39</v>
      </c>
      <c r="M41" s="69"/>
      <c r="N41" s="69"/>
      <c r="O41" s="11"/>
      <c r="P41" s="11"/>
      <c r="Q41" s="11"/>
      <c r="R41" s="11"/>
      <c r="S41" s="11"/>
      <c r="T41" s="11"/>
      <c r="AL41" s="14"/>
      <c r="AM41" s="82"/>
      <c r="AN41" s="14">
        <v>2008</v>
      </c>
      <c r="AO41" s="16">
        <f t="shared" si="3"/>
        <v>2.88</v>
      </c>
      <c r="AP41" s="16">
        <f t="shared" si="4"/>
        <v>1.1100000000000001</v>
      </c>
      <c r="AQ41" s="15"/>
      <c r="AR41" s="15"/>
      <c r="AS41" s="15"/>
      <c r="AT41" s="15"/>
      <c r="AU41" s="15"/>
      <c r="AV41" s="15"/>
      <c r="AW41" s="15"/>
      <c r="AX41" s="15"/>
      <c r="AY41" s="15"/>
      <c r="AZ41" s="15"/>
      <c r="BA41" s="15"/>
      <c r="BB41" s="15"/>
      <c r="BC41" s="15"/>
      <c r="BD41" s="15"/>
      <c r="BE41" s="15"/>
      <c r="BF41" s="15"/>
      <c r="BG41" s="15"/>
      <c r="BH41" s="15"/>
      <c r="BI41" s="15"/>
      <c r="BJ41" s="15"/>
      <c r="BK41" s="15"/>
      <c r="BL41" s="15"/>
      <c r="BM41" s="14"/>
      <c r="BN41" s="14"/>
      <c r="BO41" s="14"/>
      <c r="BP41" s="14"/>
    </row>
    <row r="42" spans="1:77" x14ac:dyDescent="0.25">
      <c r="A42" s="11"/>
      <c r="B42" s="11"/>
      <c r="C42" s="23"/>
      <c r="D42" s="23"/>
      <c r="E42" s="23"/>
      <c r="F42" s="11"/>
      <c r="G42" s="11"/>
      <c r="H42" s="11"/>
      <c r="I42" s="11"/>
      <c r="J42" s="11"/>
      <c r="K42" s="11"/>
      <c r="L42" s="23"/>
      <c r="M42" s="23"/>
      <c r="N42" s="23"/>
      <c r="O42" s="11"/>
      <c r="P42" s="11"/>
      <c r="Q42" s="11"/>
      <c r="R42" s="11"/>
      <c r="S42" s="11"/>
      <c r="T42" s="11"/>
      <c r="AL42" s="14"/>
      <c r="AM42" s="82"/>
      <c r="AN42" s="14">
        <v>2009</v>
      </c>
      <c r="AO42" s="16">
        <f t="shared" si="3"/>
        <v>3.74</v>
      </c>
      <c r="AP42" s="16">
        <f t="shared" si="4"/>
        <v>1.2</v>
      </c>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row>
    <row r="43" spans="1:77" x14ac:dyDescent="0.25">
      <c r="A43" s="11"/>
      <c r="B43" s="11"/>
      <c r="C43" s="24" t="s">
        <v>0</v>
      </c>
      <c r="D43" s="22" t="s">
        <v>1</v>
      </c>
      <c r="E43" s="22" t="s">
        <v>33</v>
      </c>
      <c r="F43" s="11" t="s">
        <v>37</v>
      </c>
      <c r="G43" s="11"/>
      <c r="H43" s="11"/>
      <c r="I43" s="11"/>
      <c r="J43" s="11"/>
      <c r="K43" s="11"/>
      <c r="L43" s="24" t="s">
        <v>0</v>
      </c>
      <c r="M43" s="22" t="s">
        <v>1</v>
      </c>
      <c r="N43" s="22" t="s">
        <v>33</v>
      </c>
      <c r="O43" s="11" t="s">
        <v>37</v>
      </c>
      <c r="P43" s="11"/>
      <c r="Q43" s="11"/>
      <c r="R43" s="11"/>
      <c r="S43" s="11"/>
      <c r="T43" s="11"/>
      <c r="AL43" s="14"/>
      <c r="AM43" s="82"/>
      <c r="AN43" s="14">
        <v>2010</v>
      </c>
      <c r="AO43" s="16">
        <f t="shared" si="3"/>
        <v>2.62</v>
      </c>
      <c r="AP43" s="16">
        <f t="shared" si="4"/>
        <v>1.1299999999999999</v>
      </c>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row>
    <row r="44" spans="1:77" x14ac:dyDescent="0.25">
      <c r="A44" s="11"/>
      <c r="B44" s="11"/>
      <c r="C44" s="11">
        <v>2002</v>
      </c>
      <c r="D44" s="56">
        <f>IF($F$5=ref!$B$2,BC16,IF($F$5=ref!$B$3,AQ16,IF($F$5="Caries-Free at 5 Years of Age",BA16, IF($F$5 = "Caries-free at Year 8", AO16))))</f>
        <v>2.74</v>
      </c>
      <c r="E44" s="56">
        <f>IF($F$5=ref!$B$2,BD16,IF($F$5=ref!$B$3,AR16,IF($F$5="Caries-Free at 5 Years of Age",BB16, IF($F$5 = "Caries-free at Year 8", AP16))))</f>
        <v>1.05</v>
      </c>
      <c r="F44" s="57">
        <f>D44/E44</f>
        <v>2.6095238095238096</v>
      </c>
      <c r="G44" s="28"/>
      <c r="H44" s="11"/>
      <c r="I44" s="11"/>
      <c r="J44" s="11"/>
      <c r="K44" s="28"/>
      <c r="L44" s="11">
        <v>2002</v>
      </c>
      <c r="M44" s="56">
        <f>IF($F$5=ref!$B$2,BG16,IF($F$5=ref!$B$3,AU16,IF($F$5="Caries-Free at 5 Years of Age",BE16, IF($F$5 = "Caries-free at Year 8", AS16))))</f>
        <v>4.3600000000000003</v>
      </c>
      <c r="N44" s="56">
        <f>IF($F$5=ref!$B$2,BH16,IF($F$5=ref!$B$3,AV16,IF($F$5="Caries-Free at 5 Years of Age",BF16, IF($F$5 = "Caries-free at Year 8", AT16))))</f>
        <v>1.96</v>
      </c>
      <c r="O44" s="57">
        <f>M44/N44</f>
        <v>2.2244897959183674</v>
      </c>
      <c r="P44" s="28"/>
      <c r="Q44" s="28"/>
      <c r="R44" s="28"/>
      <c r="S44" s="11"/>
      <c r="T44" s="11"/>
      <c r="AL44" s="14"/>
      <c r="AM44" s="82"/>
      <c r="AN44" s="14">
        <v>2011</v>
      </c>
      <c r="AO44" s="16">
        <f t="shared" si="3"/>
        <v>2.66</v>
      </c>
      <c r="AP44" s="16">
        <f t="shared" si="4"/>
        <v>1.9</v>
      </c>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row>
    <row r="45" spans="1:77" x14ac:dyDescent="0.25">
      <c r="A45" s="11"/>
      <c r="B45" s="11"/>
      <c r="C45" s="11">
        <v>2003</v>
      </c>
      <c r="D45" s="56">
        <f>IF($F$5=ref!$B$2,BC17,IF($F$5=ref!$B$3,AQ17,IF($F$5="Caries-Free at 5 Years of Age",BA17, IF($F$5 = "Caries-free at Year 8", AO17))))</f>
        <v>2.95</v>
      </c>
      <c r="E45" s="56">
        <f>IF($F$5=ref!$B$2,BD17,IF($F$5=ref!$B$3,AR17,IF($F$5="Caries-Free at 5 Years of Age",BB17, IF($F$5 = "Caries-free at Year 8", AP17))))</f>
        <v>1.19</v>
      </c>
      <c r="F45" s="57">
        <f t="shared" ref="F45:F58" si="5">D45/E45</f>
        <v>2.4789915966386555</v>
      </c>
      <c r="G45" s="28"/>
      <c r="H45" s="11"/>
      <c r="I45" s="11"/>
      <c r="J45" s="11"/>
      <c r="K45" s="28"/>
      <c r="L45" s="11">
        <v>2003</v>
      </c>
      <c r="M45" s="56">
        <f>IF($F$5=ref!$B$2,BG17,IF($F$5=ref!$B$3,AU17,IF($F$5="Caries-Free at 5 Years of Age",BE17, IF($F$5 = "Caries-free at Year 8", AS17))))</f>
        <v>4.8899999999999997</v>
      </c>
      <c r="N45" s="56">
        <f>IF($F$5=ref!$B$2,BH17,IF($F$5=ref!$B$3,AV17,IF($F$5="Caries-Free at 5 Years of Age",BF17, IF($F$5 = "Caries-free at Year 8", AT17))))</f>
        <v>2.0699999999999998</v>
      </c>
      <c r="O45" s="57">
        <f t="shared" ref="O45:O58" si="6">M45/N45</f>
        <v>2.36231884057971</v>
      </c>
      <c r="P45" s="28"/>
      <c r="Q45" s="29"/>
      <c r="R45" s="29"/>
      <c r="S45" s="11"/>
      <c r="T45" s="11"/>
      <c r="AL45" s="14"/>
      <c r="AM45" s="82"/>
      <c r="AN45" s="14">
        <v>2012</v>
      </c>
      <c r="AO45" s="16">
        <f t="shared" si="3"/>
        <v>2.57</v>
      </c>
      <c r="AP45" s="16">
        <f t="shared" si="4"/>
        <v>1.04</v>
      </c>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row>
    <row r="46" spans="1:77" x14ac:dyDescent="0.25">
      <c r="A46" s="11"/>
      <c r="B46" s="11"/>
      <c r="C46" s="11">
        <v>2004</v>
      </c>
      <c r="D46" s="56">
        <f>IF($F$5=ref!$B$2,BC18,IF($F$5=ref!$B$3,AQ18,IF($F$5="Caries-Free at 5 Years of Age",BA18, IF($F$5 = "Caries-free at Year 8", AO18))))</f>
        <v>2.94</v>
      </c>
      <c r="E46" s="56">
        <f>IF($F$5=ref!$B$2,BD18,IF($F$5=ref!$B$3,AR18,IF($F$5="Caries-Free at 5 Years of Age",BB18, IF($F$5 = "Caries-free at Year 8", AP18))))</f>
        <v>1.1599999999999999</v>
      </c>
      <c r="F46" s="57">
        <f t="shared" si="5"/>
        <v>2.5344827586206899</v>
      </c>
      <c r="G46" s="28"/>
      <c r="H46" s="11"/>
      <c r="I46" s="11"/>
      <c r="J46" s="11"/>
      <c r="K46" s="28"/>
      <c r="L46" s="11">
        <v>2004</v>
      </c>
      <c r="M46" s="56">
        <f>IF($F$5=ref!$B$2,BG18,IF($F$5=ref!$B$3,AU18,IF($F$5="Caries-Free at 5 Years of Age",BE18, IF($F$5 = "Caries-free at Year 8", AS18))))</f>
        <v>4.3899999999999997</v>
      </c>
      <c r="N46" s="56">
        <f>IF($F$5=ref!$B$2,BH18,IF($F$5=ref!$B$3,AV18,IF($F$5="Caries-Free at 5 Years of Age",BF18, IF($F$5 = "Caries-free at Year 8", AT18))))</f>
        <v>1.97</v>
      </c>
      <c r="O46" s="57">
        <f t="shared" si="6"/>
        <v>2.2284263959390862</v>
      </c>
      <c r="P46" s="28"/>
      <c r="Q46" s="11"/>
      <c r="R46" s="11"/>
      <c r="S46" s="11"/>
      <c r="T46" s="11"/>
      <c r="AL46" s="14"/>
      <c r="AM46" s="82"/>
      <c r="AN46" s="14">
        <v>2013</v>
      </c>
      <c r="AO46" s="16">
        <f t="shared" si="3"/>
        <v>2.5099999999999998</v>
      </c>
      <c r="AP46" s="16">
        <f t="shared" si="4"/>
        <v>1.1200000000000001</v>
      </c>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row>
    <row r="47" spans="1:77" x14ac:dyDescent="0.25">
      <c r="A47" s="11"/>
      <c r="B47" s="11"/>
      <c r="C47" s="11">
        <v>2005</v>
      </c>
      <c r="D47" s="56">
        <f>IF($F$5=ref!$B$2,BC19,IF($F$5=ref!$B$3,AQ19,IF($F$5="Caries-Free at 5 Years of Age",BA19, IF($F$5 = "Caries-free at Year 8", AO19))))</f>
        <v>2.89</v>
      </c>
      <c r="E47" s="56">
        <f>IF($F$5=ref!$B$2,BD19,IF($F$5=ref!$B$3,AR19,IF($F$5="Caries-Free at 5 Years of Age",BB19, IF($F$5 = "Caries-free at Year 8", AP19))))</f>
        <v>1.23</v>
      </c>
      <c r="F47" s="57">
        <f t="shared" si="5"/>
        <v>2.3495934959349594</v>
      </c>
      <c r="G47" s="28"/>
      <c r="H47" s="28"/>
      <c r="I47" s="28"/>
      <c r="J47" s="11"/>
      <c r="K47" s="28"/>
      <c r="L47" s="11">
        <v>2005</v>
      </c>
      <c r="M47" s="56">
        <f>IF($F$5=ref!$B$2,BG19,IF($F$5=ref!$B$3,AU19,IF($F$5="Caries-Free at 5 Years of Age",BE19, IF($F$5 = "Caries-free at Year 8", AS19))))</f>
        <v>4.5999999999999996</v>
      </c>
      <c r="N47" s="56">
        <f>IF($F$5=ref!$B$2,BH19,IF($F$5=ref!$B$3,AV19,IF($F$5="Caries-Free at 5 Years of Age",BF19, IF($F$5 = "Caries-free at Year 8", AT19))))</f>
        <v>1.95</v>
      </c>
      <c r="O47" s="57">
        <f t="shared" si="6"/>
        <v>2.358974358974359</v>
      </c>
      <c r="P47" s="28"/>
      <c r="Q47" s="11"/>
      <c r="R47" s="11"/>
      <c r="S47" s="11"/>
      <c r="T47" s="11"/>
      <c r="AL47" s="14"/>
      <c r="AM47" s="82"/>
      <c r="AN47" s="14">
        <v>2014</v>
      </c>
      <c r="AO47" s="16">
        <f t="shared" si="3"/>
        <v>2.44</v>
      </c>
      <c r="AP47" s="16">
        <f t="shared" si="4"/>
        <v>1.1100000000000001</v>
      </c>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row>
    <row r="48" spans="1:77" x14ac:dyDescent="0.25">
      <c r="A48" s="11"/>
      <c r="B48" s="11"/>
      <c r="C48" s="11">
        <v>2006</v>
      </c>
      <c r="D48" s="56">
        <f>IF($F$5=ref!$B$2,BC20,IF($F$5=ref!$B$3,AQ20,IF($F$5="Caries-Free at 5 Years of Age",BA20, IF($F$5 = "Caries-free at Year 8", AO20))))</f>
        <v>2.97</v>
      </c>
      <c r="E48" s="56">
        <f>IF($F$5=ref!$B$2,BD20,IF($F$5=ref!$B$3,AR20,IF($F$5="Caries-Free at 5 Years of Age",BB20, IF($F$5 = "Caries-free at Year 8", AP20))))</f>
        <v>1.17</v>
      </c>
      <c r="F48" s="57">
        <f t="shared" si="5"/>
        <v>2.5384615384615388</v>
      </c>
      <c r="G48" s="28"/>
      <c r="H48" s="29"/>
      <c r="I48" s="29"/>
      <c r="J48" s="11"/>
      <c r="K48" s="28"/>
      <c r="L48" s="11">
        <v>2006</v>
      </c>
      <c r="M48" s="56">
        <f>IF($F$5=ref!$B$2,BG20,IF($F$5=ref!$B$3,AU20,IF($F$5="Caries-Free at 5 Years of Age",BE20, IF($F$5 = "Caries-free at Year 8", AS20))))</f>
        <v>4.5599999999999996</v>
      </c>
      <c r="N48" s="56">
        <f>IF($F$5=ref!$B$2,BH20,IF($F$5=ref!$B$3,AV20,IF($F$5="Caries-Free at 5 Years of Age",BF20, IF($F$5 = "Caries-free at Year 8", AT20))))</f>
        <v>1.8</v>
      </c>
      <c r="O48" s="57">
        <f t="shared" si="6"/>
        <v>2.5333333333333332</v>
      </c>
      <c r="P48" s="28"/>
      <c r="Q48" s="11"/>
      <c r="R48" s="11"/>
      <c r="S48" s="11"/>
      <c r="T48" s="11"/>
      <c r="AL48" s="14"/>
      <c r="AM48" s="82"/>
      <c r="AN48" s="14">
        <v>2015</v>
      </c>
      <c r="AO48" s="16">
        <f t="shared" si="3"/>
        <v>2.4500000000000002</v>
      </c>
      <c r="AP48" s="16">
        <f t="shared" si="4"/>
        <v>1.19</v>
      </c>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row>
    <row r="49" spans="1:77" x14ac:dyDescent="0.25">
      <c r="A49" s="11"/>
      <c r="B49" s="11"/>
      <c r="C49" s="11">
        <v>2007</v>
      </c>
      <c r="D49" s="56">
        <f>IF($F$5=ref!$B$2,BC21,IF($F$5=ref!$B$3,AQ21,IF($F$5="Caries-Free at 5 Years of Age",BA21, IF($F$5 = "Caries-free at Year 8", AO21))))</f>
        <v>3.05</v>
      </c>
      <c r="E49" s="56">
        <f>IF($F$5=ref!$B$2,BD21,IF($F$5=ref!$B$3,AR21,IF($F$5="Caries-Free at 5 Years of Age",BB21, IF($F$5 = "Caries-free at Year 8", AP21))))</f>
        <v>1.35</v>
      </c>
      <c r="F49" s="57">
        <f t="shared" si="5"/>
        <v>2.2592592592592591</v>
      </c>
      <c r="G49" s="28"/>
      <c r="H49" s="11"/>
      <c r="I49" s="11"/>
      <c r="J49" s="11"/>
      <c r="K49" s="28"/>
      <c r="L49" s="11">
        <v>2007</v>
      </c>
      <c r="M49" s="56">
        <f>IF($F$5=ref!$B$2,BG21,IF($F$5=ref!$B$3,AU21,IF($F$5="Caries-Free at 5 Years of Age",BE21, IF($F$5 = "Caries-free at Year 8", AS21))))</f>
        <v>4.2300000000000004</v>
      </c>
      <c r="N49" s="56">
        <f>IF($F$5=ref!$B$2,BH21,IF($F$5=ref!$B$3,AV21,IF($F$5="Caries-Free at 5 Years of Age",BF21, IF($F$5 = "Caries-free at Year 8", AT21))))</f>
        <v>1.88</v>
      </c>
      <c r="O49" s="57">
        <f t="shared" si="6"/>
        <v>2.2500000000000004</v>
      </c>
      <c r="P49" s="28"/>
      <c r="Q49" s="11"/>
      <c r="R49" s="11"/>
      <c r="S49" s="11"/>
      <c r="T49" s="11"/>
      <c r="AL49" s="14"/>
      <c r="AM49" s="82"/>
      <c r="AN49" s="14">
        <v>2016</v>
      </c>
      <c r="AO49" s="16">
        <f t="shared" si="3"/>
        <v>2.5299999999999998</v>
      </c>
      <c r="AP49" s="16">
        <f t="shared" si="4"/>
        <v>1.1499999999999999</v>
      </c>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row>
    <row r="50" spans="1:77" x14ac:dyDescent="0.25">
      <c r="A50" s="11"/>
      <c r="B50" s="11"/>
      <c r="C50" s="11">
        <v>2008</v>
      </c>
      <c r="D50" s="56">
        <f>IF($F$5=ref!$B$2,BC22,IF($F$5=ref!$B$3,AQ22,IF($F$5="Caries-Free at 5 Years of Age",BA22, IF($F$5 = "Caries-free at Year 8", AO22))))</f>
        <v>2.88</v>
      </c>
      <c r="E50" s="56">
        <f>IF($F$5=ref!$B$2,BD22,IF($F$5=ref!$B$3,AR22,IF($F$5="Caries-Free at 5 Years of Age",BB22, IF($F$5 = "Caries-free at Year 8", AP22))))</f>
        <v>1.1100000000000001</v>
      </c>
      <c r="F50" s="57">
        <f t="shared" si="5"/>
        <v>2.5945945945945943</v>
      </c>
      <c r="G50" s="28"/>
      <c r="H50" s="11"/>
      <c r="I50" s="11"/>
      <c r="J50" s="11"/>
      <c r="K50" s="28"/>
      <c r="L50" s="11">
        <v>2008</v>
      </c>
      <c r="M50" s="56">
        <f>IF($F$5=ref!$B$2,BG22,IF($F$5=ref!$B$3,AU22,IF($F$5="Caries-Free at 5 Years of Age",BE22, IF($F$5 = "Caries-free at Year 8", AS22))))</f>
        <v>4.1500000000000004</v>
      </c>
      <c r="N50" s="56">
        <f>IF($F$5=ref!$B$2,BH22,IF($F$5=ref!$B$3,AV22,IF($F$5="Caries-Free at 5 Years of Age",BF22, IF($F$5 = "Caries-free at Year 8", AT22))))</f>
        <v>1.55</v>
      </c>
      <c r="O50" s="57">
        <f t="shared" si="6"/>
        <v>2.67741935483871</v>
      </c>
      <c r="P50" s="28"/>
      <c r="Q50" s="58"/>
      <c r="R50" s="11"/>
      <c r="S50" s="11"/>
      <c r="T50" s="11"/>
      <c r="AL50" s="14"/>
      <c r="AM50" s="59"/>
      <c r="AN50" s="14"/>
      <c r="AO50" s="16"/>
      <c r="AP50" s="16"/>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row>
    <row r="51" spans="1:77" x14ac:dyDescent="0.25">
      <c r="A51" s="11"/>
      <c r="B51" s="11"/>
      <c r="C51" s="11">
        <v>2009</v>
      </c>
      <c r="D51" s="56">
        <f>IF($F$5=ref!$B$2,BC23,IF($F$5=ref!$B$3,AQ23,IF($F$5="Caries-Free at 5 Years of Age",BA23, IF($F$5 = "Caries-free at Year 8", AO23))))</f>
        <v>3.74</v>
      </c>
      <c r="E51" s="56">
        <f>IF($F$5=ref!$B$2,BD23,IF($F$5=ref!$B$3,AR23,IF($F$5="Caries-Free at 5 Years of Age",BB23, IF($F$5 = "Caries-free at Year 8", AP23))))</f>
        <v>1.2</v>
      </c>
      <c r="F51" s="57">
        <f t="shared" si="5"/>
        <v>3.1166666666666671</v>
      </c>
      <c r="G51" s="28"/>
      <c r="H51" s="11"/>
      <c r="I51" s="11"/>
      <c r="J51" s="11"/>
      <c r="K51" s="28"/>
      <c r="L51" s="11">
        <v>2009</v>
      </c>
      <c r="M51" s="56">
        <f>IF($F$5=ref!$B$2,BG23,IF($F$5=ref!$B$3,AU23,IF($F$5="Caries-Free at 5 Years of Age",BE23, IF($F$5 = "Caries-free at Year 8", AS23))))</f>
        <v>4.0199999999999996</v>
      </c>
      <c r="N51" s="56">
        <f>IF($F$5=ref!$B$2,BH23,IF($F$5=ref!$B$3,AV23,IF($F$5="Caries-Free at 5 Years of Age",BF23, IF($F$5 = "Caries-free at Year 8", AT23))))</f>
        <v>1.41</v>
      </c>
      <c r="O51" s="57">
        <f t="shared" si="6"/>
        <v>2.8510638297872339</v>
      </c>
      <c r="P51" s="28"/>
      <c r="Q51" s="11"/>
      <c r="R51" s="11"/>
      <c r="S51" s="11"/>
      <c r="T51" s="11"/>
      <c r="AL51" s="14"/>
      <c r="AM51" s="79" t="s">
        <v>39</v>
      </c>
      <c r="AN51" s="14">
        <v>2002</v>
      </c>
      <c r="AO51" s="16">
        <f>M44</f>
        <v>4.3600000000000003</v>
      </c>
      <c r="AP51" s="16">
        <f>N44</f>
        <v>1.96</v>
      </c>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row>
    <row r="52" spans="1:77" x14ac:dyDescent="0.25">
      <c r="A52" s="11"/>
      <c r="B52" s="11"/>
      <c r="C52" s="11">
        <v>2010</v>
      </c>
      <c r="D52" s="56">
        <f>IF($F$5=ref!$B$2,BC24,IF($F$5=ref!$B$3,AQ24,IF($F$5="Caries-Free at 5 Years of Age",BA24, IF($F$5 = "Caries-free at Year 8", AO24))))</f>
        <v>2.62</v>
      </c>
      <c r="E52" s="56">
        <f>IF($F$5=ref!$B$2,BD24,IF($F$5=ref!$B$3,AR24,IF($F$5="Caries-Free at 5 Years of Age",BB24, IF($F$5 = "Caries-free at Year 8", AP24))))</f>
        <v>1.1299999999999999</v>
      </c>
      <c r="F52" s="57">
        <f t="shared" si="5"/>
        <v>2.3185840707964607</v>
      </c>
      <c r="G52" s="28"/>
      <c r="H52" s="11"/>
      <c r="I52" s="11"/>
      <c r="J52" s="11"/>
      <c r="K52" s="28"/>
      <c r="L52" s="11">
        <v>2010</v>
      </c>
      <c r="M52" s="56">
        <f>IF($F$5=ref!$B$2,BG24,IF($F$5=ref!$B$3,AU24,IF($F$5="Caries-Free at 5 Years of Age",BE24, IF($F$5 = "Caries-free at Year 8", AS24))))</f>
        <v>3.65</v>
      </c>
      <c r="N52" s="56">
        <f>IF($F$5=ref!$B$2,BH24,IF($F$5=ref!$B$3,AV24,IF($F$5="Caries-Free at 5 Years of Age",BF24, IF($F$5 = "Caries-free at Year 8", AT24))))</f>
        <v>1.39</v>
      </c>
      <c r="O52" s="57">
        <f t="shared" si="6"/>
        <v>2.6258992805755397</v>
      </c>
      <c r="P52" s="28"/>
      <c r="Q52" s="11"/>
      <c r="R52" s="11"/>
      <c r="S52" s="11"/>
      <c r="T52" s="11"/>
      <c r="AL52" s="14"/>
      <c r="AM52" s="79"/>
      <c r="AN52" s="14">
        <v>2003</v>
      </c>
      <c r="AO52" s="16">
        <f t="shared" ref="AO52:AP65" si="7">M45</f>
        <v>4.8899999999999997</v>
      </c>
      <c r="AP52" s="16">
        <f t="shared" si="7"/>
        <v>2.0699999999999998</v>
      </c>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row>
    <row r="53" spans="1:77" x14ac:dyDescent="0.25">
      <c r="A53" s="11"/>
      <c r="B53" s="11"/>
      <c r="C53" s="11">
        <v>2011</v>
      </c>
      <c r="D53" s="56">
        <f>IF($F$5=ref!$B$2,BC25,IF($F$5=ref!$B$3,AQ25,IF($F$5="Caries-Free at 5 Years of Age",BA25, IF($F$5 = "Caries-free at Year 8", AO25))))</f>
        <v>2.66</v>
      </c>
      <c r="E53" s="56">
        <f>IF($F$5=ref!$B$2,BD25,IF($F$5=ref!$B$3,AR25,IF($F$5="Caries-Free at 5 Years of Age",BB25, IF($F$5 = "Caries-free at Year 8", AP25))))</f>
        <v>1.9</v>
      </c>
      <c r="F53" s="57">
        <f t="shared" si="5"/>
        <v>1.4000000000000001</v>
      </c>
      <c r="G53" s="28"/>
      <c r="H53" s="11"/>
      <c r="I53" s="11"/>
      <c r="J53" s="11"/>
      <c r="K53" s="28"/>
      <c r="L53" s="11">
        <v>2011</v>
      </c>
      <c r="M53" s="56">
        <f>IF($F$5=ref!$B$2,BG25,IF($F$5=ref!$B$3,AU25,IF($F$5="Caries-Free at 5 Years of Age",BE25, IF($F$5 = "Caries-free at Year 8", AS25))))</f>
        <v>3.47</v>
      </c>
      <c r="N53" s="56">
        <f>IF($F$5=ref!$B$2,BH25,IF($F$5=ref!$B$3,AV25,IF($F$5="Caries-Free at 5 Years of Age",BF25, IF($F$5 = "Caries-free at Year 8", AT25))))</f>
        <v>1.34</v>
      </c>
      <c r="O53" s="57">
        <f t="shared" si="6"/>
        <v>2.58955223880597</v>
      </c>
      <c r="P53" s="28"/>
      <c r="Q53" s="11"/>
      <c r="R53" s="11"/>
      <c r="S53" s="11"/>
      <c r="T53" s="11"/>
      <c r="AL53" s="14"/>
      <c r="AM53" s="79"/>
      <c r="AN53" s="14">
        <v>2004</v>
      </c>
      <c r="AO53" s="16">
        <f t="shared" si="7"/>
        <v>4.3899999999999997</v>
      </c>
      <c r="AP53" s="16">
        <f t="shared" si="7"/>
        <v>1.97</v>
      </c>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row>
    <row r="54" spans="1:77" x14ac:dyDescent="0.25">
      <c r="A54" s="11"/>
      <c r="B54" s="11"/>
      <c r="C54" s="30">
        <v>2012</v>
      </c>
      <c r="D54" s="56">
        <f>IF($F$5=ref!$B$2,BC26,IF($F$5=ref!$B$3,AQ26,IF($F$5="Caries-Free at 5 Years of Age",BA26, IF($F$5 = "Caries-free at Year 8", AO26))))</f>
        <v>2.57</v>
      </c>
      <c r="E54" s="56">
        <f>IF($F$5=ref!$B$2,BD26,IF($F$5=ref!$B$3,AR26,IF($F$5="Caries-Free at 5 Years of Age",BB26, IF($F$5 = "Caries-free at Year 8", AP26))))</f>
        <v>1.04</v>
      </c>
      <c r="F54" s="60">
        <f t="shared" si="5"/>
        <v>2.4711538461538458</v>
      </c>
      <c r="G54" s="28"/>
      <c r="H54" s="11"/>
      <c r="I54" s="11"/>
      <c r="J54" s="11"/>
      <c r="K54" s="28"/>
      <c r="L54" s="30">
        <v>2012</v>
      </c>
      <c r="M54" s="56">
        <f>IF($F$5=ref!$B$2,BG26,IF($F$5=ref!$B$3,AU26,IF($F$5="Caries-Free at 5 Years of Age",BE26, IF($F$5 = "Caries-free at Year 8", AS26))))</f>
        <v>3.72</v>
      </c>
      <c r="N54" s="56">
        <f>IF($F$5=ref!$B$2,BH26,IF($F$5=ref!$B$3,AV26,IF($F$5="Caries-Free at 5 Years of Age",BF26, IF($F$5 = "Caries-free at Year 8", AT26))))</f>
        <v>1.46</v>
      </c>
      <c r="O54" s="60">
        <f t="shared" si="6"/>
        <v>2.5479452054794525</v>
      </c>
      <c r="P54" s="28"/>
      <c r="Q54" s="11"/>
      <c r="R54" s="11"/>
      <c r="S54" s="11"/>
      <c r="T54" s="11"/>
      <c r="AL54" s="14"/>
      <c r="AM54" s="79"/>
      <c r="AN54" s="14">
        <v>2005</v>
      </c>
      <c r="AO54" s="16">
        <f t="shared" si="7"/>
        <v>4.5999999999999996</v>
      </c>
      <c r="AP54" s="16">
        <f t="shared" si="7"/>
        <v>1.95</v>
      </c>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row>
    <row r="55" spans="1:77" x14ac:dyDescent="0.25">
      <c r="A55" s="11"/>
      <c r="B55" s="11"/>
      <c r="C55" s="30">
        <v>2013</v>
      </c>
      <c r="D55" s="56">
        <f>IF($F$5=ref!$B$2,BC27,IF($F$5=ref!$B$3,AQ27,IF($F$5="Caries-Free at 5 Years of Age",BA27, IF($F$5 = "Caries-free at Year 8", AO27))))</f>
        <v>2.5099999999999998</v>
      </c>
      <c r="E55" s="56">
        <f>IF($F$5=ref!$B$2,BD27,IF($F$5=ref!$B$3,AR27,IF($F$5="Caries-Free at 5 Years of Age",BB27, IF($F$5 = "Caries-free at Year 8", AP27))))</f>
        <v>1.1200000000000001</v>
      </c>
      <c r="F55" s="60">
        <f t="shared" si="5"/>
        <v>2.2410714285714284</v>
      </c>
      <c r="G55" s="28"/>
      <c r="H55" s="11"/>
      <c r="I55" s="11"/>
      <c r="J55" s="11"/>
      <c r="K55" s="28"/>
      <c r="L55" s="30">
        <v>2013</v>
      </c>
      <c r="M55" s="56">
        <f>IF($F$5=ref!$B$2,BG27,IF($F$5=ref!$B$3,AU27,IF($F$5="Caries-Free at 5 Years of Age",BE27, IF($F$5 = "Caries-free at Year 8", AS27))))</f>
        <v>3.72</v>
      </c>
      <c r="N55" s="56">
        <f>IF($F$5=ref!$B$2,BH27,IF($F$5=ref!$B$3,AV27,IF($F$5="Caries-Free at 5 Years of Age",BF27, IF($F$5 = "Caries-free at Year 8", AT27))))</f>
        <v>1.44</v>
      </c>
      <c r="O55" s="60">
        <f t="shared" si="6"/>
        <v>2.5833333333333335</v>
      </c>
      <c r="P55" s="28"/>
      <c r="Q55" s="11"/>
      <c r="R55" s="11"/>
      <c r="S55" s="11"/>
      <c r="T55" s="11"/>
      <c r="AL55" s="14"/>
      <c r="AM55" s="79"/>
      <c r="AN55" s="14">
        <v>2006</v>
      </c>
      <c r="AO55" s="16">
        <f t="shared" si="7"/>
        <v>4.5599999999999996</v>
      </c>
      <c r="AP55" s="16">
        <f t="shared" si="7"/>
        <v>1.8</v>
      </c>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Y55" s="7"/>
    </row>
    <row r="56" spans="1:77" x14ac:dyDescent="0.25">
      <c r="A56" s="11"/>
      <c r="B56" s="11"/>
      <c r="C56" s="30">
        <v>2014</v>
      </c>
      <c r="D56" s="56">
        <f>IF($F$5=ref!$B$2,BC28,IF($F$5=ref!$B$3,AQ28,IF($F$5="Caries-Free at 5 Years of Age",BA28, IF($F$5 = "Caries-free at Year 8", AO28))))</f>
        <v>2.44</v>
      </c>
      <c r="E56" s="56">
        <f>IF($F$5=ref!$B$2,BD28,IF($F$5=ref!$B$3,AR28,IF($F$5="Caries-Free at 5 Years of Age",BB28, IF($F$5 = "Caries-free at Year 8", AP28))))</f>
        <v>1.1100000000000001</v>
      </c>
      <c r="F56" s="60">
        <f t="shared" si="5"/>
        <v>2.198198198198198</v>
      </c>
      <c r="G56" s="28"/>
      <c r="H56" s="11"/>
      <c r="I56" s="11"/>
      <c r="J56" s="11"/>
      <c r="K56" s="28"/>
      <c r="L56" s="30">
        <v>2014</v>
      </c>
      <c r="M56" s="56">
        <f>IF($F$5=ref!$B$2,BG28,IF($F$5=ref!$B$3,AU28,IF($F$5="Caries-Free at 5 Years of Age",BE28, IF($F$5 = "Caries-free at Year 8", AS28))))</f>
        <v>3.44</v>
      </c>
      <c r="N56" s="56">
        <f>IF($F$5=ref!$B$2,BH28,IF($F$5=ref!$B$3,AV28,IF($F$5="Caries-Free at 5 Years of Age",BF28, IF($F$5 = "Caries-free at Year 8", AT28))))</f>
        <v>1.38</v>
      </c>
      <c r="O56" s="60">
        <f t="shared" si="6"/>
        <v>2.4927536231884058</v>
      </c>
      <c r="P56" s="28"/>
      <c r="Q56" s="11"/>
      <c r="R56" s="11"/>
      <c r="S56" s="11"/>
      <c r="T56" s="11"/>
      <c r="AL56" s="14"/>
      <c r="AM56" s="79"/>
      <c r="AN56" s="14">
        <v>2007</v>
      </c>
      <c r="AO56" s="16">
        <f t="shared" si="7"/>
        <v>4.2300000000000004</v>
      </c>
      <c r="AP56" s="16">
        <f t="shared" si="7"/>
        <v>1.88</v>
      </c>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row>
    <row r="57" spans="1:77" x14ac:dyDescent="0.25">
      <c r="A57" s="11"/>
      <c r="B57" s="11"/>
      <c r="C57" s="30">
        <v>2015</v>
      </c>
      <c r="D57" s="56">
        <f>IF($F$5=ref!$B$2,BC29,IF($F$5=ref!$B$3,AQ29,IF($F$5="Caries-Free at 5 Years of Age",BA29, IF($F$5 = "Caries-free at Year 8", AO29))))</f>
        <v>2.4500000000000002</v>
      </c>
      <c r="E57" s="56">
        <f>IF($F$5=ref!$B$2,BD29,IF($F$5=ref!$B$3,AR29,IF($F$5="Caries-Free at 5 Years of Age",BB29, IF($F$5 = "Caries-free at Year 8", AP29))))</f>
        <v>1.19</v>
      </c>
      <c r="F57" s="60">
        <f t="shared" si="5"/>
        <v>2.0588235294117649</v>
      </c>
      <c r="G57" s="28"/>
      <c r="H57" s="11"/>
      <c r="I57" s="11"/>
      <c r="J57" s="11"/>
      <c r="K57" s="28"/>
      <c r="L57" s="30">
        <v>2015</v>
      </c>
      <c r="M57" s="56">
        <f>IF($F$5=ref!$B$2,BG29,IF($F$5=ref!$B$3,AU29,IF($F$5="Caries-Free at 5 Years of Age",BE29, IF($F$5 = "Caries-free at Year 8", AS29))))</f>
        <v>3.35</v>
      </c>
      <c r="N57" s="56">
        <f>IF($F$5=ref!$B$2,BH29,IF($F$5=ref!$B$3,AV29,IF($F$5="Caries-Free at 5 Years of Age",BF29, IF($F$5 = "Caries-free at Year 8", AT29))))</f>
        <v>1.3</v>
      </c>
      <c r="O57" s="60">
        <f t="shared" si="6"/>
        <v>2.5769230769230771</v>
      </c>
      <c r="P57" s="28"/>
      <c r="Q57" s="11"/>
      <c r="R57" s="11"/>
      <c r="S57" s="11"/>
      <c r="T57" s="11"/>
      <c r="AL57" s="14"/>
      <c r="AM57" s="79"/>
      <c r="AN57" s="14">
        <v>2008</v>
      </c>
      <c r="AO57" s="16">
        <f t="shared" si="7"/>
        <v>4.1500000000000004</v>
      </c>
      <c r="AP57" s="16">
        <f t="shared" si="7"/>
        <v>1.55</v>
      </c>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row>
    <row r="58" spans="1:77" x14ac:dyDescent="0.25">
      <c r="A58" s="11"/>
      <c r="B58" s="11"/>
      <c r="C58" s="32">
        <v>2016</v>
      </c>
      <c r="D58" s="61">
        <f>IF($F$5=ref!$B$2,BC30,IF($F$5=ref!$B$3,AQ30,IF($F$5="Caries-Free at 5 Years of Age",BA30, IF($F$5 = "Caries-free at Year 8", AO30))))</f>
        <v>2.5299999999999998</v>
      </c>
      <c r="E58" s="61">
        <f>IF($F$5=ref!$B$2,BD30,IF($F$5=ref!$B$3,AR30,IF($F$5="Caries-Free at 5 Years of Age",BB30, IF($F$5 = "Caries-free at Year 8", AP30))))</f>
        <v>1.1499999999999999</v>
      </c>
      <c r="F58" s="62">
        <f t="shared" si="5"/>
        <v>2.2000000000000002</v>
      </c>
      <c r="G58" s="28"/>
      <c r="H58" s="11"/>
      <c r="I58" s="11"/>
      <c r="J58" s="11"/>
      <c r="K58" s="28"/>
      <c r="L58" s="32">
        <v>2016</v>
      </c>
      <c r="M58" s="61">
        <f>IF($F$5=ref!$B$2,BG30,IF($F$5=ref!$B$3,AU30,IF($F$5="Caries-Free at 5 Years of Age",BE30, IF($F$5 = "Caries-free at Year 8", AS30))))</f>
        <v>3.28</v>
      </c>
      <c r="N58" s="61">
        <f>IF($F$5=ref!$B$2,BH30,IF($F$5=ref!$B$3,AV30,IF($F$5="Caries-Free at 5 Years of Age",BF30, IF($F$5 = "Caries-free at Year 8", AT30))))</f>
        <v>1.22</v>
      </c>
      <c r="O58" s="62">
        <f t="shared" si="6"/>
        <v>2.6885245901639343</v>
      </c>
      <c r="P58" s="28"/>
      <c r="Q58" s="11"/>
      <c r="R58" s="11"/>
      <c r="S58" s="11"/>
      <c r="T58" s="11"/>
      <c r="AL58" s="14"/>
      <c r="AM58" s="79"/>
      <c r="AN58" s="14">
        <v>2009</v>
      </c>
      <c r="AO58" s="16">
        <f t="shared" si="7"/>
        <v>4.0199999999999996</v>
      </c>
      <c r="AP58" s="16">
        <f t="shared" si="7"/>
        <v>1.41</v>
      </c>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row>
    <row r="59" spans="1:77" x14ac:dyDescent="0.25">
      <c r="A59" s="11"/>
      <c r="B59" s="11"/>
      <c r="C59" s="11"/>
      <c r="D59" s="57"/>
      <c r="E59" s="57"/>
      <c r="F59" s="57"/>
      <c r="G59" s="28"/>
      <c r="H59" s="28"/>
      <c r="I59" s="28"/>
      <c r="J59" s="11"/>
      <c r="K59" s="28"/>
      <c r="L59" s="11"/>
      <c r="M59" s="57"/>
      <c r="N59" s="57"/>
      <c r="O59" s="57"/>
      <c r="P59" s="11"/>
      <c r="Q59" s="11"/>
      <c r="R59" s="11"/>
      <c r="S59" s="11"/>
      <c r="T59" s="11"/>
      <c r="AL59" s="14"/>
      <c r="AM59" s="79"/>
      <c r="AN59" s="14">
        <v>2010</v>
      </c>
      <c r="AO59" s="16">
        <f t="shared" si="7"/>
        <v>3.65</v>
      </c>
      <c r="AP59" s="16">
        <f t="shared" si="7"/>
        <v>1.39</v>
      </c>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row>
    <row r="60" spans="1:77" x14ac:dyDescent="0.25">
      <c r="A60" s="11"/>
      <c r="B60" s="11"/>
      <c r="C60" s="11"/>
      <c r="D60" s="11"/>
      <c r="E60" s="11"/>
      <c r="F60" s="11"/>
      <c r="G60" s="11"/>
      <c r="H60" s="11"/>
      <c r="I60" s="11"/>
      <c r="J60" s="11"/>
      <c r="K60" s="11"/>
      <c r="L60" s="11"/>
      <c r="M60" s="11"/>
      <c r="N60" s="11"/>
      <c r="O60" s="11"/>
      <c r="P60" s="11"/>
      <c r="Q60" s="11"/>
      <c r="R60" s="11"/>
      <c r="S60" s="11"/>
      <c r="T60" s="11"/>
      <c r="AL60" s="14"/>
      <c r="AM60" s="79"/>
      <c r="AN60" s="14">
        <v>2011</v>
      </c>
      <c r="AO60" s="16">
        <f t="shared" si="7"/>
        <v>3.47</v>
      </c>
      <c r="AP60" s="16">
        <f t="shared" si="7"/>
        <v>1.34</v>
      </c>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row>
    <row r="61" spans="1:77" x14ac:dyDescent="0.25">
      <c r="A61" s="11"/>
      <c r="B61" s="11"/>
      <c r="C61" s="11"/>
      <c r="D61" s="11"/>
      <c r="E61" s="11"/>
      <c r="F61" s="11"/>
      <c r="G61" s="11"/>
      <c r="H61" s="11"/>
      <c r="I61" s="11"/>
      <c r="J61" s="11"/>
      <c r="K61" s="11"/>
      <c r="L61" s="11"/>
      <c r="M61" s="11"/>
      <c r="N61" s="11"/>
      <c r="O61" s="11"/>
      <c r="P61" s="11"/>
      <c r="Q61" s="11"/>
      <c r="R61" s="11"/>
      <c r="S61" s="11"/>
      <c r="T61" s="11"/>
      <c r="AL61" s="14"/>
      <c r="AM61" s="79"/>
      <c r="AN61" s="14">
        <v>2012</v>
      </c>
      <c r="AO61" s="16">
        <f t="shared" si="7"/>
        <v>3.72</v>
      </c>
      <c r="AP61" s="16">
        <f t="shared" si="7"/>
        <v>1.46</v>
      </c>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row>
    <row r="62" spans="1:77" x14ac:dyDescent="0.25">
      <c r="A62" s="11"/>
      <c r="B62" s="11"/>
      <c r="C62" s="11" t="s">
        <v>41</v>
      </c>
      <c r="D62" s="11"/>
      <c r="E62" s="11"/>
      <c r="F62" s="11"/>
      <c r="G62" s="11"/>
      <c r="H62" s="11"/>
      <c r="I62" s="11"/>
      <c r="J62" s="11"/>
      <c r="K62" s="11"/>
      <c r="L62" s="11" t="s">
        <v>41</v>
      </c>
      <c r="M62" s="11"/>
      <c r="N62" s="11"/>
      <c r="O62" s="11"/>
      <c r="P62" s="11"/>
      <c r="Q62" s="11"/>
      <c r="R62" s="11"/>
      <c r="S62" s="11"/>
      <c r="T62" s="11"/>
      <c r="AL62" s="15"/>
      <c r="AM62" s="79"/>
      <c r="AN62" s="14">
        <v>2013</v>
      </c>
      <c r="AO62" s="16">
        <f t="shared" si="7"/>
        <v>3.72</v>
      </c>
      <c r="AP62" s="16">
        <f t="shared" si="7"/>
        <v>1.44</v>
      </c>
      <c r="AQ62" s="15"/>
      <c r="AR62" s="15"/>
      <c r="AS62" s="15"/>
      <c r="AT62" s="15"/>
      <c r="AU62" s="15"/>
      <c r="AV62" s="15"/>
      <c r="AW62" s="15"/>
      <c r="AX62" s="15"/>
      <c r="AY62" s="15"/>
      <c r="AZ62" s="15"/>
      <c r="BA62" s="15"/>
      <c r="BB62" s="14"/>
      <c r="BC62" s="14"/>
      <c r="BD62" s="14"/>
      <c r="BE62" s="14"/>
      <c r="BF62" s="14"/>
      <c r="BG62" s="14"/>
      <c r="BH62" s="14"/>
      <c r="BI62" s="14"/>
      <c r="BJ62" s="14"/>
      <c r="BK62" s="14"/>
      <c r="BL62" s="14"/>
      <c r="BM62" s="14"/>
      <c r="BN62" s="14"/>
      <c r="BO62" s="14"/>
      <c r="BP62" s="14"/>
    </row>
    <row r="63" spans="1:77" x14ac:dyDescent="0.25">
      <c r="A63" s="11"/>
      <c r="B63" s="11"/>
      <c r="C63" s="11"/>
      <c r="D63" s="11"/>
      <c r="E63" s="11"/>
      <c r="F63" s="11"/>
      <c r="G63" s="11"/>
      <c r="H63" s="11"/>
      <c r="I63" s="11"/>
      <c r="J63" s="11"/>
      <c r="K63" s="11"/>
      <c r="L63" s="11"/>
      <c r="M63" s="11"/>
      <c r="N63" s="11"/>
      <c r="O63" s="11"/>
      <c r="P63" s="11"/>
      <c r="Q63" s="11"/>
      <c r="R63" s="11"/>
      <c r="S63" s="11"/>
      <c r="T63" s="11"/>
      <c r="AL63" s="15"/>
      <c r="AM63" s="79"/>
      <c r="AN63" s="14">
        <v>2014</v>
      </c>
      <c r="AO63" s="16">
        <f t="shared" si="7"/>
        <v>3.44</v>
      </c>
      <c r="AP63" s="16">
        <f t="shared" si="7"/>
        <v>1.38</v>
      </c>
      <c r="AQ63" s="15"/>
      <c r="AR63" s="15"/>
      <c r="AS63" s="15"/>
      <c r="AT63" s="15"/>
      <c r="AU63" s="15"/>
      <c r="AV63" s="15"/>
      <c r="AW63" s="15"/>
      <c r="AX63" s="15"/>
      <c r="AY63" s="15"/>
      <c r="AZ63" s="15"/>
      <c r="BA63" s="15"/>
      <c r="BB63" s="15"/>
      <c r="BC63" s="15"/>
      <c r="BD63" s="14"/>
      <c r="BE63" s="14"/>
      <c r="BF63" s="14"/>
      <c r="BG63" s="14"/>
      <c r="BH63" s="14"/>
      <c r="BI63" s="14"/>
      <c r="BJ63" s="14"/>
      <c r="BK63" s="14"/>
      <c r="BL63" s="14"/>
      <c r="BM63" s="14"/>
      <c r="BN63" s="14"/>
      <c r="BO63" s="14"/>
      <c r="BP63" s="14"/>
    </row>
    <row r="64" spans="1:77" ht="15.6" x14ac:dyDescent="0.3">
      <c r="A64" s="20"/>
      <c r="B64" s="20"/>
      <c r="C64" s="20"/>
      <c r="D64" s="20"/>
      <c r="E64" s="20"/>
      <c r="F64" s="20"/>
      <c r="G64" s="20"/>
      <c r="H64" s="20"/>
      <c r="I64" s="20"/>
      <c r="J64" s="20"/>
      <c r="K64" s="20"/>
      <c r="L64" s="20"/>
      <c r="M64" s="63"/>
      <c r="N64" s="63"/>
      <c r="O64" s="20"/>
      <c r="P64" s="20"/>
      <c r="Q64" s="20"/>
      <c r="R64" s="11"/>
      <c r="S64" s="11"/>
      <c r="T64" s="11"/>
      <c r="AL64" s="15"/>
      <c r="AM64" s="79"/>
      <c r="AN64" s="14">
        <v>2015</v>
      </c>
      <c r="AO64" s="16">
        <f t="shared" si="7"/>
        <v>3.35</v>
      </c>
      <c r="AP64" s="16">
        <f t="shared" si="7"/>
        <v>1.3</v>
      </c>
      <c r="AQ64" s="15"/>
      <c r="AR64" s="14"/>
      <c r="AS64" s="14"/>
      <c r="AT64" s="15"/>
      <c r="AU64" s="15"/>
      <c r="AV64" s="15"/>
      <c r="AW64" s="15"/>
      <c r="AX64" s="15"/>
      <c r="AY64" s="15"/>
      <c r="AZ64" s="15"/>
      <c r="BA64" s="15"/>
      <c r="BB64" s="14"/>
      <c r="BC64" s="14"/>
      <c r="BD64" s="14"/>
      <c r="BE64" s="14"/>
      <c r="BF64" s="14"/>
      <c r="BG64" s="14"/>
      <c r="BH64" s="14"/>
      <c r="BI64" s="14"/>
      <c r="BJ64" s="14"/>
      <c r="BK64" s="14"/>
      <c r="BL64" s="14"/>
      <c r="BM64" s="14"/>
      <c r="BN64" s="14"/>
      <c r="BO64" s="14"/>
      <c r="BP64" s="14"/>
    </row>
    <row r="65" spans="1:68" x14ac:dyDescent="0.25">
      <c r="A65" s="11"/>
      <c r="B65" s="11"/>
      <c r="C65" s="11"/>
      <c r="D65" s="28"/>
      <c r="E65" s="28"/>
      <c r="F65" s="11"/>
      <c r="G65" s="11"/>
      <c r="H65" s="11"/>
      <c r="I65" s="11"/>
      <c r="J65" s="11"/>
      <c r="K65" s="11"/>
      <c r="L65" s="11"/>
      <c r="M65" s="29"/>
      <c r="N65" s="29"/>
      <c r="O65" s="11"/>
      <c r="P65" s="11"/>
      <c r="Q65" s="11"/>
      <c r="R65" s="11"/>
      <c r="S65" s="11"/>
      <c r="T65" s="11"/>
      <c r="AL65" s="14"/>
      <c r="AM65" s="79"/>
      <c r="AN65" s="14">
        <v>2016</v>
      </c>
      <c r="AO65" s="16">
        <f t="shared" si="7"/>
        <v>3.28</v>
      </c>
      <c r="AP65" s="16">
        <f t="shared" si="7"/>
        <v>1.22</v>
      </c>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row>
    <row r="66" spans="1:68" ht="12.75" customHeight="1" x14ac:dyDescent="0.25">
      <c r="A66" s="70"/>
      <c r="B66" s="70"/>
      <c r="C66" s="70"/>
      <c r="D66" s="29"/>
      <c r="E66" s="29"/>
      <c r="F66" s="11"/>
      <c r="G66" s="11"/>
      <c r="H66" s="11"/>
      <c r="I66" s="70"/>
      <c r="J66" s="70"/>
      <c r="K66" s="70"/>
      <c r="L66" s="11"/>
      <c r="M66" s="11"/>
      <c r="N66" s="11"/>
      <c r="O66" s="11"/>
      <c r="P66" s="11"/>
      <c r="Q66" s="11"/>
      <c r="R66" s="11"/>
      <c r="S66" s="11"/>
      <c r="T66" s="11"/>
      <c r="AL66" s="14"/>
      <c r="AM66" s="15"/>
      <c r="AN66" s="15"/>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row>
    <row r="67" spans="1:68" x14ac:dyDescent="0.25">
      <c r="A67" s="25"/>
      <c r="B67" s="25"/>
      <c r="C67" s="25"/>
      <c r="D67" s="11"/>
      <c r="E67" s="11"/>
      <c r="F67" s="11"/>
      <c r="G67" s="11"/>
      <c r="H67" s="11"/>
      <c r="I67" s="25"/>
      <c r="J67" s="25"/>
      <c r="K67" s="25"/>
      <c r="L67" s="11"/>
      <c r="M67" s="11"/>
      <c r="N67" s="11"/>
      <c r="O67" s="11"/>
      <c r="P67" s="11"/>
      <c r="Q67" s="11"/>
      <c r="R67" s="11"/>
      <c r="S67" s="11"/>
      <c r="T67" s="11"/>
      <c r="AM67" s="64"/>
      <c r="AN67" s="64"/>
      <c r="AO67" s="64"/>
      <c r="AP67" s="64"/>
    </row>
    <row r="68" spans="1:68" x14ac:dyDescent="0.25">
      <c r="A68" s="25"/>
      <c r="B68" s="25"/>
      <c r="C68" s="25"/>
      <c r="D68" s="11"/>
      <c r="E68" s="11"/>
      <c r="F68" s="11"/>
      <c r="G68" s="11"/>
      <c r="H68" s="11"/>
      <c r="I68" s="25"/>
      <c r="J68" s="25"/>
      <c r="K68" s="25"/>
      <c r="L68" s="11"/>
      <c r="M68" s="11"/>
      <c r="N68" s="11"/>
      <c r="O68" s="11"/>
      <c r="P68" s="11"/>
      <c r="Q68" s="11"/>
      <c r="R68" s="11"/>
      <c r="S68" s="11"/>
      <c r="T68" s="11"/>
      <c r="AM68" s="64"/>
      <c r="AN68" s="64"/>
      <c r="AO68" s="64"/>
      <c r="AP68" s="64"/>
    </row>
    <row r="69" spans="1:68" x14ac:dyDescent="0.25">
      <c r="A69" s="70"/>
      <c r="B69" s="70"/>
      <c r="C69" s="70"/>
      <c r="D69" s="11"/>
      <c r="E69" s="11"/>
      <c r="F69" s="11"/>
      <c r="G69" s="11"/>
      <c r="H69" s="11"/>
      <c r="I69" s="70"/>
      <c r="J69" s="70"/>
      <c r="K69" s="70"/>
      <c r="L69" s="11"/>
      <c r="M69" s="11"/>
      <c r="N69" s="11"/>
      <c r="O69" s="11"/>
      <c r="P69" s="11"/>
      <c r="Q69" s="11"/>
      <c r="R69" s="11"/>
      <c r="S69" s="11"/>
      <c r="T69" s="11"/>
      <c r="AO69" s="64"/>
      <c r="AP69" s="64"/>
    </row>
    <row r="70" spans="1:68" x14ac:dyDescent="0.25">
      <c r="A70" s="70"/>
      <c r="B70" s="70"/>
      <c r="C70" s="70"/>
      <c r="D70" s="11"/>
      <c r="E70" s="11"/>
      <c r="F70" s="11"/>
      <c r="G70" s="11"/>
      <c r="H70" s="11"/>
      <c r="I70" s="70"/>
      <c r="J70" s="70"/>
      <c r="K70" s="70"/>
      <c r="L70" s="11"/>
      <c r="M70" s="11"/>
      <c r="N70" s="11"/>
      <c r="O70" s="11"/>
      <c r="P70" s="11"/>
      <c r="Q70" s="11"/>
      <c r="R70" s="11"/>
      <c r="S70" s="11"/>
      <c r="T70" s="11"/>
    </row>
    <row r="71" spans="1:68" x14ac:dyDescent="0.25">
      <c r="A71" s="77"/>
      <c r="B71" s="77"/>
      <c r="C71" s="77"/>
      <c r="I71" s="77"/>
      <c r="J71" s="77"/>
      <c r="K71" s="77"/>
      <c r="U71" s="77"/>
      <c r="V71" s="77"/>
      <c r="W71" s="77"/>
    </row>
    <row r="72" spans="1:68" x14ac:dyDescent="0.25">
      <c r="A72" s="77"/>
      <c r="B72" s="77"/>
      <c r="C72" s="77"/>
      <c r="I72" s="77"/>
      <c r="J72" s="77"/>
      <c r="K72" s="77"/>
      <c r="U72" s="77"/>
      <c r="V72" s="77"/>
      <c r="W72" s="77"/>
    </row>
    <row r="73" spans="1:68" x14ac:dyDescent="0.25">
      <c r="A73" s="77"/>
      <c r="B73" s="77"/>
      <c r="C73" s="77"/>
      <c r="I73" s="77"/>
      <c r="J73" s="77"/>
      <c r="K73" s="77"/>
      <c r="U73" s="77"/>
      <c r="V73" s="77"/>
      <c r="W73" s="77"/>
    </row>
    <row r="74" spans="1:68" x14ac:dyDescent="0.25">
      <c r="A74" s="77"/>
      <c r="B74" s="77"/>
      <c r="C74" s="77"/>
      <c r="I74" s="77"/>
      <c r="J74" s="77"/>
      <c r="K74" s="77"/>
      <c r="U74" s="77"/>
      <c r="V74" s="77"/>
      <c r="W74" s="77"/>
    </row>
    <row r="75" spans="1:68" x14ac:dyDescent="0.25">
      <c r="A75" s="78"/>
      <c r="B75" s="78"/>
      <c r="C75" s="78"/>
      <c r="D75" s="78"/>
      <c r="M75" s="77"/>
      <c r="N75" s="77"/>
      <c r="O75" s="77"/>
      <c r="P75" s="65"/>
      <c r="U75" s="77"/>
      <c r="V75" s="77"/>
      <c r="W75" s="77"/>
    </row>
    <row r="76" spans="1:68" x14ac:dyDescent="0.25">
      <c r="A76" s="78"/>
      <c r="B76" s="78"/>
      <c r="C76" s="78"/>
      <c r="D76" s="78"/>
      <c r="M76" s="77"/>
      <c r="N76" s="77"/>
      <c r="O76" s="77"/>
      <c r="P76" s="65"/>
      <c r="U76" s="77"/>
      <c r="V76" s="77"/>
      <c r="W76" s="77"/>
    </row>
    <row r="77" spans="1:68" x14ac:dyDescent="0.25">
      <c r="A77" s="78"/>
      <c r="B77" s="78"/>
      <c r="C77" s="78"/>
      <c r="D77" s="78"/>
      <c r="M77" s="77"/>
      <c r="N77" s="77"/>
      <c r="O77" s="77"/>
    </row>
    <row r="78" spans="1:68" x14ac:dyDescent="0.25">
      <c r="A78" s="78"/>
      <c r="B78" s="78"/>
      <c r="C78" s="78"/>
      <c r="D78" s="78"/>
      <c r="M78" s="77"/>
      <c r="N78" s="77"/>
      <c r="O78" s="77"/>
    </row>
    <row r="79" spans="1:68" x14ac:dyDescent="0.25">
      <c r="A79" s="78"/>
      <c r="B79" s="78"/>
      <c r="C79" s="78"/>
      <c r="D79" s="78"/>
      <c r="M79" s="77"/>
      <c r="N79" s="77"/>
      <c r="O79" s="77"/>
      <c r="P79" s="65"/>
    </row>
    <row r="80" spans="1:68" x14ac:dyDescent="0.25">
      <c r="A80" s="78"/>
      <c r="B80" s="78"/>
      <c r="C80" s="78"/>
      <c r="D80" s="78"/>
      <c r="M80" s="77"/>
      <c r="N80" s="77"/>
      <c r="O80" s="77"/>
      <c r="P80" s="65"/>
    </row>
    <row r="81" spans="13:15" x14ac:dyDescent="0.25">
      <c r="M81" s="77"/>
      <c r="N81" s="77"/>
      <c r="O81" s="77"/>
    </row>
    <row r="82" spans="13:15" x14ac:dyDescent="0.25">
      <c r="M82" s="65"/>
      <c r="N82" s="65"/>
      <c r="O82" s="65"/>
    </row>
    <row r="83" spans="13:15" x14ac:dyDescent="0.25">
      <c r="M83" s="65"/>
      <c r="N83" s="65"/>
      <c r="O83" s="65"/>
    </row>
  </sheetData>
  <sheetProtection selectLockedCells="1" selectUnlockedCells="1"/>
  <mergeCells count="62">
    <mergeCell ref="BA12:BL12"/>
    <mergeCell ref="BI13:BL13"/>
    <mergeCell ref="AO14:AP14"/>
    <mergeCell ref="AQ14:AR14"/>
    <mergeCell ref="AS14:AT14"/>
    <mergeCell ref="AU14:AV14"/>
    <mergeCell ref="AW14:AX14"/>
    <mergeCell ref="AY14:AZ14"/>
    <mergeCell ref="BG14:BH14"/>
    <mergeCell ref="BI14:BJ14"/>
    <mergeCell ref="BK14:BL14"/>
    <mergeCell ref="BA14:BB14"/>
    <mergeCell ref="BC14:BD14"/>
    <mergeCell ref="BE14:BF14"/>
    <mergeCell ref="BA13:BD13"/>
    <mergeCell ref="BE13:BH13"/>
    <mergeCell ref="AM51:AM65"/>
    <mergeCell ref="A1:G2"/>
    <mergeCell ref="D5:E5"/>
    <mergeCell ref="F5:N5"/>
    <mergeCell ref="AO12:AZ12"/>
    <mergeCell ref="AW13:AZ13"/>
    <mergeCell ref="C41:E41"/>
    <mergeCell ref="L41:N41"/>
    <mergeCell ref="AO13:AR13"/>
    <mergeCell ref="AS13:AV13"/>
    <mergeCell ref="AM35:AM49"/>
    <mergeCell ref="A66:C66"/>
    <mergeCell ref="I66:K66"/>
    <mergeCell ref="A69:C69"/>
    <mergeCell ref="I69:K69"/>
    <mergeCell ref="A70:C70"/>
    <mergeCell ref="I70:K70"/>
    <mergeCell ref="A71:C71"/>
    <mergeCell ref="I71:K71"/>
    <mergeCell ref="U71:W71"/>
    <mergeCell ref="A74:C74"/>
    <mergeCell ref="I74:K74"/>
    <mergeCell ref="A75:A77"/>
    <mergeCell ref="B75:D75"/>
    <mergeCell ref="M75:O75"/>
    <mergeCell ref="U72:W72"/>
    <mergeCell ref="A72:C72"/>
    <mergeCell ref="I72:K72"/>
    <mergeCell ref="A73:C73"/>
    <mergeCell ref="I73:K73"/>
    <mergeCell ref="M81:O81"/>
    <mergeCell ref="B77:D77"/>
    <mergeCell ref="M77:O77"/>
    <mergeCell ref="U73:W73"/>
    <mergeCell ref="A78:A80"/>
    <mergeCell ref="B78:D78"/>
    <mergeCell ref="M78:O78"/>
    <mergeCell ref="U74:W74"/>
    <mergeCell ref="B79:D79"/>
    <mergeCell ref="M79:O79"/>
    <mergeCell ref="U75:W75"/>
    <mergeCell ref="B80:D80"/>
    <mergeCell ref="M80:O80"/>
    <mergeCell ref="U76:W76"/>
    <mergeCell ref="B76:D76"/>
    <mergeCell ref="M76:O7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ref!$B$2:$B$5</xm:f>
          </x14:formula1>
          <xm:sqref>F5:N5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9"/>
  <sheetViews>
    <sheetView workbookViewId="0">
      <selection activeCell="F5" sqref="F5:N5"/>
    </sheetView>
  </sheetViews>
  <sheetFormatPr defaultRowHeight="13.2" x14ac:dyDescent="0.25"/>
  <cols>
    <col min="2" max="2" width="15.44140625" customWidth="1"/>
  </cols>
  <sheetData>
    <row r="2" spans="1:3" x14ac:dyDescent="0.25">
      <c r="A2">
        <v>1</v>
      </c>
      <c r="B2" t="s">
        <v>50</v>
      </c>
    </row>
    <row r="3" spans="1:3" x14ac:dyDescent="0.25">
      <c r="A3">
        <v>2</v>
      </c>
      <c r="B3" t="s">
        <v>51</v>
      </c>
    </row>
    <row r="4" spans="1:3" x14ac:dyDescent="0.25">
      <c r="A4">
        <v>3</v>
      </c>
      <c r="B4" t="s">
        <v>12</v>
      </c>
    </row>
    <row r="5" spans="1:3" x14ac:dyDescent="0.25">
      <c r="A5">
        <v>4</v>
      </c>
      <c r="B5" t="s">
        <v>13</v>
      </c>
    </row>
    <row r="9" spans="1:3" x14ac:dyDescent="0.25">
      <c r="B9" t="s">
        <v>31</v>
      </c>
      <c r="C9" s="2" t="str">
        <f>IF('Māori vs Non-Māori non-Pacific'!F5=ref!B2, "Mean Number", IF('Māori vs Non-Māori non-Pacific'!F5=ref!B3, "Mean Number", IF('Māori vs Non-Māori non-Pacific'!F5=ref!B4, "Percentage (Rate Per 100)",IF('Māori vs Non-Māori non-Pacific'!F5=ref!B5, "Percentage (Rate Per 100)"))))</f>
        <v>Mean Number</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1"/>
  <sheetViews>
    <sheetView workbookViewId="0">
      <selection activeCell="F5" sqref="F5:N5"/>
    </sheetView>
  </sheetViews>
  <sheetFormatPr defaultRowHeight="13.2" x14ac:dyDescent="0.25"/>
  <sheetData>
    <row r="1" spans="1:13" x14ac:dyDescent="0.25">
      <c r="B1" s="83" t="s">
        <v>5</v>
      </c>
      <c r="C1" s="83"/>
      <c r="D1" s="83"/>
      <c r="E1" s="83"/>
      <c r="F1" s="83" t="s">
        <v>40</v>
      </c>
      <c r="G1" s="83"/>
      <c r="H1" s="83"/>
      <c r="I1" s="83"/>
      <c r="J1" s="83" t="s">
        <v>6</v>
      </c>
      <c r="K1" s="83"/>
      <c r="L1" s="83"/>
      <c r="M1" s="83"/>
    </row>
    <row r="2" spans="1:13" x14ac:dyDescent="0.25">
      <c r="B2" s="83" t="s">
        <v>4</v>
      </c>
      <c r="C2" s="83"/>
      <c r="D2" s="83" t="s">
        <v>3</v>
      </c>
      <c r="E2" s="83"/>
      <c r="F2" s="83" t="s">
        <v>4</v>
      </c>
      <c r="G2" s="83"/>
      <c r="H2" s="83" t="s">
        <v>3</v>
      </c>
      <c r="I2" s="83"/>
      <c r="J2" s="83" t="s">
        <v>4</v>
      </c>
      <c r="K2" s="83"/>
      <c r="L2" s="83" t="s">
        <v>3</v>
      </c>
      <c r="M2" s="83"/>
    </row>
    <row r="3" spans="1:13" x14ac:dyDescent="0.25">
      <c r="A3" t="s">
        <v>0</v>
      </c>
      <c r="B3" t="s">
        <v>1</v>
      </c>
      <c r="C3" t="s">
        <v>34</v>
      </c>
      <c r="D3" t="s">
        <v>1</v>
      </c>
      <c r="E3" t="s">
        <v>34</v>
      </c>
      <c r="F3" t="s">
        <v>1</v>
      </c>
      <c r="G3" t="s">
        <v>34</v>
      </c>
      <c r="H3" t="s">
        <v>1</v>
      </c>
      <c r="I3" t="s">
        <v>34</v>
      </c>
      <c r="J3" t="s">
        <v>1</v>
      </c>
      <c r="K3" t="s">
        <v>34</v>
      </c>
      <c r="L3" t="s">
        <v>1</v>
      </c>
      <c r="M3" t="s">
        <v>34</v>
      </c>
    </row>
    <row r="4" spans="1:13" x14ac:dyDescent="0.25">
      <c r="A4">
        <v>2002</v>
      </c>
      <c r="B4" s="1">
        <v>39.06</v>
      </c>
      <c r="C4" s="1">
        <v>58.1</v>
      </c>
      <c r="D4" s="1">
        <v>1.44</v>
      </c>
      <c r="E4" s="1">
        <v>1.1599999999999999</v>
      </c>
      <c r="F4" s="1">
        <v>28.63</v>
      </c>
      <c r="G4" s="1">
        <v>42.37</v>
      </c>
      <c r="H4" s="1">
        <v>2.04</v>
      </c>
      <c r="I4" s="1">
        <v>1.58</v>
      </c>
      <c r="J4" s="1">
        <f>AVERAGE(B4,F4)</f>
        <v>33.844999999999999</v>
      </c>
      <c r="K4" s="1">
        <f t="shared" ref="K4:M4" si="0">AVERAGE(C4,G4)</f>
        <v>50.234999999999999</v>
      </c>
      <c r="L4" s="1">
        <f t="shared" si="0"/>
        <v>1.74</v>
      </c>
      <c r="M4" s="1">
        <f t="shared" si="0"/>
        <v>1.37</v>
      </c>
    </row>
    <row r="5" spans="1:13" x14ac:dyDescent="0.25">
      <c r="A5">
        <v>2003</v>
      </c>
      <c r="B5" s="1">
        <v>37.04</v>
      </c>
      <c r="C5" s="1">
        <v>54.38</v>
      </c>
      <c r="D5" s="1">
        <v>1.89</v>
      </c>
      <c r="E5" s="1">
        <v>1.27</v>
      </c>
      <c r="F5" s="1">
        <v>27.7</v>
      </c>
      <c r="G5" s="1">
        <v>43.06</v>
      </c>
      <c r="H5" s="1">
        <v>2.66</v>
      </c>
      <c r="I5" s="1">
        <v>1.59</v>
      </c>
      <c r="J5" s="1">
        <f t="shared" ref="J5:J18" si="1">AVERAGE(B5,F5)</f>
        <v>32.369999999999997</v>
      </c>
      <c r="K5" s="1">
        <f t="shared" ref="K5:K18" si="2">AVERAGE(C5,G5)</f>
        <v>48.72</v>
      </c>
      <c r="L5" s="1">
        <f t="shared" ref="L5:L18" si="3">AVERAGE(D5,H5)</f>
        <v>2.2749999999999999</v>
      </c>
      <c r="M5" s="1">
        <f t="shared" ref="M5:M14" si="4">AVERAGE(E5,I5)</f>
        <v>1.4300000000000002</v>
      </c>
    </row>
    <row r="6" spans="1:13" x14ac:dyDescent="0.25">
      <c r="A6">
        <v>2004</v>
      </c>
      <c r="B6" s="1">
        <v>37.78</v>
      </c>
      <c r="C6" s="1">
        <v>54.05</v>
      </c>
      <c r="D6" s="1">
        <v>1.9</v>
      </c>
      <c r="E6" s="1">
        <v>1.1399999999999999</v>
      </c>
      <c r="F6" s="1">
        <v>29.11</v>
      </c>
      <c r="G6" s="1">
        <v>43.86</v>
      </c>
      <c r="H6" s="1">
        <v>2.71</v>
      </c>
      <c r="I6" s="1">
        <v>1.55</v>
      </c>
      <c r="J6" s="1">
        <f t="shared" si="1"/>
        <v>33.445</v>
      </c>
      <c r="K6" s="1">
        <f t="shared" si="2"/>
        <v>48.954999999999998</v>
      </c>
      <c r="L6" s="1">
        <f t="shared" si="3"/>
        <v>2.3049999999999997</v>
      </c>
      <c r="M6" s="1">
        <f t="shared" si="4"/>
        <v>1.345</v>
      </c>
    </row>
    <row r="7" spans="1:13" x14ac:dyDescent="0.25">
      <c r="A7">
        <v>2005</v>
      </c>
      <c r="B7" s="1">
        <v>37.85</v>
      </c>
      <c r="C7" s="1">
        <v>51.85</v>
      </c>
      <c r="D7" s="1">
        <v>1.99</v>
      </c>
      <c r="E7" s="1">
        <v>1.23</v>
      </c>
      <c r="F7" s="1">
        <v>28.03</v>
      </c>
      <c r="G7" s="1">
        <v>44.8</v>
      </c>
      <c r="H7" s="1">
        <v>2.94</v>
      </c>
      <c r="I7" s="1">
        <v>1.61</v>
      </c>
      <c r="J7" s="1">
        <f t="shared" si="1"/>
        <v>32.94</v>
      </c>
      <c r="K7" s="1">
        <f t="shared" si="2"/>
        <v>48.325000000000003</v>
      </c>
      <c r="L7" s="1">
        <f t="shared" si="3"/>
        <v>2.4649999999999999</v>
      </c>
      <c r="M7" s="1">
        <f t="shared" si="4"/>
        <v>1.42</v>
      </c>
    </row>
    <row r="8" spans="1:13" x14ac:dyDescent="0.25">
      <c r="A8">
        <v>2006</v>
      </c>
      <c r="B8" s="1">
        <v>24.61</v>
      </c>
      <c r="C8" s="1">
        <v>39.58</v>
      </c>
      <c r="D8" s="1">
        <v>2.1800000000000002</v>
      </c>
      <c r="E8" s="1">
        <v>1.46</v>
      </c>
      <c r="F8" s="1">
        <v>31.82</v>
      </c>
      <c r="G8" s="1">
        <v>40.950000000000003</v>
      </c>
      <c r="H8" s="1">
        <v>2.5499999999999998</v>
      </c>
      <c r="I8" s="1">
        <v>1.61</v>
      </c>
      <c r="J8" s="1">
        <f t="shared" si="1"/>
        <v>28.215</v>
      </c>
      <c r="K8" s="1">
        <f t="shared" si="2"/>
        <v>40.265000000000001</v>
      </c>
      <c r="L8" s="1">
        <f t="shared" si="3"/>
        <v>2.3650000000000002</v>
      </c>
      <c r="M8" s="1">
        <f t="shared" si="4"/>
        <v>1.5350000000000001</v>
      </c>
    </row>
    <row r="9" spans="1:13" x14ac:dyDescent="0.25">
      <c r="A9">
        <v>2007</v>
      </c>
      <c r="B9" s="1">
        <v>32.51</v>
      </c>
      <c r="C9" s="1">
        <v>43.74</v>
      </c>
      <c r="D9" s="1">
        <v>2.2200000000000002</v>
      </c>
      <c r="E9" s="1">
        <v>1.59</v>
      </c>
      <c r="F9" s="1">
        <v>29.07</v>
      </c>
      <c r="G9" s="1">
        <v>43.73</v>
      </c>
      <c r="H9" s="1">
        <v>2.65</v>
      </c>
      <c r="I9" s="1">
        <v>1.57</v>
      </c>
      <c r="J9" s="1">
        <f t="shared" si="1"/>
        <v>30.79</v>
      </c>
      <c r="K9" s="1">
        <f t="shared" si="2"/>
        <v>43.734999999999999</v>
      </c>
      <c r="L9" s="1">
        <f t="shared" si="3"/>
        <v>2.4350000000000001</v>
      </c>
      <c r="M9" s="1">
        <f t="shared" si="4"/>
        <v>1.58</v>
      </c>
    </row>
    <row r="10" spans="1:13" x14ac:dyDescent="0.25">
      <c r="A10">
        <v>2008</v>
      </c>
      <c r="B10" s="1">
        <v>44.18</v>
      </c>
      <c r="C10" s="1">
        <v>60.6</v>
      </c>
      <c r="D10" s="1">
        <v>1.71</v>
      </c>
      <c r="E10" s="1">
        <v>0.97</v>
      </c>
      <c r="F10" s="1">
        <v>30.3</v>
      </c>
      <c r="G10" s="1">
        <v>49.46</v>
      </c>
      <c r="H10" s="1">
        <v>2.67</v>
      </c>
      <c r="I10" s="1">
        <v>1.41</v>
      </c>
      <c r="J10" s="1">
        <f t="shared" si="1"/>
        <v>37.24</v>
      </c>
      <c r="K10" s="1">
        <f t="shared" si="2"/>
        <v>55.03</v>
      </c>
      <c r="L10" s="1">
        <f t="shared" si="3"/>
        <v>2.19</v>
      </c>
      <c r="M10" s="1">
        <f t="shared" si="4"/>
        <v>1.19</v>
      </c>
    </row>
    <row r="11" spans="1:13" x14ac:dyDescent="0.25">
      <c r="A11">
        <v>2009</v>
      </c>
      <c r="B11" s="1">
        <v>48.94</v>
      </c>
      <c r="C11" s="1">
        <v>60.84</v>
      </c>
      <c r="D11" s="1">
        <v>1.57</v>
      </c>
      <c r="E11" s="1">
        <v>0.94</v>
      </c>
      <c r="F11" s="1">
        <v>33.08</v>
      </c>
      <c r="G11" s="1">
        <v>50.92</v>
      </c>
      <c r="H11" s="1">
        <v>2.5499999999999998</v>
      </c>
      <c r="I11" s="1">
        <v>1.33</v>
      </c>
      <c r="J11" s="1">
        <f t="shared" si="1"/>
        <v>41.01</v>
      </c>
      <c r="K11" s="1">
        <f t="shared" si="2"/>
        <v>55.88</v>
      </c>
      <c r="L11" s="1">
        <f t="shared" si="3"/>
        <v>2.06</v>
      </c>
      <c r="M11" s="1">
        <f t="shared" si="4"/>
        <v>1.135</v>
      </c>
    </row>
    <row r="12" spans="1:13" x14ac:dyDescent="0.25">
      <c r="A12">
        <v>2010</v>
      </c>
      <c r="B12" s="1">
        <v>45.1</v>
      </c>
      <c r="C12" s="1">
        <v>61.34</v>
      </c>
      <c r="D12" s="1">
        <v>1.49</v>
      </c>
      <c r="E12" s="1">
        <v>0.89</v>
      </c>
      <c r="F12" s="1">
        <v>34.630000000000003</v>
      </c>
      <c r="G12" s="1">
        <v>54.51</v>
      </c>
      <c r="H12" s="1">
        <v>2.33</v>
      </c>
      <c r="I12" s="1">
        <v>1.0900000000000001</v>
      </c>
      <c r="J12" s="1">
        <f t="shared" si="1"/>
        <v>39.865000000000002</v>
      </c>
      <c r="K12" s="1">
        <f t="shared" si="2"/>
        <v>57.924999999999997</v>
      </c>
      <c r="L12" s="1">
        <f t="shared" si="3"/>
        <v>1.9100000000000001</v>
      </c>
      <c r="M12" s="1">
        <f t="shared" si="4"/>
        <v>0.99</v>
      </c>
    </row>
    <row r="13" spans="1:13" x14ac:dyDescent="0.25">
      <c r="A13">
        <v>2011</v>
      </c>
      <c r="B13" s="1">
        <v>49.76</v>
      </c>
      <c r="C13" s="1">
        <v>62.86</v>
      </c>
      <c r="D13" s="1">
        <v>1.32</v>
      </c>
      <c r="E13" s="1">
        <v>0.85</v>
      </c>
      <c r="F13" s="1">
        <v>41.33</v>
      </c>
      <c r="G13" s="1">
        <v>56.31</v>
      </c>
      <c r="H13" s="1">
        <v>1.73</v>
      </c>
      <c r="I13" s="1">
        <v>1.1200000000000001</v>
      </c>
      <c r="J13" s="1">
        <f t="shared" si="1"/>
        <v>45.545000000000002</v>
      </c>
      <c r="K13" s="1">
        <f t="shared" si="2"/>
        <v>59.585000000000001</v>
      </c>
      <c r="L13" s="1">
        <f t="shared" si="3"/>
        <v>1.5249999999999999</v>
      </c>
      <c r="M13" s="1">
        <f t="shared" si="4"/>
        <v>0.9850000000000001</v>
      </c>
    </row>
    <row r="14" spans="1:13" x14ac:dyDescent="0.25">
      <c r="A14">
        <v>2012</v>
      </c>
      <c r="B14" s="1">
        <v>47.41</v>
      </c>
      <c r="C14" s="1">
        <v>62.99</v>
      </c>
      <c r="D14" s="1">
        <v>1.53</v>
      </c>
      <c r="E14" s="1">
        <v>0.84</v>
      </c>
      <c r="F14" s="1">
        <v>40.14</v>
      </c>
      <c r="G14" s="1">
        <v>58.87</v>
      </c>
      <c r="H14" s="1">
        <v>1.96</v>
      </c>
      <c r="I14" s="1">
        <v>1.05</v>
      </c>
      <c r="J14" s="1">
        <f t="shared" si="1"/>
        <v>43.774999999999999</v>
      </c>
      <c r="K14" s="1">
        <f t="shared" si="2"/>
        <v>60.93</v>
      </c>
      <c r="L14" s="1">
        <f t="shared" si="3"/>
        <v>1.7450000000000001</v>
      </c>
      <c r="M14" s="1">
        <f t="shared" si="4"/>
        <v>0.94500000000000006</v>
      </c>
    </row>
    <row r="15" spans="1:13" x14ac:dyDescent="0.25">
      <c r="A15">
        <v>2013</v>
      </c>
      <c r="B15" s="1">
        <v>47.02</v>
      </c>
      <c r="C15" s="1">
        <v>62.33</v>
      </c>
      <c r="D15" s="1">
        <v>1.35</v>
      </c>
      <c r="E15" s="1">
        <v>0.81</v>
      </c>
      <c r="F15" s="1">
        <v>38.82</v>
      </c>
      <c r="G15" s="1">
        <v>56.27</v>
      </c>
      <c r="H15" s="1">
        <v>2.02</v>
      </c>
      <c r="I15" s="1">
        <v>1</v>
      </c>
      <c r="J15" s="1">
        <f t="shared" si="1"/>
        <v>42.92</v>
      </c>
      <c r="K15" s="1">
        <f t="shared" si="2"/>
        <v>59.3</v>
      </c>
      <c r="L15" s="1">
        <f t="shared" si="3"/>
        <v>1.6850000000000001</v>
      </c>
      <c r="M15" s="1">
        <v>0.90500000000000003</v>
      </c>
    </row>
    <row r="16" spans="1:13" x14ac:dyDescent="0.25">
      <c r="A16">
        <v>2014</v>
      </c>
      <c r="B16" s="1">
        <v>51.04</v>
      </c>
      <c r="C16" s="1">
        <v>65.87</v>
      </c>
      <c r="D16" s="1">
        <v>1.25</v>
      </c>
      <c r="E16" s="1">
        <v>0.7</v>
      </c>
      <c r="F16" s="1">
        <v>44.74</v>
      </c>
      <c r="G16" s="1">
        <v>59.85</v>
      </c>
      <c r="H16" s="1">
        <v>2.0699999999999998</v>
      </c>
      <c r="I16" s="1">
        <v>1</v>
      </c>
      <c r="J16" s="1">
        <f t="shared" si="1"/>
        <v>47.89</v>
      </c>
      <c r="K16" s="1">
        <f t="shared" si="2"/>
        <v>62.86</v>
      </c>
      <c r="L16" s="1">
        <f t="shared" si="3"/>
        <v>1.66</v>
      </c>
      <c r="M16" s="1">
        <v>0.85</v>
      </c>
    </row>
    <row r="17" spans="1:20" x14ac:dyDescent="0.25">
      <c r="A17">
        <v>2015</v>
      </c>
      <c r="B17" s="1">
        <v>52.57</v>
      </c>
      <c r="C17" s="1">
        <v>67.709999999999994</v>
      </c>
      <c r="D17" s="1">
        <v>1.1399999999999999</v>
      </c>
      <c r="E17" s="1">
        <v>0.64</v>
      </c>
      <c r="F17" s="1">
        <v>46.59</v>
      </c>
      <c r="G17" s="1">
        <v>64.59</v>
      </c>
      <c r="H17" s="1">
        <v>1.53</v>
      </c>
      <c r="I17" s="1">
        <v>0.82</v>
      </c>
      <c r="J17" s="1">
        <f t="shared" si="1"/>
        <v>49.58</v>
      </c>
      <c r="K17" s="1">
        <f t="shared" si="2"/>
        <v>66.150000000000006</v>
      </c>
      <c r="L17" s="1">
        <f t="shared" si="3"/>
        <v>1.335</v>
      </c>
      <c r="M17" s="1">
        <v>0.73</v>
      </c>
    </row>
    <row r="18" spans="1:20" x14ac:dyDescent="0.25">
      <c r="A18">
        <v>2016</v>
      </c>
      <c r="B18" s="1">
        <v>55.48</v>
      </c>
      <c r="C18" s="1">
        <v>69.510000000000005</v>
      </c>
      <c r="D18" s="1">
        <v>1.1100000000000001</v>
      </c>
      <c r="E18" s="1">
        <v>0.62</v>
      </c>
      <c r="F18" s="1">
        <v>48.67</v>
      </c>
      <c r="G18" s="1">
        <v>64.91</v>
      </c>
      <c r="H18" s="1">
        <v>1.58</v>
      </c>
      <c r="I18" s="1">
        <v>0.75</v>
      </c>
      <c r="J18" s="1">
        <f t="shared" si="1"/>
        <v>52.075000000000003</v>
      </c>
      <c r="K18" s="1">
        <f t="shared" si="2"/>
        <v>67.210000000000008</v>
      </c>
      <c r="L18" s="1">
        <f t="shared" si="3"/>
        <v>1.3450000000000002</v>
      </c>
      <c r="M18" s="1">
        <v>0.68500000000000005</v>
      </c>
    </row>
    <row r="22" spans="1:20" x14ac:dyDescent="0.25">
      <c r="A22" t="s">
        <v>25</v>
      </c>
    </row>
    <row r="24" spans="1:20" x14ac:dyDescent="0.25">
      <c r="B24" s="83" t="s">
        <v>19</v>
      </c>
      <c r="C24" s="83"/>
      <c r="D24" s="83"/>
      <c r="E24" s="83"/>
      <c r="F24" s="83"/>
      <c r="G24" s="83"/>
      <c r="H24" s="83"/>
      <c r="I24" s="83"/>
      <c r="J24" s="83" t="s">
        <v>3</v>
      </c>
      <c r="K24" s="83"/>
      <c r="L24" s="83"/>
      <c r="M24" s="83"/>
      <c r="N24" s="83"/>
      <c r="O24" s="83"/>
      <c r="P24" s="83"/>
      <c r="Q24" s="83"/>
      <c r="R24" s="4"/>
      <c r="S24" s="4"/>
    </row>
    <row r="25" spans="1:20" x14ac:dyDescent="0.25">
      <c r="A25" s="4"/>
      <c r="B25" s="83" t="s">
        <v>1</v>
      </c>
      <c r="C25" s="83"/>
      <c r="D25" s="83"/>
      <c r="E25" s="83"/>
      <c r="F25" s="83" t="s">
        <v>34</v>
      </c>
      <c r="G25" s="83"/>
      <c r="H25" s="83"/>
      <c r="I25" s="83"/>
      <c r="J25" s="83" t="s">
        <v>1</v>
      </c>
      <c r="K25" s="83"/>
      <c r="L25" s="83"/>
      <c r="M25" s="83"/>
      <c r="N25" s="83" t="s">
        <v>34</v>
      </c>
      <c r="O25" s="83"/>
      <c r="P25" s="83"/>
      <c r="Q25" s="83"/>
      <c r="R25" s="4"/>
      <c r="S25" s="4"/>
      <c r="T25" s="4"/>
    </row>
    <row r="26" spans="1:20" x14ac:dyDescent="0.25">
      <c r="A26" s="4" t="s">
        <v>0</v>
      </c>
      <c r="B26" s="4" t="s">
        <v>20</v>
      </c>
      <c r="C26" s="4" t="s">
        <v>26</v>
      </c>
      <c r="D26" s="4" t="s">
        <v>17</v>
      </c>
      <c r="E26" s="4" t="s">
        <v>18</v>
      </c>
      <c r="F26" s="4" t="s">
        <v>20</v>
      </c>
      <c r="G26" s="4" t="s">
        <v>26</v>
      </c>
      <c r="H26" s="4" t="s">
        <v>17</v>
      </c>
      <c r="I26" s="4" t="s">
        <v>18</v>
      </c>
      <c r="J26" s="4" t="s">
        <v>21</v>
      </c>
      <c r="K26" s="4" t="s">
        <v>26</v>
      </c>
      <c r="L26" s="4" t="s">
        <v>17</v>
      </c>
      <c r="M26" s="4" t="s">
        <v>18</v>
      </c>
      <c r="N26" s="4" t="s">
        <v>21</v>
      </c>
      <c r="O26" s="4" t="s">
        <v>26</v>
      </c>
      <c r="P26" s="4" t="s">
        <v>17</v>
      </c>
      <c r="Q26" s="4" t="s">
        <v>18</v>
      </c>
      <c r="R26" s="4"/>
    </row>
    <row r="27" spans="1:20" x14ac:dyDescent="0.25">
      <c r="A27">
        <v>2002</v>
      </c>
      <c r="B27" s="5">
        <v>33.844999999999999</v>
      </c>
      <c r="C27" s="5">
        <f>1.96*(B27/SQRT(Populations!J4))</f>
        <v>0.80819715276525528</v>
      </c>
      <c r="D27" s="5">
        <f>B27-1.96*(B27/SQRT(Populations!J4))</f>
        <v>33.036802847234746</v>
      </c>
      <c r="E27" s="5">
        <f>B27+1.96*(B27/SQRT(Populations!J4))</f>
        <v>34.653197152765252</v>
      </c>
      <c r="F27" s="5">
        <v>50.234999999999999</v>
      </c>
      <c r="G27" s="5">
        <f>1.96*(F27/SQRT(Populations!M4))</f>
        <v>0.60581102187189118</v>
      </c>
      <c r="H27" s="5">
        <f>F27-1.96*(F27/SQRT(Populations!M4))</f>
        <v>49.629188978128106</v>
      </c>
      <c r="I27" s="5">
        <f>F27+1.96*(F27/SQRT(Populations!M4))</f>
        <v>50.840811021871893</v>
      </c>
      <c r="J27" s="5">
        <v>1.74</v>
      </c>
      <c r="K27" s="5">
        <f>1.96*(J27/SQRT(Populations!J4))</f>
        <v>4.1550097379569932E-2</v>
      </c>
      <c r="L27" s="5">
        <f>J27-1.96*(J27/SQRT(Populations!J4))</f>
        <v>1.6984499026204301</v>
      </c>
      <c r="M27" s="5">
        <f>J27+1.96*(J27/SQRT(Populations!J4))</f>
        <v>1.7815500973795699</v>
      </c>
      <c r="N27" s="5">
        <v>1.37</v>
      </c>
      <c r="O27" s="5">
        <f>1.96*(N27/SQRT(Populations!M4))</f>
        <v>1.6521570617388098E-2</v>
      </c>
      <c r="P27" s="5">
        <f>N27-1.96*(N27/SQRT(Populations!M4))</f>
        <v>1.3534784293826121</v>
      </c>
      <c r="Q27" s="5">
        <f>N27+1.96*(N27/SQRT(Populations!M4))</f>
        <v>1.3865215706173881</v>
      </c>
      <c r="R27" s="4"/>
    </row>
    <row r="28" spans="1:20" x14ac:dyDescent="0.25">
      <c r="A28">
        <v>2003</v>
      </c>
      <c r="B28" s="5">
        <v>32.369999999999997</v>
      </c>
      <c r="C28" s="5">
        <f>1.96*(B28/SQRT(Populations!J5))</f>
        <v>1.0754968649980758</v>
      </c>
      <c r="D28" s="5">
        <f>B28-1.96*(B28/SQRT(Populations!J5))</f>
        <v>31.294503135001921</v>
      </c>
      <c r="E28" s="5">
        <f>B28+1.96*(B28/SQRT(Populations!J5))</f>
        <v>33.44549686499807</v>
      </c>
      <c r="F28" s="5">
        <v>48.72</v>
      </c>
      <c r="G28" s="5">
        <f>1.96*(F28/SQRT(Populations!M5))</f>
        <v>0.49226846157233123</v>
      </c>
      <c r="H28" s="5">
        <f>F28-1.96*(F28/SQRT(Populations!M5))</f>
        <v>48.227731538427669</v>
      </c>
      <c r="I28" s="5">
        <f>F28+1.96*(F28/SQRT(Populations!M5))</f>
        <v>49.212268461572329</v>
      </c>
      <c r="J28" s="5">
        <v>2.2749999999999999</v>
      </c>
      <c r="K28" s="5">
        <f>1.96*(J28/SQRT(Populations!J5))</f>
        <v>7.5587129066129841E-2</v>
      </c>
      <c r="L28" s="5">
        <f>J28-1.96*(J28/SQRT(Populations!J5))</f>
        <v>2.1994128709338701</v>
      </c>
      <c r="M28" s="5">
        <f>J28+1.96*(J28/SQRT(Populations!J5))</f>
        <v>2.3505871290661298</v>
      </c>
      <c r="N28" s="5">
        <v>1.4300000000000002</v>
      </c>
      <c r="O28" s="5">
        <f>1.96*(N28/SQRT(Populations!M5))</f>
        <v>1.4448766421355373E-2</v>
      </c>
      <c r="P28" s="5">
        <f>N28-1.96*(N28/SQRT(Populations!M5))</f>
        <v>1.4155512335786449</v>
      </c>
      <c r="Q28" s="5">
        <f>N28+1.96*(N28/SQRT(Populations!M5))</f>
        <v>1.4444487664213554</v>
      </c>
      <c r="R28" s="4"/>
    </row>
    <row r="29" spans="1:20" x14ac:dyDescent="0.25">
      <c r="A29">
        <v>2004</v>
      </c>
      <c r="B29" s="5">
        <v>33.445</v>
      </c>
      <c r="C29" s="5">
        <f>1.96*(B29/SQRT(Populations!J6))</f>
        <v>0.67233909721916696</v>
      </c>
      <c r="D29" s="5">
        <f>B29-1.96*(B29/SQRT(Populations!J6))</f>
        <v>32.772660902780835</v>
      </c>
      <c r="E29" s="5">
        <f>B29+1.96*(B29/SQRT(Populations!J6))</f>
        <v>34.117339097219165</v>
      </c>
      <c r="F29" s="5">
        <v>48.954999999999998</v>
      </c>
      <c r="G29" s="5">
        <f>1.96*(F29/SQRT(Populations!M6))</f>
        <v>0.60797216704658785</v>
      </c>
      <c r="H29" s="5">
        <f>F29-1.96*(F29/SQRT(Populations!M6))</f>
        <v>48.347027832953408</v>
      </c>
      <c r="I29" s="5">
        <f>F29+1.96*(F29/SQRT(Populations!M6))</f>
        <v>49.562972167046588</v>
      </c>
      <c r="J29" s="5">
        <v>2.3049999999999997</v>
      </c>
      <c r="K29" s="5">
        <f>1.96*(J29/SQRT(Populations!J6))</f>
        <v>4.6337019557188809E-2</v>
      </c>
      <c r="L29" s="5">
        <f>J29-1.96*(J29/SQRT(Populations!J6))</f>
        <v>2.2586629804428111</v>
      </c>
      <c r="M29" s="5">
        <f>J29+1.96*(J29/SQRT(Populations!J6))</f>
        <v>2.3513370195571883</v>
      </c>
      <c r="N29" s="5">
        <v>1.345</v>
      </c>
      <c r="O29" s="5">
        <f>1.96*(N29/SQRT(Populations!M6))</f>
        <v>1.670355560571261E-2</v>
      </c>
      <c r="P29" s="5">
        <f>N29-1.96*(N29/SQRT(Populations!M6))</f>
        <v>1.3282964443942873</v>
      </c>
      <c r="Q29" s="5">
        <f>N29+1.96*(N29/SQRT(Populations!M6))</f>
        <v>1.3617035556057127</v>
      </c>
      <c r="R29" s="4"/>
    </row>
    <row r="30" spans="1:20" x14ac:dyDescent="0.25">
      <c r="A30">
        <v>2005</v>
      </c>
      <c r="B30" s="5">
        <v>32.94</v>
      </c>
      <c r="C30" s="5">
        <f>1.96*(B30/SQRT(Populations!J7))</f>
        <v>0.69190328726275241</v>
      </c>
      <c r="D30" s="5">
        <f>B30-1.96*(B30/SQRT(Populations!J7))</f>
        <v>32.248096712737244</v>
      </c>
      <c r="E30" s="5">
        <f>B30+1.96*(B30/SQRT(Populations!J7))</f>
        <v>33.631903287262752</v>
      </c>
      <c r="F30" s="5">
        <v>48.325000000000003</v>
      </c>
      <c r="G30" s="5">
        <f>1.96*(F30/SQRT(Populations!M7))</f>
        <v>0.50103594975351484</v>
      </c>
      <c r="H30" s="5">
        <f>F30-1.96*(F30/SQRT(Populations!M7))</f>
        <v>47.823964050246488</v>
      </c>
      <c r="I30" s="5">
        <f>F30+1.96*(F30/SQRT(Populations!M7))</f>
        <v>48.826035949753518</v>
      </c>
      <c r="J30" s="5">
        <v>2.4649999999999999</v>
      </c>
      <c r="K30" s="5">
        <f>1.96*(J30/SQRT(Populations!J7))</f>
        <v>5.1777219280591515E-2</v>
      </c>
      <c r="L30" s="5">
        <f>J30-1.96*(J30/SQRT(Populations!J7))</f>
        <v>2.4132227807194084</v>
      </c>
      <c r="M30" s="5">
        <f>J30+1.96*(J30/SQRT(Populations!J7))</f>
        <v>2.5167772192805913</v>
      </c>
      <c r="N30" s="5">
        <v>1.42</v>
      </c>
      <c r="O30" s="5">
        <f>1.96*(N30/SQRT(Populations!M7))</f>
        <v>1.4722629046042237E-2</v>
      </c>
      <c r="P30" s="5">
        <f>N30-1.96*(N30/SQRT(Populations!M7))</f>
        <v>1.4052773709539577</v>
      </c>
      <c r="Q30" s="5">
        <f>N30+1.96*(N30/SQRT(Populations!M7))</f>
        <v>1.4347226290460422</v>
      </c>
      <c r="R30" s="4"/>
    </row>
    <row r="31" spans="1:20" x14ac:dyDescent="0.25">
      <c r="A31">
        <v>2006</v>
      </c>
      <c r="B31" s="5">
        <v>28.215</v>
      </c>
      <c r="C31" s="5">
        <f>1.96*(B31/SQRT(Populations!J8))</f>
        <v>0.60595405337277453</v>
      </c>
      <c r="D31" s="5">
        <f>B31-1.96*(B31/SQRT(Populations!J8))</f>
        <v>27.609045946627226</v>
      </c>
      <c r="E31" s="5">
        <f>B31+1.96*(B31/SQRT(Populations!J8))</f>
        <v>28.820954053372773</v>
      </c>
      <c r="F31" s="5">
        <v>40.265000000000001</v>
      </c>
      <c r="G31" s="5">
        <f>1.96*(F31/SQRT(Populations!M8))</f>
        <v>0.41699135015157229</v>
      </c>
      <c r="H31" s="5">
        <f>F31-1.96*(F31/SQRT(Populations!M8))</f>
        <v>39.848008649848431</v>
      </c>
      <c r="I31" s="5">
        <f>F31+1.96*(F31/SQRT(Populations!M8))</f>
        <v>40.68199135015157</v>
      </c>
      <c r="J31" s="5">
        <v>2.3650000000000002</v>
      </c>
      <c r="K31" s="5">
        <f>1.96*(J31/SQRT(Populations!J8))</f>
        <v>5.0791470360680921E-2</v>
      </c>
      <c r="L31" s="5">
        <f>J31-1.96*(J31/SQRT(Populations!J8))</f>
        <v>2.3142085296393193</v>
      </c>
      <c r="M31" s="5">
        <f>J31+1.96*(J31/SQRT(Populations!J8))</f>
        <v>2.4157914703606811</v>
      </c>
      <c r="N31" s="5">
        <v>1.5350000000000001</v>
      </c>
      <c r="O31" s="5">
        <f>1.96*(N31/SQRT(Populations!M8))</f>
        <v>1.5896727244074593E-2</v>
      </c>
      <c r="P31" s="5">
        <f>N31-1.96*(N31/SQRT(Populations!M8))</f>
        <v>1.5191032727559255</v>
      </c>
      <c r="Q31" s="5">
        <f>N31+1.96*(N31/SQRT(Populations!M8))</f>
        <v>1.5508967272440748</v>
      </c>
      <c r="R31" s="4"/>
    </row>
    <row r="32" spans="1:20" x14ac:dyDescent="0.25">
      <c r="A32">
        <v>2007</v>
      </c>
      <c r="B32" s="5">
        <v>30.79</v>
      </c>
      <c r="C32" s="5">
        <f>1.96*(B32/SQRT(Populations!J9))</f>
        <v>0.62699847866262826</v>
      </c>
      <c r="D32" s="5">
        <f>B32-1.96*(B32/SQRT(Populations!J9))</f>
        <v>30.163001521337371</v>
      </c>
      <c r="E32" s="5">
        <f>B32+1.96*(B32/SQRT(Populations!J9))</f>
        <v>31.416998478662627</v>
      </c>
      <c r="F32" s="5">
        <v>43.734999999999999</v>
      </c>
      <c r="G32" s="5">
        <f>1.96*(F32/SQRT(Populations!M9))</f>
        <v>0.46428477421861186</v>
      </c>
      <c r="H32" s="5">
        <f>F32-1.96*(F32/SQRT(Populations!M9))</f>
        <v>43.270715225781387</v>
      </c>
      <c r="I32" s="5">
        <f>F32+1.96*(F32/SQRT(Populations!M9))</f>
        <v>44.199284774218611</v>
      </c>
      <c r="J32" s="5">
        <v>2.4350000000000001</v>
      </c>
      <c r="K32" s="5">
        <f>1.96*(J32/SQRT(Populations!J9))</f>
        <v>4.9585621810441703E-2</v>
      </c>
      <c r="L32" s="5">
        <f>J32-1.96*(J32/SQRT(Populations!J9))</f>
        <v>2.3854143781895583</v>
      </c>
      <c r="M32" s="5">
        <f>J32+1.96*(J32/SQRT(Populations!J9))</f>
        <v>2.4845856218104418</v>
      </c>
      <c r="N32" s="5">
        <v>1.58</v>
      </c>
      <c r="O32" s="5">
        <f>1.96*(N32/SQRT(Populations!M9))</f>
        <v>1.6773063753639118E-2</v>
      </c>
      <c r="P32" s="5">
        <f>N32-1.96*(N32/SQRT(Populations!M9))</f>
        <v>1.5632269362463609</v>
      </c>
      <c r="Q32" s="5">
        <f>N32+1.96*(N32/SQRT(Populations!M9))</f>
        <v>1.5967730637536393</v>
      </c>
      <c r="R32" s="4"/>
    </row>
    <row r="33" spans="1:18" x14ac:dyDescent="0.25">
      <c r="A33">
        <v>2008</v>
      </c>
      <c r="B33" s="5">
        <v>37.24</v>
      </c>
      <c r="C33" s="5">
        <f>1.96*(B33/SQRT(Populations!J10))</f>
        <v>0.74807866588544092</v>
      </c>
      <c r="D33" s="5">
        <f>B33-1.96*(B33/SQRT(Populations!J10))</f>
        <v>36.491921334114558</v>
      </c>
      <c r="E33" s="5">
        <f>B33+1.96*(B33/SQRT(Populations!J10))</f>
        <v>37.988078665885446</v>
      </c>
      <c r="F33" s="5">
        <v>55.03</v>
      </c>
      <c r="G33" s="5">
        <f>1.96*(F33/SQRT(Populations!M10))</f>
        <v>0.58691768229404317</v>
      </c>
      <c r="H33" s="5">
        <f>F33-1.96*(F33/SQRT(Populations!M10))</f>
        <v>54.443082317705958</v>
      </c>
      <c r="I33" s="5">
        <f>F33+1.96*(F33/SQRT(Populations!M10))</f>
        <v>55.616917682294044</v>
      </c>
      <c r="J33" s="5">
        <v>2.19</v>
      </c>
      <c r="K33" s="5">
        <f>1.96*(J33/SQRT(Populations!J10))</f>
        <v>4.399281091001922E-2</v>
      </c>
      <c r="L33" s="5">
        <f>J33-1.96*(J33/SQRT(Populations!J10))</f>
        <v>2.1460071890899806</v>
      </c>
      <c r="M33" s="5">
        <f>J33+1.96*(J33/SQRT(Populations!J10))</f>
        <v>2.2339928109100193</v>
      </c>
      <c r="N33" s="5">
        <v>1.19</v>
      </c>
      <c r="O33" s="5">
        <f>1.96*(N33/SQRT(Populations!M10))</f>
        <v>1.2691841576047816E-2</v>
      </c>
      <c r="P33" s="5">
        <f>N33-1.96*(N33/SQRT(Populations!M10))</f>
        <v>1.1773081584239522</v>
      </c>
      <c r="Q33" s="5">
        <f>N33+1.96*(N33/SQRT(Populations!M10))</f>
        <v>1.2026918415760477</v>
      </c>
      <c r="R33" s="4"/>
    </row>
    <row r="34" spans="1:18" x14ac:dyDescent="0.25">
      <c r="A34">
        <v>2009</v>
      </c>
      <c r="B34" s="5">
        <v>41.01</v>
      </c>
      <c r="C34" s="5">
        <f>1.96*(B34/SQRT(Populations!J11))</f>
        <v>0.83792418604062058</v>
      </c>
      <c r="D34" s="5">
        <f>B34-1.96*(B34/SQRT(Populations!J11))</f>
        <v>40.172075813959374</v>
      </c>
      <c r="E34" s="5">
        <f>B34+1.96*(B34/SQRT(Populations!J11))</f>
        <v>41.847924186040622</v>
      </c>
      <c r="F34" s="5">
        <v>55.88</v>
      </c>
      <c r="G34" s="5">
        <f>1.96*(F34/SQRT(Populations!M11))</f>
        <v>0.60540513563979315</v>
      </c>
      <c r="H34" s="5">
        <f>F34-1.96*(F34/SQRT(Populations!M11))</f>
        <v>55.274594864360211</v>
      </c>
      <c r="I34" s="5">
        <f>F34+1.96*(F34/SQRT(Populations!M11))</f>
        <v>56.485405135639795</v>
      </c>
      <c r="J34" s="5">
        <v>2.06</v>
      </c>
      <c r="K34" s="5">
        <f>1.96*(J34/SQRT(Populations!J11))</f>
        <v>4.2090315124205767E-2</v>
      </c>
      <c r="L34" s="5">
        <f>J34-1.96*(J34/SQRT(Populations!J11))</f>
        <v>2.0179096848757943</v>
      </c>
      <c r="M34" s="5">
        <f>J34+1.96*(J34/SQRT(Populations!J11))</f>
        <v>2.1020903151242059</v>
      </c>
      <c r="N34" s="5">
        <v>1.135</v>
      </c>
      <c r="O34" s="5">
        <f>1.96*(N34/SQRT(Populations!M11))</f>
        <v>1.2296614691323645E-2</v>
      </c>
      <c r="P34" s="5">
        <f>N34-1.96*(N34/SQRT(Populations!M11))</f>
        <v>1.1227033853086763</v>
      </c>
      <c r="Q34" s="5">
        <f>N34+1.96*(N34/SQRT(Populations!M11))</f>
        <v>1.1472966146913237</v>
      </c>
      <c r="R34" s="4"/>
    </row>
    <row r="35" spans="1:18" x14ac:dyDescent="0.25">
      <c r="A35">
        <v>2010</v>
      </c>
      <c r="B35" s="5">
        <v>39.865000000000002</v>
      </c>
      <c r="C35" s="5">
        <f>1.96*(B35/SQRT(Populations!J12))</f>
        <v>0.80194779821299766</v>
      </c>
      <c r="D35" s="5">
        <f>B35-1.96*(B35/SQRT(Populations!J12))</f>
        <v>39.063052201787002</v>
      </c>
      <c r="E35" s="5">
        <f>B35+1.96*(B35/SQRT(Populations!J12))</f>
        <v>40.666947798213002</v>
      </c>
      <c r="F35" s="5">
        <v>57.924999999999997</v>
      </c>
      <c r="G35" s="5">
        <f>1.96*(F35/SQRT(Populations!M12))</f>
        <v>0.62672828057352614</v>
      </c>
      <c r="H35" s="5">
        <f>F35-1.96*(F35/SQRT(Populations!M12))</f>
        <v>57.298271719426474</v>
      </c>
      <c r="I35" s="5">
        <f>F35+1.96*(F35/SQRT(Populations!M12))</f>
        <v>58.551728280573521</v>
      </c>
      <c r="J35" s="5">
        <v>1.9100000000000001</v>
      </c>
      <c r="K35" s="5">
        <f>1.96*(J35/SQRT(Populations!J12))</f>
        <v>3.8422683922910462E-2</v>
      </c>
      <c r="L35" s="5">
        <f>J35-1.96*(J35/SQRT(Populations!J12))</f>
        <v>1.8715773160770897</v>
      </c>
      <c r="M35" s="5">
        <f>J35+1.96*(J35/SQRT(Populations!J12))</f>
        <v>1.9484226839229106</v>
      </c>
      <c r="N35" s="5">
        <v>0.99</v>
      </c>
      <c r="O35" s="5">
        <f>1.96*(N35/SQRT(Populations!M12))</f>
        <v>1.0711454428446971E-2</v>
      </c>
      <c r="P35" s="5">
        <f>N35-1.96*(N35/SQRT(Populations!M12))</f>
        <v>0.97928854557155298</v>
      </c>
      <c r="Q35" s="5">
        <f>N35+1.96*(N35/SQRT(Populations!M12))</f>
        <v>1.000711454428447</v>
      </c>
      <c r="R35" s="4"/>
    </row>
    <row r="36" spans="1:18" x14ac:dyDescent="0.25">
      <c r="A36">
        <v>2011</v>
      </c>
      <c r="B36" s="5">
        <v>45.545000000000002</v>
      </c>
      <c r="C36" s="5">
        <f>1.96*(B36/SQRT(Populations!J13))</f>
        <v>0.94762621303226591</v>
      </c>
      <c r="D36" s="5">
        <f>B36-1.96*(B36/SQRT(Populations!J13))</f>
        <v>44.597373786967736</v>
      </c>
      <c r="E36" s="5">
        <f>B36+1.96*(B36/SQRT(Populations!J13))</f>
        <v>46.492626213032267</v>
      </c>
      <c r="F36" s="5">
        <v>59.585000000000001</v>
      </c>
      <c r="G36" s="5">
        <f>1.96*(F36/SQRT(Populations!M13))</f>
        <v>0.65590785914706107</v>
      </c>
      <c r="H36" s="5">
        <f>F36-1.96*(F36/SQRT(Populations!M13))</f>
        <v>58.929092140852937</v>
      </c>
      <c r="I36" s="5">
        <f>F36+1.96*(F36/SQRT(Populations!M13))</f>
        <v>60.240907859147065</v>
      </c>
      <c r="J36" s="5">
        <v>1.5249999999999999</v>
      </c>
      <c r="K36" s="5">
        <f>1.96*(J36/SQRT(Populations!J13))</f>
        <v>3.1729717309786042E-2</v>
      </c>
      <c r="L36" s="5">
        <f>J36-1.96*(J36/SQRT(Populations!J13))</f>
        <v>1.4932702826902138</v>
      </c>
      <c r="M36" s="5">
        <f>J36+1.96*(J36/SQRT(Populations!J13))</f>
        <v>1.556729717309786</v>
      </c>
      <c r="N36" s="5">
        <v>0.9850000000000001</v>
      </c>
      <c r="O36" s="5">
        <f>1.96*(N36/SQRT(Populations!M13))</f>
        <v>1.0842816837456663E-2</v>
      </c>
      <c r="P36" s="5">
        <f>N36-1.96*(N36/SQRT(Populations!M13))</f>
        <v>0.97415718316254341</v>
      </c>
      <c r="Q36" s="5">
        <f>N36+1.96*(N36/SQRT(Populations!M13))</f>
        <v>0.99584281683745679</v>
      </c>
      <c r="R36" s="4"/>
    </row>
    <row r="37" spans="1:18" x14ac:dyDescent="0.25">
      <c r="A37">
        <v>2012</v>
      </c>
      <c r="B37" s="5">
        <v>43.774999999999999</v>
      </c>
      <c r="C37" s="5">
        <f>1.96*(B37/SQRT(Populations!J14))</f>
        <v>0.88773949144306652</v>
      </c>
      <c r="D37" s="5">
        <f>B37-1.96*(B37/SQRT(Populations!J14))</f>
        <v>42.887260508556935</v>
      </c>
      <c r="E37" s="5">
        <f>B37+1.96*(B37/SQRT(Populations!J14))</f>
        <v>44.662739491443062</v>
      </c>
      <c r="F37" s="5">
        <v>60.93</v>
      </c>
      <c r="G37" s="5">
        <f>1.96*(F37/SQRT(Populations!M14))</f>
        <v>0.67549252949581773</v>
      </c>
      <c r="H37" s="5">
        <f>F37-1.96*(F37/SQRT(Populations!M14))</f>
        <v>60.25450747050418</v>
      </c>
      <c r="I37" s="5">
        <f>F37+1.96*(F37/SQRT(Populations!M14))</f>
        <v>61.60549252949582</v>
      </c>
      <c r="J37" s="5">
        <v>1.7450000000000001</v>
      </c>
      <c r="K37" s="5">
        <f>1.96*(J37/SQRT(Populations!J14))</f>
        <v>3.5387902057524873E-2</v>
      </c>
      <c r="L37" s="5">
        <f>J37-1.96*(J37/SQRT(Populations!J14))</f>
        <v>1.7096120979424752</v>
      </c>
      <c r="M37" s="5">
        <f>J37+1.96*(J37/SQRT(Populations!J14))</f>
        <v>1.7803879020575251</v>
      </c>
      <c r="N37" s="5">
        <v>0.94500000000000006</v>
      </c>
      <c r="O37" s="5">
        <f>1.96*(N37/SQRT(Populations!M14))</f>
        <v>1.0476619733686982E-2</v>
      </c>
      <c r="P37" s="5">
        <f>N37-1.96*(N37/SQRT(Populations!M14))</f>
        <v>0.9345233802663131</v>
      </c>
      <c r="Q37" s="5">
        <f>N37+1.96*(N37/SQRT(Populations!M14))</f>
        <v>0.95547661973368703</v>
      </c>
      <c r="R37" s="4"/>
    </row>
    <row r="38" spans="1:18" x14ac:dyDescent="0.25">
      <c r="A38">
        <v>2013</v>
      </c>
      <c r="B38" s="5">
        <v>42.92</v>
      </c>
      <c r="C38" s="5">
        <f>1.96*(B38/SQRT(Populations!J15))</f>
        <v>0.83938737463659951</v>
      </c>
      <c r="D38" s="5">
        <f>B38-1.96*(B38/SQRT(Populations!J15))</f>
        <v>42.080612625363401</v>
      </c>
      <c r="E38" s="5">
        <f>B38+1.96*(B38/SQRT(Populations!J15))</f>
        <v>43.759387374636603</v>
      </c>
      <c r="F38" s="5">
        <v>59.3</v>
      </c>
      <c r="G38" s="5">
        <f>1.96*(F38/SQRT(Populations!M15))</f>
        <v>0.64006627947270622</v>
      </c>
      <c r="H38" s="5">
        <f>F38-1.96*(F38/SQRT(Populations!M15))</f>
        <v>58.659933720527292</v>
      </c>
      <c r="I38" s="5">
        <f>F38+1.96*(F38/SQRT(Populations!M15))</f>
        <v>59.940066279472703</v>
      </c>
      <c r="J38" s="5">
        <v>1.6850000000000001</v>
      </c>
      <c r="K38" s="5">
        <f>1.96*(J38/SQRT(Populations!J15))</f>
        <v>3.2953581692979267E-2</v>
      </c>
      <c r="L38" s="5">
        <f>J38-1.96*(J38/SQRT(Populations!J15))</f>
        <v>1.6520464183070207</v>
      </c>
      <c r="M38" s="5">
        <f>J38+1.96*(J38/SQRT(Populations!J15))</f>
        <v>1.7179535816929794</v>
      </c>
      <c r="N38" s="1">
        <v>0.90500000000000003</v>
      </c>
      <c r="O38" s="5">
        <f>1.96*(N38/SQRT(Populations!M15))</f>
        <v>9.7682965079730049E-3</v>
      </c>
      <c r="P38" s="5">
        <f>N38-1.96*(N38/SQRT(Populations!M15))</f>
        <v>0.89523170349202708</v>
      </c>
      <c r="Q38" s="5">
        <f>N38+1.96*(N38/SQRT(Populations!M15))</f>
        <v>0.91476829650797298</v>
      </c>
    </row>
    <row r="39" spans="1:18" x14ac:dyDescent="0.25">
      <c r="A39">
        <v>2014</v>
      </c>
      <c r="B39" s="5">
        <v>47.89</v>
      </c>
      <c r="C39" s="5">
        <f>1.96*(B39/SQRT(Populations!J16))</f>
        <v>1.0004841810892671</v>
      </c>
      <c r="D39" s="5">
        <f>B39-1.96*(B39/SQRT(Populations!J16))</f>
        <v>46.889515818910731</v>
      </c>
      <c r="E39" s="5">
        <f>B39+1.96*(B39/SQRT(Populations!J16))</f>
        <v>48.890484181089271</v>
      </c>
      <c r="F39" s="5">
        <v>62.86</v>
      </c>
      <c r="G39" s="5">
        <f>1.96*(F39/SQRT(Populations!M16))</f>
        <v>0.70055217866988362</v>
      </c>
      <c r="H39" s="5">
        <f>F39-1.96*(F39/SQRT(Populations!M16))</f>
        <v>62.159447821330119</v>
      </c>
      <c r="I39" s="5">
        <f>F39+1.96*(F39/SQRT(Populations!M16))</f>
        <v>63.56055217866988</v>
      </c>
      <c r="J39" s="5">
        <v>1.66</v>
      </c>
      <c r="K39" s="5">
        <f>1.96*(J39/SQRT(Populations!J16))</f>
        <v>3.4679551902446926E-2</v>
      </c>
      <c r="L39" s="5">
        <f>J39-1.96*(J39/SQRT(Populations!J16))</f>
        <v>1.6253204480975529</v>
      </c>
      <c r="M39" s="5">
        <f>J39+1.96*(J39/SQRT(Populations!J16))</f>
        <v>1.6946795519024469</v>
      </c>
      <c r="N39" s="1">
        <v>0.85</v>
      </c>
      <c r="O39" s="5">
        <f>1.96*(N39/SQRT(Populations!M16))</f>
        <v>9.4729454640375601E-3</v>
      </c>
      <c r="P39" s="5">
        <f>N39-1.96*(N39/SQRT(Populations!M16))</f>
        <v>0.84052705453596244</v>
      </c>
      <c r="Q39" s="5">
        <f>N39+1.96*(N39/SQRT(Populations!M16))</f>
        <v>0.85947294546403752</v>
      </c>
    </row>
    <row r="40" spans="1:18" x14ac:dyDescent="0.25">
      <c r="A40">
        <v>2015</v>
      </c>
      <c r="B40" s="5">
        <v>49.58</v>
      </c>
      <c r="C40" s="5">
        <f>1.96*(B40/SQRT(Populations!J17))</f>
        <v>0.92528354225428455</v>
      </c>
      <c r="D40" s="5">
        <f>B40-1.96*(B40/SQRT(Populations!J17))</f>
        <v>48.654716457745714</v>
      </c>
      <c r="E40" s="5">
        <f>B40+1.96*(B40/SQRT(Populations!J17))</f>
        <v>50.505283542254283</v>
      </c>
      <c r="F40" s="5">
        <v>66.150000000000006</v>
      </c>
      <c r="G40" s="5">
        <f>1.96*(F40/SQRT(Populations!M17))</f>
        <v>0.71869360741320842</v>
      </c>
      <c r="H40" s="5">
        <f>F40-1.96*(F40/SQRT(Populations!M17))</f>
        <v>65.431306392586791</v>
      </c>
      <c r="I40" s="5">
        <f>F40+1.96*(F40/SQRT(Populations!M17))</f>
        <v>66.868693607413221</v>
      </c>
      <c r="J40" s="5">
        <v>1.335</v>
      </c>
      <c r="K40" s="5">
        <f>1.96*(J40/SQRT(Populations!J17))</f>
        <v>2.4914351127661754E-2</v>
      </c>
      <c r="L40" s="5">
        <f>J40-1.96*(J40/SQRT(Populations!J17))</f>
        <v>1.3100856488723382</v>
      </c>
      <c r="M40" s="5">
        <f>J40+1.96*(J40/SQRT(Populations!J17))</f>
        <v>1.3599143511276617</v>
      </c>
      <c r="N40" s="1">
        <v>0.73</v>
      </c>
      <c r="O40" s="5">
        <f>1.96*(N40/SQRT(Populations!M17))</f>
        <v>7.9311615028214988E-3</v>
      </c>
      <c r="P40" s="5">
        <f>N40-1.96*(N40/SQRT(Populations!M17))</f>
        <v>0.72206883849717851</v>
      </c>
      <c r="Q40" s="5">
        <f>N40+1.96*(N40/SQRT(Populations!M17))</f>
        <v>0.73793116150282145</v>
      </c>
    </row>
    <row r="41" spans="1:18" x14ac:dyDescent="0.25">
      <c r="A41">
        <v>2016</v>
      </c>
      <c r="B41" s="1">
        <v>52.075000000000003</v>
      </c>
      <c r="C41" s="5">
        <f>1.96*(B41/SQRT(Populations!J18))</f>
        <v>1.0301392966290563</v>
      </c>
      <c r="D41" s="5">
        <f>B41-1.96*(B41/SQRT(Populations!J18))</f>
        <v>51.044860703370944</v>
      </c>
      <c r="E41" s="5">
        <f>B41+1.96*(B41/SQRT(Populations!J18))</f>
        <v>53.105139296629062</v>
      </c>
      <c r="F41" s="1">
        <v>67.210000000000008</v>
      </c>
      <c r="G41" s="5">
        <f>1.96*(F41/SQRT(Populations!M18))</f>
        <v>0.72231867659088977</v>
      </c>
      <c r="H41" s="5">
        <f>F41-1.96*(F41/SQRT(Populations!M18))</f>
        <v>66.48768132340912</v>
      </c>
      <c r="I41" s="5">
        <f>F41+1.96*(F41/SQRT(Populations!M18))</f>
        <v>67.932318676590896</v>
      </c>
      <c r="J41" s="1">
        <v>1.3450000000000002</v>
      </c>
      <c r="K41" s="5">
        <f>1.96*(J41/SQRT(Populations!J18))</f>
        <v>2.6606574248028442E-2</v>
      </c>
      <c r="L41" s="5">
        <f>J41-1.96*(J41/SQRT(Populations!J18))</f>
        <v>1.3183934257519718</v>
      </c>
      <c r="M41" s="5">
        <f>J41+1.96*(J41/SQRT(Populations!J18))</f>
        <v>1.3716065742480286</v>
      </c>
      <c r="N41" s="1">
        <v>0.68500000000000005</v>
      </c>
      <c r="O41" s="5">
        <f>1.96*(N41/SQRT(Populations!M18))</f>
        <v>7.3618255239511904E-3</v>
      </c>
      <c r="P41" s="5">
        <f>N41-1.96*(N41/SQRT(Populations!M18))</f>
        <v>0.6776381744760489</v>
      </c>
      <c r="Q41" s="5">
        <f>N41+1.96*(N41/SQRT(Populations!M18))</f>
        <v>0.6923618255239512</v>
      </c>
    </row>
  </sheetData>
  <mergeCells count="15">
    <mergeCell ref="F1:I1"/>
    <mergeCell ref="H2:I2"/>
    <mergeCell ref="J2:K2"/>
    <mergeCell ref="D2:E2"/>
    <mergeCell ref="B2:C2"/>
    <mergeCell ref="B1:E1"/>
    <mergeCell ref="J1:M1"/>
    <mergeCell ref="F2:G2"/>
    <mergeCell ref="L2:M2"/>
    <mergeCell ref="F25:I25"/>
    <mergeCell ref="B25:E25"/>
    <mergeCell ref="J25:M25"/>
    <mergeCell ref="N25:Q25"/>
    <mergeCell ref="J24:Q24"/>
    <mergeCell ref="B24:I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3"/>
  <sheetViews>
    <sheetView workbookViewId="0">
      <selection activeCell="F5" sqref="F5:N5"/>
    </sheetView>
  </sheetViews>
  <sheetFormatPr defaultRowHeight="13.2" x14ac:dyDescent="0.25"/>
  <sheetData>
    <row r="1" spans="1:21" x14ac:dyDescent="0.25">
      <c r="B1" s="83" t="s">
        <v>5</v>
      </c>
      <c r="C1" s="83"/>
      <c r="D1" s="83"/>
      <c r="E1" s="83"/>
      <c r="F1" s="84" t="s">
        <v>40</v>
      </c>
      <c r="G1" s="84"/>
      <c r="H1" s="84"/>
      <c r="I1" s="84"/>
      <c r="J1" s="83" t="s">
        <v>6</v>
      </c>
      <c r="K1" s="83"/>
      <c r="L1" s="83"/>
      <c r="M1" s="83"/>
      <c r="N1" s="83"/>
      <c r="O1" s="83"/>
      <c r="P1" s="83"/>
      <c r="Q1" s="83"/>
      <c r="R1" s="83"/>
      <c r="S1" s="83"/>
      <c r="T1" s="83"/>
      <c r="U1" s="83"/>
    </row>
    <row r="2" spans="1:21" x14ac:dyDescent="0.25">
      <c r="B2" s="83" t="s">
        <v>4</v>
      </c>
      <c r="C2" s="83"/>
      <c r="D2" s="83" t="s">
        <v>3</v>
      </c>
      <c r="E2" s="83"/>
      <c r="F2" s="83" t="s">
        <v>4</v>
      </c>
      <c r="G2" s="83"/>
      <c r="H2" s="83" t="s">
        <v>3</v>
      </c>
      <c r="I2" s="83"/>
      <c r="J2" s="83" t="s">
        <v>4</v>
      </c>
      <c r="K2" s="83"/>
      <c r="L2" s="83" t="s">
        <v>3</v>
      </c>
      <c r="M2" s="83"/>
      <c r="N2" s="83"/>
      <c r="O2" s="83"/>
      <c r="P2" s="83"/>
      <c r="Q2" s="83"/>
      <c r="R2" s="83"/>
      <c r="S2" s="83"/>
      <c r="T2" s="83"/>
      <c r="U2" s="83"/>
    </row>
    <row r="3" spans="1:21" x14ac:dyDescent="0.25">
      <c r="A3" t="s">
        <v>0</v>
      </c>
      <c r="B3" t="s">
        <v>1</v>
      </c>
      <c r="C3" t="s">
        <v>34</v>
      </c>
      <c r="D3" t="s">
        <v>1</v>
      </c>
      <c r="E3" t="s">
        <v>34</v>
      </c>
      <c r="F3" t="s">
        <v>1</v>
      </c>
      <c r="G3" t="s">
        <v>34</v>
      </c>
      <c r="H3" t="s">
        <v>1</v>
      </c>
      <c r="I3" t="s">
        <v>34</v>
      </c>
      <c r="J3" t="s">
        <v>1</v>
      </c>
      <c r="K3" t="s">
        <v>34</v>
      </c>
      <c r="L3" t="s">
        <v>1</v>
      </c>
      <c r="M3" t="s">
        <v>34</v>
      </c>
    </row>
    <row r="4" spans="1:21" x14ac:dyDescent="0.25">
      <c r="A4">
        <v>2002</v>
      </c>
      <c r="B4" s="1">
        <v>43.9</v>
      </c>
      <c r="C4" s="1">
        <v>71.03</v>
      </c>
      <c r="D4" s="1">
        <v>2.74</v>
      </c>
      <c r="E4" s="1">
        <v>1.05</v>
      </c>
      <c r="F4" s="1">
        <v>22.53</v>
      </c>
      <c r="G4" s="1">
        <v>53</v>
      </c>
      <c r="H4" s="1">
        <v>4.3600000000000003</v>
      </c>
      <c r="I4" s="1">
        <v>1.96</v>
      </c>
      <c r="J4" s="1">
        <f>AVERAGE(F4,B4)</f>
        <v>33.215000000000003</v>
      </c>
      <c r="K4" s="1">
        <f>AVERAGE(G4,C4)</f>
        <v>62.015000000000001</v>
      </c>
      <c r="L4" s="1">
        <f>AVERAGE(H4,D4)</f>
        <v>3.5500000000000003</v>
      </c>
      <c r="M4" s="1">
        <f>AVERAGE(I4,E4)</f>
        <v>1.5049999999999999</v>
      </c>
      <c r="N4" s="1"/>
      <c r="O4" s="1"/>
      <c r="P4" s="1"/>
      <c r="Q4" s="1"/>
    </row>
    <row r="5" spans="1:21" x14ac:dyDescent="0.25">
      <c r="A5">
        <v>2003</v>
      </c>
      <c r="B5" s="1">
        <v>42.6</v>
      </c>
      <c r="C5" s="1">
        <v>69.680000000000007</v>
      </c>
      <c r="D5" s="1">
        <v>2.95</v>
      </c>
      <c r="E5" s="1">
        <v>1.19</v>
      </c>
      <c r="F5" s="1">
        <v>23.8</v>
      </c>
      <c r="G5" s="1">
        <v>52.75</v>
      </c>
      <c r="H5" s="1">
        <v>4.8899999999999997</v>
      </c>
      <c r="I5" s="1">
        <v>2.0699999999999998</v>
      </c>
      <c r="J5" s="1">
        <f t="shared" ref="J5:K18" si="0">AVERAGE(F5,B5)</f>
        <v>33.200000000000003</v>
      </c>
      <c r="K5" s="1">
        <f t="shared" si="0"/>
        <v>61.215000000000003</v>
      </c>
      <c r="L5" s="1">
        <f t="shared" ref="L5:L18" si="1">AVERAGE(H5,D5)</f>
        <v>3.92</v>
      </c>
      <c r="M5" s="1">
        <f t="shared" ref="M5:M18" si="2">AVERAGE(I5,E5)</f>
        <v>1.63</v>
      </c>
      <c r="N5" s="1"/>
      <c r="O5" s="1"/>
      <c r="P5" s="1"/>
      <c r="Q5" s="1"/>
    </row>
    <row r="6" spans="1:21" x14ac:dyDescent="0.25">
      <c r="A6">
        <v>2004</v>
      </c>
      <c r="B6" s="1">
        <v>38.08</v>
      </c>
      <c r="C6" s="1">
        <v>67.03</v>
      </c>
      <c r="D6" s="1">
        <v>2.94</v>
      </c>
      <c r="E6" s="1">
        <v>1.1599999999999999</v>
      </c>
      <c r="F6" s="1">
        <v>24.24</v>
      </c>
      <c r="G6" s="1">
        <v>52.65</v>
      </c>
      <c r="H6" s="1">
        <v>4.3899999999999997</v>
      </c>
      <c r="I6" s="1">
        <v>1.97</v>
      </c>
      <c r="J6" s="1">
        <f t="shared" si="0"/>
        <v>31.159999999999997</v>
      </c>
      <c r="K6" s="1">
        <f t="shared" si="0"/>
        <v>59.84</v>
      </c>
      <c r="L6" s="1">
        <f t="shared" si="1"/>
        <v>3.665</v>
      </c>
      <c r="M6" s="1">
        <f t="shared" si="2"/>
        <v>1.5649999999999999</v>
      </c>
      <c r="N6" s="1"/>
      <c r="O6" s="1"/>
      <c r="P6" s="1"/>
      <c r="Q6" s="1"/>
    </row>
    <row r="7" spans="1:21" x14ac:dyDescent="0.25">
      <c r="A7">
        <v>2005</v>
      </c>
      <c r="B7" s="1">
        <v>37.770000000000003</v>
      </c>
      <c r="C7" s="1">
        <v>66.709999999999994</v>
      </c>
      <c r="D7" s="1">
        <v>2.89</v>
      </c>
      <c r="E7" s="1">
        <v>1.23</v>
      </c>
      <c r="F7" s="1">
        <v>23.63</v>
      </c>
      <c r="G7" s="1">
        <v>54.89</v>
      </c>
      <c r="H7" s="1">
        <v>4.5999999999999996</v>
      </c>
      <c r="I7" s="1">
        <v>1.95</v>
      </c>
      <c r="J7" s="1">
        <f t="shared" si="0"/>
        <v>30.700000000000003</v>
      </c>
      <c r="K7" s="1">
        <f t="shared" si="0"/>
        <v>60.8</v>
      </c>
      <c r="L7" s="1">
        <f t="shared" si="1"/>
        <v>3.7450000000000001</v>
      </c>
      <c r="M7" s="1">
        <f t="shared" si="2"/>
        <v>1.5899999999999999</v>
      </c>
      <c r="N7" s="1"/>
      <c r="O7" s="1"/>
      <c r="P7" s="1"/>
      <c r="Q7" s="1"/>
    </row>
    <row r="8" spans="1:21" x14ac:dyDescent="0.25">
      <c r="A8">
        <v>2006</v>
      </c>
      <c r="B8" s="1">
        <v>38.29</v>
      </c>
      <c r="C8" s="1">
        <v>67.87</v>
      </c>
      <c r="D8" s="1">
        <v>2.97</v>
      </c>
      <c r="E8" s="1">
        <v>1.17</v>
      </c>
      <c r="F8" s="1">
        <v>24.14</v>
      </c>
      <c r="G8" s="1">
        <v>56.6</v>
      </c>
      <c r="H8" s="1">
        <v>4.5599999999999996</v>
      </c>
      <c r="I8" s="1">
        <v>1.8</v>
      </c>
      <c r="J8" s="1">
        <f t="shared" si="0"/>
        <v>31.215</v>
      </c>
      <c r="K8" s="1">
        <f t="shared" si="0"/>
        <v>62.234999999999999</v>
      </c>
      <c r="L8" s="1">
        <f t="shared" si="1"/>
        <v>3.7649999999999997</v>
      </c>
      <c r="M8" s="1">
        <f t="shared" si="2"/>
        <v>1.4849999999999999</v>
      </c>
      <c r="N8" s="1"/>
      <c r="O8" s="1"/>
      <c r="P8" s="1"/>
      <c r="Q8" s="1"/>
    </row>
    <row r="9" spans="1:21" x14ac:dyDescent="0.25">
      <c r="A9">
        <v>2007</v>
      </c>
      <c r="B9" s="1">
        <v>35.11</v>
      </c>
      <c r="C9" s="1">
        <v>63.85</v>
      </c>
      <c r="D9" s="1">
        <v>3.05</v>
      </c>
      <c r="E9" s="1">
        <v>1.35</v>
      </c>
      <c r="F9" s="1">
        <v>22.85</v>
      </c>
      <c r="G9" s="1">
        <v>58.85</v>
      </c>
      <c r="H9" s="1">
        <v>4.2300000000000004</v>
      </c>
      <c r="I9" s="1">
        <v>1.88</v>
      </c>
      <c r="J9" s="1">
        <f t="shared" si="0"/>
        <v>28.98</v>
      </c>
      <c r="K9" s="1">
        <f t="shared" si="0"/>
        <v>61.35</v>
      </c>
      <c r="L9" s="1">
        <f t="shared" si="1"/>
        <v>3.64</v>
      </c>
      <c r="M9" s="1">
        <f t="shared" si="2"/>
        <v>1.615</v>
      </c>
      <c r="N9" s="1"/>
      <c r="O9" s="1"/>
      <c r="P9" s="1"/>
      <c r="Q9" s="1"/>
    </row>
    <row r="10" spans="1:21" x14ac:dyDescent="0.25">
      <c r="A10">
        <v>2008</v>
      </c>
      <c r="B10" s="1">
        <v>40.04</v>
      </c>
      <c r="C10" s="1">
        <v>69.86</v>
      </c>
      <c r="D10" s="1">
        <v>2.88</v>
      </c>
      <c r="E10" s="1">
        <v>1.1100000000000001</v>
      </c>
      <c r="F10" s="1">
        <v>31.97</v>
      </c>
      <c r="G10" s="1">
        <v>63.47</v>
      </c>
      <c r="H10" s="1">
        <v>4.1500000000000004</v>
      </c>
      <c r="I10" s="1">
        <v>1.55</v>
      </c>
      <c r="J10" s="1">
        <f t="shared" si="0"/>
        <v>36.004999999999995</v>
      </c>
      <c r="K10" s="1">
        <f t="shared" si="0"/>
        <v>66.664999999999992</v>
      </c>
      <c r="L10" s="1">
        <f t="shared" si="1"/>
        <v>3.5150000000000001</v>
      </c>
      <c r="M10" s="1">
        <f t="shared" si="2"/>
        <v>1.33</v>
      </c>
      <c r="N10" s="1"/>
      <c r="O10" s="1"/>
      <c r="P10" s="1"/>
      <c r="Q10" s="1"/>
    </row>
    <row r="11" spans="1:21" x14ac:dyDescent="0.25">
      <c r="A11">
        <v>2009</v>
      </c>
      <c r="B11" s="1">
        <v>39.54</v>
      </c>
      <c r="C11" s="1">
        <v>67.97</v>
      </c>
      <c r="D11" s="1">
        <v>3.74</v>
      </c>
      <c r="E11" s="1">
        <v>1.2</v>
      </c>
      <c r="F11" s="1">
        <v>29.07</v>
      </c>
      <c r="G11" s="1">
        <v>63.33</v>
      </c>
      <c r="H11" s="1">
        <v>4.0199999999999996</v>
      </c>
      <c r="I11" s="1">
        <v>1.41</v>
      </c>
      <c r="J11" s="1">
        <f t="shared" si="0"/>
        <v>34.305</v>
      </c>
      <c r="K11" s="1">
        <f t="shared" si="0"/>
        <v>65.650000000000006</v>
      </c>
      <c r="L11" s="1">
        <f t="shared" si="1"/>
        <v>3.88</v>
      </c>
      <c r="M11" s="1">
        <f t="shared" si="2"/>
        <v>1.3049999999999999</v>
      </c>
      <c r="N11" s="1"/>
      <c r="O11" s="1"/>
      <c r="P11" s="1"/>
      <c r="Q11" s="1"/>
    </row>
    <row r="12" spans="1:21" x14ac:dyDescent="0.25">
      <c r="A12">
        <v>2010</v>
      </c>
      <c r="B12" s="1">
        <v>42.41</v>
      </c>
      <c r="C12" s="1">
        <v>70.27</v>
      </c>
      <c r="D12" s="1">
        <v>2.62</v>
      </c>
      <c r="E12" s="1">
        <v>1.1299999999999999</v>
      </c>
      <c r="F12" s="1">
        <v>33.450000000000003</v>
      </c>
      <c r="G12" s="1">
        <v>63.35</v>
      </c>
      <c r="H12" s="1">
        <v>3.65</v>
      </c>
      <c r="I12" s="1">
        <v>1.39</v>
      </c>
      <c r="J12" s="1">
        <f t="shared" si="0"/>
        <v>37.93</v>
      </c>
      <c r="K12" s="1">
        <f t="shared" si="0"/>
        <v>66.81</v>
      </c>
      <c r="L12" s="1">
        <f t="shared" si="1"/>
        <v>3.1349999999999998</v>
      </c>
      <c r="M12" s="1">
        <f t="shared" si="2"/>
        <v>1.2599999999999998</v>
      </c>
      <c r="N12" s="1"/>
      <c r="O12" s="1"/>
      <c r="P12" s="1"/>
      <c r="Q12" s="1"/>
    </row>
    <row r="13" spans="1:21" x14ac:dyDescent="0.25">
      <c r="A13">
        <v>2011</v>
      </c>
      <c r="B13" s="1">
        <v>42.6</v>
      </c>
      <c r="C13" s="1">
        <v>66.260000000000005</v>
      </c>
      <c r="D13" s="1">
        <v>2.66</v>
      </c>
      <c r="E13" s="1">
        <v>1.9</v>
      </c>
      <c r="F13" s="1">
        <v>39.299999999999997</v>
      </c>
      <c r="G13" s="1">
        <v>66.260000000000005</v>
      </c>
      <c r="H13" s="1">
        <v>3.47</v>
      </c>
      <c r="I13" s="1">
        <v>1.34</v>
      </c>
      <c r="J13" s="1">
        <f t="shared" si="0"/>
        <v>40.950000000000003</v>
      </c>
      <c r="K13" s="1">
        <f t="shared" si="0"/>
        <v>66.260000000000005</v>
      </c>
      <c r="L13" s="1">
        <f t="shared" si="1"/>
        <v>3.0650000000000004</v>
      </c>
      <c r="M13" s="1">
        <f t="shared" si="2"/>
        <v>1.62</v>
      </c>
      <c r="N13" s="1"/>
      <c r="O13" s="1"/>
      <c r="P13" s="1"/>
      <c r="Q13" s="1"/>
    </row>
    <row r="14" spans="1:21" x14ac:dyDescent="0.25">
      <c r="A14">
        <v>2012</v>
      </c>
      <c r="B14" s="1">
        <v>44.2</v>
      </c>
      <c r="C14" s="1">
        <v>71.92</v>
      </c>
      <c r="D14" s="1">
        <v>2.57</v>
      </c>
      <c r="E14" s="1">
        <v>1.04</v>
      </c>
      <c r="F14" s="1">
        <v>33.14</v>
      </c>
      <c r="G14" s="1">
        <v>64.959999999999994</v>
      </c>
      <c r="H14" s="1">
        <v>3.72</v>
      </c>
      <c r="I14" s="1">
        <v>1.46</v>
      </c>
      <c r="J14" s="1">
        <f t="shared" si="0"/>
        <v>38.67</v>
      </c>
      <c r="K14" s="1">
        <f t="shared" si="0"/>
        <v>68.44</v>
      </c>
      <c r="L14" s="1">
        <f t="shared" si="1"/>
        <v>3.145</v>
      </c>
      <c r="M14" s="1">
        <f t="shared" si="2"/>
        <v>1.25</v>
      </c>
      <c r="N14" s="1"/>
      <c r="O14" s="1"/>
      <c r="P14" s="1"/>
      <c r="Q14" s="1"/>
    </row>
    <row r="15" spans="1:21" x14ac:dyDescent="0.25">
      <c r="A15">
        <v>2013</v>
      </c>
      <c r="B15" s="1">
        <v>42.5</v>
      </c>
      <c r="C15" s="1">
        <v>70.34</v>
      </c>
      <c r="D15" s="1">
        <v>2.5099999999999998</v>
      </c>
      <c r="E15" s="1">
        <v>1.1200000000000001</v>
      </c>
      <c r="F15" s="1">
        <v>32.32</v>
      </c>
      <c r="G15" s="1">
        <v>63.66</v>
      </c>
      <c r="H15" s="1">
        <v>3.72</v>
      </c>
      <c r="I15" s="1">
        <v>1.44</v>
      </c>
      <c r="J15" s="1">
        <f t="shared" si="0"/>
        <v>37.409999999999997</v>
      </c>
      <c r="K15" s="1">
        <f t="shared" si="0"/>
        <v>67</v>
      </c>
      <c r="L15" s="1">
        <f t="shared" si="1"/>
        <v>3.1150000000000002</v>
      </c>
      <c r="M15" s="1">
        <f t="shared" si="2"/>
        <v>1.28</v>
      </c>
      <c r="N15" s="1"/>
      <c r="O15" s="1"/>
      <c r="P15" s="1"/>
      <c r="Q15" s="1"/>
    </row>
    <row r="16" spans="1:21" x14ac:dyDescent="0.25">
      <c r="A16">
        <v>2014</v>
      </c>
      <c r="B16" s="1">
        <v>45.21</v>
      </c>
      <c r="C16" s="1">
        <v>71.290000000000006</v>
      </c>
      <c r="D16" s="1">
        <v>2.44</v>
      </c>
      <c r="E16" s="1">
        <v>1.1100000000000001</v>
      </c>
      <c r="F16" s="1">
        <v>34.880000000000003</v>
      </c>
      <c r="G16" s="1">
        <v>65.25</v>
      </c>
      <c r="H16" s="1">
        <v>3.44</v>
      </c>
      <c r="I16" s="1">
        <v>1.38</v>
      </c>
      <c r="J16" s="1">
        <f t="shared" si="0"/>
        <v>40.045000000000002</v>
      </c>
      <c r="K16" s="1">
        <f t="shared" si="0"/>
        <v>68.27000000000001</v>
      </c>
      <c r="L16" s="1">
        <f t="shared" si="1"/>
        <v>2.94</v>
      </c>
      <c r="M16" s="1">
        <f t="shared" si="2"/>
        <v>1.2450000000000001</v>
      </c>
      <c r="N16" s="1"/>
      <c r="O16" s="1"/>
      <c r="P16" s="1"/>
      <c r="Q16" s="1"/>
    </row>
    <row r="17" spans="1:17" x14ac:dyDescent="0.25">
      <c r="A17">
        <v>2015</v>
      </c>
      <c r="B17" s="1">
        <v>43.98</v>
      </c>
      <c r="C17" s="1">
        <v>70.09</v>
      </c>
      <c r="D17" s="1">
        <v>2.4500000000000002</v>
      </c>
      <c r="E17" s="1">
        <v>1.19</v>
      </c>
      <c r="F17" s="1">
        <v>34.96</v>
      </c>
      <c r="G17" s="1">
        <v>68.010000000000005</v>
      </c>
      <c r="H17" s="1">
        <v>3.35</v>
      </c>
      <c r="I17" s="1">
        <v>1.3</v>
      </c>
      <c r="J17" s="1">
        <f t="shared" si="0"/>
        <v>39.47</v>
      </c>
      <c r="K17" s="1">
        <f t="shared" si="0"/>
        <v>69.050000000000011</v>
      </c>
      <c r="L17" s="1">
        <f t="shared" si="1"/>
        <v>2.9000000000000004</v>
      </c>
      <c r="M17" s="1">
        <f t="shared" si="2"/>
        <v>1.2450000000000001</v>
      </c>
      <c r="N17" s="1"/>
      <c r="O17" s="1"/>
      <c r="P17" s="1"/>
      <c r="Q17" s="1"/>
    </row>
    <row r="18" spans="1:17" x14ac:dyDescent="0.25">
      <c r="A18">
        <v>2016</v>
      </c>
      <c r="B18" s="1">
        <v>44.1</v>
      </c>
      <c r="C18" s="1">
        <v>70.739999999999995</v>
      </c>
      <c r="D18" s="1">
        <v>2.5299999999999998</v>
      </c>
      <c r="E18" s="1">
        <v>1.1499999999999999</v>
      </c>
      <c r="F18" s="1">
        <v>38.6</v>
      </c>
      <c r="G18" s="1">
        <v>68.25</v>
      </c>
      <c r="H18" s="1">
        <v>3.28</v>
      </c>
      <c r="I18" s="1">
        <v>1.22</v>
      </c>
      <c r="J18" s="1">
        <f t="shared" si="0"/>
        <v>41.35</v>
      </c>
      <c r="K18" s="1">
        <f t="shared" si="0"/>
        <v>69.495000000000005</v>
      </c>
      <c r="L18" s="1">
        <f t="shared" si="1"/>
        <v>2.9049999999999998</v>
      </c>
      <c r="M18" s="1">
        <f t="shared" si="2"/>
        <v>1.1850000000000001</v>
      </c>
      <c r="N18" s="1"/>
      <c r="O18" s="1"/>
      <c r="P18" s="1"/>
      <c r="Q18" s="1"/>
    </row>
    <row r="19" spans="1:17" x14ac:dyDescent="0.25">
      <c r="B19" s="1"/>
      <c r="C19" s="1"/>
      <c r="D19" s="1"/>
      <c r="E19" s="1"/>
      <c r="F19" s="1"/>
      <c r="G19" s="1"/>
      <c r="H19" s="1"/>
      <c r="I19" s="1"/>
      <c r="J19" s="1"/>
      <c r="K19" s="1"/>
      <c r="L19" s="1"/>
      <c r="M19" s="1"/>
      <c r="N19" s="1"/>
      <c r="O19" s="1"/>
      <c r="P19" s="1"/>
      <c r="Q19" s="1"/>
    </row>
    <row r="22" spans="1:17" x14ac:dyDescent="0.25">
      <c r="A22" t="s">
        <v>25</v>
      </c>
    </row>
    <row r="25" spans="1:17" x14ac:dyDescent="0.25">
      <c r="B25" s="83" t="s">
        <v>19</v>
      </c>
      <c r="C25" s="83"/>
      <c r="D25" s="83"/>
      <c r="E25" s="83"/>
      <c r="F25" s="83"/>
      <c r="G25" s="83"/>
      <c r="H25" s="83"/>
      <c r="I25" s="83"/>
      <c r="J25" s="83" t="s">
        <v>3</v>
      </c>
      <c r="K25" s="83"/>
      <c r="L25" s="83"/>
      <c r="M25" s="83"/>
      <c r="N25" s="83"/>
      <c r="O25" s="83"/>
      <c r="P25" s="83"/>
      <c r="Q25" s="83"/>
    </row>
    <row r="26" spans="1:17" ht="12.75" customHeight="1" x14ac:dyDescent="0.25">
      <c r="B26" s="83" t="s">
        <v>1</v>
      </c>
      <c r="C26" s="83"/>
      <c r="D26" s="83"/>
      <c r="E26" s="83"/>
      <c r="F26" s="83" t="s">
        <v>34</v>
      </c>
      <c r="G26" s="83"/>
      <c r="H26" s="83"/>
      <c r="I26" s="83"/>
      <c r="J26" s="83" t="s">
        <v>1</v>
      </c>
      <c r="K26" s="83"/>
      <c r="L26" s="83"/>
      <c r="M26" s="83"/>
      <c r="N26" s="83" t="s">
        <v>34</v>
      </c>
      <c r="O26" s="83"/>
      <c r="P26" s="83"/>
      <c r="Q26" s="83"/>
    </row>
    <row r="27" spans="1:17" x14ac:dyDescent="0.25">
      <c r="A27" t="s">
        <v>0</v>
      </c>
      <c r="B27" t="s">
        <v>20</v>
      </c>
      <c r="C27" t="s">
        <v>27</v>
      </c>
      <c r="D27" t="s">
        <v>17</v>
      </c>
      <c r="E27" t="s">
        <v>18</v>
      </c>
      <c r="F27" t="s">
        <v>20</v>
      </c>
      <c r="G27" t="s">
        <v>26</v>
      </c>
      <c r="H27" t="s">
        <v>17</v>
      </c>
      <c r="I27" t="s">
        <v>18</v>
      </c>
      <c r="J27" t="s">
        <v>21</v>
      </c>
      <c r="K27" t="s">
        <v>26</v>
      </c>
      <c r="L27" t="s">
        <v>17</v>
      </c>
      <c r="M27" t="s">
        <v>18</v>
      </c>
      <c r="N27" t="s">
        <v>21</v>
      </c>
      <c r="O27" t="s">
        <v>26</v>
      </c>
      <c r="P27" t="s">
        <v>17</v>
      </c>
      <c r="Q27" t="s">
        <v>18</v>
      </c>
    </row>
    <row r="28" spans="1:17" x14ac:dyDescent="0.25">
      <c r="A28">
        <v>2002</v>
      </c>
      <c r="B28" s="1">
        <v>33.215000000000003</v>
      </c>
      <c r="C28" s="1">
        <f>1.96*(B28/SQRT(Populations!D4))</f>
        <v>0.9017540979542501</v>
      </c>
      <c r="D28" s="1">
        <f>B28-1.96*(B28/SQRT(Populations!D4))</f>
        <v>32.31324590204575</v>
      </c>
      <c r="E28" s="1">
        <f>B28+1.96*(B28/SQRT(Populations!D4))</f>
        <v>34.116754097954257</v>
      </c>
      <c r="F28" s="1">
        <v>62.015000000000001</v>
      </c>
      <c r="G28" s="1">
        <f>1.96*(F28/SQRT(Populations!G4))</f>
        <v>0.86058199231684207</v>
      </c>
      <c r="H28" s="1">
        <f>F28-1.96*(F28/SQRT(Populations!G4))</f>
        <v>61.154418007683155</v>
      </c>
      <c r="I28" s="1">
        <f>F28+1.96*(F28/SQRT(Populations!G4))</f>
        <v>62.875581992316846</v>
      </c>
      <c r="J28" s="1">
        <v>3.5500000000000003</v>
      </c>
      <c r="K28" s="1">
        <f>1.96*(J28/SQRT(Populations!D4))</f>
        <v>9.6378956728513862E-2</v>
      </c>
      <c r="L28" s="1">
        <f>J28-1.96*(J28/SQRT(Populations!D4))</f>
        <v>3.4536210432714864</v>
      </c>
      <c r="M28" s="1">
        <f>J28+1.96*(J28/SQRT(Populations!D4))</f>
        <v>3.6463789567285141</v>
      </c>
      <c r="N28" s="1">
        <v>1.5049999999999999</v>
      </c>
      <c r="O28" s="1">
        <f>1.96*(N28/SQRT(Populations!G4))</f>
        <v>2.0884881051952707E-2</v>
      </c>
      <c r="P28" s="1">
        <f>N28-1.96*(N28/SQRT(Populations!G4))</f>
        <v>1.4841151189480473</v>
      </c>
      <c r="Q28" s="1">
        <f>N28+1.96*(N28/SQRT(Populations!G4))</f>
        <v>1.5258848810519525</v>
      </c>
    </row>
    <row r="29" spans="1:17" x14ac:dyDescent="0.25">
      <c r="A29">
        <v>2003</v>
      </c>
      <c r="B29" s="1">
        <v>33.200000000000003</v>
      </c>
      <c r="C29" s="1">
        <f>1.96*(B29/SQRT(Populations!D5))</f>
        <v>0.61247117579235566</v>
      </c>
      <c r="D29" s="1">
        <f>B29-1.96*(B29/SQRT(Populations!D5))</f>
        <v>32.587528824207645</v>
      </c>
      <c r="E29" s="1">
        <f>B29+1.96*(B29/SQRT(Populations!D5))</f>
        <v>33.812471175792361</v>
      </c>
      <c r="F29" s="1">
        <v>61.215000000000003</v>
      </c>
      <c r="G29" s="1">
        <f>1.96*(F29/SQRT(Populations!G5))</f>
        <v>0.99707917174163996</v>
      </c>
      <c r="H29" s="1">
        <f>F29-1.96*(F29/SQRT(Populations!G5))</f>
        <v>60.217920828258364</v>
      </c>
      <c r="I29" s="1">
        <f>F29+1.96*(F29/SQRT(Populations!G5))</f>
        <v>62.212079171741642</v>
      </c>
      <c r="J29" s="1">
        <v>3.92</v>
      </c>
      <c r="K29" s="1">
        <f>1.96*(J29/SQRT(Populations!D5))</f>
        <v>7.2315873768254033E-2</v>
      </c>
      <c r="L29" s="1">
        <f>J29-1.96*(J29/SQRT(Populations!D5))</f>
        <v>3.847684126231746</v>
      </c>
      <c r="M29" s="1">
        <f>J29+1.96*(J29/SQRT(Populations!D5))</f>
        <v>3.9923158737682538</v>
      </c>
      <c r="N29" s="1">
        <v>1.63</v>
      </c>
      <c r="O29" s="1">
        <f>1.96*(N29/SQRT(Populations!G5))</f>
        <v>2.6549686350385897E-2</v>
      </c>
      <c r="P29" s="1">
        <f>N29-1.96*(N29/SQRT(Populations!G5))</f>
        <v>1.6034503136496141</v>
      </c>
      <c r="Q29" s="1">
        <f>N29+1.96*(N29/SQRT(Populations!G5))</f>
        <v>1.6565496863503857</v>
      </c>
    </row>
    <row r="30" spans="1:17" x14ac:dyDescent="0.25">
      <c r="A30">
        <v>2004</v>
      </c>
      <c r="B30" s="1">
        <v>31.159999999999997</v>
      </c>
      <c r="C30" s="1">
        <f>1.96*(B30/SQRT(Populations!D6))</f>
        <v>0.66549669315935123</v>
      </c>
      <c r="D30" s="1">
        <f>B30-1.96*(B30/SQRT(Populations!D6))</f>
        <v>30.494503306840645</v>
      </c>
      <c r="E30" s="1">
        <f>B30+1.96*(B30/SQRT(Populations!D6))</f>
        <v>31.825496693159348</v>
      </c>
      <c r="F30" s="1">
        <v>59.84</v>
      </c>
      <c r="G30" s="1">
        <f>1.96*(F30/SQRT(Populations!G6))</f>
        <v>0.70888946911649864</v>
      </c>
      <c r="H30" s="1">
        <f>F30-1.96*(F30/SQRT(Populations!G6))</f>
        <v>59.131110530883504</v>
      </c>
      <c r="I30" s="1">
        <f>F30+1.96*(F30/SQRT(Populations!G6))</f>
        <v>60.548889469116503</v>
      </c>
      <c r="J30" s="1">
        <v>3.665</v>
      </c>
      <c r="K30" s="1">
        <f>1.96*(J30/SQRT(Populations!D6))</f>
        <v>7.8274883839185586E-2</v>
      </c>
      <c r="L30" s="1">
        <f>J30-1.96*(J30/SQRT(Populations!D6))</f>
        <v>3.5867251161608142</v>
      </c>
      <c r="M30" s="1">
        <f>J30+1.96*(J30/SQRT(Populations!D6))</f>
        <v>3.7432748838391858</v>
      </c>
      <c r="N30" s="1">
        <v>1.5649999999999999</v>
      </c>
      <c r="O30" s="1">
        <f>1.96*(N30/SQRT(Populations!G6))</f>
        <v>1.8539639357742652E-2</v>
      </c>
      <c r="P30" s="1">
        <f>N30-1.96*(N30/SQRT(Populations!G6))</f>
        <v>1.5464603606422573</v>
      </c>
      <c r="Q30" s="1">
        <f>N30+1.96*(N30/SQRT(Populations!G6))</f>
        <v>1.5835396393577426</v>
      </c>
    </row>
    <row r="31" spans="1:17" x14ac:dyDescent="0.25">
      <c r="A31">
        <v>2005</v>
      </c>
      <c r="B31" s="1">
        <v>30.700000000000003</v>
      </c>
      <c r="C31" s="1">
        <f>1.96*(B31/SQRT(Populations!D7))</f>
        <v>0.63486845261975688</v>
      </c>
      <c r="D31" s="1">
        <f>B31-1.96*(B31/SQRT(Populations!D7))</f>
        <v>30.065131547380247</v>
      </c>
      <c r="E31" s="1">
        <f>B31+1.96*(B31/SQRT(Populations!D7))</f>
        <v>31.334868452619759</v>
      </c>
      <c r="F31" s="1">
        <v>60.8</v>
      </c>
      <c r="G31" s="1">
        <f>1.96*(F31/SQRT(Populations!G7))</f>
        <v>0.71724210238661512</v>
      </c>
      <c r="H31" s="1">
        <f>F31-1.96*(F31/SQRT(Populations!G7))</f>
        <v>60.082757897613384</v>
      </c>
      <c r="I31" s="1">
        <f>F31+1.96*(F31/SQRT(Populations!G7))</f>
        <v>61.517242102386611</v>
      </c>
      <c r="J31" s="1">
        <v>3.7450000000000001</v>
      </c>
      <c r="K31" s="1">
        <f>1.96*(J31/SQRT(Populations!D7))</f>
        <v>7.7445679317947547E-2</v>
      </c>
      <c r="L31" s="1">
        <f>J31-1.96*(J31/SQRT(Populations!D7))</f>
        <v>3.6675543206820524</v>
      </c>
      <c r="M31" s="1">
        <f>J31+1.96*(J31/SQRT(Populations!D7))</f>
        <v>3.8224456793179478</v>
      </c>
      <c r="N31" s="1">
        <v>1.5899999999999999</v>
      </c>
      <c r="O31" s="1">
        <f>1.96*(N31/SQRT(Populations!G7))</f>
        <v>1.8756824717018384E-2</v>
      </c>
      <c r="P31" s="1">
        <f>N31-1.96*(N31/SQRT(Populations!G7))</f>
        <v>1.5712431752829814</v>
      </c>
      <c r="Q31" s="1">
        <f>N31+1.96*(N31/SQRT(Populations!G7))</f>
        <v>1.6087568247170183</v>
      </c>
    </row>
    <row r="32" spans="1:17" x14ac:dyDescent="0.25">
      <c r="A32">
        <v>2006</v>
      </c>
      <c r="B32" s="1">
        <v>31.215</v>
      </c>
      <c r="C32" s="1">
        <f>1.96*(B32/SQRT(Populations!D8))</f>
        <v>0.65551918062035042</v>
      </c>
      <c r="D32" s="1">
        <f>B32-1.96*(B32/SQRT(Populations!D8))</f>
        <v>30.559480819379651</v>
      </c>
      <c r="E32" s="1">
        <f>B32+1.96*(B32/SQRT(Populations!D8))</f>
        <v>31.870519180620349</v>
      </c>
      <c r="F32" s="1">
        <v>62.234999999999999</v>
      </c>
      <c r="G32" s="1">
        <f>1.96*(F32/SQRT(Populations!G8))</f>
        <v>0.73080281103254208</v>
      </c>
      <c r="H32" s="1">
        <f>F32-1.96*(F32/SQRT(Populations!G8))</f>
        <v>61.50419718896746</v>
      </c>
      <c r="I32" s="1">
        <f>F32+1.96*(F32/SQRT(Populations!G8))</f>
        <v>62.965802811032539</v>
      </c>
      <c r="J32" s="1">
        <v>3.7649999999999997</v>
      </c>
      <c r="K32" s="1">
        <f>1.96*(J32/SQRT(Populations!D8))</f>
        <v>7.9065504245895216E-2</v>
      </c>
      <c r="L32" s="1">
        <f>J32-1.96*(J32/SQRT(Populations!D8))</f>
        <v>3.6859344957541045</v>
      </c>
      <c r="M32" s="1">
        <f>J32+1.96*(J32/SQRT(Populations!D8))</f>
        <v>3.8440655042458949</v>
      </c>
      <c r="N32" s="1">
        <v>1.4849999999999999</v>
      </c>
      <c r="O32" s="1">
        <f>1.96*(N32/SQRT(Populations!G8))</f>
        <v>1.7437811109236357E-2</v>
      </c>
      <c r="P32" s="1">
        <f>N32-1.96*(N32/SQRT(Populations!G8))</f>
        <v>1.4675621888907635</v>
      </c>
      <c r="Q32" s="1">
        <f>N32+1.96*(N32/SQRT(Populations!G8))</f>
        <v>1.5024378111092362</v>
      </c>
    </row>
    <row r="33" spans="1:17" x14ac:dyDescent="0.25">
      <c r="A33">
        <v>2007</v>
      </c>
      <c r="B33" s="1">
        <v>28.98</v>
      </c>
      <c r="C33" s="1">
        <f>1.96*(B33/SQRT(Populations!D9))</f>
        <v>0.64199115405154084</v>
      </c>
      <c r="D33" s="1">
        <f>B33-1.96*(B33/SQRT(Populations!D9))</f>
        <v>28.338008845948458</v>
      </c>
      <c r="E33" s="1">
        <f>B33+1.96*(B33/SQRT(Populations!D9))</f>
        <v>29.621991154051543</v>
      </c>
      <c r="F33" s="1">
        <v>61.35</v>
      </c>
      <c r="G33" s="1">
        <f>1.96*(F33/SQRT(Populations!G9))</f>
        <v>0.78141148374315295</v>
      </c>
      <c r="H33" s="1">
        <f>F33-1.96*(F33/SQRT(Populations!G9))</f>
        <v>60.568588516256845</v>
      </c>
      <c r="I33" s="1">
        <f>F33+1.96*(F33/SQRT(Populations!G9))</f>
        <v>62.131411483743157</v>
      </c>
      <c r="J33" s="1">
        <v>3.64</v>
      </c>
      <c r="K33" s="1">
        <f>1.96*(J33/SQRT(Populations!D9))</f>
        <v>8.0636570074106587E-2</v>
      </c>
      <c r="L33" s="1">
        <f>J33-1.96*(J33/SQRT(Populations!D9))</f>
        <v>3.5593634299258934</v>
      </c>
      <c r="M33" s="1">
        <f>J33+1.96*(J33/SQRT(Populations!D9))</f>
        <v>3.7206365700741069</v>
      </c>
      <c r="N33" s="1">
        <v>1.615</v>
      </c>
      <c r="O33" s="1">
        <f>1.96*(N33/SQRT(Populations!G9))</f>
        <v>2.0570163752977867E-2</v>
      </c>
      <c r="P33" s="1">
        <f>N33-1.96*(N33/SQRT(Populations!G9))</f>
        <v>1.5944298362470222</v>
      </c>
      <c r="Q33" s="1">
        <f>N33+1.96*(N33/SQRT(Populations!G9))</f>
        <v>1.6355701637529778</v>
      </c>
    </row>
    <row r="34" spans="1:17" x14ac:dyDescent="0.25">
      <c r="A34">
        <v>2008</v>
      </c>
      <c r="B34" s="1">
        <v>36.004999999999995</v>
      </c>
      <c r="C34" s="1">
        <f>1.96*(B34/SQRT(Populations!D10))</f>
        <v>0.75563287694428771</v>
      </c>
      <c r="D34" s="1">
        <f>B34-1.96*(B34/SQRT(Populations!D10))</f>
        <v>35.249367123055706</v>
      </c>
      <c r="E34" s="1">
        <f>B34+1.96*(B34/SQRT(Populations!D10))</f>
        <v>36.760632876944285</v>
      </c>
      <c r="F34" s="1">
        <v>66.664999999999992</v>
      </c>
      <c r="G34" s="1">
        <f>1.96*(F34/SQRT(Populations!G10))</f>
        <v>0.79347479216886718</v>
      </c>
      <c r="H34" s="1">
        <f>F34-1.96*(F34/SQRT(Populations!G10))</f>
        <v>65.871525207831127</v>
      </c>
      <c r="I34" s="1">
        <f>F34+1.96*(F34/SQRT(Populations!G10))</f>
        <v>67.458474792168857</v>
      </c>
      <c r="J34" s="1">
        <v>3.5150000000000001</v>
      </c>
      <c r="K34" s="1">
        <f>1.96*(J34/SQRT(Populations!D10))</f>
        <v>7.3768908830972688E-2</v>
      </c>
      <c r="L34" s="1">
        <f>J34-1.96*(J34/SQRT(Populations!D10))</f>
        <v>3.4412310911690276</v>
      </c>
      <c r="M34" s="1">
        <f>J34+1.96*(J34/SQRT(Populations!D10))</f>
        <v>3.5887689088309727</v>
      </c>
      <c r="N34" s="1">
        <v>1.33</v>
      </c>
      <c r="O34" s="1">
        <f>1.96*(N34/SQRT(Populations!G10))</f>
        <v>1.5830217859215383E-2</v>
      </c>
      <c r="P34" s="1">
        <f>N34-1.96*(N34/SQRT(Populations!G10))</f>
        <v>1.3141697821407847</v>
      </c>
      <c r="Q34" s="1">
        <f>N34+1.96*(N34/SQRT(Populations!G10))</f>
        <v>1.3458302178592154</v>
      </c>
    </row>
    <row r="35" spans="1:17" x14ac:dyDescent="0.25">
      <c r="A35">
        <v>2009</v>
      </c>
      <c r="B35" s="1">
        <v>34.305</v>
      </c>
      <c r="C35" s="1">
        <f>1.96*(B35/SQRT(Populations!D11))</f>
        <v>0.67349017709654102</v>
      </c>
      <c r="D35" s="1">
        <f>B35-1.96*(B35/SQRT(Populations!D11))</f>
        <v>33.63150982290346</v>
      </c>
      <c r="E35" s="1">
        <f>B35+1.96*(B35/SQRT(Populations!D11))</f>
        <v>34.978490177096539</v>
      </c>
      <c r="F35" s="1">
        <v>65.650000000000006</v>
      </c>
      <c r="G35" s="1">
        <f>1.96*(F35/SQRT(Populations!G11))</f>
        <v>0.7464663626433452</v>
      </c>
      <c r="H35" s="1">
        <f>F35-1.96*(F35/SQRT(Populations!G11))</f>
        <v>64.903533637356659</v>
      </c>
      <c r="I35" s="1">
        <f>F35+1.96*(F35/SQRT(Populations!G11))</f>
        <v>66.396466362643352</v>
      </c>
      <c r="J35" s="1">
        <v>3.88</v>
      </c>
      <c r="K35" s="1">
        <f>1.96*(J35/SQRT(Populations!D11))</f>
        <v>7.6173790617536194E-2</v>
      </c>
      <c r="L35" s="1">
        <f>J35-1.96*(J35/SQRT(Populations!D11))</f>
        <v>3.8038262093824637</v>
      </c>
      <c r="M35" s="1">
        <f>J35+1.96*(J35/SQRT(Populations!D11))</f>
        <v>3.956173790617536</v>
      </c>
      <c r="N35" s="1">
        <v>1.3049999999999999</v>
      </c>
      <c r="O35" s="1">
        <f>1.96*(N35/SQRT(Populations!G11))</f>
        <v>1.4838364101288125E-2</v>
      </c>
      <c r="P35" s="1">
        <f>N35-1.96*(N35/SQRT(Populations!G11))</f>
        <v>1.2901616358987118</v>
      </c>
      <c r="Q35" s="1">
        <f>N35+1.96*(N35/SQRT(Populations!G11))</f>
        <v>1.3198383641012881</v>
      </c>
    </row>
    <row r="36" spans="1:17" x14ac:dyDescent="0.25">
      <c r="A36">
        <v>2010</v>
      </c>
      <c r="B36" s="1">
        <v>37.93</v>
      </c>
      <c r="C36" s="1">
        <f>1.96*(B36/SQRT(Populations!D12))</f>
        <v>0.74087637051596977</v>
      </c>
      <c r="D36" s="1">
        <f>B36-1.96*(B36/SQRT(Populations!D12))</f>
        <v>37.18912362948403</v>
      </c>
      <c r="E36" s="1">
        <f>B36+1.96*(B36/SQRT(Populations!D12))</f>
        <v>38.67087637051597</v>
      </c>
      <c r="F36" s="1">
        <v>66.81</v>
      </c>
      <c r="G36" s="1">
        <f>1.96*(F36/SQRT(Populations!G12))</f>
        <v>0.75270916489981032</v>
      </c>
      <c r="H36" s="1">
        <f>F36-1.96*(F36/SQRT(Populations!G12))</f>
        <v>66.05729083510019</v>
      </c>
      <c r="I36" s="1">
        <f>F36+1.96*(F36/SQRT(Populations!G12))</f>
        <v>67.562709164899815</v>
      </c>
      <c r="J36" s="1">
        <v>3.1349999999999998</v>
      </c>
      <c r="K36" s="1">
        <f>1.96*(J36/SQRT(Populations!D12))</f>
        <v>6.1235102071383211E-2</v>
      </c>
      <c r="L36" s="1">
        <f>J36-1.96*(J36/SQRT(Populations!D12))</f>
        <v>3.0737648979286165</v>
      </c>
      <c r="M36" s="1">
        <f>J36+1.96*(J36/SQRT(Populations!D12))</f>
        <v>3.1962351020713831</v>
      </c>
      <c r="N36" s="1">
        <v>1.2599999999999998</v>
      </c>
      <c r="O36" s="1">
        <f>1.96*(N36/SQRT(Populations!G12))</f>
        <v>1.4195682499233062E-2</v>
      </c>
      <c r="P36" s="1">
        <f>N36-1.96*(N36/SQRT(Populations!G12))</f>
        <v>1.2458043175007667</v>
      </c>
      <c r="Q36" s="1">
        <f>N36+1.96*(N36/SQRT(Populations!G12))</f>
        <v>1.2741956824992329</v>
      </c>
    </row>
    <row r="37" spans="1:17" x14ac:dyDescent="0.25">
      <c r="A37">
        <v>2011</v>
      </c>
      <c r="B37" s="1">
        <v>40.950000000000003</v>
      </c>
      <c r="C37" s="1">
        <f>1.96*(B37/SQRT(Populations!D13))</f>
        <v>0.80792938301061201</v>
      </c>
      <c r="D37" s="1">
        <f>B37-1.96*(B37/SQRT(Populations!D13))</f>
        <v>40.142070616989393</v>
      </c>
      <c r="E37" s="1">
        <f>B37+1.96*(B37/SQRT(Populations!D13))</f>
        <v>41.757929383010612</v>
      </c>
      <c r="F37" s="1">
        <v>66.260000000000005</v>
      </c>
      <c r="G37" s="1">
        <f>1.96*(F37/SQRT(Populations!G13))</f>
        <v>0.74415592032702182</v>
      </c>
      <c r="H37" s="1">
        <f>F37-1.96*(F37/SQRT(Populations!G13))</f>
        <v>65.515844079672988</v>
      </c>
      <c r="I37" s="1">
        <f>F37+1.96*(F37/SQRT(Populations!G13))</f>
        <v>67.004155920327022</v>
      </c>
      <c r="J37" s="1">
        <v>3.0650000000000004</v>
      </c>
      <c r="K37" s="1">
        <f>1.96*(J37/SQRT(Populations!D13))</f>
        <v>6.0471393380403561E-2</v>
      </c>
      <c r="L37" s="1">
        <f>J37-1.96*(J37/SQRT(Populations!D13))</f>
        <v>3.0045286066195969</v>
      </c>
      <c r="M37" s="1">
        <f>J37+1.96*(J37/SQRT(Populations!D13))</f>
        <v>3.1254713933804039</v>
      </c>
      <c r="N37" s="1">
        <v>1.62</v>
      </c>
      <c r="O37" s="1">
        <f>1.96*(N37/SQRT(Populations!G13))</f>
        <v>1.8193972093718314E-2</v>
      </c>
      <c r="P37" s="1">
        <f>N37-1.96*(N37/SQRT(Populations!G13))</f>
        <v>1.6018060279062818</v>
      </c>
      <c r="Q37" s="1">
        <f>N37+1.96*(N37/SQRT(Populations!G13))</f>
        <v>1.6381939720937184</v>
      </c>
    </row>
    <row r="38" spans="1:17" x14ac:dyDescent="0.25">
      <c r="A38">
        <v>2012</v>
      </c>
      <c r="B38" s="1">
        <v>38.67</v>
      </c>
      <c r="C38" s="1">
        <f>1.96*(B38/SQRT(Populations!D14))</f>
        <v>0.74804825377162498</v>
      </c>
      <c r="D38" s="1">
        <f>B38-1.96*(B38/SQRT(Populations!D14))</f>
        <v>37.921951746228373</v>
      </c>
      <c r="E38" s="1">
        <f>B38+1.96*(B38/SQRT(Populations!D14))</f>
        <v>39.41804825377163</v>
      </c>
      <c r="F38" s="1">
        <v>68.44</v>
      </c>
      <c r="G38" s="1">
        <f>1.96*(F38/SQRT(Populations!G14))</f>
        <v>0.78392248242163032</v>
      </c>
      <c r="H38" s="1">
        <f>F38-1.96*(F38/SQRT(Populations!G14))</f>
        <v>67.656077517578368</v>
      </c>
      <c r="I38" s="1">
        <f>F38+1.96*(F38/SQRT(Populations!G14))</f>
        <v>69.223922482421628</v>
      </c>
      <c r="J38" s="1">
        <v>3.145</v>
      </c>
      <c r="K38" s="1">
        <f>1.96*(J38/SQRT(Populations!D14))</f>
        <v>6.0838162868160336E-2</v>
      </c>
      <c r="L38" s="1">
        <f>J38-1.96*(J38/SQRT(Populations!D14))</f>
        <v>3.0841618371318398</v>
      </c>
      <c r="M38" s="1">
        <f>J38+1.96*(J38/SQRT(Populations!D14))</f>
        <v>3.2058381628681603</v>
      </c>
      <c r="N38" s="1">
        <v>1.25</v>
      </c>
      <c r="O38" s="1">
        <f>1.96*(N38/SQRT(Populations!G14))</f>
        <v>1.4317695836163616E-2</v>
      </c>
      <c r="P38" s="1">
        <f>N38-1.96*(N38/SQRT(Populations!G14))</f>
        <v>1.2356823041638363</v>
      </c>
      <c r="Q38" s="1">
        <f>N38+1.96*(N38/SQRT(Populations!G14))</f>
        <v>1.2643176958361637</v>
      </c>
    </row>
    <row r="39" spans="1:17" x14ac:dyDescent="0.25">
      <c r="A39">
        <v>2013</v>
      </c>
      <c r="B39" s="1">
        <v>37.409999999999997</v>
      </c>
      <c r="C39" s="1">
        <f>1.96*(B39/SQRT(Populations!D15))</f>
        <v>0.69765588192299277</v>
      </c>
      <c r="D39" s="1">
        <f>B39-1.96*(B39/SQRT(Populations!D15))</f>
        <v>36.712344118077006</v>
      </c>
      <c r="E39" s="1">
        <f>B39+1.96*(B39/SQRT(Populations!D15))</f>
        <v>38.107655881922987</v>
      </c>
      <c r="F39" s="1">
        <v>67</v>
      </c>
      <c r="G39" s="1">
        <f>1.96*(F39/SQRT(Populations!G15))</f>
        <v>0.7170498427880293</v>
      </c>
      <c r="H39" s="1">
        <f>F39-1.96*(F39/SQRT(Populations!G15))</f>
        <v>66.282950157211971</v>
      </c>
      <c r="I39" s="1">
        <f>F39+1.96*(F39/SQRT(Populations!G15))</f>
        <v>67.717049842788029</v>
      </c>
      <c r="J39" s="1">
        <v>3.1150000000000002</v>
      </c>
      <c r="K39" s="1">
        <f>1.96*(J39/SQRT(Populations!D15))</f>
        <v>5.8091367874635737E-2</v>
      </c>
      <c r="L39" s="1">
        <f>J39-1.96*(J39/SQRT(Populations!D15))</f>
        <v>3.0569086321253645</v>
      </c>
      <c r="M39" s="1">
        <f>J39+1.96*(J39/SQRT(Populations!D15))</f>
        <v>3.173091367874636</v>
      </c>
      <c r="N39" s="1">
        <v>1.28</v>
      </c>
      <c r="O39" s="1">
        <f>1.96*(N39/SQRT(Populations!G15))</f>
        <v>1.3698862668189215E-2</v>
      </c>
      <c r="P39" s="1">
        <f>N39-1.96*(N39/SQRT(Populations!G15))</f>
        <v>1.2663011373318107</v>
      </c>
      <c r="Q39" s="1">
        <f>N39+1.96*(N39/SQRT(Populations!G15))</f>
        <v>1.2936988626681893</v>
      </c>
    </row>
    <row r="40" spans="1:17" x14ac:dyDescent="0.25">
      <c r="A40">
        <v>2014</v>
      </c>
      <c r="B40" s="1">
        <v>40.045000000000002</v>
      </c>
      <c r="C40" s="1">
        <f>1.96*(B40/SQRT(Populations!D16))</f>
        <v>0.78067766185375864</v>
      </c>
      <c r="D40" s="1">
        <f>B40-1.96*(B40/SQRT(Populations!D16))</f>
        <v>39.264322338146243</v>
      </c>
      <c r="E40" s="1">
        <f>B40+1.96*(B40/SQRT(Populations!D16))</f>
        <v>40.82567766185376</v>
      </c>
      <c r="F40" s="1">
        <v>68.27000000000001</v>
      </c>
      <c r="G40" s="1">
        <f>1.96*(F40/SQRT(Populations!G16))</f>
        <v>0.8416005861014868</v>
      </c>
      <c r="H40" s="1">
        <f>F40-1.96*(F40/SQRT(Populations!G16))</f>
        <v>67.428399413898518</v>
      </c>
      <c r="I40" s="1">
        <f>F40+1.96*(F40/SQRT(Populations!G16))</f>
        <v>69.111600586101503</v>
      </c>
      <c r="J40" s="1">
        <v>2.94</v>
      </c>
      <c r="K40" s="1">
        <f>1.96*(J40/SQRT(Populations!D16))</f>
        <v>5.7315328401799231E-2</v>
      </c>
      <c r="L40" s="1">
        <f>J40-1.96*(J40/SQRT(Populations!D16))</f>
        <v>2.8826846715982009</v>
      </c>
      <c r="M40" s="1">
        <f>J40+1.96*(J40/SQRT(Populations!D16))</f>
        <v>2.997315328401799</v>
      </c>
      <c r="N40" s="1">
        <v>1.2450000000000001</v>
      </c>
      <c r="O40" s="1">
        <f>1.96*(N40/SQRT(Populations!G16))</f>
        <v>1.534777691074192E-2</v>
      </c>
      <c r="P40" s="1">
        <f>N40-1.96*(N40/SQRT(Populations!G16))</f>
        <v>1.2296522230892581</v>
      </c>
      <c r="Q40" s="1">
        <f>N40+1.96*(N40/SQRT(Populations!G16))</f>
        <v>1.2603477769107421</v>
      </c>
    </row>
    <row r="41" spans="1:17" x14ac:dyDescent="0.25">
      <c r="A41">
        <v>2015</v>
      </c>
      <c r="B41" s="1">
        <v>39.47</v>
      </c>
      <c r="C41" s="1">
        <f>1.96*(B41/SQRT(Populations!D17))</f>
        <v>0.78043154970156781</v>
      </c>
      <c r="D41" s="1">
        <f>B41-1.96*(B41/SQRT(Populations!D17))</f>
        <v>38.689568450298431</v>
      </c>
      <c r="E41" s="1">
        <f>B41+1.96*(B41/SQRT(Populations!D17))</f>
        <v>40.250431549701567</v>
      </c>
      <c r="F41" s="1">
        <v>69.050000000000011</v>
      </c>
      <c r="G41" s="1">
        <f>1.96*(F41/SQRT(Populations!G17))</f>
        <v>0.75391657464241946</v>
      </c>
      <c r="H41" s="1">
        <f>F41-1.96*(F41/SQRT(Populations!G17))</f>
        <v>68.296083425357594</v>
      </c>
      <c r="I41" s="1">
        <f>F41+1.96*(F41/SQRT(Populations!G17))</f>
        <v>69.803916574642429</v>
      </c>
      <c r="J41" s="1">
        <v>2.9000000000000004</v>
      </c>
      <c r="K41" s="1">
        <f>1.96*(J41/SQRT(Populations!D17))</f>
        <v>5.7341056350001196E-2</v>
      </c>
      <c r="L41" s="1">
        <f>J41-1.96*(J41/SQRT(Populations!D17))</f>
        <v>2.8426589436499992</v>
      </c>
      <c r="M41" s="1">
        <f>J41+1.96*(J41/SQRT(Populations!D17))</f>
        <v>2.9573410563500016</v>
      </c>
      <c r="N41" s="1">
        <v>1.2450000000000001</v>
      </c>
      <c r="O41" s="1">
        <f>1.96*(N41/SQRT(Populations!G17))</f>
        <v>1.3593427015638117E-2</v>
      </c>
      <c r="P41" s="1">
        <f>N41-1.96*(N41/SQRT(Populations!G17))</f>
        <v>1.231406572984362</v>
      </c>
      <c r="Q41" s="1">
        <f>N41+1.96*(N41/SQRT(Populations!G17))</f>
        <v>1.2585934270156383</v>
      </c>
    </row>
    <row r="42" spans="1:17" x14ac:dyDescent="0.25">
      <c r="A42">
        <v>2016</v>
      </c>
      <c r="B42" s="1">
        <v>41.35</v>
      </c>
      <c r="C42" s="1">
        <f>1.96*(B42/SQRT(Populations!D18))</f>
        <v>0.78456517207343912</v>
      </c>
      <c r="D42" s="1">
        <f>B42-1.96*(B42/SQRT(Populations!D18))</f>
        <v>40.565434827926559</v>
      </c>
      <c r="E42" s="1">
        <f>B42+1.96*(B42/SQRT(Populations!D18))</f>
        <v>42.134565172073444</v>
      </c>
      <c r="F42" s="1">
        <v>69.495000000000005</v>
      </c>
      <c r="G42" s="1">
        <f>1.96*(F42/SQRT(Populations!G18))</f>
        <v>0.7697826117626233</v>
      </c>
      <c r="H42" s="1">
        <f>F42-1.96*(F42/SQRT(Populations!G18))</f>
        <v>68.725217388237382</v>
      </c>
      <c r="I42" s="1">
        <f>F42+1.96*(F42/SQRT(Populations!G18))</f>
        <v>70.264782611762627</v>
      </c>
      <c r="J42" s="1">
        <v>2.9049999999999998</v>
      </c>
      <c r="K42" s="1">
        <f>1.96*(J42/SQRT(Populations!D18))</f>
        <v>5.5118786574929635E-2</v>
      </c>
      <c r="L42" s="1">
        <f>J42-1.96*(J42/SQRT(Populations!D18))</f>
        <v>2.8498812134250704</v>
      </c>
      <c r="M42" s="1">
        <f>J42+1.96*(J42/SQRT(Populations!D18))</f>
        <v>2.9601187865749292</v>
      </c>
      <c r="N42" s="1">
        <v>1.1850000000000001</v>
      </c>
      <c r="O42" s="1">
        <f>1.96*(N42/SQRT(Populations!G18))</f>
        <v>1.3126014748380583E-2</v>
      </c>
      <c r="P42" s="1">
        <f>N42-1.96*(N42/SQRT(Populations!G18))</f>
        <v>1.1718739852516196</v>
      </c>
      <c r="Q42" s="1">
        <f>N42+1.96*(N42/SQRT(Populations!G18))</f>
        <v>1.1981260147483805</v>
      </c>
    </row>
    <row r="43" spans="1:17" x14ac:dyDescent="0.25">
      <c r="K43" s="1"/>
      <c r="L43" s="1"/>
      <c r="M43" s="1"/>
    </row>
  </sheetData>
  <mergeCells count="18">
    <mergeCell ref="N1:U1"/>
    <mergeCell ref="N2:O2"/>
    <mergeCell ref="P2:U2"/>
    <mergeCell ref="H2:I2"/>
    <mergeCell ref="J1:M1"/>
    <mergeCell ref="J2:K2"/>
    <mergeCell ref="L2:M2"/>
    <mergeCell ref="B1:E1"/>
    <mergeCell ref="B2:C2"/>
    <mergeCell ref="D2:E2"/>
    <mergeCell ref="F2:G2"/>
    <mergeCell ref="F1:I1"/>
    <mergeCell ref="J25:Q25"/>
    <mergeCell ref="J26:M26"/>
    <mergeCell ref="N26:Q26"/>
    <mergeCell ref="F26:I26"/>
    <mergeCell ref="B25:I25"/>
    <mergeCell ref="B26:E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8"/>
  <sheetViews>
    <sheetView workbookViewId="0">
      <selection activeCell="F5" sqref="F5:N5"/>
    </sheetView>
  </sheetViews>
  <sheetFormatPr defaultRowHeight="13.2" x14ac:dyDescent="0.25"/>
  <sheetData>
    <row r="1" spans="1:13" x14ac:dyDescent="0.25">
      <c r="B1" s="83" t="s">
        <v>16</v>
      </c>
      <c r="C1" s="83"/>
      <c r="D1" s="83"/>
      <c r="E1" s="83"/>
      <c r="F1" s="83"/>
      <c r="G1" s="83"/>
      <c r="H1" s="83" t="s">
        <v>8</v>
      </c>
      <c r="I1" s="83"/>
      <c r="J1" s="83"/>
      <c r="K1" s="83"/>
      <c r="L1" s="83"/>
      <c r="M1" s="83"/>
    </row>
    <row r="2" spans="1:13" x14ac:dyDescent="0.25">
      <c r="B2" s="83" t="s">
        <v>15</v>
      </c>
      <c r="C2" s="83"/>
      <c r="D2" s="83"/>
      <c r="E2" s="83" t="s">
        <v>35</v>
      </c>
      <c r="F2" s="83"/>
      <c r="G2" s="83"/>
      <c r="H2" s="83" t="s">
        <v>15</v>
      </c>
      <c r="I2" s="83"/>
      <c r="J2" s="83"/>
      <c r="K2" s="83" t="s">
        <v>35</v>
      </c>
      <c r="L2" s="83"/>
      <c r="M2" s="83"/>
    </row>
    <row r="3" spans="1:13" x14ac:dyDescent="0.25">
      <c r="A3" t="s">
        <v>0</v>
      </c>
      <c r="B3" t="s">
        <v>38</v>
      </c>
      <c r="C3" t="s">
        <v>39</v>
      </c>
      <c r="D3" t="s">
        <v>6</v>
      </c>
      <c r="E3" t="s">
        <v>38</v>
      </c>
      <c r="F3" t="s">
        <v>39</v>
      </c>
      <c r="G3" t="s">
        <v>6</v>
      </c>
      <c r="H3" t="s">
        <v>38</v>
      </c>
      <c r="I3" t="s">
        <v>39</v>
      </c>
      <c r="J3" t="s">
        <v>6</v>
      </c>
      <c r="K3" t="s">
        <v>38</v>
      </c>
      <c r="L3" t="s">
        <v>39</v>
      </c>
      <c r="M3" t="s">
        <v>6</v>
      </c>
    </row>
    <row r="4" spans="1:13" x14ac:dyDescent="0.25">
      <c r="A4" s="3">
        <v>2002</v>
      </c>
      <c r="B4" s="3">
        <v>2251</v>
      </c>
      <c r="C4" s="3">
        <v>2961</v>
      </c>
      <c r="D4" s="3">
        <f>SUM(B4:C4)</f>
        <v>5212</v>
      </c>
      <c r="E4" s="3">
        <v>9103</v>
      </c>
      <c r="F4" s="3">
        <v>10846</v>
      </c>
      <c r="G4" s="3">
        <f>SUM(E4:F4)</f>
        <v>19949</v>
      </c>
      <c r="H4" s="3">
        <v>2780</v>
      </c>
      <c r="I4" s="3">
        <v>3957</v>
      </c>
      <c r="J4" s="3">
        <f>SUM(H4:I4)</f>
        <v>6737</v>
      </c>
      <c r="K4" s="3">
        <v>11955</v>
      </c>
      <c r="L4" s="3">
        <v>14460</v>
      </c>
      <c r="M4" s="3">
        <f>SUM(K4:L4)</f>
        <v>26415</v>
      </c>
    </row>
    <row r="5" spans="1:13" x14ac:dyDescent="0.25">
      <c r="A5" s="3">
        <v>2003</v>
      </c>
      <c r="B5" s="3">
        <v>7886</v>
      </c>
      <c r="C5" s="3">
        <v>3402</v>
      </c>
      <c r="D5" s="3">
        <f t="shared" ref="D5:D18" si="0">SUM(B5:C5)</f>
        <v>11288</v>
      </c>
      <c r="E5" s="3">
        <v>13049</v>
      </c>
      <c r="F5" s="3">
        <v>1431</v>
      </c>
      <c r="G5" s="3">
        <f t="shared" ref="G5:G18" si="1">SUM(E5:F5)</f>
        <v>14480</v>
      </c>
      <c r="H5" s="3">
        <v>531</v>
      </c>
      <c r="I5" s="3">
        <v>2949</v>
      </c>
      <c r="J5" s="3">
        <f t="shared" ref="J5:J18" si="2">SUM(H5:I5)</f>
        <v>3480</v>
      </c>
      <c r="K5" s="3">
        <v>19089</v>
      </c>
      <c r="L5" s="3">
        <v>18540</v>
      </c>
      <c r="M5" s="3">
        <f t="shared" ref="M5:M18" si="3">SUM(K5:L5)</f>
        <v>37629</v>
      </c>
    </row>
    <row r="6" spans="1:13" x14ac:dyDescent="0.25">
      <c r="A6" s="3">
        <v>2004</v>
      </c>
      <c r="B6" s="3">
        <v>3895</v>
      </c>
      <c r="C6" s="3">
        <v>4527</v>
      </c>
      <c r="D6" s="3">
        <f t="shared" si="0"/>
        <v>8422</v>
      </c>
      <c r="E6" s="3">
        <v>13239</v>
      </c>
      <c r="F6" s="3">
        <v>14135</v>
      </c>
      <c r="G6" s="3">
        <f t="shared" si="1"/>
        <v>27374</v>
      </c>
      <c r="H6" s="3">
        <v>4121</v>
      </c>
      <c r="I6" s="3">
        <v>5385</v>
      </c>
      <c r="J6" s="3">
        <f t="shared" si="2"/>
        <v>9506</v>
      </c>
      <c r="K6" s="3">
        <v>18208</v>
      </c>
      <c r="L6" s="3">
        <v>6700</v>
      </c>
      <c r="M6" s="3">
        <f t="shared" si="3"/>
        <v>24908</v>
      </c>
    </row>
    <row r="7" spans="1:13" x14ac:dyDescent="0.25">
      <c r="A7" s="3">
        <v>2005</v>
      </c>
      <c r="B7" s="3">
        <v>4151</v>
      </c>
      <c r="C7" s="3">
        <v>4832</v>
      </c>
      <c r="D7" s="3">
        <f t="shared" si="0"/>
        <v>8983</v>
      </c>
      <c r="E7" s="3">
        <v>13514</v>
      </c>
      <c r="F7" s="3">
        <v>14091</v>
      </c>
      <c r="G7" s="3">
        <f t="shared" si="1"/>
        <v>27605</v>
      </c>
      <c r="H7" s="3">
        <v>4534</v>
      </c>
      <c r="I7" s="3">
        <v>4173</v>
      </c>
      <c r="J7" s="3">
        <f t="shared" si="2"/>
        <v>8707</v>
      </c>
      <c r="K7" s="3">
        <v>17797</v>
      </c>
      <c r="L7" s="3">
        <v>17940</v>
      </c>
      <c r="M7" s="3">
        <f t="shared" si="3"/>
        <v>35737</v>
      </c>
    </row>
    <row r="8" spans="1:13" x14ac:dyDescent="0.25">
      <c r="A8" s="3">
        <v>2006</v>
      </c>
      <c r="B8" s="3">
        <f>1538+1406+1128+232</f>
        <v>4304</v>
      </c>
      <c r="C8" s="3">
        <f>874+1653+1116+764</f>
        <v>4407</v>
      </c>
      <c r="D8" s="3">
        <f t="shared" si="0"/>
        <v>8711</v>
      </c>
      <c r="E8" s="3">
        <v>13198</v>
      </c>
      <c r="F8" s="3">
        <f>27860-13198</f>
        <v>14662</v>
      </c>
      <c r="G8" s="3">
        <f t="shared" si="1"/>
        <v>27860</v>
      </c>
      <c r="H8" s="3">
        <v>4223</v>
      </c>
      <c r="I8" s="3">
        <v>4106</v>
      </c>
      <c r="J8" s="3">
        <f t="shared" si="2"/>
        <v>8329</v>
      </c>
      <c r="K8" s="3">
        <v>17978</v>
      </c>
      <c r="L8" s="3">
        <v>17841</v>
      </c>
      <c r="M8" s="3">
        <f t="shared" si="3"/>
        <v>35819</v>
      </c>
    </row>
    <row r="9" spans="1:13" x14ac:dyDescent="0.25">
      <c r="A9" s="3">
        <v>2007</v>
      </c>
      <c r="B9" s="3">
        <f>7828-4114</f>
        <v>3714</v>
      </c>
      <c r="C9" s="3">
        <v>4114</v>
      </c>
      <c r="D9" s="3">
        <f t="shared" si="0"/>
        <v>7828</v>
      </c>
      <c r="E9" s="3">
        <v>13266</v>
      </c>
      <c r="F9" s="3">
        <f>23680-13266</f>
        <v>10414</v>
      </c>
      <c r="G9" s="3">
        <f t="shared" si="1"/>
        <v>23680</v>
      </c>
      <c r="H9" s="3">
        <v>4253</v>
      </c>
      <c r="I9" s="3">
        <v>5011</v>
      </c>
      <c r="J9" s="3">
        <f t="shared" si="2"/>
        <v>9264</v>
      </c>
      <c r="K9" s="3">
        <f>34088-17445</f>
        <v>16643</v>
      </c>
      <c r="L9" s="3">
        <v>17445</v>
      </c>
      <c r="M9" s="3">
        <f t="shared" si="3"/>
        <v>34088</v>
      </c>
    </row>
    <row r="10" spans="1:13" x14ac:dyDescent="0.25">
      <c r="A10" s="3">
        <v>2008</v>
      </c>
      <c r="B10" s="3">
        <v>4521</v>
      </c>
      <c r="C10" s="3">
        <v>4201</v>
      </c>
      <c r="D10" s="3">
        <f t="shared" si="0"/>
        <v>8722</v>
      </c>
      <c r="E10" s="3">
        <v>14096</v>
      </c>
      <c r="F10" s="3">
        <v>13021</v>
      </c>
      <c r="G10" s="3">
        <f t="shared" si="1"/>
        <v>27117</v>
      </c>
      <c r="H10" s="3">
        <v>4728</v>
      </c>
      <c r="I10" s="3">
        <v>4792</v>
      </c>
      <c r="J10" s="3">
        <f t="shared" si="2"/>
        <v>9520</v>
      </c>
      <c r="K10" s="3">
        <v>17101</v>
      </c>
      <c r="L10" s="3">
        <v>16671</v>
      </c>
      <c r="M10" s="3">
        <f t="shared" si="3"/>
        <v>33772</v>
      </c>
    </row>
    <row r="11" spans="1:13" x14ac:dyDescent="0.25">
      <c r="A11" s="3">
        <v>2009</v>
      </c>
      <c r="B11" s="3">
        <v>5233</v>
      </c>
      <c r="C11" s="3">
        <v>4734</v>
      </c>
      <c r="D11" s="3">
        <f t="shared" si="0"/>
        <v>9967</v>
      </c>
      <c r="E11" s="3">
        <v>15942</v>
      </c>
      <c r="F11" s="3">
        <v>13772</v>
      </c>
      <c r="G11" s="3">
        <f t="shared" si="1"/>
        <v>29714</v>
      </c>
      <c r="H11" s="3">
        <v>4659</v>
      </c>
      <c r="I11" s="3">
        <v>4543</v>
      </c>
      <c r="J11" s="3">
        <f t="shared" si="2"/>
        <v>9202</v>
      </c>
      <c r="K11" s="3">
        <v>17512</v>
      </c>
      <c r="L11" s="3">
        <v>15217</v>
      </c>
      <c r="M11" s="3">
        <f t="shared" si="3"/>
        <v>32729</v>
      </c>
    </row>
    <row r="12" spans="1:13" x14ac:dyDescent="0.25">
      <c r="A12" s="3">
        <v>2010</v>
      </c>
      <c r="B12" s="3">
        <v>5405</v>
      </c>
      <c r="C12" s="3">
        <v>4664</v>
      </c>
      <c r="D12" s="3">
        <f t="shared" si="0"/>
        <v>10069</v>
      </c>
      <c r="E12" s="3">
        <v>16117</v>
      </c>
      <c r="F12" s="3">
        <v>14148</v>
      </c>
      <c r="G12" s="3">
        <f t="shared" si="1"/>
        <v>30265</v>
      </c>
      <c r="H12" s="3">
        <v>4956</v>
      </c>
      <c r="I12" s="3">
        <v>4537</v>
      </c>
      <c r="J12" s="3">
        <f t="shared" si="2"/>
        <v>9493</v>
      </c>
      <c r="K12" s="3">
        <v>18957</v>
      </c>
      <c r="L12" s="3">
        <v>13859</v>
      </c>
      <c r="M12" s="3">
        <f t="shared" si="3"/>
        <v>32816</v>
      </c>
    </row>
    <row r="13" spans="1:13" x14ac:dyDescent="0.25">
      <c r="A13" s="3">
        <v>2011</v>
      </c>
      <c r="B13" s="3">
        <v>5472</v>
      </c>
      <c r="C13" s="3">
        <v>4397</v>
      </c>
      <c r="D13" s="3">
        <f t="shared" si="0"/>
        <v>9869</v>
      </c>
      <c r="E13" s="3">
        <v>16493</v>
      </c>
      <c r="F13" s="3">
        <v>13964</v>
      </c>
      <c r="G13" s="3">
        <f t="shared" si="1"/>
        <v>30457</v>
      </c>
      <c r="H13" s="3">
        <v>4677</v>
      </c>
      <c r="I13" s="3">
        <v>4197</v>
      </c>
      <c r="J13" s="3">
        <f t="shared" si="2"/>
        <v>8874</v>
      </c>
      <c r="K13" s="3">
        <v>17229</v>
      </c>
      <c r="L13" s="3">
        <v>14474</v>
      </c>
      <c r="M13" s="3">
        <f t="shared" si="3"/>
        <v>31703</v>
      </c>
    </row>
    <row r="14" spans="1:13" x14ac:dyDescent="0.25">
      <c r="A14" s="3">
        <v>2012</v>
      </c>
      <c r="B14" s="3">
        <v>5278</v>
      </c>
      <c r="C14" s="3">
        <v>4988</v>
      </c>
      <c r="D14" s="3">
        <f t="shared" si="0"/>
        <v>10266</v>
      </c>
      <c r="E14" s="3">
        <v>14577</v>
      </c>
      <c r="F14" s="3">
        <v>14704</v>
      </c>
      <c r="G14" s="3">
        <f t="shared" si="1"/>
        <v>29281</v>
      </c>
      <c r="H14" s="3">
        <v>4638</v>
      </c>
      <c r="I14" s="3">
        <v>4703</v>
      </c>
      <c r="J14" s="3">
        <f t="shared" si="2"/>
        <v>9341</v>
      </c>
      <c r="K14" s="3">
        <v>15911</v>
      </c>
      <c r="L14" s="3">
        <v>15345</v>
      </c>
      <c r="M14" s="3">
        <f t="shared" si="3"/>
        <v>31256</v>
      </c>
    </row>
    <row r="15" spans="1:13" x14ac:dyDescent="0.25">
      <c r="A15" s="3">
        <v>2013</v>
      </c>
      <c r="B15" s="3">
        <v>5480</v>
      </c>
      <c r="C15" s="3">
        <v>5566</v>
      </c>
      <c r="D15" s="3">
        <f t="shared" si="0"/>
        <v>11046</v>
      </c>
      <c r="E15" s="3">
        <v>16449</v>
      </c>
      <c r="F15" s="3">
        <v>17091</v>
      </c>
      <c r="G15" s="3">
        <f t="shared" si="1"/>
        <v>33540</v>
      </c>
      <c r="H15" s="3">
        <v>4845</v>
      </c>
      <c r="I15" s="3">
        <v>5199</v>
      </c>
      <c r="J15" s="3">
        <f t="shared" si="2"/>
        <v>10044</v>
      </c>
      <c r="K15" s="3">
        <v>16733</v>
      </c>
      <c r="L15" s="3">
        <v>16241</v>
      </c>
      <c r="M15" s="3">
        <f t="shared" si="3"/>
        <v>32974</v>
      </c>
    </row>
    <row r="16" spans="1:13" x14ac:dyDescent="0.25">
      <c r="A16" s="3">
        <v>2014</v>
      </c>
      <c r="B16" s="3">
        <v>4990</v>
      </c>
      <c r="C16" s="3">
        <v>5118</v>
      </c>
      <c r="D16" s="3">
        <f t="shared" si="0"/>
        <v>10108</v>
      </c>
      <c r="E16" s="3">
        <v>15669</v>
      </c>
      <c r="F16" s="3">
        <v>9610</v>
      </c>
      <c r="G16" s="3">
        <f t="shared" si="1"/>
        <v>25279</v>
      </c>
      <c r="H16" s="3">
        <v>4506</v>
      </c>
      <c r="I16" s="3">
        <v>4296</v>
      </c>
      <c r="J16" s="3">
        <f t="shared" si="2"/>
        <v>8802</v>
      </c>
      <c r="K16" s="3">
        <v>16663</v>
      </c>
      <c r="L16" s="3">
        <v>14267</v>
      </c>
      <c r="M16" s="3">
        <f t="shared" si="3"/>
        <v>30930</v>
      </c>
    </row>
    <row r="17" spans="1:13" x14ac:dyDescent="0.25">
      <c r="A17" s="3">
        <v>2015</v>
      </c>
      <c r="B17" s="3">
        <v>4798</v>
      </c>
      <c r="C17" s="3">
        <v>5028</v>
      </c>
      <c r="D17" s="3">
        <f t="shared" si="0"/>
        <v>9826</v>
      </c>
      <c r="E17" s="3">
        <v>16452</v>
      </c>
      <c r="F17" s="3">
        <v>15773</v>
      </c>
      <c r="G17" s="3">
        <f t="shared" si="1"/>
        <v>32225</v>
      </c>
      <c r="H17" s="3">
        <v>5178</v>
      </c>
      <c r="I17" s="3">
        <v>5852</v>
      </c>
      <c r="J17" s="3">
        <f t="shared" si="2"/>
        <v>11030</v>
      </c>
      <c r="K17" s="3">
        <v>18243</v>
      </c>
      <c r="L17" s="3">
        <v>14302</v>
      </c>
      <c r="M17" s="3">
        <f t="shared" si="3"/>
        <v>32545</v>
      </c>
    </row>
    <row r="18" spans="1:13" x14ac:dyDescent="0.25">
      <c r="A18" s="3">
        <v>2016</v>
      </c>
      <c r="B18" s="3">
        <v>5104</v>
      </c>
      <c r="C18" s="3">
        <v>5567</v>
      </c>
      <c r="D18" s="3">
        <f t="shared" si="0"/>
        <v>10671</v>
      </c>
      <c r="E18" s="3">
        <v>15761</v>
      </c>
      <c r="F18" s="3">
        <v>15549</v>
      </c>
      <c r="G18" s="3">
        <f t="shared" si="1"/>
        <v>31310</v>
      </c>
      <c r="H18" s="3">
        <v>4908</v>
      </c>
      <c r="I18" s="3">
        <v>4909</v>
      </c>
      <c r="J18" s="3">
        <f t="shared" si="2"/>
        <v>9817</v>
      </c>
      <c r="K18" s="3">
        <v>17650</v>
      </c>
      <c r="L18" s="3">
        <v>15610</v>
      </c>
      <c r="M18" s="3">
        <f t="shared" si="3"/>
        <v>33260</v>
      </c>
    </row>
  </sheetData>
  <mergeCells count="6">
    <mergeCell ref="B2:D2"/>
    <mergeCell ref="E2:G2"/>
    <mergeCell ref="B1:G1"/>
    <mergeCell ref="H2:J2"/>
    <mergeCell ref="K2:M2"/>
    <mergeCell ref="H1:M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Māori vs Non-Māori non-Pacific</vt:lpstr>
      <vt:lpstr>Flouridated and non Flouridated</vt:lpstr>
      <vt:lpstr>ref</vt:lpstr>
      <vt:lpstr>Year 8s</vt:lpstr>
      <vt:lpstr>5yrs Old</vt:lpstr>
      <vt:lpstr>Populations</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Paterson</dc:creator>
  <cp:lastModifiedBy>Li-Chia Yeh</cp:lastModifiedBy>
  <dcterms:created xsi:type="dcterms:W3CDTF">2018-12-02T20:51:37Z</dcterms:created>
  <dcterms:modified xsi:type="dcterms:W3CDTF">2019-08-07T04:17:05Z</dcterms:modified>
</cp:coreProperties>
</file>