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2 Risk and protective factors\"/>
    </mc:Choice>
  </mc:AlternateContent>
  <xr:revisionPtr revIDLastSave="0" documentId="13_ncr:1_{2E8E5FE0-609E-480B-BC2E-82C533E0092A}"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non-Pacific" sheetId="13" r:id="rId2"/>
    <sheet name="Māori vs NMNP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data'!$A$1:$K$169</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2">'Māori vs NMNP by sex'!$A$1:$AA$59</definedName>
    <definedName name="_xlnm.Print_Area" localSheetId="1">'Māori vs Non-Māori non-Pacific'!$A$1:$X$59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5" i="16" l="1"/>
  <c r="BF9" i="16"/>
  <c r="BE9" i="16" s="1"/>
  <c r="R35" i="16" s="1"/>
  <c r="BB15" i="13"/>
  <c r="BC9" i="13"/>
  <c r="BB9" i="13" s="1"/>
  <c r="O35" i="13" s="1"/>
  <c r="BE14" i="16" l="1"/>
  <c r="BB14" i="13"/>
  <c r="BF8" i="16"/>
  <c r="BC8" i="13"/>
  <c r="BB8" i="13" s="1"/>
  <c r="C35" i="13" s="1"/>
  <c r="BB29" i="13"/>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BE8" i="16" l="1"/>
  <c r="C35" i="16" s="1"/>
  <c r="BE10" i="16"/>
  <c r="BB10" i="13"/>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2" i="11"/>
  <c r="D39" i="13" l="1"/>
  <c r="BE47" i="13"/>
  <c r="BE40" i="13"/>
  <c r="BE66" i="13"/>
  <c r="BE41" i="13"/>
  <c r="BE52" i="13"/>
  <c r="BE65" i="13"/>
  <c r="BE57" i="13"/>
  <c r="BE67" i="13"/>
  <c r="BE42" i="13"/>
  <c r="BE68" i="13"/>
  <c r="BE58" i="13"/>
  <c r="BE35" i="13"/>
  <c r="BE54" i="13"/>
  <c r="BE63" i="13"/>
  <c r="BE56" i="13"/>
  <c r="BE55" i="13"/>
  <c r="BE44" i="13"/>
  <c r="BE43" i="13"/>
  <c r="BE45" i="13"/>
  <c r="BE64" i="13"/>
  <c r="BE53" i="13"/>
  <c r="BH68" i="16"/>
  <c r="BH44" i="16"/>
  <c r="K43" i="16"/>
  <c r="K40" i="16"/>
  <c r="BH64" i="16"/>
  <c r="BH35" i="16"/>
  <c r="BH40" i="16"/>
  <c r="BH47" i="16"/>
  <c r="BH41" i="16"/>
  <c r="O43" i="16"/>
  <c r="M41" i="16"/>
  <c r="K39" i="16"/>
  <c r="M43" i="16"/>
  <c r="N43" i="16"/>
  <c r="J39" i="16"/>
  <c r="M44" i="16"/>
  <c r="K42" i="16"/>
  <c r="N40" i="16"/>
  <c r="J40" i="16"/>
  <c r="K44" i="16"/>
  <c r="BH66" i="16"/>
  <c r="BH67" i="16"/>
  <c r="BH42" i="16"/>
  <c r="BH65" i="16"/>
  <c r="O39" i="16"/>
  <c r="J44" i="16"/>
  <c r="M42" i="16"/>
  <c r="O42" i="16"/>
  <c r="J41" i="16"/>
  <c r="O40" i="16"/>
  <c r="O41" i="16"/>
  <c r="BH56" i="16"/>
  <c r="L44" i="16"/>
  <c r="L42" i="16"/>
  <c r="M40" i="16"/>
  <c r="M39" i="16"/>
  <c r="J43" i="16"/>
  <c r="L45" i="16"/>
  <c r="BH52" i="16"/>
  <c r="BH54" i="16"/>
  <c r="BH63" i="16"/>
  <c r="BH58" i="16"/>
  <c r="BH57" i="16"/>
  <c r="N42" i="16"/>
  <c r="L40" i="16"/>
  <c r="O45" i="16"/>
  <c r="K41" i="16"/>
  <c r="L41" i="16"/>
  <c r="N45" i="16"/>
  <c r="L43" i="16"/>
  <c r="BO55" i="16" s="1"/>
  <c r="J45" i="16"/>
  <c r="K45" i="16"/>
  <c r="N39" i="16"/>
  <c r="BH43" i="16"/>
  <c r="BH53" i="16"/>
  <c r="BH55" i="16"/>
  <c r="BH45" i="16"/>
  <c r="M45" i="16"/>
  <c r="N44" i="16"/>
  <c r="O44" i="16"/>
  <c r="N41" i="16"/>
  <c r="L39" i="16"/>
  <c r="J42" i="16"/>
  <c r="H39" i="13"/>
  <c r="G45" i="13"/>
  <c r="G40" i="13"/>
  <c r="H40" i="13"/>
  <c r="G41" i="13"/>
  <c r="I44" i="13"/>
  <c r="G44" i="13"/>
  <c r="H45" i="13"/>
  <c r="I45" i="13"/>
  <c r="G43" i="13"/>
  <c r="I42" i="13"/>
  <c r="I40" i="13"/>
  <c r="I43" i="13"/>
  <c r="G42" i="13"/>
  <c r="I41" i="13"/>
  <c r="G39" i="13"/>
  <c r="H41" i="13"/>
  <c r="H43" i="13"/>
  <c r="H42" i="13"/>
  <c r="H44" i="13"/>
  <c r="I39" i="13"/>
  <c r="BG68" i="16"/>
  <c r="BT58" i="16"/>
  <c r="BT42" i="16"/>
  <c r="BG66" i="16"/>
  <c r="BT56" i="16"/>
  <c r="BG35" i="16"/>
  <c r="BT63" i="16"/>
  <c r="BT44" i="16"/>
  <c r="BG42" i="16"/>
  <c r="BG43" i="16"/>
  <c r="BT57" i="16"/>
  <c r="BT66" i="16"/>
  <c r="BG52" i="16"/>
  <c r="BT43" i="16"/>
  <c r="BG44" i="16"/>
  <c r="BT64" i="16"/>
  <c r="BT67" i="16"/>
  <c r="BG53" i="16"/>
  <c r="BG63" i="16"/>
  <c r="BT54" i="16"/>
  <c r="BT52" i="16"/>
  <c r="BT55" i="16"/>
  <c r="BG56" i="16"/>
  <c r="BT35" i="16"/>
  <c r="BG40" i="16"/>
  <c r="BT68" i="16"/>
  <c r="BG54" i="16"/>
  <c r="BT41" i="16"/>
  <c r="BG57" i="16"/>
  <c r="BT65" i="16"/>
  <c r="BT40" i="16"/>
  <c r="BG55" i="16"/>
  <c r="BT53" i="16"/>
  <c r="BG64" i="16"/>
  <c r="BG41" i="16"/>
  <c r="BG58" i="16"/>
  <c r="BG65" i="16"/>
  <c r="BG67" i="16"/>
  <c r="BQ68" i="13"/>
  <c r="BQ64" i="13"/>
  <c r="BQ56" i="13"/>
  <c r="BQ52" i="13"/>
  <c r="BD65" i="13"/>
  <c r="BD56" i="13"/>
  <c r="BD52" i="13"/>
  <c r="BQ67" i="13"/>
  <c r="BQ63" i="13"/>
  <c r="BQ55" i="13"/>
  <c r="BQ47" i="13"/>
  <c r="BD68" i="13"/>
  <c r="BD64" i="13"/>
  <c r="BD55" i="13"/>
  <c r="BD47" i="13"/>
  <c r="BQ57" i="13"/>
  <c r="BD58" i="13"/>
  <c r="BD57" i="13"/>
  <c r="BQ66" i="13"/>
  <c r="BQ58" i="13"/>
  <c r="BQ54" i="13"/>
  <c r="BD67" i="13"/>
  <c r="BD63" i="13"/>
  <c r="BD54" i="13"/>
  <c r="BD35" i="13"/>
  <c r="BQ65" i="13"/>
  <c r="BQ53" i="13"/>
  <c r="BD66" i="13"/>
  <c r="BD53" i="13"/>
  <c r="P43" i="13"/>
  <c r="X43" i="16"/>
  <c r="X42" i="16"/>
  <c r="T42" i="16"/>
  <c r="T43" i="16"/>
  <c r="W40" i="16"/>
  <c r="X44" i="16"/>
  <c r="X39" i="16"/>
  <c r="V44" i="16"/>
  <c r="S41" i="16"/>
  <c r="S42" i="16"/>
  <c r="V42" i="16"/>
  <c r="W44" i="16"/>
  <c r="T39" i="16"/>
  <c r="W42" i="16"/>
  <c r="W45" i="16"/>
  <c r="X40" i="16"/>
  <c r="X45" i="16"/>
  <c r="U42" i="16"/>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H42" i="16"/>
  <c r="G42" i="16"/>
  <c r="I44" i="16"/>
  <c r="H44" i="16"/>
  <c r="E40" i="16"/>
  <c r="F42" i="16"/>
  <c r="E41" i="16"/>
  <c r="F43" i="16"/>
  <c r="BG45" i="16"/>
  <c r="H41" i="16"/>
  <c r="D42" i="16"/>
  <c r="F40" i="16"/>
  <c r="G40" i="16"/>
  <c r="I42" i="16"/>
  <c r="I39" i="16"/>
  <c r="H39" i="16"/>
  <c r="D43" i="16"/>
  <c r="G39" i="16"/>
  <c r="I41" i="16"/>
  <c r="E42" i="16"/>
  <c r="F44" i="16"/>
  <c r="E43" i="16"/>
  <c r="F45" i="16"/>
  <c r="BT47" i="16"/>
  <c r="D45" i="16"/>
  <c r="G45" i="16"/>
  <c r="BO64" i="16"/>
  <c r="D44" i="16"/>
  <c r="E39" i="16"/>
  <c r="G44" i="16"/>
  <c r="D41" i="16"/>
  <c r="G41" i="16"/>
  <c r="I43" i="16"/>
  <c r="H43" i="16"/>
  <c r="G43" i="16"/>
  <c r="I45" i="16"/>
  <c r="D40" i="16"/>
  <c r="E44" i="16"/>
  <c r="D39" i="16"/>
  <c r="F39" i="16"/>
  <c r="I40" i="16"/>
  <c r="BL63" i="16" s="1"/>
  <c r="H40" i="16"/>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E42" i="13"/>
  <c r="E44" i="13"/>
  <c r="F45" i="13"/>
  <c r="D40" i="13"/>
  <c r="E43" i="13"/>
  <c r="F40" i="13"/>
  <c r="F44" i="13"/>
  <c r="F43" i="13"/>
  <c r="E40" i="13"/>
  <c r="F41" i="13"/>
  <c r="BL41" i="13"/>
  <c r="E39" i="13"/>
  <c r="E41" i="13"/>
  <c r="E45" i="13"/>
  <c r="F42" i="13"/>
  <c r="BD45" i="13"/>
  <c r="BD43" i="13"/>
  <c r="BD41" i="13"/>
  <c r="BD44" i="13"/>
  <c r="BD42" i="13"/>
  <c r="BD40" i="13"/>
  <c r="BK47" i="16" l="1"/>
  <c r="BK67" i="16"/>
  <c r="BK65" i="16"/>
  <c r="BY54" i="16"/>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<sst xmlns="http://schemas.openxmlformats.org/spreadsheetml/2006/main" count="799" uniqueCount="102">
  <si>
    <t>year</t>
  </si>
  <si>
    <t>type</t>
  </si>
  <si>
    <t>sex</t>
  </si>
  <si>
    <t>ethmn</t>
  </si>
  <si>
    <t>rate</t>
  </si>
  <si>
    <t>AllSex</t>
  </si>
  <si>
    <t>Male</t>
  </si>
  <si>
    <t>Female</t>
  </si>
  <si>
    <t>Year</t>
  </si>
  <si>
    <t>Maori</t>
  </si>
  <si>
    <t>Combo</t>
  </si>
  <si>
    <t>Māori</t>
  </si>
  <si>
    <t>ghost</t>
  </si>
  <si>
    <t>Māori female</t>
  </si>
  <si>
    <t>Māori male</t>
  </si>
  <si>
    <t>Select an indicator:</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</si>
  <si>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</si>
  <si>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</si>
  <si>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</si>
  <si>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</si>
  <si>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</si>
  <si>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</si>
  <si>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</si>
  <si>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</si>
  <si>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</si>
  <si>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</si>
  <si>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</si>
  <si>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</si>
  <si>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</si>
  <si>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</si>
  <si>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</si>
  <si>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</si>
  <si>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</si>
  <si>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</si>
  <si>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</si>
  <si>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</si>
  <si>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</si>
  <si>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</si>
  <si>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</si>
  <si>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</si>
  <si>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</si>
  <si>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</si>
  <si>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RR</t>
  </si>
  <si>
    <t>Age-standardised rate ratios</t>
  </si>
  <si>
    <t>Reference (1.00)</t>
  </si>
  <si>
    <t>Age-standardised percentages (rates per 100), by sex</t>
  </si>
  <si>
    <t>Age-standardised rate ratios, by sex</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</si>
  <si>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</si>
  <si>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</si>
  <si>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</si>
  <si>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</si>
  <si>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</si>
  <si>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</si>
  <si>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</si>
  <si>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</si>
  <si>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</si>
  <si>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</si>
  <si>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</si>
  <si>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</si>
  <si>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</si>
  <si>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</si>
  <si>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</si>
  <si>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</si>
  <si>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</si>
  <si>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</si>
  <si>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</si>
  <si>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</si>
  <si>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</si>
  <si>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</si>
  <si>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</si>
  <si>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</si>
  <si>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</si>
  <si>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</si>
  <si>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</si>
  <si>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</si>
  <si>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</si>
  <si>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</si>
  <si>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</si>
  <si>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</si>
  <si>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Data in this Excel tool was sourced from the New Zealand Health Survey (NZHS), the Ministry of Health.</t>
  </si>
  <si>
    <t>Age-standardised rates</t>
  </si>
  <si>
    <t>Overweight</t>
  </si>
  <si>
    <t>Obese</t>
  </si>
  <si>
    <t>Mean BMI score</t>
  </si>
  <si>
    <t>Mean waist measurement</t>
  </si>
  <si>
    <t>All indicators presented in this Excel tool compare Māori with non-Māori non-Pacific. Prioritised ethnicity classification was used when people identified with more than one ethnic group. A person was classified as Māori if one of their recorded ethnicities as Māori. All ethnicities other than Māori and Pacific were classified as non-Māori non-Pacific, and represent a comparative or reference group. (For example, a person recorded as both Māori and New Zealand European was counted as Māori.) Unknown or missing ethnicity was counted as non-Māori non-Pacific. Unless otherwise stated, all indicators used ethnicity as recorded on the surveys.</t>
  </si>
  <si>
    <t>Age-standardised rates account for differences in population structure, and can be used to compare groups with different age structures, such as Māori and non-Māori non-Pacific.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</si>
  <si>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non-Pacific population. Caution should be taken when comparing data in this Excel tool with data in reports that use a different population standard. Rates were not calculated where the population group being analysed (denominator) comprised fewer than 30 in data from NZHS.</t>
  </si>
  <si>
    <t>Age-standardised rate ratios are used in this Excel tool to compare age-standardised rates between Māori and non-Māori non-Pacific population.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population, after taking into account the different age structures of these two populations.</t>
  </si>
  <si>
    <t>Body size – Māori / Non-Māori non-Pacific adults aged 15+ years</t>
  </si>
  <si>
    <t>Māori male vs NMNP male</t>
  </si>
  <si>
    <t>Body size – Māori / Non-Māori non-Pacific (NMNP) adults aged 15+ years, by sex</t>
  </si>
  <si>
    <t>NMNP male</t>
  </si>
  <si>
    <t>NMNP female</t>
  </si>
  <si>
    <t>Māori female vs NMNP female</t>
  </si>
  <si>
    <t>NMNP</t>
  </si>
  <si>
    <t>Māori vs NMNP</t>
  </si>
  <si>
    <t>Non-Māori non-Pacific</t>
  </si>
  <si>
    <t>Māori vs non-Māori non-Pacific</t>
  </si>
  <si>
    <t>Māori vs Non-Māori non-Pacific</t>
  </si>
  <si>
    <t>Non-Māori Non-Pacific</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</si>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</sst>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19" fillId="34" borderId="0" xfId="0" applyNumberFormat="1" applyFont="1" applyFill="1" applyProtection="1">
      <protection locked="0"/>
    </xf>
    <xf numFmtId="164" fontId="0" fillId="34" borderId="0" xfId="0" applyNumberFormat="1" applyFill="1" applyProtection="1">
      <protection locked="0"/>
    </xf>
    <xf numFmtId="0" fontId="19" fillId="34" borderId="0" xfId="0" applyFon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6" fillId="33" borderId="0" xfId="0" applyFont="1" applyFill="1" applyAlignment="1" applyProtection="1">
      <alignment horizontal="right" vertical="top" wrapText="1"/>
      <protection locked="0"/>
    </xf>
    <xf numFmtId="0" fontId="29" fillId="34" borderId="0" xfId="0" applyFont="1" applyFill="1" applyAlignment="1" applyProtection="1">
      <alignment vertical="center"/>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 non-Pacific'!$BD$33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 non-Pacific'!$BI$35:$BI$45</c:f>
                <c:numCache>
                  <c:formatCode>General</c:formatCode>
                  <c:ptCount val="11"/>
                  <c:pt idx="0">
                    <c:v>2.1000000000000014</c:v>
                  </c:pt>
                  <c:pt idx="5">
                    <c:v>2.8000000000000043</c:v>
                  </c:pt>
                  <c:pt idx="6">
                    <c:v>2.5</c:v>
                  </c:pt>
                  <c:pt idx="7">
                    <c:v>2.7999999999999972</c:v>
                  </c:pt>
                  <c:pt idx="8">
                    <c:v>2.5</c:v>
                  </c:pt>
                  <c:pt idx="9">
                    <c:v>2.6999999999999993</c:v>
                  </c:pt>
                  <c:pt idx="10">
                    <c:v>2.1000000000000014</c:v>
                  </c:pt>
                </c:numCache>
              </c:numRef>
            </c:plus>
            <c:minus>
              <c:numRef>
                <c:f>'Māori vs Non-Māori non-Pacific'!$BH$35:$BH$45</c:f>
                <c:numCache>
                  <c:formatCode>General</c:formatCode>
                  <c:ptCount val="11"/>
                  <c:pt idx="0">
                    <c:v>2</c:v>
                  </c:pt>
                  <c:pt idx="5">
                    <c:v>2.6999999999999993</c:v>
                  </c:pt>
                  <c:pt idx="6">
                    <c:v>2.3999999999999986</c:v>
                  </c:pt>
                  <c:pt idx="7">
                    <c:v>2.6999999999999993</c:v>
                  </c:pt>
                  <c:pt idx="8">
                    <c:v>2.3999999999999986</c:v>
                  </c:pt>
                  <c:pt idx="9">
                    <c:v>2.5999999999999979</c:v>
                  </c:pt>
                  <c:pt idx="10">
                    <c:v>1.8999999999999986</c:v>
                  </c:pt>
                </c:numCache>
              </c:numRef>
            </c:minus>
            <c:spPr>
              <a:ln w="12700">
                <a:solidFill>
                  <a:srgbClr val="0070C0"/>
                </a:solidFill>
              </a:ln>
            </c:spPr>
          </c:errBars>
          <c:cat>
            <c:strRef>
              <c:f>'Māori vs Non-Māori non-Pacific'!$BB$35:$BB$45</c:f>
              <c:strCache>
                <c:ptCount val="11"/>
                <c:pt idx="0">
                  <c:v>2006/07</c:v>
                </c:pt>
                <c:pt idx="5">
                  <c:v>2011/12</c:v>
                </c:pt>
                <c:pt idx="6">
                  <c:v>2012/13</c:v>
                </c:pt>
                <c:pt idx="7">
                  <c:v>2013/14</c:v>
                </c:pt>
                <c:pt idx="8">
                  <c:v>2014/15</c:v>
                </c:pt>
                <c:pt idx="9">
                  <c:v>2015/16</c:v>
                </c:pt>
                <c:pt idx="10">
                  <c:v>2016/17</c:v>
                </c:pt>
              </c:strCache>
            </c:strRef>
          </c:cat>
          <c:val>
            <c:numRef>
              <c:f>'Māori vs Non-Māori non-Pacific'!$BD$35:$BD$45</c:f>
              <c:numCache>
                <c:formatCode>General</c:formatCode>
                <c:ptCount val="11"/>
                <c:pt idx="0">
                  <c:v>31.5</c:v>
                </c:pt>
                <c:pt idx="5">
                  <c:v>31.9</c:v>
                </c:pt>
                <c:pt idx="6">
                  <c:v>28.2</c:v>
                </c:pt>
                <c:pt idx="7">
                  <c:v>31.5</c:v>
                </c:pt>
                <c:pt idx="8">
                  <c:v>30.4</c:v>
                </c:pt>
                <c:pt idx="9">
                  <c:v>30.2</c:v>
                </c:pt>
                <c:pt idx="10">
                  <c:v>28.4</c:v>
                </c:pt>
              </c:numCache>
            </c:numRef>
          </c:val>
          <c:smooth val="0"/>
          <c:extLst>
            <c:ext xmlns:c16="http://schemas.microsoft.com/office/drawing/2014/chart" uri="{C3380CC4-5D6E-409C-BE32-E72D297353CC}">
              <c16:uniqueId val="{00000000-7524-4E35-A79B-36FF8A0BF2FB}"/>
            </c:ext>
          </c:extLst>
        </c:ser>
        <c:ser>
          <c:idx val="2"/>
          <c:order val="1"/>
          <c:tx>
            <c:strRef>
              <c:f>'Māori vs Non-Māori non-Pacific'!$BE$33</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 non-Pacific'!$BL$35:$BL$45</c:f>
                <c:numCache>
                  <c:formatCode>General</c:formatCode>
                  <c:ptCount val="11"/>
                  <c:pt idx="0">
                    <c:v>1.2999999999999972</c:v>
                  </c:pt>
                  <c:pt idx="5">
                    <c:v>1.6000000000000014</c:v>
                  </c:pt>
                  <c:pt idx="6">
                    <c:v>1.8999999999999986</c:v>
                  </c:pt>
                  <c:pt idx="7">
                    <c:v>1.4000000000000057</c:v>
                  </c:pt>
                  <c:pt idx="8">
                    <c:v>1.5999999999999943</c:v>
                  </c:pt>
                  <c:pt idx="9">
                    <c:v>1.6000000000000014</c:v>
                  </c:pt>
                  <c:pt idx="10">
                    <c:v>1.3999999999999986</c:v>
                  </c:pt>
                </c:numCache>
              </c:numRef>
            </c:plus>
            <c:minus>
              <c:numRef>
                <c:f>'Māori vs Non-Māori non-Pacific'!$BK$35:$BK$45</c:f>
                <c:numCache>
                  <c:formatCode>General</c:formatCode>
                  <c:ptCount val="11"/>
                  <c:pt idx="0">
                    <c:v>1.3000000000000043</c:v>
                  </c:pt>
                  <c:pt idx="5">
                    <c:v>1.5</c:v>
                  </c:pt>
                  <c:pt idx="6">
                    <c:v>1.9000000000000021</c:v>
                  </c:pt>
                  <c:pt idx="7">
                    <c:v>1.2999999999999972</c:v>
                  </c:pt>
                  <c:pt idx="8">
                    <c:v>1.7000000000000028</c:v>
                  </c:pt>
                  <c:pt idx="9">
                    <c:v>1.5999999999999943</c:v>
                  </c:pt>
                  <c:pt idx="10">
                    <c:v>1.2999999999999972</c:v>
                  </c:pt>
                </c:numCache>
              </c:numRef>
            </c:minus>
            <c:spPr>
              <a:ln>
                <a:solidFill>
                  <a:sysClr val="window" lastClr="FFFFFF">
                    <a:lumMod val="65000"/>
                  </a:sysClr>
                </a:solidFill>
              </a:ln>
            </c:spPr>
          </c:errBars>
          <c:cat>
            <c:strRef>
              <c:f>'Māori vs Non-Māori non-Pacific'!$BB$35:$BB$45</c:f>
              <c:strCache>
                <c:ptCount val="11"/>
                <c:pt idx="0">
                  <c:v>2006/07</c:v>
                </c:pt>
                <c:pt idx="5">
                  <c:v>2011/12</c:v>
                </c:pt>
                <c:pt idx="6">
                  <c:v>2012/13</c:v>
                </c:pt>
                <c:pt idx="7">
                  <c:v>2013/14</c:v>
                </c:pt>
                <c:pt idx="8">
                  <c:v>2014/15</c:v>
                </c:pt>
                <c:pt idx="9">
                  <c:v>2015/16</c:v>
                </c:pt>
                <c:pt idx="10">
                  <c:v>2016/17</c:v>
                </c:pt>
              </c:strCache>
            </c:strRef>
          </c:cat>
          <c:val>
            <c:numRef>
              <c:f>'Māori vs Non-Māori non-Pacific'!$BE$35:$BE$45</c:f>
              <c:numCache>
                <c:formatCode>General</c:formatCode>
                <c:ptCount val="11"/>
                <c:pt idx="0">
                  <c:v>34.1</c:v>
                </c:pt>
                <c:pt idx="5">
                  <c:v>33.9</c:v>
                </c:pt>
                <c:pt idx="6">
                  <c:v>32.6</c:v>
                </c:pt>
                <c:pt idx="7">
                  <c:v>34.299999999999997</c:v>
                </c:pt>
                <c:pt idx="8">
                  <c:v>33.700000000000003</c:v>
                </c:pt>
                <c:pt idx="9">
                  <c:v>34.799999999999997</c:v>
                </c:pt>
                <c:pt idx="10">
                  <c:v>32.9</c:v>
                </c:pt>
              </c:numCache>
            </c:numRef>
          </c:val>
          <c:smooth val="0"/>
          <c:extLst>
            <c:ext xmlns:c16="http://schemas.microsoft.com/office/drawing/2014/chart" uri="{C3380CC4-5D6E-409C-BE32-E72D297353CC}">
              <c16:uniqueId val="{00000001-7524-4E35-A79B-36FF8A0BF2FB}"/>
            </c:ext>
          </c:extLst>
        </c:ser>
        <c:ser>
          <c:idx val="0"/>
          <c:order val="2"/>
          <c:tx>
            <c:v>Ghost</c:v>
          </c:tx>
          <c:spPr>
            <a:ln w="28575" cap="rnd">
              <a:noFill/>
              <a:round/>
            </a:ln>
            <a:effectLst/>
          </c:spPr>
          <c:marker>
            <c:symbol val="none"/>
          </c:marker>
          <c:cat>
            <c:strRef>
              <c:f>'Māori vs Non-Māori non-Pacific'!$BB$35:$BB$45</c:f>
              <c:strCache>
                <c:ptCount val="11"/>
                <c:pt idx="0">
                  <c:v>2006/07</c:v>
                </c:pt>
                <c:pt idx="5">
                  <c:v>2011/12</c:v>
                </c:pt>
                <c:pt idx="6">
                  <c:v>2012/13</c:v>
                </c:pt>
                <c:pt idx="7">
                  <c:v>2013/14</c:v>
                </c:pt>
                <c:pt idx="8">
                  <c:v>2014/15</c:v>
                </c:pt>
                <c:pt idx="9">
                  <c:v>2015/16</c:v>
                </c:pt>
                <c:pt idx="10">
                  <c:v>2016/17</c:v>
                </c:pt>
              </c:strCache>
            </c:strRef>
          </c:cat>
          <c:val>
            <c:numRef>
              <c:f>'Māori vs Non-Māori non-Pacific'!$BF$35:$BF$36</c:f>
              <c:numCache>
                <c:formatCode>General</c:formatCode>
                <c:ptCount val="2"/>
                <c:pt idx="0">
                  <c:v>40.6</c:v>
                </c:pt>
                <c:pt idx="1">
                  <c:v>25.6</c:v>
                </c:pt>
              </c:numCache>
            </c:numRef>
          </c:val>
          <c:smooth val="0"/>
          <c:extLst>
            <c:ext xmlns:c16="http://schemas.microsoft.com/office/drawing/2014/chart" uri="{C3380CC4-5D6E-409C-BE32-E72D297353CC}">
              <c16:uniqueId val="{00000002-7524-4E35-A79B-36FF8A0BF2FB}"/>
            </c:ext>
          </c:extLst>
        </c:ser>
        <c:dLbls>
          <c:showLegendKey val="0"/>
          <c:showVal val="0"/>
          <c:showCatName val="0"/>
          <c:showSerName val="0"/>
          <c:showPercent val="0"/>
          <c:showBubbleSize val="0"/>
        </c:dLbls>
        <c:marker val="1"/>
        <c:smooth val="0"/>
        <c:axId val="314043504"/>
        <c:axId val="314043112"/>
      </c:lineChart>
      <c:catAx>
        <c:axId val="31404350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043112"/>
        <c:crosses val="autoZero"/>
        <c:auto val="1"/>
        <c:lblAlgn val="ctr"/>
        <c:lblOffset val="100"/>
        <c:noMultiLvlLbl val="0"/>
      </c:catAx>
      <c:valAx>
        <c:axId val="31404311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043504"/>
        <c:crosses val="autoZero"/>
        <c:crossBetween val="between"/>
      </c:valAx>
      <c:spPr>
        <a:noFill/>
        <a:ln>
          <a:noFill/>
        </a:ln>
        <a:effectLst/>
      </c:spPr>
    </c:plotArea>
    <c:legend>
      <c:legendPos val="b"/>
      <c:legendEntry>
        <c:idx val="2"/>
        <c:delete val="1"/>
      </c:legendEntry>
      <c:layout>
        <c:manualLayout>
          <c:xMode val="edge"/>
          <c:yMode val="edge"/>
          <c:x val="0.62886599414688171"/>
          <c:y val="9.0685811332406996E-2"/>
          <c:w val="0.35868300065405972"/>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non-Pacific'!$BQ$33</c:f>
              <c:strCache>
                <c:ptCount val="1"/>
                <c:pt idx="0">
                  <c:v>Māori vs Non-Māori non-Pacific</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DA75-42FB-8174-692200391B5D}"/>
              </c:ext>
            </c:extLst>
          </c:dPt>
          <c:errBars>
            <c:errDir val="y"/>
            <c:errBarType val="both"/>
            <c:errValType val="cust"/>
            <c:noEndCap val="0"/>
            <c:plus>
              <c:numRef>
                <c:f>'Māori vs Non-Māori non-Pacific'!$BV$35:$BV$45</c:f>
                <c:numCache>
                  <c:formatCode>General</c:formatCode>
                  <c:ptCount val="11"/>
                  <c:pt idx="0">
                    <c:v>5.9999999999999942E-2</c:v>
                  </c:pt>
                  <c:pt idx="5">
                    <c:v>9.9999999999999978E-2</c:v>
                  </c:pt>
                  <c:pt idx="6">
                    <c:v>8.0000000000000071E-2</c:v>
                  </c:pt>
                  <c:pt idx="7">
                    <c:v>6.9999999999999951E-2</c:v>
                  </c:pt>
                  <c:pt idx="8">
                    <c:v>7.999999999999996E-2</c:v>
                  </c:pt>
                  <c:pt idx="9">
                    <c:v>8.9999999999999969E-2</c:v>
                  </c:pt>
                  <c:pt idx="10">
                    <c:v>6.0000000000000053E-2</c:v>
                  </c:pt>
                </c:numCache>
              </c:numRef>
            </c:plus>
            <c:minus>
              <c:numRef>
                <c:f>'Māori vs Non-Māori non-Pacific'!$BU$35:$BU$45</c:f>
                <c:numCache>
                  <c:formatCode>General</c:formatCode>
                  <c:ptCount val="11"/>
                  <c:pt idx="0">
                    <c:v>6.0000000000000053E-2</c:v>
                  </c:pt>
                  <c:pt idx="5">
                    <c:v>8.0000000000000071E-2</c:v>
                  </c:pt>
                  <c:pt idx="6">
                    <c:v>6.9999999999999951E-2</c:v>
                  </c:pt>
                  <c:pt idx="7">
                    <c:v>7.0000000000000062E-2</c:v>
                  </c:pt>
                  <c:pt idx="8">
                    <c:v>6.9999999999999951E-2</c:v>
                  </c:pt>
                  <c:pt idx="9">
                    <c:v>6.9999999999999951E-2</c:v>
                  </c:pt>
                  <c:pt idx="10">
                    <c:v>5.9999999999999942E-2</c:v>
                  </c:pt>
                </c:numCache>
              </c:numRef>
            </c:minus>
            <c:spPr>
              <a:ln w="12700">
                <a:solidFill>
                  <a:srgbClr val="FFC000"/>
                </a:solidFill>
              </a:ln>
            </c:spPr>
          </c:errBars>
          <c:cat>
            <c:strRef>
              <c:f>'Māori vs Non-Māori non-Pacific'!$BO$35:$BO$45</c:f>
              <c:strCache>
                <c:ptCount val="11"/>
                <c:pt idx="0">
                  <c:v>2006/07</c:v>
                </c:pt>
                <c:pt idx="5">
                  <c:v>2011/12</c:v>
                </c:pt>
                <c:pt idx="6">
                  <c:v>2012/13</c:v>
                </c:pt>
                <c:pt idx="7">
                  <c:v>2013/14</c:v>
                </c:pt>
                <c:pt idx="8">
                  <c:v>2014/15</c:v>
                </c:pt>
                <c:pt idx="9">
                  <c:v>2015/16</c:v>
                </c:pt>
                <c:pt idx="10">
                  <c:v>2016/17</c:v>
                </c:pt>
              </c:strCache>
            </c:strRef>
          </c:cat>
          <c:val>
            <c:numRef>
              <c:f>'Māori vs Non-Māori non-Pacific'!$BQ$35:$BQ$45</c:f>
              <c:numCache>
                <c:formatCode>General</c:formatCode>
                <c:ptCount val="11"/>
                <c:pt idx="0">
                  <c:v>0.9</c:v>
                </c:pt>
                <c:pt idx="5">
                  <c:v>0.91</c:v>
                </c:pt>
                <c:pt idx="6">
                  <c:v>0.84</c:v>
                </c:pt>
                <c:pt idx="7">
                  <c:v>0.89</c:v>
                </c:pt>
                <c:pt idx="8">
                  <c:v>0.88</c:v>
                </c:pt>
                <c:pt idx="9">
                  <c:v>0.86</c:v>
                </c:pt>
                <c:pt idx="10">
                  <c:v>0.84</c:v>
                </c:pt>
              </c:numCache>
            </c:numRef>
          </c:val>
          <c:smooth val="0"/>
          <c:extLst>
            <c:ext xmlns:c16="http://schemas.microsoft.com/office/drawing/2014/chart" uri="{C3380CC4-5D6E-409C-BE32-E72D297353CC}">
              <c16:uniqueId val="{00000001-DA75-42FB-8174-692200391B5D}"/>
            </c:ext>
          </c:extLst>
        </c:ser>
        <c:ser>
          <c:idx val="2"/>
          <c:order val="1"/>
          <c:tx>
            <c:v>Ghost</c:v>
          </c:tx>
          <c:spPr>
            <a:ln w="28575" cap="rnd">
              <a:noFill/>
              <a:round/>
            </a:ln>
            <a:effectLst/>
          </c:spPr>
          <c:marker>
            <c:symbol val="none"/>
          </c:marker>
          <c:cat>
            <c:strRef>
              <c:f>'Māori vs Non-Māori non-Pacific'!$BO$35:$BO$45</c:f>
              <c:strCache>
                <c:ptCount val="11"/>
                <c:pt idx="0">
                  <c:v>2006/07</c:v>
                </c:pt>
                <c:pt idx="5">
                  <c:v>2011/12</c:v>
                </c:pt>
                <c:pt idx="6">
                  <c:v>2012/13</c:v>
                </c:pt>
                <c:pt idx="7">
                  <c:v>2013/14</c:v>
                </c:pt>
                <c:pt idx="8">
                  <c:v>2014/15</c:v>
                </c:pt>
                <c:pt idx="9">
                  <c:v>2015/16</c:v>
                </c:pt>
                <c:pt idx="10">
                  <c:v>2016/17</c:v>
                </c:pt>
              </c:strCache>
            </c:strRef>
          </c:cat>
          <c:val>
            <c:numRef>
              <c:f>'Māori vs Non-Māori non-Pacific'!$BS$35:$BS$36</c:f>
              <c:numCache>
                <c:formatCode>General</c:formatCode>
                <c:ptCount val="2"/>
                <c:pt idx="0">
                  <c:v>1.01</c:v>
                </c:pt>
                <c:pt idx="1">
                  <c:v>0.76</c:v>
                </c:pt>
              </c:numCache>
            </c:numRef>
          </c:val>
          <c:smooth val="0"/>
          <c:extLst>
            <c:ext xmlns:c16="http://schemas.microsoft.com/office/drawing/2014/chart" uri="{C3380CC4-5D6E-409C-BE32-E72D297353CC}">
              <c16:uniqueId val="{00000002-DA75-42FB-8174-692200391B5D}"/>
            </c:ext>
          </c:extLst>
        </c:ser>
        <c:ser>
          <c:idx val="1"/>
          <c:order val="2"/>
          <c:tx>
            <c:strRef>
              <c:f>'Māori vs Non-Māori non-Pacific'!$BX$33</c:f>
              <c:strCache>
                <c:ptCount val="1"/>
                <c:pt idx="0">
                  <c:v>Reference (1.00)</c:v>
                </c:pt>
              </c:strCache>
            </c:strRef>
          </c:tx>
          <c:spPr>
            <a:ln>
              <a:solidFill>
                <a:schemeClr val="tx1"/>
              </a:solidFill>
            </a:ln>
          </c:spPr>
          <c:marker>
            <c:symbol val="none"/>
          </c:marker>
          <c:cat>
            <c:strRef>
              <c:f>'Māori vs Non-Māori non-Pacific'!$BO$35:$BO$45</c:f>
              <c:strCache>
                <c:ptCount val="11"/>
                <c:pt idx="0">
                  <c:v>2006/07</c:v>
                </c:pt>
                <c:pt idx="5">
                  <c:v>2011/12</c:v>
                </c:pt>
                <c:pt idx="6">
                  <c:v>2012/13</c:v>
                </c:pt>
                <c:pt idx="7">
                  <c:v>2013/14</c:v>
                </c:pt>
                <c:pt idx="8">
                  <c:v>2014/15</c:v>
                </c:pt>
                <c:pt idx="9">
                  <c:v>2015/16</c:v>
                </c:pt>
                <c:pt idx="10">
                  <c:v>2016/17</c:v>
                </c:pt>
              </c:strCache>
            </c:strRef>
          </c:cat>
          <c:val>
            <c:numRef>
              <c:f>'Māori vs Non-Māori non-Pacific'!$BX$35:$BX$45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DA75-42FB-8174-692200391B5D}"/>
            </c:ext>
          </c:extLst>
        </c:ser>
        <c:dLbls>
          <c:showLegendKey val="0"/>
          <c:showVal val="0"/>
          <c:showCatName val="0"/>
          <c:showSerName val="0"/>
          <c:showPercent val="0"/>
          <c:showBubbleSize val="0"/>
        </c:dLbls>
        <c:marker val="1"/>
        <c:smooth val="0"/>
        <c:axId val="314041544"/>
        <c:axId val="314038016"/>
      </c:lineChart>
      <c:catAx>
        <c:axId val="31404154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038016"/>
        <c:crosses val="autoZero"/>
        <c:auto val="1"/>
        <c:lblAlgn val="ctr"/>
        <c:lblOffset val="100"/>
        <c:tickLblSkip val="1"/>
        <c:noMultiLvlLbl val="0"/>
      </c:catAx>
      <c:valAx>
        <c:axId val="31403801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041544"/>
        <c:crosses val="autoZero"/>
        <c:crossBetween val="between"/>
      </c:valAx>
      <c:spPr>
        <a:noFill/>
        <a:ln>
          <a:noFill/>
        </a:ln>
        <a:effectLst/>
      </c:spPr>
    </c:plotArea>
    <c:legend>
      <c:legendPos val="b"/>
      <c:legendEntry>
        <c:idx val="1"/>
        <c:delete val="1"/>
      </c:legendEntry>
      <c:layout>
        <c:manualLayout>
          <c:xMode val="edge"/>
          <c:yMode val="edge"/>
          <c:x val="0.40513960722942161"/>
          <c:y val="0.10373453749315818"/>
          <c:w val="0.59486039277057845"/>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NMNP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CC02-4F10-B09A-37BD435FA1B1}"/>
              </c:ext>
            </c:extLst>
          </c:dPt>
          <c:errBars>
            <c:errDir val="y"/>
            <c:errBarType val="both"/>
            <c:errValType val="cust"/>
            <c:noEndCap val="0"/>
            <c:plus>
              <c:numRef>
                <c:f>'Māori vs NMNP by sex'!$BL$47:$BL$68</c:f>
                <c:numCache>
                  <c:formatCode>General</c:formatCode>
                  <c:ptCount val="22"/>
                  <c:pt idx="0">
                    <c:v>3.6000000000000014</c:v>
                  </c:pt>
                  <c:pt idx="5">
                    <c:v>4.7000000000000028</c:v>
                  </c:pt>
                  <c:pt idx="6">
                    <c:v>4.8000000000000007</c:v>
                  </c:pt>
                  <c:pt idx="7">
                    <c:v>3.7000000000000028</c:v>
                  </c:pt>
                  <c:pt idx="8">
                    <c:v>4.1000000000000014</c:v>
                  </c:pt>
                  <c:pt idx="9">
                    <c:v>4.5</c:v>
                  </c:pt>
                  <c:pt idx="10">
                    <c:v>4.1999999999999957</c:v>
                  </c:pt>
                  <c:pt idx="11">
                    <c:v>3.1000000000000014</c:v>
                  </c:pt>
                  <c:pt idx="16">
                    <c:v>3.8000000000000007</c:v>
                  </c:pt>
                  <c:pt idx="17">
                    <c:v>3.1999999999999993</c:v>
                  </c:pt>
                  <c:pt idx="18">
                    <c:v>3.7999999999999972</c:v>
                  </c:pt>
                  <c:pt idx="19">
                    <c:v>3.1000000000000014</c:v>
                  </c:pt>
                  <c:pt idx="20">
                    <c:v>3.4000000000000021</c:v>
                  </c:pt>
                  <c:pt idx="21">
                    <c:v>2.5</c:v>
                  </c:pt>
                </c:numCache>
              </c:numRef>
            </c:plus>
            <c:minus>
              <c:numRef>
                <c:f>'Māori vs NMNP by sex'!$BK$47:$BK$68</c:f>
                <c:numCache>
                  <c:formatCode>General</c:formatCode>
                  <c:ptCount val="22"/>
                  <c:pt idx="0">
                    <c:v>3.3999999999999986</c:v>
                  </c:pt>
                  <c:pt idx="5">
                    <c:v>4.3999999999999986</c:v>
                  </c:pt>
                  <c:pt idx="6">
                    <c:v>4.3999999999999986</c:v>
                  </c:pt>
                  <c:pt idx="7">
                    <c:v>3.5999999999999979</c:v>
                  </c:pt>
                  <c:pt idx="8">
                    <c:v>4</c:v>
                  </c:pt>
                  <c:pt idx="9">
                    <c:v>4.1000000000000014</c:v>
                  </c:pt>
                  <c:pt idx="10">
                    <c:v>3.9000000000000021</c:v>
                  </c:pt>
                  <c:pt idx="11">
                    <c:v>3</c:v>
                  </c:pt>
                  <c:pt idx="16">
                    <c:v>3.5</c:v>
                  </c:pt>
                  <c:pt idx="17">
                    <c:v>3</c:v>
                  </c:pt>
                  <c:pt idx="18">
                    <c:v>3.5</c:v>
                  </c:pt>
                  <c:pt idx="19">
                    <c:v>2.8999999999999986</c:v>
                  </c:pt>
                  <c:pt idx="20">
                    <c:v>3.1999999999999993</c:v>
                  </c:pt>
                  <c:pt idx="21">
                    <c:v>2.4000000000000021</c:v>
                  </c:pt>
                </c:numCache>
              </c:numRef>
            </c:minus>
            <c:spPr>
              <a:ln w="12700">
                <a:solidFill>
                  <a:srgbClr val="0070C0"/>
                </a:solidFill>
              </a:ln>
            </c:spPr>
          </c:errBars>
          <c:cat>
            <c:multiLvlStrRef>
              <c:f>'Māori vs NMNP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NMNP by sex'!$BG$47:$BG$68</c:f>
              <c:numCache>
                <c:formatCode>General</c:formatCode>
                <c:ptCount val="22"/>
                <c:pt idx="0">
                  <c:v>34</c:v>
                </c:pt>
                <c:pt idx="5">
                  <c:v>37.9</c:v>
                </c:pt>
                <c:pt idx="6">
                  <c:v>31.2</c:v>
                </c:pt>
                <c:pt idx="7">
                  <c:v>34.799999999999997</c:v>
                </c:pt>
                <c:pt idx="8">
                  <c:v>35.4</c:v>
                </c:pt>
                <c:pt idx="9">
                  <c:v>30.6</c:v>
                </c:pt>
                <c:pt idx="10">
                  <c:v>29.6</c:v>
                </c:pt>
                <c:pt idx="11">
                  <c:v>29.5</c:v>
                </c:pt>
                <c:pt idx="16">
                  <c:v>26.9</c:v>
                </c:pt>
                <c:pt idx="17">
                  <c:v>25.6</c:v>
                </c:pt>
                <c:pt idx="18">
                  <c:v>28.6</c:v>
                </c:pt>
                <c:pt idx="19">
                  <c:v>25.7</c:v>
                </c:pt>
                <c:pt idx="20">
                  <c:v>30.3</c:v>
                </c:pt>
                <c:pt idx="21">
                  <c:v>27.6</c:v>
                </c:pt>
              </c:numCache>
            </c:numRef>
          </c:val>
          <c:smooth val="0"/>
          <c:extLst>
            <c:ext xmlns:c16="http://schemas.microsoft.com/office/drawing/2014/chart" uri="{C3380CC4-5D6E-409C-BE32-E72D297353CC}">
              <c16:uniqueId val="{00000002-CC02-4F10-B09A-37BD435FA1B1}"/>
            </c:ext>
          </c:extLst>
        </c:ser>
        <c:ser>
          <c:idx val="2"/>
          <c:order val="1"/>
          <c:tx>
            <c:strRef>
              <c:f>'Māori vs NMNP by sex'!$BH$33</c:f>
              <c:strCache>
                <c:ptCount val="1"/>
                <c:pt idx="0">
                  <c:v>NMNP</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CC02-4F10-B09A-37BD435FA1B1}"/>
              </c:ext>
            </c:extLst>
          </c:dPt>
          <c:errBars>
            <c:errDir val="y"/>
            <c:errBarType val="both"/>
            <c:errValType val="cust"/>
            <c:noEndCap val="0"/>
            <c:plus>
              <c:numRef>
                <c:f>'Māori vs NMNP by sex'!$BO$47:$BO$68</c:f>
                <c:numCache>
                  <c:formatCode>General</c:formatCode>
                  <c:ptCount val="22"/>
                  <c:pt idx="0">
                    <c:v>1.8999999999999986</c:v>
                  </c:pt>
                  <c:pt idx="5">
                    <c:v>2.3000000000000043</c:v>
                  </c:pt>
                  <c:pt idx="6">
                    <c:v>2.7000000000000028</c:v>
                  </c:pt>
                  <c:pt idx="7">
                    <c:v>2.1999999999999957</c:v>
                  </c:pt>
                  <c:pt idx="8">
                    <c:v>2.5</c:v>
                  </c:pt>
                  <c:pt idx="9">
                    <c:v>2.3000000000000043</c:v>
                  </c:pt>
                  <c:pt idx="10">
                    <c:v>2.1999999999999957</c:v>
                  </c:pt>
                  <c:pt idx="11">
                    <c:v>2.0999999999999979</c:v>
                  </c:pt>
                  <c:pt idx="16">
                    <c:v>2.5</c:v>
                  </c:pt>
                  <c:pt idx="17">
                    <c:v>2.3999999999999986</c:v>
                  </c:pt>
                  <c:pt idx="18">
                    <c:v>1.8000000000000007</c:v>
                  </c:pt>
                  <c:pt idx="19">
                    <c:v>2.1000000000000014</c:v>
                  </c:pt>
                  <c:pt idx="20">
                    <c:v>1.9000000000000021</c:v>
                  </c:pt>
                  <c:pt idx="21">
                    <c:v>1.9000000000000021</c:v>
                  </c:pt>
                </c:numCache>
              </c:numRef>
            </c:plus>
            <c:minus>
              <c:numRef>
                <c:f>'Māori vs NMNP by sex'!$BN$47:$BN$68</c:f>
                <c:numCache>
                  <c:formatCode>General</c:formatCode>
                  <c:ptCount val="22"/>
                  <c:pt idx="0">
                    <c:v>1.8999999999999986</c:v>
                  </c:pt>
                  <c:pt idx="5">
                    <c:v>2.2999999999999972</c:v>
                  </c:pt>
                  <c:pt idx="6">
                    <c:v>2.5</c:v>
                  </c:pt>
                  <c:pt idx="7">
                    <c:v>2.1000000000000014</c:v>
                  </c:pt>
                  <c:pt idx="8">
                    <c:v>2.4000000000000057</c:v>
                  </c:pt>
                  <c:pt idx="9">
                    <c:v>2.1999999999999957</c:v>
                  </c:pt>
                  <c:pt idx="10">
                    <c:v>2.2000000000000028</c:v>
                  </c:pt>
                  <c:pt idx="11">
                    <c:v>2</c:v>
                  </c:pt>
                  <c:pt idx="16">
                    <c:v>2.4000000000000021</c:v>
                  </c:pt>
                  <c:pt idx="17">
                    <c:v>2.1999999999999993</c:v>
                  </c:pt>
                  <c:pt idx="18">
                    <c:v>1.6999999999999993</c:v>
                  </c:pt>
                  <c:pt idx="19">
                    <c:v>2.1000000000000014</c:v>
                  </c:pt>
                  <c:pt idx="20">
                    <c:v>1.8999999999999986</c:v>
                  </c:pt>
                  <c:pt idx="21">
                    <c:v>1.7999999999999972</c:v>
                  </c:pt>
                </c:numCache>
              </c:numRef>
            </c:minus>
            <c:spPr>
              <a:ln>
                <a:solidFill>
                  <a:sysClr val="window" lastClr="FFFFFF">
                    <a:lumMod val="65000"/>
                  </a:sysClr>
                </a:solidFill>
              </a:ln>
            </c:spPr>
          </c:errBars>
          <c:cat>
            <c:multiLvlStrRef>
              <c:f>'Māori vs NMNP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NMNP by sex'!$BH$47:$BH$68</c:f>
              <c:numCache>
                <c:formatCode>General</c:formatCode>
                <c:ptCount val="22"/>
                <c:pt idx="0">
                  <c:v>40.6</c:v>
                </c:pt>
                <c:pt idx="5">
                  <c:v>39.299999999999997</c:v>
                </c:pt>
                <c:pt idx="6">
                  <c:v>37.299999999999997</c:v>
                </c:pt>
                <c:pt idx="7">
                  <c:v>40.200000000000003</c:v>
                </c:pt>
                <c:pt idx="8">
                  <c:v>39.200000000000003</c:v>
                </c:pt>
                <c:pt idx="9">
                  <c:v>40.299999999999997</c:v>
                </c:pt>
                <c:pt idx="10">
                  <c:v>38.6</c:v>
                </c:pt>
                <c:pt idx="11">
                  <c:v>27.8</c:v>
                </c:pt>
                <c:pt idx="16">
                  <c:v>28.8</c:v>
                </c:pt>
                <c:pt idx="17">
                  <c:v>28</c:v>
                </c:pt>
                <c:pt idx="18">
                  <c:v>28.8</c:v>
                </c:pt>
                <c:pt idx="19">
                  <c:v>28.5</c:v>
                </c:pt>
                <c:pt idx="20">
                  <c:v>29.4</c:v>
                </c:pt>
                <c:pt idx="21">
                  <c:v>27.4</c:v>
                </c:pt>
              </c:numCache>
            </c:numRef>
          </c:val>
          <c:smooth val="0"/>
          <c:extLst>
            <c:ext xmlns:c16="http://schemas.microsoft.com/office/drawing/2014/chart" uri="{C3380CC4-5D6E-409C-BE32-E72D297353CC}">
              <c16:uniqueId val="{00000005-CC02-4F10-B09A-37BD435FA1B1}"/>
            </c:ext>
          </c:extLst>
        </c:ser>
        <c:ser>
          <c:idx val="0"/>
          <c:order val="2"/>
          <c:tx>
            <c:v>Ghost</c:v>
          </c:tx>
          <c:spPr>
            <a:ln w="28575" cap="rnd">
              <a:noFill/>
              <a:round/>
            </a:ln>
            <a:effectLst/>
          </c:spPr>
          <c:marker>
            <c:symbol val="none"/>
          </c:marker>
          <c:cat>
            <c:multiLvlStrRef>
              <c:f>'Māori vs NMNP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NMNP by sex'!$BI$35:$BI$36</c:f>
              <c:numCache>
                <c:formatCode>General</c:formatCode>
                <c:ptCount val="2"/>
                <c:pt idx="0">
                  <c:v>40.6</c:v>
                </c:pt>
                <c:pt idx="1">
                  <c:v>25.6</c:v>
                </c:pt>
              </c:numCache>
            </c:numRef>
          </c:val>
          <c:smooth val="0"/>
          <c:extLst>
            <c:ext xmlns:c16="http://schemas.microsoft.com/office/drawing/2014/chart" uri="{C3380CC4-5D6E-409C-BE32-E72D297353CC}">
              <c16:uniqueId val="{00000006-CC02-4F10-B09A-37BD435FA1B1}"/>
            </c:ext>
          </c:extLst>
        </c:ser>
        <c:dLbls>
          <c:showLegendKey val="0"/>
          <c:showVal val="0"/>
          <c:showCatName val="0"/>
          <c:showSerName val="0"/>
          <c:showPercent val="0"/>
          <c:showBubbleSize val="0"/>
        </c:dLbls>
        <c:marker val="1"/>
        <c:smooth val="0"/>
        <c:axId val="314039192"/>
        <c:axId val="314039584"/>
      </c:lineChart>
      <c:catAx>
        <c:axId val="31403919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039584"/>
        <c:crosses val="autoZero"/>
        <c:auto val="1"/>
        <c:lblAlgn val="ctr"/>
        <c:lblOffset val="100"/>
        <c:noMultiLvlLbl val="0"/>
      </c:catAx>
      <c:valAx>
        <c:axId val="31403958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039192"/>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NMNP by sex'!$BQ$47</c:f>
              <c:strCache>
                <c:ptCount val="1"/>
                <c:pt idx="0">
                  <c:v>Māori male vs NMNP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5732-464C-8698-D6DB159900EB}"/>
              </c:ext>
            </c:extLst>
          </c:dPt>
          <c:errBars>
            <c:errDir val="y"/>
            <c:errBarType val="both"/>
            <c:errValType val="cust"/>
            <c:noEndCap val="0"/>
            <c:plus>
              <c:numRef>
                <c:f>'Māori vs NMNP by sex'!$BY$47:$BY$57</c:f>
                <c:numCache>
                  <c:formatCode>General</c:formatCode>
                  <c:ptCount val="11"/>
                  <c:pt idx="0">
                    <c:v>9.000000000000008E-2</c:v>
                  </c:pt>
                  <c:pt idx="5">
                    <c:v>0.13</c:v>
                  </c:pt>
                  <c:pt idx="6">
                    <c:v>0.12</c:v>
                  </c:pt>
                  <c:pt idx="7">
                    <c:v>8.9999999999999969E-2</c:v>
                  </c:pt>
                  <c:pt idx="8">
                    <c:v>0.12</c:v>
                  </c:pt>
                  <c:pt idx="9">
                    <c:v>0.12</c:v>
                  </c:pt>
                  <c:pt idx="10">
                    <c:v>9.9999999999999978E-2</c:v>
                  </c:pt>
                </c:numCache>
              </c:numRef>
            </c:plus>
            <c:minus>
              <c:numRef>
                <c:f>'Māori vs NMNP by sex'!$BX$47:$BX$57</c:f>
                <c:numCache>
                  <c:formatCode>General</c:formatCode>
                  <c:ptCount val="11"/>
                  <c:pt idx="0">
                    <c:v>8.9999999999999969E-2</c:v>
                  </c:pt>
                  <c:pt idx="5">
                    <c:v>0.12</c:v>
                  </c:pt>
                  <c:pt idx="6">
                    <c:v>0.10999999999999999</c:v>
                  </c:pt>
                  <c:pt idx="7">
                    <c:v>7.999999999999996E-2</c:v>
                  </c:pt>
                  <c:pt idx="8">
                    <c:v>9.9999999999999978E-2</c:v>
                  </c:pt>
                  <c:pt idx="9">
                    <c:v>9.9999999999999978E-2</c:v>
                  </c:pt>
                  <c:pt idx="10">
                    <c:v>8.9999999999999969E-2</c:v>
                  </c:pt>
                </c:numCache>
              </c:numRef>
            </c:minus>
            <c:spPr>
              <a:ln w="12700">
                <a:solidFill>
                  <a:schemeClr val="accent6">
                    <a:lumMod val="75000"/>
                  </a:schemeClr>
                </a:solidFill>
              </a:ln>
            </c:spPr>
          </c:errBars>
          <c:cat>
            <c:strRef>
              <c:f>'Māori vs NMNP by sex'!$BR$35:$BR$45</c:f>
              <c:strCache>
                <c:ptCount val="11"/>
                <c:pt idx="0">
                  <c:v>2006/07</c:v>
                </c:pt>
                <c:pt idx="5">
                  <c:v>2011/12</c:v>
                </c:pt>
                <c:pt idx="6">
                  <c:v>2012/13</c:v>
                </c:pt>
                <c:pt idx="7">
                  <c:v>2013/14</c:v>
                </c:pt>
                <c:pt idx="8">
                  <c:v>2014/15</c:v>
                </c:pt>
                <c:pt idx="9">
                  <c:v>2015/16</c:v>
                </c:pt>
                <c:pt idx="10">
                  <c:v>2016/17</c:v>
                </c:pt>
              </c:strCache>
            </c:strRef>
          </c:cat>
          <c:val>
            <c:numRef>
              <c:f>'Māori vs NMNP by sex'!$BT$47:$BT$57</c:f>
              <c:numCache>
                <c:formatCode>General</c:formatCode>
                <c:ptCount val="11"/>
                <c:pt idx="0">
                  <c:v>0.83</c:v>
                </c:pt>
                <c:pt idx="5">
                  <c:v>0.93</c:v>
                </c:pt>
                <c:pt idx="6">
                  <c:v>0.82</c:v>
                </c:pt>
                <c:pt idx="7">
                  <c:v>0.85</c:v>
                </c:pt>
                <c:pt idx="8">
                  <c:v>0.87</c:v>
                </c:pt>
                <c:pt idx="9">
                  <c:v>0.77</c:v>
                </c:pt>
                <c:pt idx="10">
                  <c:v>0.76</c:v>
                </c:pt>
              </c:numCache>
            </c:numRef>
          </c:val>
          <c:smooth val="0"/>
          <c:extLst>
            <c:ext xmlns:c16="http://schemas.microsoft.com/office/drawing/2014/chart" uri="{C3380CC4-5D6E-409C-BE32-E72D297353CC}">
              <c16:uniqueId val="{00000001-5732-464C-8698-D6DB159900EB}"/>
            </c:ext>
          </c:extLst>
        </c:ser>
        <c:ser>
          <c:idx val="3"/>
          <c:order val="1"/>
          <c:tx>
            <c:strRef>
              <c:f>'Māori vs NMNP by sex'!$BQ$58</c:f>
              <c:strCache>
                <c:ptCount val="1"/>
                <c:pt idx="0">
                  <c:v>Māori female vs NMNP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NMNP by sex'!$BY$58:$BY$68</c:f>
                <c:numCache>
                  <c:formatCode>General</c:formatCode>
                  <c:ptCount val="11"/>
                  <c:pt idx="0">
                    <c:v>0.12999999999999989</c:v>
                  </c:pt>
                  <c:pt idx="5">
                    <c:v>0.15000000000000002</c:v>
                  </c:pt>
                  <c:pt idx="6">
                    <c:v>0.12</c:v>
                  </c:pt>
                  <c:pt idx="7">
                    <c:v>0.12000000000000011</c:v>
                  </c:pt>
                  <c:pt idx="8">
                    <c:v>0.12</c:v>
                  </c:pt>
                  <c:pt idx="9">
                    <c:v>0.1100000000000001</c:v>
                  </c:pt>
                  <c:pt idx="10">
                    <c:v>9.000000000000008E-2</c:v>
                  </c:pt>
                </c:numCache>
              </c:numRef>
            </c:plus>
            <c:minus>
              <c:numRef>
                <c:f>'Māori vs NMNP by sex'!$BX$58:$BX$68</c:f>
                <c:numCache>
                  <c:formatCode>General</c:formatCode>
                  <c:ptCount val="11"/>
                  <c:pt idx="0">
                    <c:v>0.12</c:v>
                  </c:pt>
                  <c:pt idx="5">
                    <c:v>0.13</c:v>
                  </c:pt>
                  <c:pt idx="6">
                    <c:v>9.9999999999999978E-2</c:v>
                  </c:pt>
                  <c:pt idx="7">
                    <c:v>0.12</c:v>
                  </c:pt>
                  <c:pt idx="8">
                    <c:v>0.10999999999999999</c:v>
                  </c:pt>
                  <c:pt idx="9">
                    <c:v>0.10999999999999999</c:v>
                  </c:pt>
                  <c:pt idx="10">
                    <c:v>8.9999999999999969E-2</c:v>
                  </c:pt>
                </c:numCache>
              </c:numRef>
            </c:minus>
            <c:spPr>
              <a:ln>
                <a:solidFill>
                  <a:schemeClr val="accent2">
                    <a:lumMod val="75000"/>
                  </a:schemeClr>
                </a:solidFill>
              </a:ln>
            </c:spPr>
          </c:errBars>
          <c:val>
            <c:numRef>
              <c:f>'Māori vs NMNP by sex'!$BT$58:$BT$68</c:f>
              <c:numCache>
                <c:formatCode>General</c:formatCode>
                <c:ptCount val="11"/>
                <c:pt idx="0">
                  <c:v>1.01</c:v>
                </c:pt>
                <c:pt idx="5">
                  <c:v>0.9</c:v>
                </c:pt>
                <c:pt idx="6">
                  <c:v>0.88</c:v>
                </c:pt>
                <c:pt idx="7">
                  <c:v>0.96</c:v>
                </c:pt>
                <c:pt idx="8">
                  <c:v>0.91</c:v>
                </c:pt>
                <c:pt idx="9">
                  <c:v>1</c:v>
                </c:pt>
                <c:pt idx="10">
                  <c:v>0.94</c:v>
                </c:pt>
              </c:numCache>
            </c:numRef>
          </c:val>
          <c:smooth val="0"/>
          <c:extLst>
            <c:ext xmlns:c16="http://schemas.microsoft.com/office/drawing/2014/chart" uri="{C3380CC4-5D6E-409C-BE32-E72D297353CC}">
              <c16:uniqueId val="{00000002-5732-464C-8698-D6DB159900EB}"/>
            </c:ext>
          </c:extLst>
        </c:ser>
        <c:ser>
          <c:idx val="2"/>
          <c:order val="2"/>
          <c:tx>
            <c:v>Ghost</c:v>
          </c:tx>
          <c:spPr>
            <a:ln w="28575" cap="rnd">
              <a:noFill/>
              <a:round/>
            </a:ln>
            <a:effectLst/>
          </c:spPr>
          <c:marker>
            <c:symbol val="none"/>
          </c:marker>
          <c:cat>
            <c:strRef>
              <c:f>'Māori vs NMNP by sex'!$BR$35:$BR$45</c:f>
              <c:strCache>
                <c:ptCount val="11"/>
                <c:pt idx="0">
                  <c:v>2006/07</c:v>
                </c:pt>
                <c:pt idx="5">
                  <c:v>2011/12</c:v>
                </c:pt>
                <c:pt idx="6">
                  <c:v>2012/13</c:v>
                </c:pt>
                <c:pt idx="7">
                  <c:v>2013/14</c:v>
                </c:pt>
                <c:pt idx="8">
                  <c:v>2014/15</c:v>
                </c:pt>
                <c:pt idx="9">
                  <c:v>2015/16</c:v>
                </c:pt>
                <c:pt idx="10">
                  <c:v>2016/17</c:v>
                </c:pt>
              </c:strCache>
            </c:strRef>
          </c:cat>
          <c:val>
            <c:numRef>
              <c:f>'Māori vs NMNP by sex'!$BV$35:$BV$36</c:f>
              <c:numCache>
                <c:formatCode>General</c:formatCode>
                <c:ptCount val="2"/>
                <c:pt idx="0">
                  <c:v>1.01</c:v>
                </c:pt>
                <c:pt idx="1">
                  <c:v>0.76</c:v>
                </c:pt>
              </c:numCache>
            </c:numRef>
          </c:val>
          <c:smooth val="0"/>
          <c:extLst>
            <c:ext xmlns:c16="http://schemas.microsoft.com/office/drawing/2014/chart" uri="{C3380CC4-5D6E-409C-BE32-E72D297353CC}">
              <c16:uniqueId val="{00000003-5732-464C-8698-D6DB159900EB}"/>
            </c:ext>
          </c:extLst>
        </c:ser>
        <c:ser>
          <c:idx val="1"/>
          <c:order val="3"/>
          <c:tx>
            <c:strRef>
              <c:f>'Māori vs NMNP by sex'!$CA$45</c:f>
              <c:strCache>
                <c:ptCount val="1"/>
                <c:pt idx="0">
                  <c:v>Reference (1.00)</c:v>
                </c:pt>
              </c:strCache>
            </c:strRef>
          </c:tx>
          <c:spPr>
            <a:ln>
              <a:solidFill>
                <a:schemeClr val="tx1"/>
              </a:solidFill>
            </a:ln>
          </c:spPr>
          <c:marker>
            <c:symbol val="none"/>
          </c:marker>
          <c:cat>
            <c:strRef>
              <c:f>'Māori vs NMNP by sex'!$BR$35:$BR$45</c:f>
              <c:strCache>
                <c:ptCount val="11"/>
                <c:pt idx="0">
                  <c:v>2006/07</c:v>
                </c:pt>
                <c:pt idx="5">
                  <c:v>2011/12</c:v>
                </c:pt>
                <c:pt idx="6">
                  <c:v>2012/13</c:v>
                </c:pt>
                <c:pt idx="7">
                  <c:v>2013/14</c:v>
                </c:pt>
                <c:pt idx="8">
                  <c:v>2014/15</c:v>
                </c:pt>
                <c:pt idx="9">
                  <c:v>2015/16</c:v>
                </c:pt>
                <c:pt idx="10">
                  <c:v>2016/17</c:v>
                </c:pt>
              </c:strCache>
            </c:strRef>
          </c:cat>
          <c:val>
            <c:numRef>
              <c:f>'Māori vs NMNP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5732-464C-8698-D6DB159900EB}"/>
            </c:ext>
          </c:extLst>
        </c:ser>
        <c:dLbls>
          <c:showLegendKey val="0"/>
          <c:showVal val="0"/>
          <c:showCatName val="0"/>
          <c:showSerName val="0"/>
          <c:showPercent val="0"/>
          <c:showBubbleSize val="0"/>
        </c:dLbls>
        <c:marker val="1"/>
        <c:smooth val="0"/>
        <c:axId val="314037232"/>
        <c:axId val="314038800"/>
      </c:lineChart>
      <c:catAx>
        <c:axId val="31403723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038800"/>
        <c:crosses val="autoZero"/>
        <c:auto val="1"/>
        <c:lblAlgn val="ctr"/>
        <c:lblOffset val="100"/>
        <c:tickLblSkip val="1"/>
        <c:noMultiLvlLbl val="0"/>
      </c:catAx>
      <c:valAx>
        <c:axId val="31403880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037232"/>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10</xdr:col>
      <xdr:colOff>571499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59117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 non-Pacific'!$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Overweight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non-Pacific'!$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non-Pacific'!$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non-Pacific'!$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 non-Pacific'!$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Overweight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non-Pacific'!$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non-Pacific'!$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non-Pacific'!$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99059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64832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MNP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Overweight - Adults</a:t>
          </a:fld>
          <a:endParaRPr lang="en-NZ" sz="1100" b="1"/>
        </a:p>
      </cdr:txBody>
    </cdr:sp>
  </cdr:relSizeAnchor>
  <cdr:relSizeAnchor xmlns:cdr="http://schemas.openxmlformats.org/drawingml/2006/chartDrawing">
    <cdr:from>
      <cdr:x>0</cdr:x>
      <cdr:y>0.06765</cdr:y>
    </cdr:from>
    <cdr:to>
      <cdr:x>0.60699</cdr:x>
      <cdr:y>0.14454</cdr:y>
    </cdr:to>
    <cdr:sp macro="" textlink="'Māori vs NMNP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 by sex</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MNP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Percentages (rate per 100)</a:t>
          </a:fld>
          <a:endParaRPr lang="en-NZ" sz="1050"/>
        </a:p>
      </cdr:txBody>
    </cdr:sp>
  </cdr:relSizeAnchor>
  <cdr:relSizeAnchor xmlns:cdr="http://schemas.openxmlformats.org/drawingml/2006/chartDrawing">
    <cdr:from>
      <cdr:x>0</cdr:x>
      <cdr:y>0.90095</cdr:y>
    </cdr:from>
    <cdr:to>
      <cdr:x>0.82059</cdr:x>
      <cdr:y>0.95976</cdr:y>
    </cdr:to>
    <cdr:sp macro="" textlink="'Māori vs NMNP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MNP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Overweight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MNP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MNP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#N/A</a:t>
          </a:fld>
          <a:endParaRPr lang="en-NZ" sz="1050"/>
        </a:p>
      </cdr:txBody>
    </cdr:sp>
  </cdr:relSizeAnchor>
  <cdr:relSizeAnchor xmlns:cdr="http://schemas.openxmlformats.org/drawingml/2006/chartDrawing">
    <cdr:from>
      <cdr:x>0</cdr:x>
      <cdr:y>0.90327</cdr:y>
    </cdr:from>
    <cdr:to>
      <cdr:x>0.79531</cdr:x>
      <cdr:y>0.97656</cdr:y>
    </cdr:to>
    <cdr:sp macro="" textlink="'Māori vs NMNP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zoomScaleNormal="100" workbookViewId="0">
      <selection activeCell="K2" sqref="K2"/>
    </sheetView>
  </sheetViews>
  <sheetFormatPr defaultColWidth="8.88671875" defaultRowHeight="13.2" x14ac:dyDescent="0.25"/>
  <cols>
    <col min="1" max="16384" width="8.88671875" style="6"/>
  </cols>
  <sheetData>
    <row r="1" spans="1:10" ht="37.799999999999997" x14ac:dyDescent="0.25">
      <c r="A1" s="50" t="s">
        <v>47</v>
      </c>
    </row>
    <row r="2" spans="1:10" ht="18" x14ac:dyDescent="0.25">
      <c r="A2" s="51" t="s">
        <v>48</v>
      </c>
    </row>
    <row r="3" spans="1:10" ht="14.25" customHeight="1" x14ac:dyDescent="0.25">
      <c r="A3" s="64" t="s">
        <v>79</v>
      </c>
      <c r="B3" s="64"/>
      <c r="C3" s="64"/>
      <c r="D3" s="64"/>
      <c r="E3" s="64"/>
      <c r="F3" s="64"/>
      <c r="G3" s="64"/>
      <c r="H3" s="64"/>
      <c r="I3" s="64"/>
      <c r="J3" s="64"/>
    </row>
    <row r="4" spans="1:10" ht="14.25" customHeight="1" x14ac:dyDescent="0.25">
      <c r="A4" s="64"/>
      <c r="B4" s="64"/>
      <c r="C4" s="64"/>
      <c r="D4" s="64"/>
      <c r="E4" s="64"/>
      <c r="F4" s="64"/>
      <c r="G4" s="64"/>
      <c r="H4" s="64"/>
      <c r="I4" s="64"/>
      <c r="J4" s="64"/>
    </row>
    <row r="5" spans="1:10" ht="14.25" customHeight="1" x14ac:dyDescent="0.25">
      <c r="A5" s="52"/>
      <c r="B5" s="52"/>
      <c r="C5" s="52"/>
      <c r="D5" s="52"/>
      <c r="E5" s="52"/>
      <c r="F5" s="52"/>
      <c r="G5" s="52"/>
      <c r="H5" s="52"/>
      <c r="I5" s="52"/>
      <c r="J5" s="52"/>
    </row>
    <row r="6" spans="1:10" ht="14.25" customHeight="1" x14ac:dyDescent="0.25">
      <c r="A6" s="64" t="s">
        <v>78</v>
      </c>
      <c r="B6" s="64"/>
      <c r="C6" s="64"/>
      <c r="D6" s="64"/>
      <c r="E6" s="64"/>
      <c r="F6" s="64"/>
      <c r="G6" s="64"/>
      <c r="H6" s="64"/>
      <c r="I6" s="64"/>
      <c r="J6" s="64"/>
    </row>
    <row r="7" spans="1:10" ht="14.25" customHeight="1" x14ac:dyDescent="0.25">
      <c r="A7" s="64"/>
      <c r="B7" s="64"/>
      <c r="C7" s="64"/>
      <c r="D7" s="64"/>
      <c r="E7" s="64"/>
      <c r="F7" s="64"/>
      <c r="G7" s="64"/>
      <c r="H7" s="64"/>
      <c r="I7" s="64"/>
      <c r="J7" s="64"/>
    </row>
    <row r="8" spans="1:10" ht="14.25" customHeight="1" x14ac:dyDescent="0.25">
      <c r="A8" s="64"/>
      <c r="B8" s="64"/>
      <c r="C8" s="64"/>
      <c r="D8" s="64"/>
      <c r="E8" s="64"/>
      <c r="F8" s="64"/>
      <c r="G8" s="64"/>
      <c r="H8" s="64"/>
      <c r="I8" s="64"/>
      <c r="J8" s="64"/>
    </row>
    <row r="9" spans="1:10" ht="14.25" customHeight="1" x14ac:dyDescent="0.25">
      <c r="A9" s="64"/>
      <c r="B9" s="64"/>
      <c r="C9" s="64"/>
      <c r="D9" s="64"/>
      <c r="E9" s="64"/>
      <c r="F9" s="64"/>
      <c r="G9" s="64"/>
      <c r="H9" s="64"/>
      <c r="I9" s="64"/>
      <c r="J9" s="64"/>
    </row>
    <row r="10" spans="1:10" ht="14.25" customHeight="1" x14ac:dyDescent="0.25">
      <c r="A10" s="64"/>
      <c r="B10" s="64"/>
      <c r="C10" s="64"/>
      <c r="D10" s="64"/>
      <c r="E10" s="64"/>
      <c r="F10" s="64"/>
      <c r="G10" s="64"/>
      <c r="H10" s="64"/>
      <c r="I10" s="64"/>
      <c r="J10" s="64"/>
    </row>
    <row r="11" spans="1:10" ht="14.25" customHeight="1" x14ac:dyDescent="0.25">
      <c r="A11" s="53"/>
      <c r="B11" s="53"/>
      <c r="C11" s="53"/>
      <c r="D11" s="53"/>
      <c r="E11" s="53"/>
      <c r="F11" s="53"/>
      <c r="G11" s="53"/>
      <c r="H11" s="53"/>
      <c r="I11" s="53"/>
      <c r="J11" s="53"/>
    </row>
    <row r="12" spans="1:10" ht="18" x14ac:dyDescent="0.25">
      <c r="A12" s="51" t="s">
        <v>49</v>
      </c>
    </row>
    <row r="13" spans="1:10" x14ac:dyDescent="0.25">
      <c r="A13" s="65" t="s">
        <v>50</v>
      </c>
      <c r="B13" s="65"/>
      <c r="C13" s="65"/>
      <c r="D13" s="65"/>
      <c r="E13" s="65"/>
      <c r="F13" s="65"/>
      <c r="G13" s="65"/>
      <c r="H13" s="65"/>
      <c r="I13" s="65"/>
      <c r="J13" s="65"/>
    </row>
    <row r="14" spans="1:10" ht="13.8" customHeight="1" x14ac:dyDescent="0.25">
      <c r="A14" s="65"/>
      <c r="B14" s="65"/>
      <c r="C14" s="65"/>
      <c r="D14" s="65"/>
      <c r="E14" s="65"/>
      <c r="F14" s="65"/>
      <c r="G14" s="65"/>
      <c r="H14" s="65"/>
      <c r="I14" s="65"/>
      <c r="J14" s="65"/>
    </row>
    <row r="15" spans="1:10" ht="13.8" x14ac:dyDescent="0.25">
      <c r="A15" s="54"/>
    </row>
    <row r="16" spans="1:10" ht="18" x14ac:dyDescent="0.25">
      <c r="A16" s="51" t="s">
        <v>51</v>
      </c>
    </row>
    <row r="17" spans="1:10" ht="14.25" customHeight="1" x14ac:dyDescent="0.25">
      <c r="A17" s="64" t="s">
        <v>85</v>
      </c>
      <c r="B17" s="64"/>
      <c r="C17" s="64"/>
      <c r="D17" s="64"/>
      <c r="E17" s="64"/>
      <c r="F17" s="64"/>
      <c r="G17" s="64"/>
      <c r="H17" s="64"/>
      <c r="I17" s="64"/>
      <c r="J17" s="64"/>
    </row>
    <row r="18" spans="1:10" ht="14.25" customHeight="1" x14ac:dyDescent="0.25">
      <c r="A18" s="64"/>
      <c r="B18" s="64"/>
      <c r="C18" s="64"/>
      <c r="D18" s="64"/>
      <c r="E18" s="64"/>
      <c r="F18" s="64"/>
      <c r="G18" s="64"/>
      <c r="H18" s="64"/>
      <c r="I18" s="64"/>
      <c r="J18" s="64"/>
    </row>
    <row r="19" spans="1:10" ht="14.25" customHeight="1" x14ac:dyDescent="0.25">
      <c r="A19" s="64"/>
      <c r="B19" s="64"/>
      <c r="C19" s="64"/>
      <c r="D19" s="64"/>
      <c r="E19" s="64"/>
      <c r="F19" s="64"/>
      <c r="G19" s="64"/>
      <c r="H19" s="64"/>
      <c r="I19" s="64"/>
      <c r="J19" s="64"/>
    </row>
    <row r="20" spans="1:10" ht="14.25" customHeight="1" x14ac:dyDescent="0.25">
      <c r="A20" s="64"/>
      <c r="B20" s="64"/>
      <c r="C20" s="64"/>
      <c r="D20" s="64"/>
      <c r="E20" s="64"/>
      <c r="F20" s="64"/>
      <c r="G20" s="64"/>
      <c r="H20" s="64"/>
      <c r="I20" s="64"/>
      <c r="J20" s="64"/>
    </row>
    <row r="21" spans="1:10" ht="14.25" customHeight="1" x14ac:dyDescent="0.25">
      <c r="A21" s="64"/>
      <c r="B21" s="64"/>
      <c r="C21" s="64"/>
      <c r="D21" s="64"/>
      <c r="E21" s="64"/>
      <c r="F21" s="64"/>
      <c r="G21" s="64"/>
      <c r="H21" s="64"/>
      <c r="I21" s="64"/>
      <c r="J21" s="64"/>
    </row>
    <row r="22" spans="1:10" ht="14.25" customHeight="1" x14ac:dyDescent="0.25">
      <c r="A22" s="64"/>
      <c r="B22" s="64"/>
      <c r="C22" s="64"/>
      <c r="D22" s="64"/>
      <c r="E22" s="64"/>
      <c r="F22" s="64"/>
      <c r="G22" s="64"/>
      <c r="H22" s="64"/>
      <c r="I22" s="64"/>
      <c r="J22" s="64"/>
    </row>
    <row r="23" spans="1:10" ht="14.25" customHeight="1" x14ac:dyDescent="0.25">
      <c r="A23" s="64"/>
      <c r="B23" s="64"/>
      <c r="C23" s="64"/>
      <c r="D23" s="64"/>
      <c r="E23" s="64"/>
      <c r="F23" s="64"/>
      <c r="G23" s="64"/>
      <c r="H23" s="64"/>
      <c r="I23" s="64"/>
      <c r="J23" s="64"/>
    </row>
    <row r="24" spans="1:10" ht="14.25" customHeight="1" x14ac:dyDescent="0.25">
      <c r="A24" s="55"/>
      <c r="B24" s="55"/>
      <c r="C24" s="55"/>
      <c r="D24" s="55"/>
      <c r="E24" s="55"/>
      <c r="F24" s="55"/>
      <c r="G24" s="55"/>
      <c r="H24" s="55"/>
      <c r="I24" s="55"/>
      <c r="J24" s="55"/>
    </row>
    <row r="25" spans="1:10" ht="18" x14ac:dyDescent="0.25">
      <c r="A25" s="51" t="s">
        <v>80</v>
      </c>
    </row>
    <row r="26" spans="1:10" ht="14.25" customHeight="1" x14ac:dyDescent="0.25">
      <c r="A26" s="64" t="s">
        <v>86</v>
      </c>
      <c r="B26" s="64"/>
      <c r="C26" s="64"/>
      <c r="D26" s="64"/>
      <c r="E26" s="64"/>
      <c r="F26" s="64"/>
      <c r="G26" s="64"/>
      <c r="H26" s="64"/>
      <c r="I26" s="64"/>
      <c r="J26" s="64"/>
    </row>
    <row r="27" spans="1:10" ht="14.25" customHeight="1" x14ac:dyDescent="0.25">
      <c r="A27" s="64"/>
      <c r="B27" s="64"/>
      <c r="C27" s="64"/>
      <c r="D27" s="64"/>
      <c r="E27" s="64"/>
      <c r="F27" s="64"/>
      <c r="G27" s="64"/>
      <c r="H27" s="64"/>
      <c r="I27" s="64"/>
      <c r="J27" s="64"/>
    </row>
    <row r="28" spans="1:10" ht="14.25" customHeight="1" x14ac:dyDescent="0.25">
      <c r="A28" s="64"/>
      <c r="B28" s="64"/>
      <c r="C28" s="64"/>
      <c r="D28" s="64"/>
      <c r="E28" s="64"/>
      <c r="F28" s="64"/>
      <c r="G28" s="64"/>
      <c r="H28" s="64"/>
      <c r="I28" s="64"/>
      <c r="J28" s="64"/>
    </row>
    <row r="29" spans="1:10" ht="14.25" customHeight="1" x14ac:dyDescent="0.25">
      <c r="A29" s="64"/>
      <c r="B29" s="64"/>
      <c r="C29" s="64"/>
      <c r="D29" s="64"/>
      <c r="E29" s="64"/>
      <c r="F29" s="64"/>
      <c r="G29" s="64"/>
      <c r="H29" s="64"/>
      <c r="I29" s="64"/>
      <c r="J29" s="64"/>
    </row>
    <row r="30" spans="1:10" ht="14.25" customHeight="1" x14ac:dyDescent="0.25">
      <c r="A30" s="52"/>
      <c r="B30" s="52"/>
      <c r="C30" s="52"/>
      <c r="D30" s="52"/>
      <c r="E30" s="52"/>
      <c r="F30" s="52"/>
      <c r="G30" s="52"/>
      <c r="H30" s="52"/>
      <c r="I30" s="52"/>
      <c r="J30" s="52"/>
    </row>
    <row r="31" spans="1:10" ht="14.25" customHeight="1" x14ac:dyDescent="0.25">
      <c r="A31" s="64" t="s">
        <v>87</v>
      </c>
      <c r="B31" s="64"/>
      <c r="C31" s="64"/>
      <c r="D31" s="64"/>
      <c r="E31" s="64"/>
      <c r="F31" s="64"/>
      <c r="G31" s="64"/>
      <c r="H31" s="64"/>
      <c r="I31" s="64"/>
      <c r="J31" s="64"/>
    </row>
    <row r="32" spans="1:10" ht="14.25" customHeight="1" x14ac:dyDescent="0.25">
      <c r="A32" s="64"/>
      <c r="B32" s="64"/>
      <c r="C32" s="64"/>
      <c r="D32" s="64"/>
      <c r="E32" s="64"/>
      <c r="F32" s="64"/>
      <c r="G32" s="64"/>
      <c r="H32" s="64"/>
      <c r="I32" s="64"/>
      <c r="J32" s="64"/>
    </row>
    <row r="33" spans="1:10" ht="14.25" customHeight="1" x14ac:dyDescent="0.25">
      <c r="A33" s="64"/>
      <c r="B33" s="64"/>
      <c r="C33" s="64"/>
      <c r="D33" s="64"/>
      <c r="E33" s="64"/>
      <c r="F33" s="64"/>
      <c r="G33" s="64"/>
      <c r="H33" s="64"/>
      <c r="I33" s="64"/>
      <c r="J33" s="64"/>
    </row>
    <row r="34" spans="1:10" ht="14.25" customHeight="1" x14ac:dyDescent="0.25">
      <c r="A34" s="64"/>
      <c r="B34" s="64"/>
      <c r="C34" s="64"/>
      <c r="D34" s="64"/>
      <c r="E34" s="64"/>
      <c r="F34" s="64"/>
      <c r="G34" s="64"/>
      <c r="H34" s="64"/>
      <c r="I34" s="64"/>
      <c r="J34" s="64"/>
    </row>
    <row r="35" spans="1:10" ht="14.25" customHeight="1" x14ac:dyDescent="0.25">
      <c r="A35" s="64"/>
      <c r="B35" s="64"/>
      <c r="C35" s="64"/>
      <c r="D35" s="64"/>
      <c r="E35" s="64"/>
      <c r="F35" s="64"/>
      <c r="G35" s="64"/>
      <c r="H35" s="64"/>
      <c r="I35" s="64"/>
      <c r="J35" s="64"/>
    </row>
    <row r="36" spans="1:10" ht="14.25" customHeight="1" x14ac:dyDescent="0.25">
      <c r="A36" s="64"/>
      <c r="B36" s="64"/>
      <c r="C36" s="64"/>
      <c r="D36" s="64"/>
      <c r="E36" s="64"/>
      <c r="F36" s="64"/>
      <c r="G36" s="64"/>
      <c r="H36" s="64"/>
      <c r="I36" s="64"/>
      <c r="J36" s="64"/>
    </row>
    <row r="37" spans="1:10" ht="14.25" customHeight="1" x14ac:dyDescent="0.25">
      <c r="A37" s="64"/>
      <c r="B37" s="64"/>
      <c r="C37" s="64"/>
      <c r="D37" s="64"/>
      <c r="E37" s="64"/>
      <c r="F37" s="64"/>
      <c r="G37" s="64"/>
      <c r="H37" s="64"/>
      <c r="I37" s="64"/>
      <c r="J37" s="64"/>
    </row>
    <row r="38" spans="1:10" ht="14.25" customHeight="1" x14ac:dyDescent="0.25">
      <c r="A38" s="53"/>
      <c r="B38" s="53"/>
      <c r="C38" s="53"/>
      <c r="D38" s="53"/>
      <c r="E38" s="53"/>
      <c r="F38" s="53"/>
      <c r="G38" s="53"/>
      <c r="H38" s="53"/>
      <c r="I38" s="53"/>
      <c r="J38" s="53"/>
    </row>
    <row r="39" spans="1:10" ht="13.8" thickBot="1" x14ac:dyDescent="0.3">
      <c r="A39" s="56" t="s">
        <v>52</v>
      </c>
    </row>
    <row r="40" spans="1:10" ht="34.200000000000003" customHeight="1" x14ac:dyDescent="0.25">
      <c r="A40" s="57" t="s">
        <v>53</v>
      </c>
      <c r="B40" s="62" t="s">
        <v>54</v>
      </c>
      <c r="C40" s="62" t="s">
        <v>55</v>
      </c>
    </row>
    <row r="41" spans="1:10" ht="13.8" thickBot="1" x14ac:dyDescent="0.3">
      <c r="A41" s="58" t="s">
        <v>56</v>
      </c>
      <c r="B41" s="63"/>
      <c r="C41" s="63"/>
    </row>
    <row r="42" spans="1:10" x14ac:dyDescent="0.25">
      <c r="A42" s="59" t="s">
        <v>57</v>
      </c>
      <c r="B42" s="60">
        <v>67404</v>
      </c>
      <c r="C42" s="59">
        <v>12.81</v>
      </c>
    </row>
    <row r="43" spans="1:10" x14ac:dyDescent="0.25">
      <c r="A43" s="59" t="s">
        <v>58</v>
      </c>
      <c r="B43" s="60">
        <v>66186</v>
      </c>
      <c r="C43" s="59">
        <v>12.58</v>
      </c>
    </row>
    <row r="44" spans="1:10" x14ac:dyDescent="0.25">
      <c r="A44" s="59" t="s">
        <v>59</v>
      </c>
      <c r="B44" s="60">
        <v>62838</v>
      </c>
      <c r="C44" s="59">
        <v>11.94</v>
      </c>
    </row>
    <row r="45" spans="1:10" x14ac:dyDescent="0.25">
      <c r="A45" s="59" t="s">
        <v>60</v>
      </c>
      <c r="B45" s="60">
        <v>49587</v>
      </c>
      <c r="C45" s="59">
        <v>9.42</v>
      </c>
    </row>
    <row r="46" spans="1:10" x14ac:dyDescent="0.25">
      <c r="A46" s="59" t="s">
        <v>61</v>
      </c>
      <c r="B46" s="60">
        <v>42153</v>
      </c>
      <c r="C46" s="59">
        <v>8.01</v>
      </c>
    </row>
    <row r="47" spans="1:10" x14ac:dyDescent="0.25">
      <c r="A47" s="59" t="s">
        <v>62</v>
      </c>
      <c r="B47" s="60">
        <v>40218</v>
      </c>
      <c r="C47" s="59">
        <v>7.64</v>
      </c>
    </row>
    <row r="48" spans="1:10" x14ac:dyDescent="0.25">
      <c r="A48" s="59" t="s">
        <v>63</v>
      </c>
      <c r="B48" s="60">
        <v>39231</v>
      </c>
      <c r="C48" s="59">
        <v>7.46</v>
      </c>
    </row>
    <row r="49" spans="1:10" x14ac:dyDescent="0.25">
      <c r="A49" s="59" t="s">
        <v>64</v>
      </c>
      <c r="B49" s="60">
        <v>38412</v>
      </c>
      <c r="C49" s="59">
        <v>7.3</v>
      </c>
    </row>
    <row r="50" spans="1:10" x14ac:dyDescent="0.25">
      <c r="A50" s="59" t="s">
        <v>65</v>
      </c>
      <c r="B50" s="60">
        <v>32832</v>
      </c>
      <c r="C50" s="59">
        <v>6.24</v>
      </c>
    </row>
    <row r="51" spans="1:10" x14ac:dyDescent="0.25">
      <c r="A51" s="59" t="s">
        <v>66</v>
      </c>
      <c r="B51" s="60">
        <v>25101</v>
      </c>
      <c r="C51" s="59">
        <v>4.7699999999999996</v>
      </c>
    </row>
    <row r="52" spans="1:10" x14ac:dyDescent="0.25">
      <c r="A52" s="59" t="s">
        <v>67</v>
      </c>
      <c r="B52" s="60">
        <v>19335</v>
      </c>
      <c r="C52" s="59">
        <v>3.67</v>
      </c>
    </row>
    <row r="53" spans="1:10" x14ac:dyDescent="0.25">
      <c r="A53" s="59" t="s">
        <v>68</v>
      </c>
      <c r="B53" s="60">
        <v>13740</v>
      </c>
      <c r="C53" s="59">
        <v>2.61</v>
      </c>
    </row>
    <row r="54" spans="1:10" x14ac:dyDescent="0.25">
      <c r="A54" s="59" t="s">
        <v>69</v>
      </c>
      <c r="B54" s="60">
        <v>11424</v>
      </c>
      <c r="C54" s="59">
        <v>2.17</v>
      </c>
    </row>
    <row r="55" spans="1:10" x14ac:dyDescent="0.25">
      <c r="A55" s="59" t="s">
        <v>70</v>
      </c>
      <c r="B55" s="59">
        <v>8043</v>
      </c>
      <c r="C55" s="59">
        <v>1.53</v>
      </c>
    </row>
    <row r="56" spans="1:10" x14ac:dyDescent="0.25">
      <c r="A56" s="59" t="s">
        <v>71</v>
      </c>
      <c r="B56" s="59">
        <v>5046</v>
      </c>
      <c r="C56" s="59">
        <v>0.96</v>
      </c>
    </row>
    <row r="57" spans="1:10" x14ac:dyDescent="0.25">
      <c r="A57" s="59" t="s">
        <v>72</v>
      </c>
      <c r="B57" s="59">
        <v>2736</v>
      </c>
      <c r="C57" s="59">
        <v>0.52</v>
      </c>
    </row>
    <row r="58" spans="1:10" x14ac:dyDescent="0.25">
      <c r="A58" s="59" t="s">
        <v>73</v>
      </c>
      <c r="B58" s="59">
        <v>1251</v>
      </c>
      <c r="C58" s="59">
        <v>0.24</v>
      </c>
    </row>
    <row r="59" spans="1:10" ht="13.8" thickBot="1" x14ac:dyDescent="0.3">
      <c r="A59" s="61" t="s">
        <v>74</v>
      </c>
      <c r="B59" s="61">
        <v>699</v>
      </c>
      <c r="C59" s="61">
        <v>0.13</v>
      </c>
    </row>
    <row r="60" spans="1:10" ht="13.8" x14ac:dyDescent="0.25">
      <c r="A60" s="54"/>
    </row>
    <row r="61" spans="1:10" ht="18" x14ac:dyDescent="0.25">
      <c r="A61" s="51" t="s">
        <v>75</v>
      </c>
    </row>
    <row r="62" spans="1:10" ht="15.75" customHeight="1" x14ac:dyDescent="0.25">
      <c r="A62" s="64" t="s">
        <v>77</v>
      </c>
      <c r="B62" s="64"/>
      <c r="C62" s="64"/>
      <c r="D62" s="64"/>
      <c r="E62" s="64"/>
      <c r="F62" s="64"/>
      <c r="G62" s="64"/>
      <c r="H62" s="64"/>
      <c r="I62" s="64"/>
      <c r="J62" s="64"/>
    </row>
    <row r="63" spans="1:10" ht="15.75" customHeight="1" x14ac:dyDescent="0.25">
      <c r="A63" s="64"/>
      <c r="B63" s="64"/>
      <c r="C63" s="64"/>
      <c r="D63" s="64"/>
      <c r="E63" s="64"/>
      <c r="F63" s="64"/>
      <c r="G63" s="64"/>
      <c r="H63" s="64"/>
      <c r="I63" s="64"/>
      <c r="J63" s="64"/>
    </row>
    <row r="64" spans="1:10" ht="15.75" customHeight="1" x14ac:dyDescent="0.25">
      <c r="A64" s="64"/>
      <c r="B64" s="64"/>
      <c r="C64" s="64"/>
      <c r="D64" s="64"/>
      <c r="E64" s="64"/>
      <c r="F64" s="64"/>
      <c r="G64" s="64"/>
      <c r="H64" s="64"/>
      <c r="I64" s="64"/>
      <c r="J64" s="64"/>
    </row>
    <row r="65" spans="1:10" ht="14.25" customHeight="1" x14ac:dyDescent="0.25">
      <c r="A65" s="64"/>
      <c r="B65" s="64"/>
      <c r="C65" s="64"/>
      <c r="D65" s="64"/>
      <c r="E65" s="64"/>
      <c r="F65" s="64"/>
      <c r="G65" s="64"/>
      <c r="H65" s="64"/>
      <c r="I65" s="64"/>
      <c r="J65" s="64"/>
    </row>
    <row r="66" spans="1:10" ht="14.25" customHeight="1" x14ac:dyDescent="0.25">
      <c r="A66" s="64"/>
      <c r="B66" s="64"/>
      <c r="C66" s="64"/>
      <c r="D66" s="64"/>
      <c r="E66" s="64"/>
      <c r="F66" s="64"/>
      <c r="G66" s="64"/>
      <c r="H66" s="64"/>
      <c r="I66" s="64"/>
      <c r="J66" s="64"/>
    </row>
    <row r="67" spans="1:10" ht="14.25" customHeight="1" x14ac:dyDescent="0.25">
      <c r="A67" s="52"/>
      <c r="B67" s="52"/>
      <c r="C67" s="52"/>
      <c r="D67" s="52"/>
      <c r="E67" s="52"/>
      <c r="F67" s="52"/>
      <c r="G67" s="52"/>
      <c r="H67" s="52"/>
      <c r="I67" s="52"/>
      <c r="J67" s="52"/>
    </row>
    <row r="68" spans="1:10" ht="18" x14ac:dyDescent="0.25">
      <c r="A68" s="51" t="s">
        <v>76</v>
      </c>
    </row>
    <row r="69" spans="1:10" ht="14.25" customHeight="1" x14ac:dyDescent="0.25">
      <c r="A69" s="64" t="s">
        <v>88</v>
      </c>
      <c r="B69" s="64"/>
      <c r="C69" s="64"/>
      <c r="D69" s="64"/>
      <c r="E69" s="64"/>
      <c r="F69" s="64"/>
      <c r="G69" s="64"/>
      <c r="H69" s="64"/>
      <c r="I69" s="64"/>
      <c r="J69" s="64"/>
    </row>
    <row r="70" spans="1:10" ht="14.25" customHeight="1" x14ac:dyDescent="0.25">
      <c r="A70" s="64"/>
      <c r="B70" s="64"/>
      <c r="C70" s="64"/>
      <c r="D70" s="64"/>
      <c r="E70" s="64"/>
      <c r="F70" s="64"/>
      <c r="G70" s="64"/>
      <c r="H70" s="64"/>
      <c r="I70" s="64"/>
      <c r="J70" s="64"/>
    </row>
    <row r="71" spans="1:10" ht="14.25" customHeight="1" x14ac:dyDescent="0.25">
      <c r="A71" s="64"/>
      <c r="B71" s="64"/>
      <c r="C71" s="64"/>
      <c r="D71" s="64"/>
      <c r="E71" s="64"/>
      <c r="F71" s="64"/>
      <c r="G71" s="64"/>
      <c r="H71" s="64"/>
      <c r="I71" s="64"/>
      <c r="J71" s="64"/>
    </row>
    <row r="72" spans="1:10" ht="14.25" customHeight="1" x14ac:dyDescent="0.25">
      <c r="A72" s="64"/>
      <c r="B72" s="64"/>
      <c r="C72" s="64"/>
      <c r="D72" s="64"/>
      <c r="E72" s="64"/>
      <c r="F72" s="64"/>
      <c r="G72" s="64"/>
      <c r="H72" s="64"/>
      <c r="I72" s="64"/>
      <c r="J72" s="64"/>
    </row>
    <row r="73" spans="1:10" ht="13.2" customHeight="1" x14ac:dyDescent="0.25">
      <c r="A73" s="64"/>
      <c r="B73" s="64"/>
      <c r="C73" s="64"/>
      <c r="D73" s="64"/>
      <c r="E73" s="64"/>
      <c r="F73" s="64"/>
      <c r="G73" s="64"/>
      <c r="H73" s="64"/>
      <c r="I73" s="64"/>
      <c r="J73" s="64"/>
    </row>
    <row r="74" spans="1:10" ht="13.2" customHeight="1" x14ac:dyDescent="0.25">
      <c r="A74" s="64"/>
      <c r="B74" s="64"/>
      <c r="C74" s="64"/>
      <c r="D74" s="64"/>
      <c r="E74" s="64"/>
      <c r="F74" s="64"/>
      <c r="G74" s="64"/>
      <c r="H74" s="64"/>
      <c r="I74" s="64"/>
      <c r="J74" s="64"/>
    </row>
    <row r="75" spans="1:10" ht="13.2" customHeight="1" x14ac:dyDescent="0.25">
      <c r="A75" s="55"/>
      <c r="B75" s="55"/>
      <c r="C75" s="55"/>
      <c r="D75" s="55"/>
      <c r="E75" s="55"/>
      <c r="F75" s="55"/>
      <c r="G75" s="55"/>
      <c r="H75" s="55"/>
      <c r="I75" s="55"/>
      <c r="J75" s="55"/>
    </row>
    <row r="76" spans="1:10" ht="13.2" customHeight="1" x14ac:dyDescent="0.25">
      <c r="A76" s="55"/>
      <c r="B76" s="55"/>
      <c r="C76" s="55"/>
      <c r="D76" s="55"/>
      <c r="E76" s="55"/>
      <c r="F76" s="55"/>
      <c r="G76" s="55"/>
      <c r="H76" s="55"/>
      <c r="I76" s="55"/>
      <c r="J76" s="55"/>
    </row>
  </sheetData>
  <sheetProtection algorithmName="SHA-512" hashValue="6v3Rs2P4EseN+whaOhQ6Uv4M5cwtDQSQ9nB0HSv2Zfb2wGjBb4vlVCftHauV+WliEiqf6rY0KL+E1cS1aX8l2Q==" saltValue="8ylf+P/LzJa/6N/M/+hz/A==" spinCount="100000" sheet="1" objects="1" scenarios="1" selectLockedCells="1" selectUnlockedCells="1"/>
  <mergeCells count="10">
    <mergeCell ref="B40:B41"/>
    <mergeCell ref="C40:C41"/>
    <mergeCell ref="A62:J66"/>
    <mergeCell ref="A69:J74"/>
    <mergeCell ref="A3:J4"/>
    <mergeCell ref="A6:J10"/>
    <mergeCell ref="A13:J14"/>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101"/>
  <sheetViews>
    <sheetView zoomScaleNormal="100" workbookViewId="0">
      <pane ySplit="5" topLeftCell="A6" activePane="bottomLeft" state="frozen"/>
      <selection pane="bottomLeft" activeCell="C52" sqref="C52"/>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2" width="9.109375" style="6"/>
    <col min="13" max="13" width="1.6640625" style="6" customWidth="1"/>
    <col min="14" max="15" width="9.109375" style="6"/>
    <col min="16" max="16" width="10.88671875" style="6" customWidth="1"/>
    <col min="17" max="17" width="9.88671875" style="6" customWidth="1"/>
    <col min="18" max="18" width="13.44140625" style="6" customWidth="1"/>
    <col min="19" max="19" width="12.6640625" style="6" customWidth="1"/>
    <col min="20" max="25" width="9.109375" style="6"/>
    <col min="26" max="26" width="9.109375" style="8"/>
    <col min="27" max="51" width="9.109375" style="8" customWidth="1"/>
    <col min="52" max="52" width="9.109375" style="9" customWidth="1"/>
    <col min="53" max="62" width="9.109375" style="9"/>
    <col min="63" max="16384" width="9.109375" style="6"/>
  </cols>
  <sheetData>
    <row r="1" spans="2:81" ht="21" customHeight="1" x14ac:dyDescent="0.25">
      <c r="B1" s="4" t="s">
        <v>89</v>
      </c>
      <c r="C1" s="5"/>
      <c r="D1" s="5"/>
      <c r="Y1" s="7"/>
      <c r="BK1" s="9"/>
      <c r="BL1" s="9"/>
      <c r="BM1" s="9"/>
      <c r="BN1" s="9"/>
      <c r="BO1" s="9"/>
      <c r="BP1" s="9"/>
      <c r="BQ1" s="9"/>
      <c r="BR1" s="9"/>
      <c r="BS1" s="9"/>
      <c r="BT1" s="9"/>
      <c r="BU1" s="9"/>
      <c r="BV1" s="9"/>
      <c r="BW1" s="9"/>
      <c r="BX1" s="9"/>
      <c r="BY1" s="9"/>
      <c r="BZ1" s="9"/>
      <c r="CA1" s="9"/>
      <c r="CB1" s="9"/>
      <c r="CC1" s="9"/>
    </row>
    <row r="2" spans="2:81" ht="10.5" customHeight="1" x14ac:dyDescent="0.25">
      <c r="Y2" s="10"/>
      <c r="BK2" s="9"/>
      <c r="BL2" s="9"/>
      <c r="BM2" s="9"/>
      <c r="BN2" s="9"/>
      <c r="BO2" s="9"/>
      <c r="BP2" s="9"/>
      <c r="BQ2" s="9"/>
      <c r="BR2" s="9"/>
      <c r="BS2" s="9"/>
      <c r="BT2" s="9"/>
      <c r="BU2" s="9"/>
      <c r="BV2" s="9"/>
      <c r="BW2" s="9"/>
      <c r="BX2" s="9"/>
      <c r="BY2" s="9"/>
      <c r="BZ2" s="9"/>
      <c r="CA2" s="9"/>
      <c r="CB2" s="9"/>
      <c r="CC2" s="9"/>
    </row>
    <row r="3" spans="2:81" ht="8.25" customHeight="1" x14ac:dyDescent="0.25">
      <c r="B3" s="11"/>
      <c r="C3" s="11"/>
      <c r="D3" s="11"/>
      <c r="E3" s="11"/>
      <c r="F3" s="11"/>
      <c r="G3" s="11"/>
      <c r="H3" s="11"/>
      <c r="I3" s="11"/>
      <c r="J3" s="11"/>
      <c r="K3" s="11"/>
      <c r="L3" s="11"/>
      <c r="M3" s="11"/>
      <c r="N3" s="11"/>
      <c r="O3" s="11"/>
      <c r="P3" s="11"/>
      <c r="Q3" s="11"/>
      <c r="R3" s="11"/>
      <c r="S3" s="11"/>
      <c r="T3" s="11"/>
      <c r="U3" s="11"/>
      <c r="V3" s="11"/>
      <c r="W3" s="11"/>
      <c r="X3" s="11"/>
      <c r="BK3" s="9"/>
      <c r="BL3" s="9"/>
      <c r="BM3" s="9"/>
      <c r="BN3" s="9"/>
      <c r="BO3" s="9"/>
      <c r="BP3" s="9"/>
      <c r="BQ3" s="9"/>
      <c r="BR3" s="9"/>
      <c r="BS3" s="9"/>
      <c r="BT3" s="9"/>
      <c r="BU3" s="9"/>
      <c r="BV3" s="9"/>
      <c r="BW3" s="9"/>
      <c r="BX3" s="9"/>
      <c r="BY3" s="9"/>
      <c r="BZ3" s="9"/>
      <c r="CA3" s="9"/>
      <c r="CB3" s="9"/>
      <c r="CC3" s="9"/>
    </row>
    <row r="4" spans="2:81" x14ac:dyDescent="0.25">
      <c r="B4" s="11"/>
      <c r="C4" s="12" t="s">
        <v>15</v>
      </c>
      <c r="D4" s="11"/>
      <c r="E4" s="11"/>
      <c r="F4" s="11"/>
      <c r="G4" s="11"/>
      <c r="H4" s="11"/>
      <c r="I4" s="11"/>
      <c r="J4" s="12"/>
      <c r="K4" s="11"/>
      <c r="L4" s="11"/>
      <c r="M4" s="11"/>
      <c r="N4" s="11"/>
      <c r="O4" s="11"/>
      <c r="P4" s="11"/>
      <c r="Q4" s="11"/>
      <c r="R4" s="11"/>
      <c r="S4" s="11"/>
      <c r="T4" s="11"/>
      <c r="U4" s="11"/>
      <c r="V4" s="11"/>
      <c r="W4" s="11"/>
      <c r="X4" s="11"/>
      <c r="BB4" s="9">
        <v>1</v>
      </c>
      <c r="BK4" s="9"/>
      <c r="BL4" s="9"/>
      <c r="BM4" s="9"/>
      <c r="BN4" s="9"/>
      <c r="BO4" s="9"/>
      <c r="BP4" s="9"/>
      <c r="BQ4" s="9"/>
      <c r="BR4" s="9"/>
      <c r="BS4" s="9"/>
      <c r="BT4" s="9"/>
      <c r="BU4" s="9"/>
      <c r="BV4" s="9"/>
      <c r="BW4" s="9"/>
      <c r="BX4" s="9"/>
      <c r="BY4" s="9"/>
      <c r="BZ4" s="9"/>
      <c r="CA4" s="9"/>
      <c r="CB4" s="9"/>
      <c r="CC4" s="9"/>
    </row>
    <row r="5" spans="2:81" ht="18" customHeight="1" x14ac:dyDescent="0.25">
      <c r="B5" s="11"/>
      <c r="C5" s="11"/>
      <c r="D5" s="11"/>
      <c r="E5" s="11"/>
      <c r="F5" s="11"/>
      <c r="G5" s="11"/>
      <c r="H5" s="11"/>
      <c r="I5" s="11"/>
      <c r="J5" s="11"/>
      <c r="K5" s="11"/>
      <c r="L5" s="11"/>
      <c r="M5" s="11"/>
      <c r="N5" s="11"/>
      <c r="O5" s="11"/>
      <c r="P5" s="11"/>
      <c r="Q5" s="11"/>
      <c r="R5" s="11"/>
      <c r="S5" s="11"/>
      <c r="T5" s="11"/>
      <c r="U5" s="11"/>
      <c r="V5" s="11"/>
      <c r="W5" s="11"/>
      <c r="X5" s="11"/>
      <c r="BK5" s="9"/>
      <c r="BL5" s="9"/>
      <c r="BM5" s="9"/>
      <c r="BN5" s="9"/>
      <c r="BO5" s="9"/>
      <c r="BP5" s="9"/>
      <c r="BQ5" s="9"/>
      <c r="BR5" s="9"/>
      <c r="BS5" s="9"/>
      <c r="BT5" s="9"/>
      <c r="BU5" s="9"/>
      <c r="BV5" s="9"/>
      <c r="BW5" s="9"/>
      <c r="BX5" s="9"/>
      <c r="BY5" s="9"/>
      <c r="BZ5" s="9"/>
      <c r="CA5" s="9"/>
      <c r="CB5" s="9"/>
      <c r="CC5" s="9"/>
    </row>
    <row r="6" spans="2:81" x14ac:dyDescent="0.25">
      <c r="B6" s="11"/>
      <c r="C6" s="11"/>
      <c r="D6" s="11"/>
      <c r="E6" s="11"/>
      <c r="F6" s="11"/>
      <c r="G6" s="11"/>
      <c r="H6" s="11"/>
      <c r="I6" s="11"/>
      <c r="J6" s="11"/>
      <c r="K6" s="11"/>
      <c r="L6" s="11"/>
      <c r="M6" s="11"/>
      <c r="N6" s="11"/>
      <c r="O6" s="11"/>
      <c r="P6" s="11"/>
      <c r="Q6" s="11"/>
      <c r="R6" s="11"/>
      <c r="S6" s="11"/>
      <c r="T6" s="11"/>
      <c r="U6" s="11"/>
      <c r="V6" s="11"/>
      <c r="W6" s="11"/>
      <c r="X6" s="11"/>
      <c r="BK6" s="9"/>
      <c r="BL6" s="9"/>
      <c r="BM6" s="9"/>
      <c r="BN6" s="9"/>
      <c r="BO6" s="9"/>
      <c r="BP6" s="9"/>
      <c r="BQ6" s="9"/>
      <c r="BR6" s="9"/>
      <c r="BS6" s="9"/>
      <c r="BT6" s="9"/>
      <c r="BU6" s="9"/>
      <c r="BV6" s="9"/>
      <c r="BW6" s="9"/>
      <c r="BX6" s="9"/>
      <c r="BY6" s="9"/>
      <c r="BZ6" s="9"/>
      <c r="CA6" s="9"/>
      <c r="CB6" s="9"/>
      <c r="CC6" s="9"/>
    </row>
    <row r="7" spans="2:81" x14ac:dyDescent="0.25">
      <c r="B7" s="11"/>
      <c r="C7" s="11"/>
      <c r="D7" s="11"/>
      <c r="E7" s="11"/>
      <c r="F7" s="11"/>
      <c r="G7" s="11"/>
      <c r="H7" s="11"/>
      <c r="I7" s="11"/>
      <c r="J7" s="11"/>
      <c r="K7" s="11"/>
      <c r="L7" s="11"/>
      <c r="M7" s="11"/>
      <c r="N7" s="11"/>
      <c r="O7" s="11"/>
      <c r="P7" s="11"/>
      <c r="Q7" s="11"/>
      <c r="R7" s="11"/>
      <c r="S7" s="11"/>
      <c r="T7" s="11"/>
      <c r="U7" s="11"/>
      <c r="V7" s="11"/>
      <c r="W7" s="11"/>
      <c r="X7" s="11"/>
      <c r="BK7" s="9"/>
      <c r="BL7" s="9"/>
      <c r="BM7" s="9"/>
      <c r="BN7" s="9"/>
      <c r="BO7" s="9"/>
      <c r="BP7" s="9"/>
      <c r="BQ7" s="9"/>
      <c r="BR7" s="9"/>
      <c r="BS7" s="9"/>
      <c r="BT7" s="9"/>
      <c r="BU7" s="9"/>
      <c r="BV7" s="9"/>
      <c r="BW7" s="9"/>
      <c r="BX7" s="9"/>
      <c r="BY7" s="9"/>
      <c r="BZ7" s="9"/>
      <c r="CA7" s="9"/>
      <c r="CB7" s="9"/>
      <c r="CC7" s="9"/>
    </row>
    <row r="8" spans="2:81" ht="12" customHeight="1" x14ac:dyDescent="0.3">
      <c r="B8" s="11"/>
      <c r="C8" s="13"/>
      <c r="D8" s="11"/>
      <c r="E8" s="11"/>
      <c r="F8" s="11"/>
      <c r="G8" s="11"/>
      <c r="H8" s="11"/>
      <c r="I8" s="11"/>
      <c r="J8" s="11"/>
      <c r="K8" s="11"/>
      <c r="L8" s="11"/>
      <c r="M8" s="11"/>
      <c r="N8" s="13"/>
      <c r="O8" s="11"/>
      <c r="P8" s="11"/>
      <c r="Q8" s="11"/>
      <c r="R8" s="11"/>
      <c r="S8" s="11"/>
      <c r="T8" s="11"/>
      <c r="U8" s="11"/>
      <c r="V8" s="11"/>
      <c r="W8" s="11"/>
      <c r="X8" s="11"/>
      <c r="BB8" s="9" t="str">
        <f>BC8&amp;", 2006/07–2016/17"</f>
        <v>Age-standardised percentages (%), 2006/07–2016/17</v>
      </c>
      <c r="BC8" s="9" t="str">
        <f>IF(VLOOKUP(BB4,RefCauseofDeath,3,FALSE)="Mean waist measurement","cm",IF(VLOOKUP(BB4,RefCauseofDeath,3,FALSE)="Mean BMI score","kg/m2","Age-standardised percentages (%)"))</f>
        <v>Age-standardised percentages (%)</v>
      </c>
      <c r="BK8" s="9"/>
      <c r="BL8" s="9"/>
      <c r="BM8" s="9"/>
      <c r="BN8" s="9"/>
      <c r="BO8" s="9"/>
      <c r="BP8" s="9"/>
      <c r="BQ8" s="9"/>
      <c r="BR8" s="9"/>
      <c r="BS8" s="9"/>
      <c r="BT8" s="9"/>
      <c r="BU8" s="9"/>
      <c r="BV8" s="9"/>
      <c r="BW8" s="9"/>
      <c r="BX8" s="9"/>
      <c r="BY8" s="9"/>
      <c r="BZ8" s="9"/>
      <c r="CA8" s="9"/>
      <c r="CB8" s="9"/>
      <c r="CC8" s="9"/>
    </row>
    <row r="9" spans="2:81" ht="9.75" customHeight="1" x14ac:dyDescent="0.25">
      <c r="B9" s="11"/>
      <c r="C9" s="11"/>
      <c r="D9" s="11"/>
      <c r="E9" s="11"/>
      <c r="F9" s="11"/>
      <c r="G9" s="11"/>
      <c r="H9" s="11"/>
      <c r="I9" s="11"/>
      <c r="J9" s="11"/>
      <c r="K9" s="11"/>
      <c r="L9" s="11"/>
      <c r="M9" s="11"/>
      <c r="N9" s="11"/>
      <c r="O9" s="11"/>
      <c r="P9" s="11"/>
      <c r="Q9" s="11"/>
      <c r="R9" s="11"/>
      <c r="S9" s="11"/>
      <c r="T9" s="11"/>
      <c r="U9" s="11"/>
      <c r="V9" s="11"/>
      <c r="W9" s="11"/>
      <c r="X9" s="11"/>
      <c r="BB9" s="9" t="str">
        <f>BC9&amp;", 2006/07–2016/17"</f>
        <v>Age-standardised rate ratios, 2006/07–2016/17</v>
      </c>
      <c r="BC9" s="9" t="str">
        <f>IF(VLOOKUP(BB4,RefCauseofDeath,3,FALSE)="Mean waist measurement","Age-standardised ratios",IF(VLOOKUP(BB4,RefCauseofDeath,3,FALSE)="Mean BMI score","Age-standardised ratios","Age-standardised rate ratios"))</f>
        <v>Age-standardised rate ratios</v>
      </c>
      <c r="BK9" s="9"/>
      <c r="BL9" s="9"/>
      <c r="BM9" s="9"/>
      <c r="BN9" s="9"/>
      <c r="BO9" s="9"/>
      <c r="BP9" s="9"/>
      <c r="BQ9" s="9"/>
      <c r="BR9" s="9"/>
      <c r="BS9" s="9"/>
      <c r="BT9" s="9"/>
      <c r="BU9" s="9"/>
      <c r="BV9" s="9"/>
      <c r="BW9" s="9"/>
      <c r="BX9" s="9"/>
      <c r="BY9" s="9"/>
      <c r="BZ9" s="9"/>
      <c r="CA9" s="9"/>
      <c r="CB9" s="9"/>
      <c r="CC9" s="9"/>
    </row>
    <row r="10" spans="2:81" x14ac:dyDescent="0.25">
      <c r="B10" s="11"/>
      <c r="C10" s="14"/>
      <c r="D10" s="11"/>
      <c r="E10" s="11"/>
      <c r="F10" s="11"/>
      <c r="G10" s="11"/>
      <c r="H10" s="11"/>
      <c r="I10" s="11"/>
      <c r="J10" s="11"/>
      <c r="K10" s="11"/>
      <c r="L10" s="11"/>
      <c r="M10" s="11"/>
      <c r="N10" s="11"/>
      <c r="O10" s="11"/>
      <c r="P10" s="11"/>
      <c r="Q10" s="11"/>
      <c r="R10" s="11"/>
      <c r="S10" s="11"/>
      <c r="T10" s="11"/>
      <c r="U10" s="11"/>
      <c r="V10" s="11"/>
      <c r="W10" s="11"/>
      <c r="X10" s="11"/>
      <c r="BB10" s="9" t="str">
        <f>VLOOKUP($BB$4, RefCauseofDeath, 3,FALSE)&amp;" - Adults"</f>
        <v>Overweight - Adults</v>
      </c>
      <c r="BK10" s="9"/>
      <c r="BL10" s="9"/>
      <c r="BM10" s="9"/>
      <c r="BN10" s="9"/>
      <c r="BO10" s="9"/>
      <c r="BP10" s="9"/>
      <c r="BQ10" s="9"/>
      <c r="BR10" s="9"/>
      <c r="BS10" s="9"/>
      <c r="BT10" s="9"/>
      <c r="BU10" s="9"/>
      <c r="BV10" s="9"/>
      <c r="BW10" s="9"/>
      <c r="BX10" s="9"/>
      <c r="BY10" s="9"/>
      <c r="BZ10" s="9"/>
      <c r="CA10" s="9"/>
      <c r="CB10" s="9"/>
      <c r="CC10" s="9"/>
    </row>
    <row r="11" spans="2:81" x14ac:dyDescent="0.25">
      <c r="B11" s="11"/>
      <c r="C11" s="11"/>
      <c r="D11" s="11"/>
      <c r="E11" s="11"/>
      <c r="F11" s="11"/>
      <c r="G11" s="11"/>
      <c r="H11" s="11"/>
      <c r="I11" s="11"/>
      <c r="J11" s="11"/>
      <c r="K11" s="11"/>
      <c r="L11" s="11"/>
      <c r="M11" s="11"/>
      <c r="N11" s="11"/>
      <c r="O11" s="11"/>
      <c r="P11" s="11"/>
      <c r="Q11" s="11"/>
      <c r="R11" s="11"/>
      <c r="S11" s="11"/>
      <c r="T11" s="11"/>
      <c r="U11" s="11"/>
      <c r="V11" s="11"/>
      <c r="W11" s="11"/>
      <c r="X11" s="11"/>
      <c r="BK11" s="9"/>
      <c r="BL11" s="9"/>
      <c r="BM11" s="9"/>
      <c r="BN11" s="9"/>
      <c r="BO11" s="9"/>
      <c r="BP11" s="9"/>
      <c r="BQ11" s="9"/>
      <c r="BR11" s="9"/>
      <c r="BS11" s="9"/>
      <c r="BT11" s="9"/>
      <c r="BU11" s="9"/>
      <c r="BV11" s="9"/>
      <c r="BW11" s="9"/>
      <c r="BX11" s="9"/>
      <c r="BY11" s="9"/>
      <c r="BZ11" s="9"/>
      <c r="CA11" s="9"/>
      <c r="CB11" s="9"/>
      <c r="CC11" s="9"/>
    </row>
    <row r="12" spans="2:81" x14ac:dyDescent="0.25">
      <c r="B12" s="11"/>
      <c r="C12" s="11"/>
      <c r="D12" s="11"/>
      <c r="E12" s="11"/>
      <c r="F12" s="11"/>
      <c r="G12" s="11"/>
      <c r="H12" s="11"/>
      <c r="I12" s="11"/>
      <c r="J12" s="11"/>
      <c r="K12" s="11"/>
      <c r="L12" s="11"/>
      <c r="M12" s="11"/>
      <c r="N12" s="11"/>
      <c r="O12" s="11"/>
      <c r="P12" s="11"/>
      <c r="Q12" s="11"/>
      <c r="R12" s="11"/>
      <c r="S12" s="11"/>
      <c r="T12" s="11"/>
      <c r="U12" s="11"/>
      <c r="V12" s="11"/>
      <c r="W12" s="11"/>
      <c r="X12" s="11"/>
      <c r="BB12" s="9" t="s">
        <v>5</v>
      </c>
      <c r="BC12" s="9" t="s">
        <v>7</v>
      </c>
      <c r="BD12" s="9" t="s">
        <v>6</v>
      </c>
      <c r="BK12" s="9"/>
      <c r="BL12" s="9"/>
      <c r="BM12" s="9"/>
      <c r="BN12" s="9"/>
      <c r="BO12" s="9"/>
      <c r="BP12" s="9"/>
      <c r="BQ12" s="9"/>
      <c r="BR12" s="9"/>
      <c r="BS12" s="9"/>
      <c r="BT12" s="9"/>
      <c r="BU12" s="9"/>
      <c r="BV12" s="9"/>
      <c r="BW12" s="9"/>
      <c r="BX12" s="9"/>
      <c r="BY12" s="9"/>
      <c r="BZ12" s="9"/>
      <c r="CA12" s="9"/>
      <c r="CB12" s="9"/>
      <c r="CC12" s="9"/>
    </row>
    <row r="13" spans="2:81" x14ac:dyDescent="0.25">
      <c r="B13" s="11"/>
      <c r="C13" s="11"/>
      <c r="D13" s="11"/>
      <c r="E13" s="11"/>
      <c r="F13" s="11"/>
      <c r="G13" s="11"/>
      <c r="H13" s="11"/>
      <c r="I13" s="11"/>
      <c r="J13" s="11"/>
      <c r="K13" s="11"/>
      <c r="L13" s="11"/>
      <c r="M13" s="11"/>
      <c r="N13" s="11"/>
      <c r="O13" s="11"/>
      <c r="P13" s="11"/>
      <c r="Q13" s="11"/>
      <c r="R13" s="11"/>
      <c r="S13" s="11"/>
      <c r="T13" s="11"/>
      <c r="U13" s="11"/>
      <c r="V13" s="11"/>
      <c r="W13" s="11"/>
      <c r="X13" s="11"/>
      <c r="BK13" s="9"/>
      <c r="BL13" s="9"/>
      <c r="BM13" s="9"/>
      <c r="BN13" s="9"/>
      <c r="BO13" s="9"/>
      <c r="BP13" s="9"/>
      <c r="BQ13" s="9"/>
      <c r="BR13" s="9"/>
      <c r="BS13" s="9"/>
      <c r="BT13" s="9"/>
      <c r="BU13" s="9"/>
      <c r="BV13" s="9"/>
      <c r="BW13" s="9"/>
      <c r="BX13" s="9"/>
      <c r="BY13" s="9"/>
      <c r="BZ13" s="9"/>
      <c r="CA13" s="9"/>
      <c r="CB13" s="9"/>
      <c r="CC13" s="9"/>
    </row>
    <row r="14" spans="2:81" x14ac:dyDescent="0.25">
      <c r="B14" s="11"/>
      <c r="C14" s="11"/>
      <c r="D14" s="11"/>
      <c r="E14" s="11"/>
      <c r="F14" s="11"/>
      <c r="G14" s="11"/>
      <c r="H14" s="11"/>
      <c r="I14" s="11"/>
      <c r="J14" s="11"/>
      <c r="K14" s="11"/>
      <c r="L14" s="11"/>
      <c r="M14" s="11"/>
      <c r="N14" s="11"/>
      <c r="O14" s="11"/>
      <c r="P14" s="11"/>
      <c r="Q14" s="11"/>
      <c r="R14" s="11"/>
      <c r="S14" s="11"/>
      <c r="T14" s="11"/>
      <c r="U14" s="11"/>
      <c r="V14" s="11"/>
      <c r="W14" s="11"/>
      <c r="X14" s="11"/>
      <c r="BB14" s="9" t="str">
        <f>IF(VLOOKUP(BB4,RefCauseofDeath,3,FALSE)="Mean waist measurement"," ",IF(VLOOKUP(BB4,RefCauseofDeath,3,FALSE)="Mean BMI score"," ","Percentages (rate per 100)"))</f>
        <v>Percentages (rate per 100)</v>
      </c>
      <c r="BK14" s="9"/>
      <c r="BL14" s="9"/>
      <c r="BM14" s="9"/>
      <c r="BN14" s="9"/>
      <c r="BO14" s="9"/>
      <c r="BP14" s="9"/>
      <c r="BQ14" s="9"/>
      <c r="BR14" s="9"/>
      <c r="BS14" s="9"/>
      <c r="BT14" s="9"/>
      <c r="BU14" s="9"/>
      <c r="BV14" s="9"/>
      <c r="BW14" s="9"/>
      <c r="BX14" s="9"/>
      <c r="BY14" s="9"/>
      <c r="BZ14" s="9"/>
      <c r="CA14" s="9"/>
      <c r="CB14" s="9"/>
      <c r="CC14" s="9"/>
    </row>
    <row r="15" spans="2:81" x14ac:dyDescent="0.25">
      <c r="B15" s="11"/>
      <c r="C15" s="11"/>
      <c r="D15" s="11"/>
      <c r="E15" s="11"/>
      <c r="F15" s="11"/>
      <c r="G15" s="11"/>
      <c r="H15" s="11"/>
      <c r="I15" s="11"/>
      <c r="J15" s="11"/>
      <c r="K15" s="11"/>
      <c r="L15" s="11"/>
      <c r="M15" s="11"/>
      <c r="N15" s="11"/>
      <c r="O15" s="11"/>
      <c r="P15" s="11"/>
      <c r="Q15" s="11"/>
      <c r="R15" s="11"/>
      <c r="S15" s="11"/>
      <c r="T15" s="11"/>
      <c r="U15" s="11"/>
      <c r="V15" s="11"/>
      <c r="W15" s="11"/>
      <c r="X15" s="11"/>
      <c r="BB15" s="9" t="str">
        <f>IF(VLOOKUP(BB4,RefCauseofDeath,3,FALSE)="Mean waist measurement","Ratio",IF(VLOOKUP(BB4,RefCauseofDeath,3,FALSE)="Mean BMI score","Ratio","Rate ratio"))</f>
        <v>Rate ratio</v>
      </c>
      <c r="BK15" s="9"/>
      <c r="BL15" s="9"/>
      <c r="BM15" s="9"/>
      <c r="BN15" s="9"/>
      <c r="BO15" s="9"/>
      <c r="BP15" s="9"/>
      <c r="BQ15" s="9"/>
      <c r="BR15" s="9"/>
      <c r="BS15" s="9"/>
      <c r="BT15" s="9"/>
      <c r="BU15" s="9"/>
      <c r="BV15" s="9"/>
      <c r="BW15" s="9"/>
      <c r="BX15" s="9"/>
      <c r="BY15" s="9"/>
      <c r="BZ15" s="9"/>
      <c r="CA15" s="9"/>
      <c r="CB15" s="9"/>
      <c r="CC15" s="9"/>
    </row>
    <row r="16" spans="2:81" x14ac:dyDescent="0.25">
      <c r="B16" s="11"/>
      <c r="C16" s="11"/>
      <c r="D16" s="11"/>
      <c r="E16" s="11"/>
      <c r="F16" s="11"/>
      <c r="G16" s="11"/>
      <c r="H16" s="11"/>
      <c r="I16" s="11"/>
      <c r="J16" s="11"/>
      <c r="K16" s="11"/>
      <c r="L16" s="11"/>
      <c r="M16" s="11"/>
      <c r="N16" s="11"/>
      <c r="O16" s="11"/>
      <c r="P16" s="11"/>
      <c r="Q16" s="11"/>
      <c r="R16" s="11"/>
      <c r="S16" s="11"/>
      <c r="T16" s="11"/>
      <c r="U16" s="11"/>
      <c r="V16" s="11"/>
      <c r="W16" s="11"/>
      <c r="X16" s="11"/>
      <c r="BB16" s="15"/>
      <c r="BK16" s="9"/>
      <c r="BL16" s="9"/>
      <c r="BM16" s="9"/>
      <c r="BN16" s="9"/>
      <c r="BO16" s="9"/>
      <c r="BP16" s="9"/>
      <c r="BQ16" s="9"/>
      <c r="BR16" s="9"/>
      <c r="BS16" s="9"/>
      <c r="BT16" s="9"/>
      <c r="BU16" s="9"/>
      <c r="BV16" s="9"/>
      <c r="BW16" s="9"/>
      <c r="BX16" s="9"/>
      <c r="BY16" s="9"/>
      <c r="BZ16" s="9"/>
      <c r="CA16" s="9"/>
      <c r="CB16" s="9"/>
      <c r="CC16" s="9"/>
    </row>
    <row r="17" spans="2:81" x14ac:dyDescent="0.25">
      <c r="B17" s="11"/>
      <c r="C17" s="11"/>
      <c r="D17" s="11"/>
      <c r="E17" s="11"/>
      <c r="F17" s="11"/>
      <c r="G17" s="11"/>
      <c r="H17" s="11"/>
      <c r="I17" s="11"/>
      <c r="J17" s="11"/>
      <c r="K17" s="11"/>
      <c r="L17" s="11"/>
      <c r="M17" s="11"/>
      <c r="N17" s="11"/>
      <c r="O17" s="11"/>
      <c r="P17" s="11"/>
      <c r="Q17" s="11"/>
      <c r="R17" s="11"/>
      <c r="S17" s="11"/>
      <c r="T17" s="11"/>
      <c r="U17" s="11"/>
      <c r="V17" s="11"/>
      <c r="W17" s="11"/>
      <c r="X17" s="11"/>
      <c r="BB17" s="16"/>
      <c r="BK17" s="9"/>
      <c r="BL17" s="9"/>
      <c r="BM17" s="9"/>
      <c r="BN17" s="9"/>
      <c r="BO17" s="9"/>
      <c r="BP17" s="9"/>
      <c r="BQ17" s="9"/>
      <c r="BR17" s="9"/>
      <c r="BS17" s="9"/>
      <c r="BT17" s="9"/>
      <c r="BU17" s="9"/>
      <c r="BV17" s="9"/>
      <c r="BW17" s="9"/>
      <c r="BX17" s="9"/>
      <c r="BY17" s="9"/>
      <c r="BZ17" s="9"/>
      <c r="CA17" s="9"/>
      <c r="CB17" s="9"/>
      <c r="CC17" s="9"/>
    </row>
    <row r="18" spans="2:81" x14ac:dyDescent="0.25">
      <c r="B18" s="11"/>
      <c r="C18" s="11"/>
      <c r="D18" s="11"/>
      <c r="E18" s="11"/>
      <c r="F18" s="11"/>
      <c r="G18" s="11"/>
      <c r="H18" s="11"/>
      <c r="I18" s="11"/>
      <c r="J18" s="11"/>
      <c r="K18" s="11"/>
      <c r="L18" s="11"/>
      <c r="M18" s="11"/>
      <c r="N18" s="11"/>
      <c r="O18" s="11"/>
      <c r="P18" s="11"/>
      <c r="Q18" s="11"/>
      <c r="R18" s="11"/>
      <c r="S18" s="11"/>
      <c r="T18" s="11"/>
      <c r="U18" s="11"/>
      <c r="V18" s="11"/>
      <c r="W18" s="11"/>
      <c r="X18" s="11"/>
      <c r="BK18" s="9"/>
      <c r="BL18" s="9"/>
      <c r="BM18" s="9"/>
      <c r="BN18" s="9"/>
      <c r="BO18" s="9"/>
      <c r="BP18" s="9"/>
      <c r="BQ18" s="9"/>
      <c r="BR18" s="9"/>
      <c r="BS18" s="9"/>
      <c r="BT18" s="9"/>
      <c r="BU18" s="9"/>
      <c r="BV18" s="9"/>
      <c r="BW18" s="9"/>
      <c r="BX18" s="9"/>
      <c r="BY18" s="9"/>
      <c r="BZ18" s="9"/>
      <c r="CA18" s="9"/>
      <c r="CB18" s="9"/>
      <c r="CC18" s="9"/>
    </row>
    <row r="19" spans="2:81" x14ac:dyDescent="0.25">
      <c r="B19" s="11"/>
      <c r="C19" s="11"/>
      <c r="D19" s="11"/>
      <c r="E19" s="11"/>
      <c r="F19" s="11"/>
      <c r="G19" s="11"/>
      <c r="H19" s="11"/>
      <c r="I19" s="11"/>
      <c r="J19" s="11"/>
      <c r="K19" s="11"/>
      <c r="L19" s="11"/>
      <c r="M19" s="11"/>
      <c r="N19" s="11"/>
      <c r="O19" s="11"/>
      <c r="P19" s="11"/>
      <c r="Q19" s="11"/>
      <c r="R19" s="11"/>
      <c r="S19" s="11"/>
      <c r="T19" s="11"/>
      <c r="U19" s="11"/>
      <c r="V19" s="11"/>
      <c r="W19" s="11"/>
      <c r="X19" s="11"/>
      <c r="BK19" s="9"/>
      <c r="BL19" s="9"/>
      <c r="BM19" s="9"/>
      <c r="BN19" s="9"/>
      <c r="BO19" s="9"/>
      <c r="BP19" s="9"/>
      <c r="BQ19" s="9"/>
      <c r="BR19" s="9"/>
      <c r="BS19" s="9"/>
      <c r="BT19" s="9"/>
      <c r="BU19" s="9"/>
      <c r="BV19" s="9"/>
      <c r="BW19" s="9"/>
      <c r="BX19" s="9"/>
      <c r="BY19" s="9"/>
      <c r="BZ19" s="9"/>
      <c r="CA19" s="9"/>
      <c r="CB19" s="9"/>
      <c r="CC19" s="9"/>
    </row>
    <row r="20" spans="2:81" x14ac:dyDescent="0.25">
      <c r="B20" s="11"/>
      <c r="C20" s="11"/>
      <c r="D20" s="11"/>
      <c r="E20" s="11"/>
      <c r="F20" s="11"/>
      <c r="G20" s="11"/>
      <c r="H20" s="11"/>
      <c r="I20" s="11"/>
      <c r="J20" s="11"/>
      <c r="K20" s="11"/>
      <c r="L20" s="11"/>
      <c r="M20" s="11"/>
      <c r="N20" s="11"/>
      <c r="O20" s="11"/>
      <c r="P20" s="11"/>
      <c r="Q20" s="11"/>
      <c r="R20" s="11"/>
      <c r="S20" s="11"/>
      <c r="T20" s="11"/>
      <c r="U20" s="11"/>
      <c r="V20" s="11"/>
      <c r="W20" s="11"/>
      <c r="X20" s="11"/>
      <c r="BK20" s="9"/>
      <c r="BL20" s="9"/>
      <c r="BM20" s="9"/>
      <c r="BN20" s="9"/>
      <c r="BO20" s="9"/>
      <c r="BP20" s="9"/>
      <c r="BQ20" s="9"/>
      <c r="BR20" s="9"/>
      <c r="BS20" s="9"/>
      <c r="BT20" s="9"/>
      <c r="BU20" s="9"/>
      <c r="BV20" s="9"/>
      <c r="BW20" s="9"/>
      <c r="BX20" s="9"/>
      <c r="BY20" s="9"/>
      <c r="BZ20" s="9"/>
      <c r="CA20" s="9"/>
      <c r="CB20" s="9"/>
      <c r="CC20" s="9"/>
    </row>
    <row r="21" spans="2:81" x14ac:dyDescent="0.25">
      <c r="B21" s="11"/>
      <c r="C21" s="11"/>
      <c r="D21" s="11"/>
      <c r="E21" s="11"/>
      <c r="F21" s="11"/>
      <c r="G21" s="11"/>
      <c r="H21" s="11"/>
      <c r="I21" s="11"/>
      <c r="J21" s="11"/>
      <c r="K21" s="11"/>
      <c r="L21" s="11"/>
      <c r="M21" s="11"/>
      <c r="N21" s="11"/>
      <c r="O21" s="11"/>
      <c r="P21" s="11"/>
      <c r="Q21" s="11"/>
      <c r="R21" s="11"/>
      <c r="S21" s="11"/>
      <c r="T21" s="11"/>
      <c r="U21" s="11"/>
      <c r="V21" s="11"/>
      <c r="W21" s="11"/>
      <c r="X21" s="11"/>
      <c r="BK21" s="9"/>
      <c r="BL21" s="9"/>
      <c r="BM21" s="9"/>
      <c r="BN21" s="9"/>
      <c r="BO21" s="9"/>
      <c r="BP21" s="9"/>
      <c r="BQ21" s="9"/>
      <c r="BR21" s="9"/>
      <c r="BS21" s="9"/>
      <c r="BT21" s="9"/>
      <c r="BU21" s="9"/>
      <c r="BV21" s="9"/>
      <c r="BW21" s="9"/>
      <c r="BX21" s="9"/>
      <c r="BY21" s="9"/>
      <c r="BZ21" s="9"/>
      <c r="CA21" s="9"/>
      <c r="CB21" s="9"/>
      <c r="CC21" s="9"/>
    </row>
    <row r="22" spans="2:81" x14ac:dyDescent="0.25">
      <c r="B22" s="11"/>
      <c r="C22" s="11"/>
      <c r="D22" s="11"/>
      <c r="E22" s="11"/>
      <c r="F22" s="11"/>
      <c r="G22" s="11"/>
      <c r="H22" s="11"/>
      <c r="I22" s="11"/>
      <c r="J22" s="11"/>
      <c r="K22" s="11"/>
      <c r="L22" s="11"/>
      <c r="M22" s="11"/>
      <c r="N22" s="11"/>
      <c r="O22" s="11"/>
      <c r="P22" s="11"/>
      <c r="Q22" s="11"/>
      <c r="R22" s="11"/>
      <c r="S22" s="11"/>
      <c r="T22" s="11"/>
      <c r="U22" s="11"/>
      <c r="V22" s="11"/>
      <c r="W22" s="11"/>
      <c r="X22" s="11"/>
      <c r="BK22" s="9"/>
      <c r="BL22" s="9"/>
      <c r="BM22" s="9"/>
      <c r="BN22" s="9"/>
      <c r="BO22" s="9"/>
      <c r="BP22" s="9"/>
      <c r="BQ22" s="9"/>
      <c r="BR22" s="9"/>
      <c r="BS22" s="9"/>
      <c r="BT22" s="9"/>
      <c r="BU22" s="9"/>
      <c r="BV22" s="9"/>
      <c r="BW22" s="9"/>
      <c r="BX22" s="9"/>
      <c r="BY22" s="9"/>
      <c r="BZ22" s="9"/>
      <c r="CA22" s="9"/>
      <c r="CB22" s="9"/>
      <c r="CC22" s="9"/>
    </row>
    <row r="23" spans="2:81" x14ac:dyDescent="0.25">
      <c r="B23" s="11"/>
      <c r="C23" s="11"/>
      <c r="D23" s="11"/>
      <c r="E23" s="11"/>
      <c r="F23" s="11"/>
      <c r="G23" s="11"/>
      <c r="H23" s="11"/>
      <c r="I23" s="11"/>
      <c r="J23" s="11"/>
      <c r="K23" s="11"/>
      <c r="L23" s="11"/>
      <c r="M23" s="11"/>
      <c r="N23" s="11"/>
      <c r="O23" s="11"/>
      <c r="P23" s="11"/>
      <c r="Q23" s="11"/>
      <c r="R23" s="11"/>
      <c r="S23" s="11"/>
      <c r="T23" s="11"/>
      <c r="U23" s="11"/>
      <c r="V23" s="11"/>
      <c r="W23" s="11"/>
      <c r="X23" s="11"/>
      <c r="BK23" s="9"/>
      <c r="BL23" s="9"/>
      <c r="BM23" s="9"/>
      <c r="BN23" s="9"/>
      <c r="BO23" s="9"/>
      <c r="BP23" s="9"/>
      <c r="BQ23" s="9"/>
      <c r="BR23" s="9"/>
      <c r="BS23" s="9"/>
      <c r="BT23" s="9"/>
      <c r="BU23" s="9"/>
      <c r="BV23" s="9"/>
      <c r="BW23" s="9"/>
      <c r="BX23" s="9"/>
      <c r="BY23" s="9"/>
      <c r="BZ23" s="9"/>
      <c r="CA23" s="9"/>
      <c r="CB23" s="9"/>
      <c r="CC23" s="9"/>
    </row>
    <row r="24" spans="2:81"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BK24" s="9"/>
      <c r="BL24" s="9"/>
      <c r="BM24" s="9"/>
      <c r="BN24" s="9"/>
      <c r="BO24" s="9"/>
      <c r="BP24" s="9"/>
      <c r="BQ24" s="9"/>
      <c r="BR24" s="9"/>
      <c r="BS24" s="9"/>
      <c r="BT24" s="9"/>
      <c r="BU24" s="9"/>
      <c r="BV24" s="9"/>
      <c r="BW24" s="9"/>
      <c r="BX24" s="9"/>
      <c r="BY24" s="9"/>
      <c r="BZ24" s="9"/>
      <c r="CA24" s="9"/>
      <c r="CB24" s="9"/>
      <c r="CC24" s="9"/>
    </row>
    <row r="25" spans="2:81" x14ac:dyDescent="0.25">
      <c r="B25" s="11"/>
      <c r="C25" s="11"/>
      <c r="D25" s="11"/>
      <c r="E25" s="11"/>
      <c r="F25" s="11"/>
      <c r="G25" s="11"/>
      <c r="H25" s="11"/>
      <c r="I25" s="11"/>
      <c r="J25" s="11"/>
      <c r="K25" s="11"/>
      <c r="L25" s="11"/>
      <c r="M25" s="11"/>
      <c r="N25" s="11"/>
      <c r="O25" s="11"/>
      <c r="P25" s="11"/>
      <c r="Q25" s="11"/>
      <c r="R25" s="11"/>
      <c r="S25" s="11"/>
      <c r="T25" s="11"/>
      <c r="U25" s="11"/>
      <c r="V25" s="11"/>
      <c r="W25" s="11"/>
      <c r="X25" s="11"/>
      <c r="BK25" s="9"/>
      <c r="BL25" s="9"/>
      <c r="BM25" s="9"/>
      <c r="BN25" s="9"/>
      <c r="BO25" s="9"/>
      <c r="BP25" s="9"/>
      <c r="BQ25" s="9"/>
      <c r="BR25" s="9"/>
      <c r="BS25" s="9"/>
      <c r="BT25" s="9"/>
      <c r="BU25" s="9"/>
      <c r="BV25" s="9"/>
      <c r="BW25" s="9"/>
      <c r="BX25" s="9"/>
      <c r="BY25" s="9"/>
      <c r="BZ25" s="9"/>
      <c r="CA25" s="9"/>
      <c r="CB25" s="9"/>
      <c r="CC25" s="9"/>
    </row>
    <row r="26" spans="2:81" x14ac:dyDescent="0.25">
      <c r="B26" s="11"/>
      <c r="C26" s="11"/>
      <c r="D26" s="11"/>
      <c r="E26" s="11"/>
      <c r="F26" s="11"/>
      <c r="G26" s="11"/>
      <c r="H26" s="11"/>
      <c r="I26" s="11"/>
      <c r="J26" s="11"/>
      <c r="K26" s="11"/>
      <c r="L26" s="11"/>
      <c r="M26" s="11"/>
      <c r="N26" s="11"/>
      <c r="O26" s="11"/>
      <c r="P26" s="11"/>
      <c r="Q26" s="11"/>
      <c r="R26" s="11"/>
      <c r="S26" s="11"/>
      <c r="T26" s="11"/>
      <c r="U26" s="11"/>
      <c r="V26" s="11"/>
      <c r="W26" s="11"/>
      <c r="X26" s="11"/>
      <c r="BK26" s="9"/>
      <c r="BL26" s="9"/>
      <c r="BM26" s="9"/>
      <c r="BN26" s="9"/>
      <c r="BO26" s="9"/>
      <c r="BP26" s="9"/>
      <c r="BQ26" s="9"/>
      <c r="BR26" s="9"/>
      <c r="BS26" s="9"/>
      <c r="BT26" s="9"/>
      <c r="BU26" s="9"/>
      <c r="BV26" s="9"/>
      <c r="BW26" s="9"/>
      <c r="BX26" s="9"/>
      <c r="BY26" s="9"/>
      <c r="BZ26" s="9"/>
      <c r="CA26" s="9"/>
      <c r="CB26" s="9"/>
      <c r="CC26" s="9"/>
    </row>
    <row r="27" spans="2:81"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BK27" s="9"/>
      <c r="BL27" s="9"/>
      <c r="BM27" s="9"/>
      <c r="BN27" s="9"/>
      <c r="BO27" s="9"/>
      <c r="BP27" s="9"/>
      <c r="BQ27" s="9"/>
      <c r="BR27" s="9"/>
      <c r="BS27" s="9"/>
      <c r="BT27" s="9"/>
      <c r="BU27" s="9"/>
      <c r="BV27" s="9"/>
      <c r="BW27" s="9"/>
      <c r="BX27" s="9"/>
      <c r="BY27" s="9"/>
      <c r="BZ27" s="9"/>
      <c r="CA27" s="9"/>
      <c r="CB27" s="9"/>
      <c r="CC27" s="9"/>
    </row>
    <row r="28" spans="2:81"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BK28" s="9"/>
      <c r="BL28" s="9"/>
      <c r="BM28" s="9"/>
      <c r="BN28" s="9"/>
      <c r="BO28" s="9"/>
      <c r="BP28" s="9"/>
      <c r="BQ28" s="9"/>
      <c r="BR28" s="9"/>
      <c r="BS28" s="9"/>
      <c r="BT28" s="9"/>
      <c r="BU28" s="9"/>
      <c r="BV28" s="9"/>
      <c r="BW28" s="9"/>
      <c r="BX28" s="9"/>
      <c r="BY28" s="9"/>
      <c r="BZ28" s="9"/>
      <c r="CA28" s="9"/>
      <c r="CB28" s="9"/>
      <c r="CC28" s="9"/>
    </row>
    <row r="29" spans="2:81" x14ac:dyDescent="0.25">
      <c r="B29" s="17"/>
      <c r="C29" s="17"/>
      <c r="D29" s="17"/>
      <c r="E29" s="17"/>
      <c r="F29" s="17"/>
      <c r="G29" s="17"/>
      <c r="H29" s="17"/>
      <c r="I29" s="11"/>
      <c r="J29" s="11"/>
      <c r="K29" s="11"/>
      <c r="L29" s="11"/>
      <c r="M29" s="11"/>
      <c r="N29" s="11"/>
      <c r="O29" s="11"/>
      <c r="P29" s="11"/>
      <c r="Q29" s="11"/>
      <c r="R29" s="11"/>
      <c r="S29" s="11"/>
      <c r="T29" s="11"/>
      <c r="U29" s="11"/>
      <c r="V29" s="11"/>
      <c r="W29" s="11"/>
      <c r="X29" s="11"/>
      <c r="BB29" s="9" t="str">
        <f>VLOOKUP(BB4, RefCauseofDeath, 3, FALSE)</f>
        <v>Overweight</v>
      </c>
      <c r="BK29" s="9"/>
      <c r="BL29" s="9"/>
      <c r="BM29" s="9"/>
      <c r="BN29" s="9"/>
      <c r="BO29" s="9"/>
      <c r="BP29" s="9"/>
      <c r="BQ29" s="9"/>
      <c r="BR29" s="9"/>
      <c r="BS29" s="9"/>
      <c r="BT29" s="9"/>
      <c r="BU29" s="9"/>
      <c r="BV29" s="9"/>
      <c r="BW29" s="9"/>
      <c r="BX29" s="9"/>
      <c r="BY29" s="9"/>
      <c r="BZ29" s="9"/>
      <c r="CA29" s="9"/>
      <c r="CB29" s="9"/>
      <c r="CC29" s="9"/>
    </row>
    <row r="30" spans="2:81"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BK30" s="9"/>
      <c r="BL30" s="9"/>
      <c r="BM30" s="9"/>
      <c r="BN30" s="9"/>
      <c r="BO30" s="9"/>
      <c r="BP30" s="9"/>
      <c r="BQ30" s="9"/>
      <c r="BR30" s="9"/>
      <c r="BS30" s="9"/>
      <c r="BT30" s="9"/>
      <c r="BU30" s="9"/>
      <c r="BV30" s="9"/>
      <c r="BW30" s="9"/>
      <c r="BX30" s="9"/>
      <c r="BY30" s="9"/>
      <c r="BZ30" s="9"/>
      <c r="CA30" s="9"/>
      <c r="CB30" s="9"/>
      <c r="CC30" s="9"/>
    </row>
    <row r="31" spans="2:81"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20"/>
      <c r="BA31" s="20"/>
      <c r="BB31" s="20" t="s">
        <v>32</v>
      </c>
      <c r="BC31" s="20"/>
      <c r="BD31" s="20"/>
      <c r="BE31" s="20"/>
      <c r="BF31" s="20"/>
      <c r="BG31" s="20"/>
      <c r="BH31" s="20"/>
      <c r="BI31" s="20"/>
      <c r="BJ31" s="20"/>
      <c r="BK31" s="20"/>
      <c r="BL31" s="20"/>
      <c r="BM31" s="20"/>
      <c r="BN31" s="20"/>
      <c r="BO31" s="20" t="s">
        <v>43</v>
      </c>
      <c r="BP31" s="20"/>
      <c r="BQ31" s="20"/>
      <c r="BR31" s="20"/>
      <c r="BS31" s="20"/>
      <c r="BT31" s="20"/>
      <c r="BU31" s="20"/>
      <c r="BV31" s="20"/>
      <c r="BW31" s="20"/>
      <c r="BX31" s="20"/>
      <c r="BY31" s="20"/>
      <c r="BZ31" s="20"/>
      <c r="CA31" s="20"/>
      <c r="CB31" s="20"/>
      <c r="CC31" s="20"/>
    </row>
    <row r="32" spans="2:81"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BK32" s="9"/>
      <c r="BL32" s="9"/>
      <c r="BM32" s="9"/>
      <c r="BN32" s="9"/>
      <c r="BO32" s="9"/>
      <c r="BP32" s="9"/>
      <c r="BQ32" s="9"/>
      <c r="BR32" s="9"/>
      <c r="BS32" s="9"/>
      <c r="BT32" s="9"/>
      <c r="BU32" s="9"/>
      <c r="BV32" s="9"/>
      <c r="BW32" s="9"/>
      <c r="BX32" s="9"/>
      <c r="BY32" s="9"/>
      <c r="BZ32" s="9"/>
      <c r="CA32" s="9"/>
      <c r="CB32" s="9"/>
      <c r="CC32" s="9"/>
    </row>
    <row r="33" spans="2:81" s="22" customFormat="1" ht="26.25" customHeight="1" x14ac:dyDescent="0.3">
      <c r="B33" s="17"/>
      <c r="C33" s="13" t="str">
        <f>VLOOKUP(BB4, RefCauseofDeath, 3, FALSE)</f>
        <v>Overweight</v>
      </c>
      <c r="D33" s="11"/>
      <c r="E33" s="11"/>
      <c r="F33" s="11"/>
      <c r="G33" s="11"/>
      <c r="H33" s="11"/>
      <c r="I33" s="17"/>
      <c r="J33" s="17"/>
      <c r="K33" s="17"/>
      <c r="L33" s="17"/>
      <c r="M33" s="17"/>
      <c r="N33" s="21"/>
      <c r="O33" s="13" t="str">
        <f>VLOOKUP(BB4, RefCauseofDeath,3,FALSE)</f>
        <v>Overweight</v>
      </c>
      <c r="P33" s="11"/>
      <c r="Q33" s="11"/>
      <c r="R33" s="11"/>
      <c r="S33" s="11"/>
      <c r="T33" s="11"/>
      <c r="U33" s="17"/>
      <c r="V33" s="17"/>
      <c r="W33" s="17"/>
      <c r="X33" s="17"/>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4"/>
      <c r="BA33" s="24"/>
      <c r="BB33" s="24"/>
      <c r="BC33" s="24" t="s">
        <v>8</v>
      </c>
      <c r="BD33" s="24" t="s">
        <v>11</v>
      </c>
      <c r="BE33" s="24" t="s">
        <v>100</v>
      </c>
      <c r="BF33" s="24" t="s">
        <v>12</v>
      </c>
      <c r="BG33" s="24"/>
      <c r="BH33" s="24" t="s">
        <v>11</v>
      </c>
      <c r="BI33" s="24" t="s">
        <v>11</v>
      </c>
      <c r="BJ33" s="24"/>
      <c r="BK33" s="24" t="s">
        <v>95</v>
      </c>
      <c r="BL33" s="24" t="s">
        <v>95</v>
      </c>
      <c r="BM33" s="24"/>
      <c r="BN33" s="24"/>
      <c r="BO33" s="24"/>
      <c r="BP33" s="24" t="s">
        <v>8</v>
      </c>
      <c r="BQ33" s="24" t="s">
        <v>99</v>
      </c>
      <c r="BR33" s="24"/>
      <c r="BS33" s="24" t="s">
        <v>12</v>
      </c>
      <c r="BT33" s="24"/>
      <c r="BU33" s="24"/>
      <c r="BV33" s="24"/>
      <c r="BW33" s="24"/>
      <c r="BX33" s="9" t="s">
        <v>44</v>
      </c>
      <c r="BY33" s="24"/>
      <c r="BZ33" s="24"/>
      <c r="CA33" s="24"/>
      <c r="CB33" s="24"/>
      <c r="CC33" s="24"/>
    </row>
    <row r="34" spans="2:81" ht="12" customHeight="1" x14ac:dyDescent="0.25">
      <c r="B34" s="11"/>
      <c r="C34" s="11"/>
      <c r="D34" s="11"/>
      <c r="E34" s="11"/>
      <c r="F34" s="11"/>
      <c r="G34" s="11"/>
      <c r="H34" s="11"/>
      <c r="I34" s="11"/>
      <c r="J34" s="11"/>
      <c r="K34" s="11"/>
      <c r="L34" s="11"/>
      <c r="M34" s="11"/>
      <c r="N34" s="25"/>
      <c r="O34" s="11"/>
      <c r="P34" s="11"/>
      <c r="Q34" s="11"/>
      <c r="R34" s="11"/>
      <c r="S34" s="11"/>
      <c r="T34" s="11"/>
      <c r="U34" s="11"/>
      <c r="V34" s="11"/>
      <c r="W34" s="11"/>
      <c r="X34" s="11"/>
      <c r="BH34" s="9" t="s">
        <v>34</v>
      </c>
      <c r="BI34" s="9" t="s">
        <v>33</v>
      </c>
      <c r="BK34" s="9" t="s">
        <v>34</v>
      </c>
      <c r="BL34" s="9" t="s">
        <v>33</v>
      </c>
      <c r="BM34" s="9"/>
      <c r="BN34" s="9"/>
      <c r="BO34" s="9"/>
      <c r="BP34" s="9"/>
      <c r="BQ34" s="9"/>
      <c r="BR34" s="9"/>
      <c r="BS34" s="9"/>
      <c r="BT34" s="9"/>
      <c r="BU34" s="9" t="s">
        <v>34</v>
      </c>
      <c r="BV34" s="9" t="s">
        <v>33</v>
      </c>
      <c r="BW34" s="9"/>
      <c r="BX34" s="9"/>
      <c r="BY34" s="9"/>
      <c r="BZ34" s="9"/>
      <c r="CA34" s="9"/>
      <c r="CB34" s="9"/>
      <c r="CC34" s="9"/>
    </row>
    <row r="35" spans="2:81" s="22" customFormat="1" x14ac:dyDescent="0.25">
      <c r="B35" s="17"/>
      <c r="C35" s="26" t="str">
        <f>BB8</f>
        <v>Age-standardised percentages (%), 2006/07–2016/17</v>
      </c>
      <c r="D35" s="26"/>
      <c r="E35" s="26"/>
      <c r="F35" s="26"/>
      <c r="G35" s="26"/>
      <c r="H35" s="26"/>
      <c r="I35" s="17"/>
      <c r="J35" s="17"/>
      <c r="K35" s="17"/>
      <c r="L35" s="17"/>
      <c r="M35" s="17"/>
      <c r="N35" s="17"/>
      <c r="O35" s="26" t="str">
        <f>BB9</f>
        <v>Age-standardised rate ratios, 2006/07–2016/17</v>
      </c>
      <c r="P35" s="17"/>
      <c r="Q35" s="17"/>
      <c r="R35" s="17"/>
      <c r="S35" s="17"/>
      <c r="T35" s="17"/>
      <c r="U35" s="17"/>
      <c r="V35" s="17"/>
      <c r="W35" s="17"/>
      <c r="X35" s="17"/>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4"/>
      <c r="BA35" s="9" t="s">
        <v>5</v>
      </c>
      <c r="BB35" s="24" t="s">
        <v>19</v>
      </c>
      <c r="BC35" s="24">
        <v>2006</v>
      </c>
      <c r="BD35" s="24">
        <f>IFERROR(VALUE(FIXED(VLOOKUP($BC35&amp;$BB$29&amp;$BB$12&amp;"Maori",ethnicdata,7,FALSE),1)),NA())</f>
        <v>31.5</v>
      </c>
      <c r="BE35" s="24">
        <f>IFERROR(VALUE(FIXED(VLOOKUP($BC35&amp;$BB$29&amp;$BB$12&amp;"NMNP",ethnicdata,7,FALSE),1)),NA())</f>
        <v>34.1</v>
      </c>
      <c r="BF35" s="24">
        <f>MAX(BD35:BE72)</f>
        <v>40.6</v>
      </c>
      <c r="BG35" s="24"/>
      <c r="BH35" s="24">
        <f>D39-E39</f>
        <v>2</v>
      </c>
      <c r="BI35" s="24">
        <f>F39-D39</f>
        <v>2.1000000000000014</v>
      </c>
      <c r="BJ35" s="24"/>
      <c r="BK35" s="24">
        <f>G39-H39</f>
        <v>1.3000000000000043</v>
      </c>
      <c r="BL35" s="24">
        <f>I39-G39</f>
        <v>1.2999999999999972</v>
      </c>
      <c r="BM35" s="24"/>
      <c r="BN35" s="9" t="s">
        <v>5</v>
      </c>
      <c r="BO35" s="24" t="s">
        <v>19</v>
      </c>
      <c r="BP35" s="24">
        <v>2006</v>
      </c>
      <c r="BQ35" s="24">
        <f>IFERROR(VALUE(FIXED(VLOOKUP($BC35&amp;$BB$29&amp;$BB$12&amp;"Maori",ethnicdata,10,FALSE),2)),NA())</f>
        <v>0.9</v>
      </c>
      <c r="BR35" s="24"/>
      <c r="BS35" s="24">
        <f>MAX(BQ35:BQ72)</f>
        <v>1.01</v>
      </c>
      <c r="BT35" s="24"/>
      <c r="BU35" s="24">
        <f>P39-Q39</f>
        <v>6.0000000000000053E-2</v>
      </c>
      <c r="BV35" s="24">
        <f>R39-P39</f>
        <v>5.9999999999999942E-2</v>
      </c>
      <c r="BW35" s="24"/>
      <c r="BX35" s="24">
        <v>1</v>
      </c>
      <c r="BY35" s="24"/>
      <c r="BZ35" s="24"/>
      <c r="CA35" s="24"/>
      <c r="CB35" s="24"/>
      <c r="CC35" s="24"/>
    </row>
    <row r="36" spans="2:81" x14ac:dyDescent="0.25">
      <c r="B36" s="11"/>
      <c r="C36" s="11"/>
      <c r="D36" s="11"/>
      <c r="E36" s="11"/>
      <c r="F36" s="11"/>
      <c r="G36" s="11"/>
      <c r="H36" s="11"/>
      <c r="I36" s="11"/>
      <c r="J36" s="11"/>
      <c r="K36" s="11"/>
      <c r="L36" s="11"/>
      <c r="M36" s="11"/>
      <c r="N36" s="11"/>
      <c r="O36" s="11"/>
      <c r="P36" s="11"/>
      <c r="Q36" s="11"/>
      <c r="R36" s="11"/>
      <c r="S36" s="11"/>
      <c r="T36" s="11"/>
      <c r="U36" s="11"/>
      <c r="V36" s="11"/>
      <c r="W36" s="11"/>
      <c r="X36" s="11"/>
      <c r="BC36" s="9">
        <v>2007</v>
      </c>
      <c r="BD36" s="24"/>
      <c r="BE36" s="24"/>
      <c r="BF36" s="9">
        <f>MIN(BD35:BE72)</f>
        <v>25.6</v>
      </c>
      <c r="BK36" s="9"/>
      <c r="BL36" s="9"/>
      <c r="BM36" s="9"/>
      <c r="BN36" s="9"/>
      <c r="BO36" s="9"/>
      <c r="BP36" s="9">
        <v>2007</v>
      </c>
      <c r="BQ36" s="24"/>
      <c r="BR36" s="24"/>
      <c r="BS36" s="9">
        <f>MIN(BQ35:BQ72)</f>
        <v>0.76</v>
      </c>
      <c r="BT36" s="9"/>
      <c r="BU36" s="9"/>
      <c r="BV36" s="9"/>
      <c r="BW36" s="9"/>
      <c r="BX36" s="9">
        <v>1</v>
      </c>
      <c r="BY36" s="9"/>
      <c r="BZ36" s="9"/>
      <c r="CA36" s="9"/>
      <c r="CB36" s="9"/>
      <c r="CC36" s="9"/>
    </row>
    <row r="37" spans="2:81" s="30" customFormat="1" x14ac:dyDescent="0.25">
      <c r="B37" s="27"/>
      <c r="C37" s="28" t="s">
        <v>8</v>
      </c>
      <c r="D37" s="66" t="s">
        <v>11</v>
      </c>
      <c r="E37" s="66"/>
      <c r="F37" s="66"/>
      <c r="G37" s="66" t="s">
        <v>97</v>
      </c>
      <c r="H37" s="66"/>
      <c r="I37" s="66"/>
      <c r="J37" s="27"/>
      <c r="K37" s="27"/>
      <c r="L37" s="27"/>
      <c r="M37" s="27"/>
      <c r="N37" s="27"/>
      <c r="O37" s="29" t="s">
        <v>8</v>
      </c>
      <c r="P37" s="67" t="s">
        <v>98</v>
      </c>
      <c r="Q37" s="67"/>
      <c r="R37" s="67"/>
      <c r="S37" s="49"/>
      <c r="T37" s="27"/>
      <c r="U37" s="27"/>
      <c r="V37" s="27"/>
      <c r="W37" s="27"/>
      <c r="X37" s="27"/>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2"/>
      <c r="BA37" s="32"/>
      <c r="BB37" s="32"/>
      <c r="BC37" s="32">
        <v>2008</v>
      </c>
      <c r="BD37" s="24"/>
      <c r="BE37" s="24"/>
      <c r="BF37" s="32"/>
      <c r="BG37" s="32"/>
      <c r="BH37" s="32"/>
      <c r="BI37" s="32"/>
      <c r="BJ37" s="32"/>
      <c r="BK37" s="32"/>
      <c r="BL37" s="32"/>
      <c r="BM37" s="32"/>
      <c r="BN37" s="32"/>
      <c r="BO37" s="32"/>
      <c r="BP37" s="32">
        <v>2008</v>
      </c>
      <c r="BQ37" s="24"/>
      <c r="BR37" s="24"/>
      <c r="BS37" s="32"/>
      <c r="BT37" s="32"/>
      <c r="BU37" s="32"/>
      <c r="BV37" s="32"/>
      <c r="BW37" s="32"/>
      <c r="BX37" s="32">
        <v>1</v>
      </c>
      <c r="BY37" s="32"/>
      <c r="BZ37" s="32"/>
      <c r="CA37" s="32"/>
      <c r="CB37" s="32"/>
      <c r="CC37" s="32"/>
    </row>
    <row r="38" spans="2:81" x14ac:dyDescent="0.25">
      <c r="B38" s="11"/>
      <c r="C38" s="25"/>
      <c r="D38" s="33" t="s">
        <v>16</v>
      </c>
      <c r="E38" s="34" t="s">
        <v>17</v>
      </c>
      <c r="F38" s="34" t="s">
        <v>18</v>
      </c>
      <c r="G38" s="33" t="s">
        <v>16</v>
      </c>
      <c r="H38" s="34" t="s">
        <v>17</v>
      </c>
      <c r="I38" s="34" t="s">
        <v>18</v>
      </c>
      <c r="J38" s="11"/>
      <c r="K38" s="11"/>
      <c r="L38" s="11"/>
      <c r="M38" s="11"/>
      <c r="N38" s="11"/>
      <c r="O38" s="11"/>
      <c r="P38" s="33" t="s">
        <v>42</v>
      </c>
      <c r="Q38" s="34" t="s">
        <v>17</v>
      </c>
      <c r="R38" s="34" t="s">
        <v>18</v>
      </c>
      <c r="S38" s="11"/>
      <c r="T38" s="11"/>
      <c r="U38" s="11"/>
      <c r="V38" s="11"/>
      <c r="W38" s="11"/>
      <c r="X38" s="11"/>
      <c r="BC38" s="9">
        <v>2009</v>
      </c>
      <c r="BD38" s="24"/>
      <c r="BE38" s="24"/>
      <c r="BK38" s="9"/>
      <c r="BL38" s="9"/>
      <c r="BM38" s="9"/>
      <c r="BN38" s="9"/>
      <c r="BO38" s="9"/>
      <c r="BP38" s="9">
        <v>2009</v>
      </c>
      <c r="BQ38" s="24"/>
      <c r="BR38" s="24"/>
      <c r="BS38" s="9"/>
      <c r="BT38" s="9"/>
      <c r="BU38" s="9"/>
      <c r="BV38" s="9"/>
      <c r="BW38" s="9"/>
      <c r="BX38" s="9">
        <v>1</v>
      </c>
      <c r="BY38" s="9"/>
      <c r="BZ38" s="9"/>
      <c r="CA38" s="9"/>
      <c r="CB38" s="9"/>
      <c r="CC38" s="9"/>
    </row>
    <row r="39" spans="2:81" x14ac:dyDescent="0.25">
      <c r="B39" s="11"/>
      <c r="C39" s="11" t="s">
        <v>19</v>
      </c>
      <c r="D39" s="35">
        <f>IFERROR(VALUE(FIXED(VLOOKUP($BC35&amp;$C$33&amp;$BB$12&amp;"Maori",ethnicdata,7,FALSE),1)),"N/A")</f>
        <v>31.5</v>
      </c>
      <c r="E39" s="36">
        <f>IFERROR(VALUE(FIXED(VLOOKUP($BC35&amp;$C$33&amp;$BB$12&amp;"Maori",ethnicdata,6,FALSE),1)),"N/A")</f>
        <v>29.5</v>
      </c>
      <c r="F39" s="36">
        <f>IFERROR(VALUE(FIXED(VLOOKUP($BC35&amp;$C$33&amp;$BB$12&amp;"Maori",ethnicdata,8,FALSE),1)),"N/A")</f>
        <v>33.6</v>
      </c>
      <c r="G39" s="35">
        <f>IFERROR(VALUE(FIXED(VLOOKUP($BC35&amp;$C$33&amp;$BB$12&amp;"NMNP",ethnicdata,7,FALSE),1)),"N/A")</f>
        <v>34.1</v>
      </c>
      <c r="H39" s="36">
        <f>IFERROR(VALUE(FIXED(VLOOKUP($BC35&amp;$C$33&amp;$BB$12&amp;"NMNP",ethnicdata,6,FALSE),1)),"N/A")</f>
        <v>32.799999999999997</v>
      </c>
      <c r="I39" s="36">
        <f>IFERROR(VALUE(FIXED(VLOOKUP($BC35&amp;$C$33&amp;$BB$12&amp;"NMNP",ethnicdata,8,FALSE),1)),"N/A")</f>
        <v>35.4</v>
      </c>
      <c r="J39" s="11"/>
      <c r="K39" s="11"/>
      <c r="L39" s="11"/>
      <c r="M39" s="11"/>
      <c r="N39" s="11"/>
      <c r="O39" s="11" t="s">
        <v>19</v>
      </c>
      <c r="P39" s="35">
        <f>IFERROR(VALUE(FIXED(VLOOKUP($BC35&amp;$O$33&amp;$BB$12&amp;"Maori",ethnicdata,10,FALSE),2)),"N/A")</f>
        <v>0.9</v>
      </c>
      <c r="Q39" s="37">
        <f>IFERROR(VALUE(FIXED(VLOOKUP($BC35&amp;$O$33&amp;$BB$12&amp;"Maori",ethnicdata,9,FALSE),2)),"N/A")</f>
        <v>0.84</v>
      </c>
      <c r="R39" s="37">
        <f>IFERROR(VALUE(FIXED(VLOOKUP($BC35&amp;$O$33&amp;$BB$12&amp;"Maori",ethnicdata,11,FALSE),2)),"N/A")</f>
        <v>0.96</v>
      </c>
      <c r="S39" s="36"/>
      <c r="T39" s="11"/>
      <c r="U39" s="11"/>
      <c r="V39" s="11"/>
      <c r="W39" s="11"/>
      <c r="X39" s="11"/>
      <c r="BC39" s="24">
        <v>2010</v>
      </c>
      <c r="BD39" s="24"/>
      <c r="BE39" s="24"/>
      <c r="BK39" s="9"/>
      <c r="BL39" s="9"/>
      <c r="BM39" s="9"/>
      <c r="BN39" s="9"/>
      <c r="BO39" s="9"/>
      <c r="BP39" s="24">
        <v>2010</v>
      </c>
      <c r="BQ39" s="24"/>
      <c r="BR39" s="24"/>
      <c r="BS39" s="9"/>
      <c r="BT39" s="9"/>
      <c r="BU39" s="9"/>
      <c r="BV39" s="9"/>
      <c r="BW39" s="9"/>
      <c r="BX39" s="9">
        <v>1</v>
      </c>
      <c r="BY39" s="9"/>
      <c r="BZ39" s="9"/>
      <c r="CA39" s="9"/>
      <c r="CB39" s="9"/>
      <c r="CC39" s="9"/>
    </row>
    <row r="40" spans="2:81" x14ac:dyDescent="0.25">
      <c r="B40" s="11"/>
      <c r="C40" s="11" t="s">
        <v>20</v>
      </c>
      <c r="D40" s="35">
        <f t="shared" ref="D40:D45" si="0">IFERROR(VALUE(FIXED(VLOOKUP($BC40&amp;$C$33&amp;$BB$12&amp;"Maori",ethnicdata,7,FALSE),1)),"N/A")</f>
        <v>31.9</v>
      </c>
      <c r="E40" s="36">
        <f t="shared" ref="E40:E45" si="1">IFERROR(VALUE(FIXED(VLOOKUP($BC40&amp;$C$33&amp;$BB$12&amp;"Maori",ethnicdata,6,FALSE),1)),"N/A")</f>
        <v>29.2</v>
      </c>
      <c r="F40" s="36">
        <f t="shared" ref="F40:F45" si="2">IFERROR(VALUE(FIXED(VLOOKUP($BC40&amp;$C$33&amp;$BB$12&amp;"Maori",ethnicdata,8,FALSE),1)),"N/A")</f>
        <v>34.700000000000003</v>
      </c>
      <c r="G40" s="35">
        <f t="shared" ref="G40:G45" si="3">IFERROR(VALUE(FIXED(VLOOKUP($BC40&amp;$C$33&amp;$BB$12&amp;"NMNP",ethnicdata,7,FALSE),1)),"N/A")</f>
        <v>33.9</v>
      </c>
      <c r="H40" s="36">
        <f t="shared" ref="H40:H45" si="4">IFERROR(VALUE(FIXED(VLOOKUP($BC40&amp;$C$33&amp;$BB$12&amp;"NMNP",ethnicdata,6,FALSE),1)),"N/A")</f>
        <v>32.4</v>
      </c>
      <c r="I40" s="36">
        <f t="shared" ref="I40:I45" si="5">IFERROR(VALUE(FIXED(VLOOKUP($BC40&amp;$C$33&amp;$BB$12&amp;"NMNP",ethnicdata,8,FALSE),1)),"N/A")</f>
        <v>35.5</v>
      </c>
      <c r="J40" s="11"/>
      <c r="K40" s="11"/>
      <c r="L40" s="11"/>
      <c r="M40" s="11"/>
      <c r="N40" s="11"/>
      <c r="O40" s="11" t="s">
        <v>20</v>
      </c>
      <c r="P40" s="35">
        <f t="shared" ref="P40:P45" si="6">IFERROR(VALUE(FIXED(VLOOKUP($BC40&amp;$O$33&amp;$BB$12&amp;"Maori",ethnicdata,10,FALSE),2)),"N/A")</f>
        <v>0.91</v>
      </c>
      <c r="Q40" s="36">
        <f t="shared" ref="Q40:Q45" si="7">IFERROR(VALUE(FIXED(VLOOKUP($BC40&amp;$C$33&amp;$BB$12&amp;"Maori",ethnicdata,9,FALSE),2)),"N/A")</f>
        <v>0.83</v>
      </c>
      <c r="R40" s="36">
        <f t="shared" ref="R40:R45" si="8">IFERROR(VALUE(FIXED(VLOOKUP($BC40&amp;$C$33&amp;$BB$12&amp;"Maori",ethnicdata,11,FALSE),2)),"N/A")</f>
        <v>1.01</v>
      </c>
      <c r="S40" s="36"/>
      <c r="T40" s="11"/>
      <c r="U40" s="11"/>
      <c r="V40" s="11"/>
      <c r="W40" s="11"/>
      <c r="X40" s="11"/>
      <c r="BB40" s="9" t="s">
        <v>20</v>
      </c>
      <c r="BC40" s="9">
        <v>2011</v>
      </c>
      <c r="BD40" s="24">
        <f t="shared" ref="BD40:BD45" si="9">IFERROR(VALUE(FIXED(VLOOKUP($BC40&amp;$BB$29&amp;$BB$12&amp;"Maori",ethnicdata,7,FALSE),1)),NA())</f>
        <v>31.9</v>
      </c>
      <c r="BE40" s="24">
        <f t="shared" ref="BE40:BE45" si="10">IFERROR(VALUE(FIXED(VLOOKUP($BC40&amp;$BB$29&amp;$BB$12&amp;"NMNP",ethnicdata,7,FALSE),1)),NA())</f>
        <v>33.9</v>
      </c>
      <c r="BH40" s="9">
        <f t="shared" ref="BH40:BH45" si="11">D40-E40</f>
        <v>2.6999999999999993</v>
      </c>
      <c r="BI40" s="9">
        <f>F40-D40</f>
        <v>2.8000000000000043</v>
      </c>
      <c r="BK40" s="9">
        <f t="shared" ref="BK40:BK45" si="12">G40-H40</f>
        <v>1.5</v>
      </c>
      <c r="BL40" s="9">
        <f t="shared" ref="BL40:BL45" si="13">I40-G40</f>
        <v>1.6000000000000014</v>
      </c>
      <c r="BM40" s="9"/>
      <c r="BN40" s="9"/>
      <c r="BO40" s="9" t="s">
        <v>20</v>
      </c>
      <c r="BP40" s="9">
        <v>2011</v>
      </c>
      <c r="BQ40" s="24">
        <f t="shared" ref="BQ40:BQ45" si="14">IFERROR(VALUE(FIXED(VLOOKUP($BC40&amp;$BB$29&amp;$BB$12&amp;"Maori",ethnicdata,10,FALSE),2)),NA())</f>
        <v>0.91</v>
      </c>
      <c r="BR40" s="24"/>
      <c r="BS40" s="9"/>
      <c r="BT40" s="9"/>
      <c r="BU40" s="9">
        <f>P40-Q40</f>
        <v>8.0000000000000071E-2</v>
      </c>
      <c r="BV40" s="9">
        <f>R40-P40</f>
        <v>9.9999999999999978E-2</v>
      </c>
      <c r="BW40" s="9"/>
      <c r="BX40" s="9">
        <v>1</v>
      </c>
      <c r="BY40" s="9"/>
      <c r="BZ40" s="9"/>
      <c r="CA40" s="9"/>
      <c r="CB40" s="9"/>
      <c r="CC40" s="9"/>
    </row>
    <row r="41" spans="2:81" x14ac:dyDescent="0.25">
      <c r="B41" s="11"/>
      <c r="C41" s="11" t="s">
        <v>21</v>
      </c>
      <c r="D41" s="35">
        <f t="shared" si="0"/>
        <v>28.2</v>
      </c>
      <c r="E41" s="36">
        <f t="shared" si="1"/>
        <v>25.8</v>
      </c>
      <c r="F41" s="36">
        <f t="shared" si="2"/>
        <v>30.7</v>
      </c>
      <c r="G41" s="35">
        <f t="shared" si="3"/>
        <v>32.6</v>
      </c>
      <c r="H41" s="36">
        <f t="shared" si="4"/>
        <v>30.7</v>
      </c>
      <c r="I41" s="36">
        <f t="shared" si="5"/>
        <v>34.5</v>
      </c>
      <c r="J41" s="11"/>
      <c r="K41" s="11"/>
      <c r="L41" s="11"/>
      <c r="M41" s="11"/>
      <c r="N41" s="11"/>
      <c r="O41" s="11" t="s">
        <v>21</v>
      </c>
      <c r="P41" s="35">
        <f t="shared" si="6"/>
        <v>0.84</v>
      </c>
      <c r="Q41" s="36">
        <f t="shared" si="7"/>
        <v>0.77</v>
      </c>
      <c r="R41" s="36">
        <f t="shared" si="8"/>
        <v>0.92</v>
      </c>
      <c r="S41" s="36"/>
      <c r="T41" s="11"/>
      <c r="U41" s="11"/>
      <c r="V41" s="11"/>
      <c r="W41" s="11"/>
      <c r="X41" s="11"/>
      <c r="BB41" s="32" t="s">
        <v>21</v>
      </c>
      <c r="BC41" s="32">
        <v>2012</v>
      </c>
      <c r="BD41" s="24">
        <f t="shared" si="9"/>
        <v>28.2</v>
      </c>
      <c r="BE41" s="24">
        <f t="shared" si="10"/>
        <v>32.6</v>
      </c>
      <c r="BH41" s="9">
        <f t="shared" si="11"/>
        <v>2.3999999999999986</v>
      </c>
      <c r="BI41" s="9">
        <f t="shared" ref="BI41:BI45" si="15">F41-D41</f>
        <v>2.5</v>
      </c>
      <c r="BK41" s="9">
        <f t="shared" si="12"/>
        <v>1.9000000000000021</v>
      </c>
      <c r="BL41" s="9">
        <f t="shared" si="13"/>
        <v>1.8999999999999986</v>
      </c>
      <c r="BM41" s="9"/>
      <c r="BN41" s="9"/>
      <c r="BO41" s="32" t="s">
        <v>21</v>
      </c>
      <c r="BP41" s="32">
        <v>2012</v>
      </c>
      <c r="BQ41" s="24">
        <f t="shared" si="14"/>
        <v>0.84</v>
      </c>
      <c r="BR41" s="24"/>
      <c r="BS41" s="9"/>
      <c r="BT41" s="9"/>
      <c r="BU41" s="9">
        <f t="shared" ref="BU41:BU45" si="16">P41-Q41</f>
        <v>6.9999999999999951E-2</v>
      </c>
      <c r="BV41" s="9">
        <f t="shared" ref="BV41:BV45" si="17">R41-P41</f>
        <v>8.0000000000000071E-2</v>
      </c>
      <c r="BW41" s="9"/>
      <c r="BX41" s="9">
        <v>1</v>
      </c>
      <c r="BY41" s="9"/>
      <c r="BZ41" s="9"/>
      <c r="CA41" s="9"/>
      <c r="CB41" s="9"/>
      <c r="CC41" s="9"/>
    </row>
    <row r="42" spans="2:81" x14ac:dyDescent="0.25">
      <c r="B42" s="11"/>
      <c r="C42" s="11" t="s">
        <v>22</v>
      </c>
      <c r="D42" s="35">
        <f t="shared" si="0"/>
        <v>31.5</v>
      </c>
      <c r="E42" s="36">
        <f t="shared" si="1"/>
        <v>28.8</v>
      </c>
      <c r="F42" s="36">
        <f t="shared" si="2"/>
        <v>34.299999999999997</v>
      </c>
      <c r="G42" s="35">
        <f t="shared" si="3"/>
        <v>34.299999999999997</v>
      </c>
      <c r="H42" s="36">
        <f t="shared" si="4"/>
        <v>33</v>
      </c>
      <c r="I42" s="36">
        <f t="shared" si="5"/>
        <v>35.700000000000003</v>
      </c>
      <c r="J42" s="11"/>
      <c r="K42" s="11"/>
      <c r="L42" s="11"/>
      <c r="M42" s="11"/>
      <c r="N42" s="11"/>
      <c r="O42" s="11" t="s">
        <v>22</v>
      </c>
      <c r="P42" s="35">
        <f t="shared" si="6"/>
        <v>0.89</v>
      </c>
      <c r="Q42" s="36">
        <f t="shared" si="7"/>
        <v>0.82</v>
      </c>
      <c r="R42" s="36">
        <f t="shared" si="8"/>
        <v>0.96</v>
      </c>
      <c r="S42" s="36"/>
      <c r="T42" s="11"/>
      <c r="U42" s="11"/>
      <c r="V42" s="11"/>
      <c r="W42" s="11"/>
      <c r="X42" s="11"/>
      <c r="BB42" s="9" t="s">
        <v>22</v>
      </c>
      <c r="BC42" s="9">
        <v>2013</v>
      </c>
      <c r="BD42" s="24">
        <f t="shared" si="9"/>
        <v>31.5</v>
      </c>
      <c r="BE42" s="24">
        <f t="shared" si="10"/>
        <v>34.299999999999997</v>
      </c>
      <c r="BH42" s="9">
        <f t="shared" si="11"/>
        <v>2.6999999999999993</v>
      </c>
      <c r="BI42" s="9">
        <f t="shared" si="15"/>
        <v>2.7999999999999972</v>
      </c>
      <c r="BK42" s="9">
        <f t="shared" si="12"/>
        <v>1.2999999999999972</v>
      </c>
      <c r="BL42" s="9">
        <f t="shared" si="13"/>
        <v>1.4000000000000057</v>
      </c>
      <c r="BM42" s="9"/>
      <c r="BN42" s="9"/>
      <c r="BO42" s="9" t="s">
        <v>22</v>
      </c>
      <c r="BP42" s="9">
        <v>2013</v>
      </c>
      <c r="BQ42" s="24">
        <f t="shared" si="14"/>
        <v>0.89</v>
      </c>
      <c r="BR42" s="24"/>
      <c r="BS42" s="9"/>
      <c r="BT42" s="9"/>
      <c r="BU42" s="9">
        <f t="shared" si="16"/>
        <v>7.0000000000000062E-2</v>
      </c>
      <c r="BV42" s="9">
        <f t="shared" si="17"/>
        <v>6.9999999999999951E-2</v>
      </c>
      <c r="BW42" s="9"/>
      <c r="BX42" s="9">
        <v>1</v>
      </c>
      <c r="BY42" s="9"/>
      <c r="BZ42" s="9"/>
      <c r="CA42" s="9"/>
      <c r="CB42" s="9"/>
      <c r="CC42" s="9"/>
    </row>
    <row r="43" spans="2:81" x14ac:dyDescent="0.25">
      <c r="B43" s="11"/>
      <c r="C43" s="11" t="s">
        <v>23</v>
      </c>
      <c r="D43" s="35">
        <f t="shared" si="0"/>
        <v>30.4</v>
      </c>
      <c r="E43" s="36">
        <f t="shared" si="1"/>
        <v>28</v>
      </c>
      <c r="F43" s="36">
        <f t="shared" si="2"/>
        <v>32.9</v>
      </c>
      <c r="G43" s="35">
        <f t="shared" si="3"/>
        <v>33.700000000000003</v>
      </c>
      <c r="H43" s="36">
        <f t="shared" si="4"/>
        <v>32</v>
      </c>
      <c r="I43" s="36">
        <f t="shared" si="5"/>
        <v>35.299999999999997</v>
      </c>
      <c r="J43" s="11"/>
      <c r="K43" s="11"/>
      <c r="L43" s="11"/>
      <c r="M43" s="11"/>
      <c r="N43" s="11"/>
      <c r="O43" s="11" t="s">
        <v>23</v>
      </c>
      <c r="P43" s="35">
        <f t="shared" si="6"/>
        <v>0.88</v>
      </c>
      <c r="Q43" s="36">
        <f t="shared" si="7"/>
        <v>0.81</v>
      </c>
      <c r="R43" s="36">
        <f t="shared" si="8"/>
        <v>0.96</v>
      </c>
      <c r="S43" s="36"/>
      <c r="T43" s="11"/>
      <c r="U43" s="11"/>
      <c r="V43" s="11"/>
      <c r="W43" s="11"/>
      <c r="X43" s="11"/>
      <c r="BB43" s="9" t="s">
        <v>23</v>
      </c>
      <c r="BC43" s="24">
        <v>2014</v>
      </c>
      <c r="BD43" s="24">
        <f t="shared" si="9"/>
        <v>30.4</v>
      </c>
      <c r="BE43" s="24">
        <f t="shared" si="10"/>
        <v>33.700000000000003</v>
      </c>
      <c r="BH43" s="9">
        <f t="shared" si="11"/>
        <v>2.3999999999999986</v>
      </c>
      <c r="BI43" s="9">
        <f t="shared" si="15"/>
        <v>2.5</v>
      </c>
      <c r="BK43" s="9">
        <f t="shared" si="12"/>
        <v>1.7000000000000028</v>
      </c>
      <c r="BL43" s="9">
        <f t="shared" si="13"/>
        <v>1.5999999999999943</v>
      </c>
      <c r="BM43" s="9"/>
      <c r="BN43" s="9"/>
      <c r="BO43" s="9" t="s">
        <v>23</v>
      </c>
      <c r="BP43" s="24">
        <v>2014</v>
      </c>
      <c r="BQ43" s="24">
        <f t="shared" si="14"/>
        <v>0.88</v>
      </c>
      <c r="BR43" s="24"/>
      <c r="BS43" s="9"/>
      <c r="BT43" s="9"/>
      <c r="BU43" s="9">
        <f t="shared" si="16"/>
        <v>6.9999999999999951E-2</v>
      </c>
      <c r="BV43" s="9">
        <f t="shared" si="17"/>
        <v>7.999999999999996E-2</v>
      </c>
      <c r="BW43" s="9"/>
      <c r="BX43" s="9">
        <v>1</v>
      </c>
      <c r="BY43" s="9"/>
      <c r="BZ43" s="9"/>
      <c r="CA43" s="9"/>
      <c r="CB43" s="9"/>
      <c r="CC43" s="9"/>
    </row>
    <row r="44" spans="2:81" x14ac:dyDescent="0.25">
      <c r="B44" s="11"/>
      <c r="C44" s="11" t="s">
        <v>24</v>
      </c>
      <c r="D44" s="35">
        <f t="shared" si="0"/>
        <v>30.2</v>
      </c>
      <c r="E44" s="36">
        <f t="shared" si="1"/>
        <v>27.6</v>
      </c>
      <c r="F44" s="36">
        <f t="shared" si="2"/>
        <v>32.9</v>
      </c>
      <c r="G44" s="35">
        <f t="shared" si="3"/>
        <v>34.799999999999997</v>
      </c>
      <c r="H44" s="36">
        <f t="shared" si="4"/>
        <v>33.200000000000003</v>
      </c>
      <c r="I44" s="36">
        <f t="shared" si="5"/>
        <v>36.4</v>
      </c>
      <c r="J44" s="11"/>
      <c r="K44" s="11"/>
      <c r="L44" s="11"/>
      <c r="M44" s="11"/>
      <c r="N44" s="11"/>
      <c r="O44" s="11" t="s">
        <v>24</v>
      </c>
      <c r="P44" s="35">
        <f t="shared" si="6"/>
        <v>0.86</v>
      </c>
      <c r="Q44" s="36">
        <f t="shared" si="7"/>
        <v>0.79</v>
      </c>
      <c r="R44" s="36">
        <f t="shared" si="8"/>
        <v>0.95</v>
      </c>
      <c r="S44" s="36"/>
      <c r="T44" s="11"/>
      <c r="U44" s="11"/>
      <c r="V44" s="11"/>
      <c r="W44" s="11"/>
      <c r="X44" s="11"/>
      <c r="BB44" s="9" t="s">
        <v>24</v>
      </c>
      <c r="BC44" s="9">
        <v>2015</v>
      </c>
      <c r="BD44" s="24">
        <f t="shared" si="9"/>
        <v>30.2</v>
      </c>
      <c r="BE44" s="24">
        <f t="shared" si="10"/>
        <v>34.799999999999997</v>
      </c>
      <c r="BH44" s="9">
        <f t="shared" si="11"/>
        <v>2.5999999999999979</v>
      </c>
      <c r="BI44" s="9">
        <f t="shared" si="15"/>
        <v>2.6999999999999993</v>
      </c>
      <c r="BK44" s="9">
        <f t="shared" si="12"/>
        <v>1.5999999999999943</v>
      </c>
      <c r="BL44" s="9">
        <f t="shared" si="13"/>
        <v>1.6000000000000014</v>
      </c>
      <c r="BM44" s="9"/>
      <c r="BN44" s="9"/>
      <c r="BO44" s="9" t="s">
        <v>24</v>
      </c>
      <c r="BP44" s="9">
        <v>2015</v>
      </c>
      <c r="BQ44" s="24">
        <f t="shared" si="14"/>
        <v>0.86</v>
      </c>
      <c r="BR44" s="24"/>
      <c r="BS44" s="9"/>
      <c r="BT44" s="9"/>
      <c r="BU44" s="9">
        <f t="shared" si="16"/>
        <v>6.9999999999999951E-2</v>
      </c>
      <c r="BV44" s="9">
        <f t="shared" si="17"/>
        <v>8.9999999999999969E-2</v>
      </c>
      <c r="BW44" s="9"/>
      <c r="BX44" s="9">
        <v>1</v>
      </c>
      <c r="BY44" s="9"/>
      <c r="BZ44" s="9"/>
      <c r="CA44" s="9"/>
      <c r="CB44" s="9"/>
      <c r="CC44" s="9"/>
    </row>
    <row r="45" spans="2:81" x14ac:dyDescent="0.25">
      <c r="B45" s="11"/>
      <c r="C45" s="38" t="s">
        <v>25</v>
      </c>
      <c r="D45" s="39">
        <f t="shared" si="0"/>
        <v>28.4</v>
      </c>
      <c r="E45" s="40">
        <f t="shared" si="1"/>
        <v>26.5</v>
      </c>
      <c r="F45" s="40">
        <f t="shared" si="2"/>
        <v>30.5</v>
      </c>
      <c r="G45" s="39">
        <f t="shared" si="3"/>
        <v>32.9</v>
      </c>
      <c r="H45" s="40">
        <f t="shared" si="4"/>
        <v>31.6</v>
      </c>
      <c r="I45" s="40">
        <f t="shared" si="5"/>
        <v>34.299999999999997</v>
      </c>
      <c r="J45" s="11"/>
      <c r="K45" s="11"/>
      <c r="L45" s="11"/>
      <c r="M45" s="11"/>
      <c r="N45" s="11"/>
      <c r="O45" s="38" t="s">
        <v>25</v>
      </c>
      <c r="P45" s="39">
        <f t="shared" si="6"/>
        <v>0.84</v>
      </c>
      <c r="Q45" s="40">
        <f t="shared" si="7"/>
        <v>0.78</v>
      </c>
      <c r="R45" s="40">
        <f t="shared" si="8"/>
        <v>0.9</v>
      </c>
      <c r="S45" s="36"/>
      <c r="T45" s="11"/>
      <c r="U45" s="11"/>
      <c r="V45" s="11"/>
      <c r="W45" s="11"/>
      <c r="X45" s="11"/>
      <c r="BB45" s="9" t="s">
        <v>25</v>
      </c>
      <c r="BC45" s="32">
        <v>2016</v>
      </c>
      <c r="BD45" s="24">
        <f t="shared" si="9"/>
        <v>28.4</v>
      </c>
      <c r="BE45" s="24">
        <f t="shared" si="10"/>
        <v>32.9</v>
      </c>
      <c r="BH45" s="9">
        <f t="shared" si="11"/>
        <v>1.8999999999999986</v>
      </c>
      <c r="BI45" s="9">
        <f t="shared" si="15"/>
        <v>2.1000000000000014</v>
      </c>
      <c r="BK45" s="9">
        <f t="shared" si="12"/>
        <v>1.2999999999999972</v>
      </c>
      <c r="BL45" s="9">
        <f t="shared" si="13"/>
        <v>1.3999999999999986</v>
      </c>
      <c r="BM45" s="9"/>
      <c r="BN45" s="9"/>
      <c r="BO45" s="9" t="s">
        <v>25</v>
      </c>
      <c r="BP45" s="32">
        <v>2016</v>
      </c>
      <c r="BQ45" s="24">
        <f t="shared" si="14"/>
        <v>0.84</v>
      </c>
      <c r="BR45" s="24"/>
      <c r="BS45" s="9"/>
      <c r="BT45" s="9"/>
      <c r="BU45" s="9">
        <f t="shared" si="16"/>
        <v>5.9999999999999942E-2</v>
      </c>
      <c r="BV45" s="9">
        <f t="shared" si="17"/>
        <v>6.0000000000000053E-2</v>
      </c>
      <c r="BW45" s="9"/>
      <c r="BX45" s="9">
        <v>1</v>
      </c>
      <c r="BY45" s="9"/>
      <c r="BZ45" s="9"/>
      <c r="CA45" s="9"/>
      <c r="CB45" s="9"/>
      <c r="CC45" s="9"/>
    </row>
    <row r="46" spans="2:81" x14ac:dyDescent="0.25">
      <c r="B46" s="11"/>
      <c r="C46" s="14"/>
      <c r="D46" s="14"/>
      <c r="E46" s="14"/>
      <c r="F46" s="14"/>
      <c r="G46" s="14"/>
      <c r="H46" s="14"/>
      <c r="I46" s="14"/>
      <c r="J46" s="14"/>
      <c r="K46" s="14"/>
      <c r="L46" s="14"/>
      <c r="M46" s="14"/>
      <c r="N46" s="14"/>
      <c r="O46" s="14"/>
      <c r="P46" s="14"/>
      <c r="Q46" s="14"/>
      <c r="R46" s="11"/>
      <c r="S46" s="11"/>
      <c r="T46" s="11"/>
      <c r="U46" s="11"/>
      <c r="V46" s="11"/>
      <c r="W46" s="11"/>
      <c r="X46" s="11"/>
      <c r="BK46" s="9"/>
      <c r="BL46" s="9"/>
      <c r="BM46" s="9"/>
      <c r="BN46" s="9"/>
      <c r="BO46" s="9"/>
      <c r="BP46" s="9"/>
      <c r="BQ46" s="9"/>
      <c r="BR46" s="9"/>
      <c r="BS46" s="9"/>
      <c r="BT46" s="9"/>
      <c r="BU46" s="9"/>
      <c r="BV46" s="9"/>
      <c r="BW46" s="9"/>
      <c r="BX46" s="9"/>
      <c r="BY46" s="9"/>
      <c r="BZ46" s="9"/>
      <c r="CA46" s="9"/>
      <c r="CB46" s="9"/>
      <c r="CC46" s="9"/>
    </row>
    <row r="47" spans="2:81" x14ac:dyDescent="0.25">
      <c r="B47" s="11"/>
      <c r="C47" s="14" t="s">
        <v>28</v>
      </c>
      <c r="D47" s="14"/>
      <c r="E47" s="14"/>
      <c r="F47" s="14"/>
      <c r="G47" s="14"/>
      <c r="H47" s="14"/>
      <c r="I47" s="14"/>
      <c r="J47" s="14"/>
      <c r="K47" s="14"/>
      <c r="L47" s="14"/>
      <c r="M47" s="14"/>
      <c r="N47" s="14"/>
      <c r="O47" s="14" t="s">
        <v>28</v>
      </c>
      <c r="P47" s="14"/>
      <c r="Q47" s="14"/>
      <c r="R47" s="11"/>
      <c r="S47" s="11"/>
      <c r="T47" s="11"/>
      <c r="U47" s="11"/>
      <c r="V47" s="11"/>
      <c r="W47" s="11"/>
      <c r="X47" s="11"/>
      <c r="BA47" s="9" t="s">
        <v>6</v>
      </c>
      <c r="BB47" s="24" t="s">
        <v>19</v>
      </c>
      <c r="BC47" s="24">
        <v>2006</v>
      </c>
      <c r="BD47" s="24">
        <f>IFERROR(VALUE(FIXED(VLOOKUP($BC47&amp;$BB$29&amp;$BD$12&amp;"Maori",ethnicdata,7,FALSE),1)),NA())</f>
        <v>34</v>
      </c>
      <c r="BE47" s="24">
        <f>IFERROR(VALUE(FIXED(VLOOKUP($BC47&amp;$BB$29&amp;$BD$12&amp;"NMNP",ethnicdata,7,FALSE),1)),NA())</f>
        <v>40.6</v>
      </c>
      <c r="BK47" s="9"/>
      <c r="BL47" s="9"/>
      <c r="BM47" s="9"/>
      <c r="BN47" s="24" t="s">
        <v>90</v>
      </c>
      <c r="BO47" s="24" t="s">
        <v>19</v>
      </c>
      <c r="BP47" s="24">
        <v>2006</v>
      </c>
      <c r="BQ47" s="24">
        <f>IFERROR(VALUE(FIXED(VLOOKUP($BP47&amp;$BB$29&amp;$BD$12&amp;"Maori",ethnicdata,10,FALSE),2)),NA())</f>
        <v>0.83</v>
      </c>
      <c r="BR47" s="24"/>
      <c r="BS47" s="9"/>
      <c r="BT47" s="9"/>
      <c r="BU47" s="9"/>
      <c r="BV47" s="9"/>
      <c r="BW47" s="9"/>
      <c r="BX47" s="9"/>
      <c r="BY47" s="9"/>
      <c r="BZ47" s="9"/>
      <c r="CA47" s="9"/>
      <c r="CB47" s="9"/>
      <c r="CC47" s="9"/>
    </row>
    <row r="48" spans="2:81" x14ac:dyDescent="0.25">
      <c r="B48" s="11"/>
      <c r="C48" s="14" t="s">
        <v>31</v>
      </c>
      <c r="D48" s="14"/>
      <c r="E48" s="14"/>
      <c r="F48" s="14"/>
      <c r="G48" s="14"/>
      <c r="H48" s="14"/>
      <c r="I48" s="14"/>
      <c r="J48" s="14"/>
      <c r="K48" s="14"/>
      <c r="L48" s="14"/>
      <c r="M48" s="14"/>
      <c r="N48" s="14"/>
      <c r="O48" s="14" t="s">
        <v>40</v>
      </c>
      <c r="P48" s="14"/>
      <c r="Q48" s="14"/>
      <c r="R48" s="11"/>
      <c r="S48" s="11"/>
      <c r="T48" s="11"/>
      <c r="U48" s="11"/>
      <c r="V48" s="11"/>
      <c r="W48" s="11"/>
      <c r="X48" s="11"/>
      <c r="BC48" s="9">
        <v>2007</v>
      </c>
      <c r="BD48" s="24"/>
      <c r="BE48" s="24"/>
      <c r="BK48" s="9"/>
      <c r="BL48" s="9"/>
      <c r="BM48" s="9"/>
      <c r="BN48" s="9"/>
      <c r="BO48" s="9"/>
      <c r="BP48" s="9">
        <v>2007</v>
      </c>
      <c r="BQ48" s="24"/>
      <c r="BR48" s="24"/>
      <c r="BS48" s="9"/>
      <c r="BT48" s="9"/>
      <c r="BU48" s="9"/>
      <c r="BV48" s="9"/>
      <c r="BW48" s="9"/>
      <c r="BX48" s="9"/>
      <c r="BY48" s="9"/>
      <c r="BZ48" s="9"/>
      <c r="CA48" s="9"/>
      <c r="CB48" s="9"/>
      <c r="CC48" s="9"/>
    </row>
    <row r="49" spans="2:81" ht="12" customHeight="1" x14ac:dyDescent="0.25">
      <c r="B49" s="14"/>
      <c r="C49" s="14" t="s">
        <v>29</v>
      </c>
      <c r="D49" s="14"/>
      <c r="E49" s="14"/>
      <c r="F49" s="14"/>
      <c r="G49" s="14"/>
      <c r="H49" s="14"/>
      <c r="I49" s="14"/>
      <c r="J49" s="14"/>
      <c r="K49" s="14"/>
      <c r="L49" s="14"/>
      <c r="M49" s="14"/>
      <c r="N49" s="14"/>
      <c r="O49" s="14" t="s">
        <v>29</v>
      </c>
      <c r="P49" s="41"/>
      <c r="Q49" s="42"/>
      <c r="R49" s="11"/>
      <c r="S49" s="11"/>
      <c r="T49" s="11"/>
      <c r="U49" s="11"/>
      <c r="V49" s="11"/>
      <c r="W49" s="11"/>
      <c r="X49" s="11"/>
      <c r="BB49" s="32"/>
      <c r="BC49" s="32">
        <v>2008</v>
      </c>
      <c r="BD49" s="24"/>
      <c r="BE49" s="24"/>
      <c r="BK49" s="9"/>
      <c r="BL49" s="9"/>
      <c r="BM49" s="9"/>
      <c r="BN49" s="9"/>
      <c r="BO49" s="32"/>
      <c r="BP49" s="32">
        <v>2008</v>
      </c>
      <c r="BQ49" s="24"/>
      <c r="BR49" s="24"/>
      <c r="BS49" s="9"/>
      <c r="BT49" s="9"/>
      <c r="BU49" s="9"/>
      <c r="BV49" s="9"/>
      <c r="BW49" s="9"/>
      <c r="BX49" s="9"/>
      <c r="BY49" s="9"/>
      <c r="BZ49" s="9"/>
      <c r="CA49" s="9"/>
      <c r="CB49" s="9"/>
      <c r="CC49" s="9"/>
    </row>
    <row r="50" spans="2:81" x14ac:dyDescent="0.25">
      <c r="B50" s="11"/>
      <c r="C50" s="14" t="s">
        <v>30</v>
      </c>
      <c r="D50" s="14"/>
      <c r="E50" s="14"/>
      <c r="F50" s="14"/>
      <c r="G50" s="14"/>
      <c r="H50" s="14"/>
      <c r="I50" s="14"/>
      <c r="J50" s="14"/>
      <c r="K50" s="14"/>
      <c r="L50" s="14"/>
      <c r="M50" s="14"/>
      <c r="N50" s="14"/>
      <c r="O50" s="14" t="s">
        <v>30</v>
      </c>
      <c r="P50" s="14"/>
      <c r="Q50" s="42"/>
      <c r="R50" s="11"/>
      <c r="S50" s="11"/>
      <c r="T50" s="11"/>
      <c r="U50" s="11"/>
      <c r="V50" s="11"/>
      <c r="W50" s="11"/>
      <c r="X50" s="11"/>
      <c r="BC50" s="9">
        <v>2009</v>
      </c>
      <c r="BD50" s="24"/>
      <c r="BE50" s="24"/>
      <c r="BK50" s="9"/>
      <c r="BL50" s="9"/>
      <c r="BM50" s="9"/>
      <c r="BN50" s="9"/>
      <c r="BO50" s="9"/>
      <c r="BP50" s="9">
        <v>2009</v>
      </c>
      <c r="BQ50" s="24"/>
      <c r="BR50" s="24"/>
      <c r="BS50" s="9"/>
      <c r="BT50" s="9"/>
      <c r="BU50" s="9"/>
      <c r="BV50" s="9"/>
      <c r="BW50" s="9"/>
      <c r="BX50" s="9"/>
      <c r="BY50" s="9"/>
      <c r="BZ50" s="9"/>
      <c r="CA50" s="9"/>
      <c r="CB50" s="9"/>
      <c r="CC50" s="9"/>
    </row>
    <row r="51" spans="2:81" x14ac:dyDescent="0.25">
      <c r="B51" s="14"/>
      <c r="C51" s="14" t="s">
        <v>101</v>
      </c>
      <c r="D51" s="14"/>
      <c r="E51" s="14"/>
      <c r="F51" s="14"/>
      <c r="G51" s="14"/>
      <c r="H51" s="14"/>
      <c r="I51" s="14"/>
      <c r="J51" s="14"/>
      <c r="K51" s="14"/>
      <c r="L51" s="14"/>
      <c r="M51" s="14"/>
      <c r="N51" s="14"/>
      <c r="O51" s="14" t="s">
        <v>41</v>
      </c>
      <c r="P51" s="14"/>
      <c r="Q51" s="11"/>
      <c r="R51" s="11"/>
      <c r="S51" s="11"/>
      <c r="T51" s="11"/>
      <c r="U51" s="11"/>
      <c r="V51" s="11"/>
      <c r="W51" s="11"/>
      <c r="X51" s="11"/>
      <c r="BC51" s="24">
        <v>2010</v>
      </c>
      <c r="BD51" s="24"/>
      <c r="BE51" s="24"/>
      <c r="BK51" s="9"/>
      <c r="BL51" s="9"/>
      <c r="BM51" s="9"/>
      <c r="BN51" s="9"/>
      <c r="BO51" s="9"/>
      <c r="BP51" s="24">
        <v>2010</v>
      </c>
      <c r="BQ51" s="24"/>
      <c r="BR51" s="24"/>
      <c r="BS51" s="9"/>
      <c r="BT51" s="9"/>
      <c r="BU51" s="9"/>
      <c r="BV51" s="9"/>
      <c r="BW51" s="9"/>
      <c r="BX51" s="9"/>
      <c r="BY51" s="9"/>
      <c r="BZ51" s="9"/>
      <c r="CA51" s="9"/>
      <c r="CB51" s="9"/>
      <c r="CC51" s="9"/>
    </row>
    <row r="52" spans="2:81" x14ac:dyDescent="0.25">
      <c r="B52" s="14"/>
      <c r="C52" s="43"/>
      <c r="D52" s="14"/>
      <c r="E52" s="14"/>
      <c r="F52" s="14"/>
      <c r="G52" s="14"/>
      <c r="H52" s="14"/>
      <c r="I52" s="14"/>
      <c r="J52" s="14"/>
      <c r="K52" s="14"/>
      <c r="L52" s="14"/>
      <c r="M52" s="14"/>
      <c r="N52" s="14"/>
      <c r="O52" s="43"/>
      <c r="P52" s="14"/>
      <c r="Q52" s="11"/>
      <c r="R52" s="11"/>
      <c r="S52" s="11"/>
      <c r="T52" s="11"/>
      <c r="U52" s="11"/>
      <c r="V52" s="11"/>
      <c r="W52" s="11"/>
      <c r="X52" s="11"/>
      <c r="BB52" s="9" t="s">
        <v>20</v>
      </c>
      <c r="BC52" s="9">
        <v>2011</v>
      </c>
      <c r="BD52" s="24">
        <f t="shared" ref="BD52:BD57" si="18">IFERROR(VALUE(FIXED(VLOOKUP($BC52&amp;$BB$29&amp;$BD$12&amp;"Maori",ethnicdata,7,FALSE),1)),NA())</f>
        <v>37.9</v>
      </c>
      <c r="BE52" s="24">
        <f t="shared" ref="BE52:BE57" si="19">IFERROR(VALUE(FIXED(VLOOKUP($BC52&amp;$BB$29&amp;$BD$12&amp;"NMNP",ethnicdata,7,FALSE),1)),NA())</f>
        <v>39.299999999999997</v>
      </c>
      <c r="BK52" s="9"/>
      <c r="BL52" s="9"/>
      <c r="BM52" s="9"/>
      <c r="BN52" s="9"/>
      <c r="BO52" s="9" t="s">
        <v>20</v>
      </c>
      <c r="BP52" s="9">
        <v>2011</v>
      </c>
      <c r="BQ52" s="24">
        <f t="shared" ref="BQ52:BQ57" si="20">IFERROR(VALUE(FIXED(VLOOKUP($BP52&amp;$BB$29&amp;$BD$12&amp;"Maori",ethnicdata,10,FALSE),2)),NA())</f>
        <v>0.93</v>
      </c>
      <c r="BR52" s="24"/>
      <c r="BS52" s="9"/>
      <c r="BT52" s="9"/>
      <c r="BU52" s="9"/>
      <c r="BV52" s="9"/>
      <c r="BW52" s="9"/>
      <c r="BX52" s="9"/>
      <c r="BY52" s="9"/>
      <c r="BZ52" s="9"/>
      <c r="CA52" s="9"/>
      <c r="CB52" s="9"/>
      <c r="CC52" s="9"/>
    </row>
    <row r="53" spans="2:81" x14ac:dyDescent="0.25">
      <c r="B53" s="14"/>
      <c r="C53" s="14" t="s">
        <v>27</v>
      </c>
      <c r="D53" s="14"/>
      <c r="E53" s="14"/>
      <c r="F53" s="14"/>
      <c r="G53" s="14"/>
      <c r="H53" s="14"/>
      <c r="I53" s="14"/>
      <c r="J53" s="14"/>
      <c r="K53" s="14"/>
      <c r="L53" s="14"/>
      <c r="M53" s="14"/>
      <c r="N53" s="14"/>
      <c r="O53" s="14" t="s">
        <v>27</v>
      </c>
      <c r="P53" s="14"/>
      <c r="Q53" s="11"/>
      <c r="R53" s="11"/>
      <c r="S53" s="11"/>
      <c r="T53" s="11"/>
      <c r="U53" s="11"/>
      <c r="V53" s="11"/>
      <c r="W53" s="11"/>
      <c r="X53" s="11"/>
      <c r="BB53" s="32" t="s">
        <v>21</v>
      </c>
      <c r="BC53" s="32">
        <v>2012</v>
      </c>
      <c r="BD53" s="24">
        <f t="shared" si="18"/>
        <v>31.2</v>
      </c>
      <c r="BE53" s="24">
        <f t="shared" si="19"/>
        <v>37.299999999999997</v>
      </c>
      <c r="BK53" s="9"/>
      <c r="BL53" s="9"/>
      <c r="BM53" s="9"/>
      <c r="BN53" s="9"/>
      <c r="BO53" s="32" t="s">
        <v>21</v>
      </c>
      <c r="BP53" s="32">
        <v>2012</v>
      </c>
      <c r="BQ53" s="24">
        <f t="shared" si="20"/>
        <v>0.82</v>
      </c>
      <c r="BR53" s="24"/>
      <c r="BS53" s="9"/>
      <c r="BT53" s="9"/>
      <c r="BU53" s="9"/>
      <c r="BV53" s="9"/>
      <c r="BW53" s="9"/>
      <c r="BX53" s="9"/>
      <c r="BY53" s="9"/>
      <c r="BZ53" s="9"/>
      <c r="CA53" s="9"/>
      <c r="CB53" s="9"/>
      <c r="CC53" s="9"/>
    </row>
    <row r="54" spans="2:81" x14ac:dyDescent="0.25">
      <c r="B54" s="14"/>
      <c r="C54" s="14" t="s">
        <v>26</v>
      </c>
      <c r="D54" s="14"/>
      <c r="E54" s="14"/>
      <c r="F54" s="14"/>
      <c r="G54" s="14"/>
      <c r="H54" s="14"/>
      <c r="I54" s="14"/>
      <c r="J54" s="14"/>
      <c r="K54" s="14"/>
      <c r="L54" s="14"/>
      <c r="M54" s="14"/>
      <c r="N54" s="14"/>
      <c r="O54" s="14" t="s">
        <v>26</v>
      </c>
      <c r="P54" s="14"/>
      <c r="Q54" s="11"/>
      <c r="R54" s="11"/>
      <c r="S54" s="11"/>
      <c r="T54" s="11"/>
      <c r="U54" s="11"/>
      <c r="V54" s="11"/>
      <c r="W54" s="11"/>
      <c r="X54" s="11"/>
      <c r="BB54" s="9" t="s">
        <v>22</v>
      </c>
      <c r="BC54" s="9">
        <v>2013</v>
      </c>
      <c r="BD54" s="24">
        <f t="shared" si="18"/>
        <v>34.799999999999997</v>
      </c>
      <c r="BE54" s="24">
        <f t="shared" si="19"/>
        <v>40.200000000000003</v>
      </c>
      <c r="BK54" s="9"/>
      <c r="BL54" s="9"/>
      <c r="BM54" s="9"/>
      <c r="BN54" s="9"/>
      <c r="BO54" s="9" t="s">
        <v>22</v>
      </c>
      <c r="BP54" s="9">
        <v>2013</v>
      </c>
      <c r="BQ54" s="24">
        <f t="shared" si="20"/>
        <v>0.85</v>
      </c>
      <c r="BR54" s="24"/>
      <c r="BS54" s="9"/>
      <c r="BT54" s="9"/>
      <c r="BU54" s="9"/>
      <c r="BV54" s="9"/>
      <c r="BW54" s="9"/>
      <c r="BX54" s="9"/>
      <c r="BY54" s="9"/>
      <c r="BZ54" s="9"/>
      <c r="CA54" s="9"/>
      <c r="CB54" s="9"/>
      <c r="CC54" s="9"/>
    </row>
    <row r="55" spans="2:81" x14ac:dyDescent="0.25">
      <c r="B55" s="14"/>
      <c r="C55" s="14"/>
      <c r="D55" s="14"/>
      <c r="E55" s="14"/>
      <c r="F55" s="14"/>
      <c r="G55" s="14"/>
      <c r="H55" s="14"/>
      <c r="I55" s="14"/>
      <c r="J55" s="14"/>
      <c r="K55" s="14"/>
      <c r="L55" s="14"/>
      <c r="M55" s="14"/>
      <c r="N55" s="14"/>
      <c r="O55" s="14"/>
      <c r="P55" s="14"/>
      <c r="Q55" s="11"/>
      <c r="R55" s="11"/>
      <c r="S55" s="11"/>
      <c r="T55" s="11"/>
      <c r="U55" s="11"/>
      <c r="V55" s="11"/>
      <c r="W55" s="11"/>
      <c r="X55" s="11"/>
      <c r="BB55" s="9" t="s">
        <v>23</v>
      </c>
      <c r="BC55" s="24">
        <v>2014</v>
      </c>
      <c r="BD55" s="24">
        <f t="shared" si="18"/>
        <v>35.4</v>
      </c>
      <c r="BE55" s="24">
        <f t="shared" si="19"/>
        <v>39.200000000000003</v>
      </c>
      <c r="BK55" s="9"/>
      <c r="BL55" s="9"/>
      <c r="BM55" s="9"/>
      <c r="BN55" s="9"/>
      <c r="BO55" s="9" t="s">
        <v>23</v>
      </c>
      <c r="BP55" s="24">
        <v>2014</v>
      </c>
      <c r="BQ55" s="24">
        <f t="shared" si="20"/>
        <v>0.87</v>
      </c>
      <c r="BR55" s="24"/>
      <c r="BS55" s="9"/>
      <c r="BT55" s="9"/>
      <c r="BU55" s="9"/>
      <c r="BV55" s="9"/>
      <c r="BW55" s="9"/>
      <c r="BX55" s="9"/>
      <c r="BY55" s="9"/>
      <c r="BZ55" s="9"/>
      <c r="CA55" s="9"/>
      <c r="CB55" s="9"/>
      <c r="CC55" s="9"/>
    </row>
    <row r="56" spans="2:81" x14ac:dyDescent="0.25">
      <c r="P56" s="44"/>
      <c r="Q56" s="45"/>
      <c r="BB56" s="9" t="s">
        <v>24</v>
      </c>
      <c r="BC56" s="9">
        <v>2015</v>
      </c>
      <c r="BD56" s="24">
        <f t="shared" si="18"/>
        <v>30.6</v>
      </c>
      <c r="BE56" s="24">
        <f t="shared" si="19"/>
        <v>40.299999999999997</v>
      </c>
      <c r="BK56" s="9"/>
      <c r="BL56" s="9"/>
      <c r="BM56" s="9"/>
      <c r="BN56" s="9"/>
      <c r="BO56" s="9" t="s">
        <v>24</v>
      </c>
      <c r="BP56" s="9">
        <v>2015</v>
      </c>
      <c r="BQ56" s="24">
        <f t="shared" si="20"/>
        <v>0.77</v>
      </c>
      <c r="BR56" s="24"/>
      <c r="BS56" s="9"/>
      <c r="BT56" s="9"/>
      <c r="BU56" s="9"/>
      <c r="BV56" s="9"/>
      <c r="BW56" s="9"/>
      <c r="BX56" s="9"/>
      <c r="BY56" s="9"/>
      <c r="BZ56" s="9"/>
      <c r="CA56" s="9"/>
      <c r="CB56" s="9"/>
      <c r="CC56" s="9"/>
    </row>
    <row r="57" spans="2:81" x14ac:dyDescent="0.25">
      <c r="P57" s="44"/>
      <c r="Q57" s="45"/>
      <c r="BB57" s="9" t="s">
        <v>25</v>
      </c>
      <c r="BC57" s="32">
        <v>2016</v>
      </c>
      <c r="BD57" s="24">
        <f t="shared" si="18"/>
        <v>29.6</v>
      </c>
      <c r="BE57" s="24">
        <f t="shared" si="19"/>
        <v>38.6</v>
      </c>
      <c r="BK57" s="9"/>
      <c r="BL57" s="9"/>
      <c r="BM57" s="9"/>
      <c r="BN57" s="9"/>
      <c r="BO57" s="9" t="s">
        <v>25</v>
      </c>
      <c r="BP57" s="32">
        <v>2016</v>
      </c>
      <c r="BQ57" s="24">
        <f t="shared" si="20"/>
        <v>0.76</v>
      </c>
      <c r="BR57" s="24"/>
      <c r="BS57" s="9"/>
      <c r="BT57" s="9"/>
      <c r="BU57" s="9"/>
      <c r="BV57" s="9"/>
      <c r="BW57" s="9"/>
      <c r="BX57" s="9"/>
      <c r="BY57" s="9"/>
      <c r="BZ57" s="9"/>
      <c r="CA57" s="9"/>
      <c r="CB57" s="9"/>
      <c r="CC57" s="9"/>
    </row>
    <row r="58" spans="2:81" x14ac:dyDescent="0.25">
      <c r="C58" s="46"/>
      <c r="O58" s="45"/>
      <c r="P58" s="45"/>
      <c r="Q58" s="45"/>
      <c r="BA58" s="9" t="s">
        <v>7</v>
      </c>
      <c r="BB58" s="24" t="s">
        <v>19</v>
      </c>
      <c r="BC58" s="24">
        <v>2006</v>
      </c>
      <c r="BD58" s="24">
        <f>IFERROR(VALUE(FIXED(VLOOKUP($BC58&amp;$BB$29&amp;$BC$12&amp;"Maori",ethnicdata,7,FALSE),1)),NA())</f>
        <v>29.5</v>
      </c>
      <c r="BE58" s="24">
        <f>IFERROR(VALUE(FIXED(VLOOKUP($BC58&amp;$BB$29&amp;$BC$12&amp;"NMNP",ethnicdata,7,FALSE),1)),NA())</f>
        <v>27.8</v>
      </c>
      <c r="BK58" s="9"/>
      <c r="BL58" s="9"/>
      <c r="BM58" s="9"/>
      <c r="BN58" s="24" t="s">
        <v>94</v>
      </c>
      <c r="BO58" s="24" t="s">
        <v>19</v>
      </c>
      <c r="BP58" s="24">
        <v>2006</v>
      </c>
      <c r="BQ58" s="24">
        <f>IFERROR(VALUE(FIXED(VLOOKUP($BP58&amp;$BB$29&amp;$BC$12&amp;"Maori",ethnicdata,10,FALSE),2)),NA())</f>
        <v>1.01</v>
      </c>
      <c r="BR58" s="24"/>
      <c r="BS58" s="9"/>
      <c r="BT58" s="9"/>
      <c r="BU58" s="9"/>
      <c r="BV58" s="9"/>
      <c r="BW58" s="9"/>
      <c r="BX58" s="9"/>
      <c r="BY58" s="9"/>
      <c r="BZ58" s="9"/>
      <c r="CA58" s="9"/>
      <c r="CB58" s="9"/>
      <c r="CC58" s="9"/>
    </row>
    <row r="59" spans="2:81" x14ac:dyDescent="0.25">
      <c r="O59" s="45"/>
      <c r="P59" s="45"/>
      <c r="Q59" s="45"/>
      <c r="BC59" s="9">
        <v>2007</v>
      </c>
      <c r="BD59" s="24"/>
      <c r="BE59" s="24"/>
      <c r="BK59" s="9"/>
      <c r="BL59" s="9"/>
      <c r="BM59" s="9"/>
      <c r="BN59" s="9"/>
      <c r="BO59" s="9"/>
      <c r="BP59" s="9">
        <v>2007</v>
      </c>
      <c r="BQ59" s="24"/>
      <c r="BR59" s="24"/>
      <c r="BS59" s="9"/>
      <c r="BT59" s="9"/>
      <c r="BU59" s="9"/>
      <c r="BV59" s="9"/>
      <c r="BW59" s="9"/>
      <c r="BX59" s="9"/>
      <c r="BY59" s="9"/>
      <c r="BZ59" s="9"/>
      <c r="CA59" s="9"/>
      <c r="CB59" s="9"/>
      <c r="CC59" s="9"/>
    </row>
    <row r="60" spans="2:81" x14ac:dyDescent="0.25">
      <c r="D60" s="47"/>
      <c r="E60" s="47"/>
      <c r="F60" s="47"/>
      <c r="O60" s="45"/>
      <c r="P60" s="45"/>
      <c r="Q60" s="45"/>
      <c r="BB60" s="32"/>
      <c r="BC60" s="32">
        <v>2008</v>
      </c>
      <c r="BD60" s="24"/>
      <c r="BE60" s="24"/>
      <c r="BK60" s="9"/>
      <c r="BL60" s="9"/>
      <c r="BM60" s="9"/>
      <c r="BN60" s="9"/>
      <c r="BO60" s="32"/>
      <c r="BP60" s="32">
        <v>2008</v>
      </c>
      <c r="BQ60" s="24"/>
      <c r="BR60" s="24"/>
      <c r="BS60" s="9"/>
      <c r="BT60" s="9"/>
      <c r="BU60" s="9"/>
      <c r="BV60" s="9"/>
      <c r="BW60" s="9"/>
      <c r="BX60" s="9"/>
      <c r="BY60" s="9"/>
      <c r="BZ60" s="9"/>
      <c r="CA60" s="9"/>
      <c r="CB60" s="9"/>
      <c r="CC60" s="9"/>
    </row>
    <row r="61" spans="2:81" x14ac:dyDescent="0.25">
      <c r="D61" s="47"/>
      <c r="E61" s="47"/>
      <c r="F61" s="47"/>
      <c r="O61" s="45"/>
      <c r="P61" s="45"/>
      <c r="Q61" s="45"/>
      <c r="BC61" s="9">
        <v>2009</v>
      </c>
      <c r="BD61" s="24"/>
      <c r="BE61" s="24"/>
      <c r="BK61" s="9"/>
      <c r="BL61" s="9"/>
      <c r="BM61" s="9"/>
      <c r="BN61" s="9"/>
      <c r="BO61" s="9"/>
      <c r="BP61" s="9">
        <v>2009</v>
      </c>
      <c r="BQ61" s="24"/>
      <c r="BR61" s="9"/>
      <c r="BS61" s="9"/>
      <c r="BT61" s="9"/>
      <c r="BU61" s="9"/>
      <c r="BV61" s="9"/>
      <c r="BW61" s="9"/>
      <c r="BX61" s="9"/>
      <c r="BY61" s="9"/>
      <c r="BZ61" s="9"/>
      <c r="CA61" s="9"/>
      <c r="CB61" s="9"/>
      <c r="CC61" s="9"/>
    </row>
    <row r="62" spans="2:81" x14ac:dyDescent="0.25">
      <c r="D62" s="47"/>
      <c r="E62" s="47"/>
      <c r="F62" s="47"/>
      <c r="O62" s="45"/>
      <c r="P62" s="45"/>
      <c r="Q62" s="45"/>
      <c r="BC62" s="24">
        <v>2010</v>
      </c>
      <c r="BD62" s="24"/>
      <c r="BE62" s="24"/>
      <c r="BK62" s="9"/>
      <c r="BL62" s="9"/>
      <c r="BM62" s="9"/>
      <c r="BN62" s="9"/>
      <c r="BO62" s="9"/>
      <c r="BP62" s="24">
        <v>2010</v>
      </c>
      <c r="BQ62" s="24"/>
      <c r="BR62" s="24"/>
      <c r="BS62" s="9"/>
      <c r="BT62" s="9"/>
      <c r="BU62" s="9"/>
      <c r="BV62" s="9"/>
      <c r="BW62" s="9"/>
      <c r="BX62" s="9"/>
      <c r="BY62" s="9"/>
      <c r="BZ62" s="9"/>
      <c r="CA62" s="9"/>
      <c r="CB62" s="9"/>
      <c r="CC62" s="9"/>
    </row>
    <row r="63" spans="2:81" x14ac:dyDescent="0.25">
      <c r="D63" s="47"/>
      <c r="E63" s="47"/>
      <c r="F63" s="47"/>
      <c r="O63" s="45"/>
      <c r="P63" s="45"/>
      <c r="Q63" s="45"/>
      <c r="BB63" s="9" t="s">
        <v>20</v>
      </c>
      <c r="BC63" s="9">
        <v>2011</v>
      </c>
      <c r="BD63" s="24">
        <f t="shared" ref="BD63:BD68" si="21">IFERROR(VALUE(FIXED(VLOOKUP($BC63&amp;$BB$29&amp;$BC$12&amp;"Maori",ethnicdata,7,FALSE),1)),NA())</f>
        <v>26.9</v>
      </c>
      <c r="BE63" s="24">
        <f t="shared" ref="BE63:BE68" si="22">IFERROR(VALUE(FIXED(VLOOKUP($BC63&amp;$BB$29&amp;$BC$12&amp;"NMNP",ethnicdata,7,FALSE),1)),NA())</f>
        <v>28.8</v>
      </c>
      <c r="BK63" s="9"/>
      <c r="BL63" s="9"/>
      <c r="BM63" s="9"/>
      <c r="BN63" s="9"/>
      <c r="BO63" s="9" t="s">
        <v>20</v>
      </c>
      <c r="BP63" s="9">
        <v>2011</v>
      </c>
      <c r="BQ63" s="24">
        <f t="shared" ref="BQ63:BQ68" si="23">IFERROR(VALUE(FIXED(VLOOKUP($BP63&amp;$BB$29&amp;$BC$12&amp;"Maori",ethnicdata,10,FALSE),2)),NA())</f>
        <v>0.9</v>
      </c>
      <c r="BR63" s="24"/>
      <c r="BS63" s="9"/>
      <c r="BT63" s="9"/>
      <c r="BU63" s="9"/>
      <c r="BV63" s="9"/>
      <c r="BW63" s="9"/>
      <c r="BX63" s="9"/>
      <c r="BY63" s="9"/>
      <c r="BZ63" s="9"/>
      <c r="CA63" s="9"/>
      <c r="CB63" s="9"/>
      <c r="CC63" s="9"/>
    </row>
    <row r="64" spans="2:81" x14ac:dyDescent="0.25">
      <c r="D64" s="47"/>
      <c r="E64" s="47"/>
      <c r="F64" s="47"/>
      <c r="O64" s="45"/>
      <c r="P64" s="45"/>
      <c r="Q64" s="45"/>
      <c r="BB64" s="32" t="s">
        <v>21</v>
      </c>
      <c r="BC64" s="32">
        <v>2012</v>
      </c>
      <c r="BD64" s="24">
        <f t="shared" si="21"/>
        <v>25.6</v>
      </c>
      <c r="BE64" s="24">
        <f t="shared" si="22"/>
        <v>28</v>
      </c>
      <c r="BK64" s="9"/>
      <c r="BL64" s="9"/>
      <c r="BM64" s="9"/>
      <c r="BN64" s="9"/>
      <c r="BO64" s="32" t="s">
        <v>21</v>
      </c>
      <c r="BP64" s="32">
        <v>2012</v>
      </c>
      <c r="BQ64" s="24">
        <f t="shared" si="23"/>
        <v>0.88</v>
      </c>
      <c r="BR64" s="24"/>
      <c r="BS64" s="9"/>
      <c r="BT64" s="9"/>
      <c r="BU64" s="9"/>
      <c r="BV64" s="9"/>
      <c r="BW64" s="9"/>
      <c r="BX64" s="9"/>
      <c r="BY64" s="9"/>
      <c r="BZ64" s="9"/>
      <c r="CA64" s="9"/>
      <c r="CB64" s="9"/>
      <c r="CC64" s="9"/>
    </row>
    <row r="65" spans="4:81" x14ac:dyDescent="0.25">
      <c r="D65" s="47"/>
      <c r="E65" s="47"/>
      <c r="F65" s="47"/>
      <c r="O65" s="45"/>
      <c r="P65" s="45"/>
      <c r="Q65" s="45"/>
      <c r="BB65" s="9" t="s">
        <v>22</v>
      </c>
      <c r="BC65" s="9">
        <v>2013</v>
      </c>
      <c r="BD65" s="24">
        <f t="shared" si="21"/>
        <v>28.6</v>
      </c>
      <c r="BE65" s="24">
        <f t="shared" si="22"/>
        <v>28.8</v>
      </c>
      <c r="BK65" s="9"/>
      <c r="BL65" s="9"/>
      <c r="BM65" s="9"/>
      <c r="BN65" s="9"/>
      <c r="BO65" s="9" t="s">
        <v>22</v>
      </c>
      <c r="BP65" s="9">
        <v>2013</v>
      </c>
      <c r="BQ65" s="24">
        <f t="shared" si="23"/>
        <v>0.96</v>
      </c>
      <c r="BR65" s="24"/>
      <c r="BS65" s="9"/>
      <c r="BT65" s="9"/>
      <c r="BU65" s="9"/>
      <c r="BV65" s="9"/>
      <c r="BW65" s="9"/>
      <c r="BX65" s="9"/>
      <c r="BY65" s="9"/>
      <c r="BZ65" s="9"/>
      <c r="CA65" s="9"/>
      <c r="CB65" s="9"/>
      <c r="CC65" s="9"/>
    </row>
    <row r="66" spans="4:81" x14ac:dyDescent="0.25">
      <c r="D66" s="47"/>
      <c r="E66" s="47"/>
      <c r="F66" s="47"/>
      <c r="O66" s="45"/>
      <c r="P66" s="45"/>
      <c r="Q66" s="45"/>
      <c r="BB66" s="9" t="s">
        <v>23</v>
      </c>
      <c r="BC66" s="24">
        <v>2014</v>
      </c>
      <c r="BD66" s="24">
        <f t="shared" si="21"/>
        <v>25.7</v>
      </c>
      <c r="BE66" s="24">
        <f t="shared" si="22"/>
        <v>28.5</v>
      </c>
      <c r="BK66" s="9"/>
      <c r="BL66" s="9"/>
      <c r="BM66" s="9"/>
      <c r="BN66" s="9"/>
      <c r="BO66" s="9" t="s">
        <v>23</v>
      </c>
      <c r="BP66" s="24">
        <v>2014</v>
      </c>
      <c r="BQ66" s="24">
        <f t="shared" si="23"/>
        <v>0.91</v>
      </c>
      <c r="BR66" s="24"/>
      <c r="BS66" s="9"/>
      <c r="BT66" s="9"/>
      <c r="BU66" s="9"/>
      <c r="BV66" s="9"/>
      <c r="BW66" s="9"/>
      <c r="BX66" s="9"/>
      <c r="BY66" s="9"/>
      <c r="BZ66" s="9"/>
      <c r="CA66" s="9"/>
      <c r="CB66" s="9"/>
      <c r="CC66" s="9"/>
    </row>
    <row r="67" spans="4:81" x14ac:dyDescent="0.25">
      <c r="D67" s="47"/>
      <c r="E67" s="47"/>
      <c r="F67" s="47"/>
      <c r="O67" s="45"/>
      <c r="P67" s="45"/>
      <c r="Q67" s="45"/>
      <c r="BB67" s="9" t="s">
        <v>24</v>
      </c>
      <c r="BC67" s="9">
        <v>2015</v>
      </c>
      <c r="BD67" s="24">
        <f t="shared" si="21"/>
        <v>30.3</v>
      </c>
      <c r="BE67" s="24">
        <f t="shared" si="22"/>
        <v>29.4</v>
      </c>
      <c r="BK67" s="9"/>
      <c r="BL67" s="9"/>
      <c r="BM67" s="9"/>
      <c r="BN67" s="9"/>
      <c r="BO67" s="9" t="s">
        <v>24</v>
      </c>
      <c r="BP67" s="9">
        <v>2015</v>
      </c>
      <c r="BQ67" s="24">
        <f t="shared" si="23"/>
        <v>1</v>
      </c>
      <c r="BR67" s="24"/>
      <c r="BS67" s="9"/>
      <c r="BT67" s="9"/>
      <c r="BU67" s="9"/>
      <c r="BV67" s="9"/>
      <c r="BW67" s="9"/>
      <c r="BX67" s="9"/>
      <c r="BY67" s="9"/>
      <c r="BZ67" s="9"/>
      <c r="CA67" s="9"/>
      <c r="CB67" s="9"/>
      <c r="CC67" s="9"/>
    </row>
    <row r="68" spans="4:81" x14ac:dyDescent="0.25">
      <c r="D68" s="47"/>
      <c r="E68" s="47"/>
      <c r="F68" s="47"/>
      <c r="O68" s="45"/>
      <c r="P68" s="45"/>
      <c r="Q68" s="45"/>
      <c r="BB68" s="9" t="s">
        <v>25</v>
      </c>
      <c r="BC68" s="32">
        <v>2016</v>
      </c>
      <c r="BD68" s="24">
        <f t="shared" si="21"/>
        <v>27.6</v>
      </c>
      <c r="BE68" s="24">
        <f t="shared" si="22"/>
        <v>27.4</v>
      </c>
      <c r="BK68" s="9"/>
      <c r="BL68" s="9"/>
      <c r="BM68" s="9"/>
      <c r="BN68" s="9"/>
      <c r="BO68" s="9" t="s">
        <v>25</v>
      </c>
      <c r="BP68" s="32">
        <v>2016</v>
      </c>
      <c r="BQ68" s="24">
        <f t="shared" si="23"/>
        <v>0.94</v>
      </c>
      <c r="BR68" s="24"/>
      <c r="BS68" s="9"/>
      <c r="BT68" s="9"/>
      <c r="BU68" s="9"/>
      <c r="BV68" s="9"/>
      <c r="BW68" s="9"/>
      <c r="BX68" s="9"/>
      <c r="BY68" s="9"/>
      <c r="BZ68" s="9"/>
      <c r="CA68" s="9"/>
      <c r="CB68" s="9"/>
      <c r="CC68" s="9"/>
    </row>
    <row r="69" spans="4:81" x14ac:dyDescent="0.25">
      <c r="D69" s="47"/>
      <c r="E69" s="47"/>
      <c r="F69" s="47"/>
      <c r="O69" s="45"/>
      <c r="P69" s="45"/>
      <c r="Q69" s="45"/>
      <c r="BC69" s="32"/>
      <c r="BD69" s="24"/>
      <c r="BE69" s="24"/>
      <c r="BK69" s="9"/>
      <c r="BL69" s="9"/>
      <c r="BM69" s="9"/>
      <c r="BN69" s="9"/>
      <c r="BO69" s="9"/>
      <c r="BP69" s="32"/>
      <c r="BQ69" s="24"/>
      <c r="BR69" s="24"/>
      <c r="BS69" s="9"/>
      <c r="BT69" s="9"/>
      <c r="BU69" s="9"/>
      <c r="BV69" s="9"/>
      <c r="BW69" s="9"/>
      <c r="BX69" s="9"/>
      <c r="BY69" s="9"/>
      <c r="BZ69" s="9"/>
      <c r="CA69" s="9"/>
      <c r="CB69" s="9"/>
      <c r="CC69" s="9"/>
    </row>
    <row r="70" spans="4:81" x14ac:dyDescent="0.25">
      <c r="D70" s="47"/>
      <c r="E70" s="47"/>
      <c r="F70" s="47"/>
      <c r="O70" s="45"/>
      <c r="P70" s="45"/>
      <c r="Q70" s="45"/>
      <c r="BC70" s="24"/>
      <c r="BD70" s="24"/>
      <c r="BE70" s="24"/>
      <c r="BK70" s="9"/>
      <c r="BL70" s="9"/>
      <c r="BM70" s="9"/>
      <c r="BN70" s="9"/>
      <c r="BO70" s="9"/>
      <c r="BP70" s="24"/>
      <c r="BQ70" s="24"/>
      <c r="BR70" s="24"/>
      <c r="BS70" s="9"/>
      <c r="BT70" s="9"/>
      <c r="BU70" s="9"/>
      <c r="BV70" s="9"/>
      <c r="BW70" s="9"/>
      <c r="BX70" s="9"/>
      <c r="BY70" s="9"/>
      <c r="BZ70" s="9"/>
      <c r="CA70" s="9"/>
      <c r="CB70" s="9"/>
      <c r="CC70" s="9"/>
    </row>
    <row r="71" spans="4:81" x14ac:dyDescent="0.25">
      <c r="D71" s="47"/>
      <c r="E71" s="47"/>
      <c r="F71" s="47"/>
      <c r="O71" s="45"/>
      <c r="P71" s="45"/>
      <c r="Q71" s="45"/>
      <c r="BD71" s="24"/>
      <c r="BE71" s="24"/>
      <c r="BK71" s="9"/>
      <c r="BL71" s="9"/>
      <c r="BM71" s="9"/>
      <c r="BN71" s="9"/>
      <c r="BO71" s="9"/>
      <c r="BP71" s="9"/>
      <c r="BQ71" s="24"/>
      <c r="BR71" s="24"/>
      <c r="BS71" s="9"/>
      <c r="BT71" s="9"/>
      <c r="BU71" s="9"/>
      <c r="BV71" s="9"/>
      <c r="BW71" s="9"/>
      <c r="BX71" s="9"/>
      <c r="BY71" s="9"/>
      <c r="BZ71" s="9"/>
      <c r="CA71" s="9"/>
      <c r="CB71" s="9"/>
      <c r="CC71" s="9"/>
    </row>
    <row r="72" spans="4:81" x14ac:dyDescent="0.25">
      <c r="D72" s="47"/>
      <c r="E72" s="47"/>
      <c r="F72" s="47"/>
      <c r="O72" s="45"/>
      <c r="P72" s="45"/>
      <c r="Q72" s="45"/>
      <c r="AZ72" s="8"/>
      <c r="BA72" s="8"/>
      <c r="BB72" s="8"/>
      <c r="BC72" s="31"/>
      <c r="BD72" s="23"/>
      <c r="BE72" s="23"/>
      <c r="BF72" s="8"/>
      <c r="BG72" s="8"/>
      <c r="BH72" s="8"/>
      <c r="BI72" s="8"/>
      <c r="BJ72" s="8"/>
      <c r="BK72" s="8"/>
      <c r="BL72" s="8"/>
      <c r="BM72" s="8"/>
      <c r="BN72" s="8"/>
      <c r="BO72" s="8"/>
      <c r="BP72" s="31"/>
      <c r="BQ72" s="23"/>
      <c r="BR72" s="23"/>
      <c r="BS72" s="8"/>
      <c r="BT72" s="8"/>
      <c r="BU72" s="8"/>
      <c r="BV72" s="8"/>
      <c r="BW72" s="8"/>
    </row>
    <row r="73" spans="4:81" x14ac:dyDescent="0.25">
      <c r="D73" s="47"/>
      <c r="E73" s="47"/>
      <c r="F73" s="47"/>
      <c r="AZ73" s="8"/>
      <c r="BA73" s="8"/>
      <c r="BB73" s="8"/>
      <c r="BC73" s="31"/>
      <c r="BD73" s="23"/>
      <c r="BE73" s="23"/>
      <c r="BF73" s="8"/>
      <c r="BG73" s="8"/>
      <c r="BH73" s="8"/>
      <c r="BI73" s="8"/>
      <c r="BJ73" s="8"/>
      <c r="BK73" s="8"/>
      <c r="BL73" s="8"/>
      <c r="BM73" s="8"/>
      <c r="BN73" s="8"/>
      <c r="BO73" s="8"/>
      <c r="BP73" s="31"/>
      <c r="BQ73" s="23"/>
      <c r="BR73" s="23"/>
      <c r="BS73" s="8"/>
      <c r="BT73" s="8"/>
      <c r="BU73" s="8"/>
      <c r="BV73" s="8"/>
      <c r="BW73" s="8"/>
    </row>
    <row r="74" spans="4:81" x14ac:dyDescent="0.25">
      <c r="D74" s="47"/>
      <c r="E74" s="47"/>
      <c r="F74" s="47"/>
      <c r="AZ74" s="8"/>
      <c r="BA74" s="8"/>
      <c r="BB74" s="8"/>
      <c r="BC74" s="8"/>
      <c r="BD74" s="8"/>
      <c r="BE74" s="8"/>
      <c r="BF74" s="8"/>
      <c r="BG74" s="8"/>
      <c r="BH74" s="8"/>
      <c r="BI74" s="8"/>
      <c r="BJ74" s="8"/>
      <c r="BK74" s="8"/>
      <c r="BL74" s="8"/>
      <c r="BM74" s="8"/>
      <c r="BN74" s="8"/>
      <c r="BO74" s="8"/>
      <c r="BP74" s="8"/>
      <c r="BQ74" s="8"/>
      <c r="BR74" s="8"/>
      <c r="BS74" s="8"/>
      <c r="BT74" s="8"/>
      <c r="BU74" s="8"/>
      <c r="BV74" s="8"/>
      <c r="BW74" s="8"/>
    </row>
    <row r="75" spans="4:81" x14ac:dyDescent="0.25">
      <c r="D75" s="47"/>
      <c r="E75" s="47"/>
      <c r="F75" s="47"/>
      <c r="AZ75" s="8"/>
      <c r="BA75" s="8"/>
      <c r="BB75" s="8"/>
      <c r="BC75" s="8"/>
      <c r="BD75" s="8"/>
      <c r="BE75" s="8"/>
      <c r="BF75" s="8"/>
      <c r="BG75" s="8"/>
      <c r="BH75" s="8"/>
      <c r="BI75" s="8"/>
      <c r="BJ75" s="8"/>
      <c r="BK75" s="8"/>
      <c r="BL75" s="8"/>
      <c r="BM75" s="8"/>
      <c r="BN75" s="8"/>
    </row>
    <row r="76" spans="4:81" x14ac:dyDescent="0.25">
      <c r="AZ76" s="8"/>
      <c r="BA76" s="8"/>
      <c r="BB76" s="8"/>
      <c r="BC76" s="8"/>
      <c r="BD76" s="8"/>
      <c r="BE76" s="8"/>
      <c r="BF76" s="8"/>
      <c r="BG76" s="8"/>
      <c r="BH76" s="8"/>
      <c r="BI76" s="8"/>
      <c r="BJ76" s="8"/>
      <c r="BK76" s="8"/>
      <c r="BL76" s="8"/>
      <c r="BM76" s="8"/>
      <c r="BN76" s="8"/>
    </row>
    <row r="77" spans="4:81" x14ac:dyDescent="0.25">
      <c r="AZ77" s="8"/>
      <c r="BA77" s="8"/>
      <c r="BB77" s="8"/>
      <c r="BC77" s="8"/>
      <c r="BD77" s="8"/>
      <c r="BE77" s="8"/>
      <c r="BF77" s="8"/>
      <c r="BG77" s="8"/>
      <c r="BH77" s="8"/>
      <c r="BI77" s="8"/>
      <c r="BJ77" s="8"/>
      <c r="BK77" s="8"/>
      <c r="BL77" s="8"/>
      <c r="BM77" s="8"/>
      <c r="BN77" s="8"/>
    </row>
    <row r="78" spans="4:81" x14ac:dyDescent="0.25">
      <c r="AZ78" s="8"/>
      <c r="BA78" s="8"/>
      <c r="BB78" s="8"/>
      <c r="BC78" s="8"/>
      <c r="BD78" s="8"/>
      <c r="BE78" s="8"/>
      <c r="BF78" s="8"/>
      <c r="BG78" s="8"/>
      <c r="BH78" s="8"/>
      <c r="BI78" s="8"/>
      <c r="BJ78" s="8"/>
      <c r="BK78" s="8"/>
      <c r="BL78" s="8"/>
      <c r="BM78" s="8"/>
      <c r="BN78" s="8"/>
    </row>
    <row r="79" spans="4:81" x14ac:dyDescent="0.25">
      <c r="AZ79" s="8"/>
      <c r="BA79" s="8"/>
      <c r="BB79" s="8"/>
      <c r="BC79" s="8"/>
      <c r="BD79" s="8"/>
      <c r="BE79" s="8"/>
      <c r="BF79" s="8"/>
      <c r="BG79" s="8"/>
      <c r="BH79" s="8"/>
      <c r="BI79" s="8"/>
      <c r="BJ79" s="8"/>
      <c r="BK79" s="8"/>
      <c r="BL79" s="8"/>
      <c r="BM79" s="8"/>
      <c r="BN79" s="8"/>
    </row>
    <row r="80" spans="4:81" x14ac:dyDescent="0.25">
      <c r="AZ80" s="8"/>
      <c r="BA80" s="8"/>
      <c r="BB80" s="8"/>
      <c r="BC80" s="8"/>
      <c r="BD80" s="8"/>
      <c r="BE80" s="8"/>
      <c r="BF80" s="8"/>
      <c r="BG80" s="8"/>
      <c r="BH80" s="8"/>
      <c r="BI80" s="8"/>
      <c r="BJ80" s="8"/>
      <c r="BK80" s="8"/>
      <c r="BL80" s="8"/>
      <c r="BM80" s="8"/>
      <c r="BN80" s="8"/>
    </row>
    <row r="81" spans="1:66" x14ac:dyDescent="0.25">
      <c r="AZ81" s="8"/>
      <c r="BA81" s="8"/>
      <c r="BB81" s="8"/>
      <c r="BC81" s="8"/>
      <c r="BD81" s="8"/>
      <c r="BE81" s="8"/>
      <c r="BF81" s="8"/>
      <c r="BG81" s="8"/>
      <c r="BH81" s="8"/>
      <c r="BI81" s="8"/>
      <c r="BJ81" s="8"/>
      <c r="BK81" s="8"/>
      <c r="BL81" s="8"/>
      <c r="BM81" s="8"/>
      <c r="BN81" s="8"/>
    </row>
    <row r="82" spans="1:66" x14ac:dyDescent="0.25">
      <c r="AZ82" s="8"/>
      <c r="BA82" s="8"/>
      <c r="BB82" s="8"/>
      <c r="BC82" s="8"/>
      <c r="BD82" s="8"/>
      <c r="BE82" s="8"/>
      <c r="BF82" s="8"/>
      <c r="BG82" s="8"/>
      <c r="BH82" s="8"/>
      <c r="BI82" s="8"/>
      <c r="BJ82" s="8"/>
      <c r="BK82" s="8"/>
      <c r="BL82" s="8"/>
      <c r="BM82" s="8"/>
      <c r="BN82" s="8"/>
    </row>
    <row r="83" spans="1:66" x14ac:dyDescent="0.25">
      <c r="AZ83" s="8"/>
      <c r="BA83" s="8"/>
      <c r="BB83" s="8"/>
      <c r="BC83" s="8"/>
      <c r="BD83" s="8"/>
      <c r="BE83" s="8"/>
      <c r="BF83" s="8"/>
      <c r="BG83" s="8"/>
      <c r="BH83" s="8"/>
      <c r="BI83" s="8"/>
      <c r="BJ83" s="8"/>
      <c r="BK83" s="8"/>
      <c r="BL83" s="8"/>
      <c r="BM83" s="8"/>
      <c r="BN83" s="8"/>
    </row>
    <row r="84" spans="1:66" x14ac:dyDescent="0.25">
      <c r="AZ84" s="8"/>
      <c r="BA84" s="8"/>
      <c r="BB84" s="8"/>
      <c r="BC84" s="8"/>
      <c r="BD84" s="8"/>
      <c r="BE84" s="8"/>
      <c r="BF84" s="8"/>
      <c r="BG84" s="8"/>
      <c r="BH84" s="8"/>
      <c r="BI84" s="8"/>
      <c r="BJ84" s="8"/>
      <c r="BK84" s="8"/>
      <c r="BL84" s="8"/>
      <c r="BM84" s="8"/>
      <c r="BN84" s="8"/>
    </row>
    <row r="85" spans="1:66" x14ac:dyDescent="0.25">
      <c r="AZ85" s="8"/>
      <c r="BA85" s="8"/>
      <c r="BB85" s="8"/>
      <c r="BC85" s="8"/>
      <c r="BD85" s="8"/>
      <c r="BE85" s="8"/>
      <c r="BF85" s="8"/>
      <c r="BG85" s="8"/>
      <c r="BH85" s="8"/>
      <c r="BI85" s="8"/>
      <c r="BJ85" s="8"/>
      <c r="BK85" s="8"/>
      <c r="BL85" s="8"/>
      <c r="BM85" s="8"/>
      <c r="BN85" s="8"/>
    </row>
    <row r="91" spans="1:66" s="46" customFormat="1" x14ac:dyDescent="0.25">
      <c r="A91" s="6"/>
      <c r="B91" s="6"/>
      <c r="C91" s="6"/>
      <c r="D91" s="6"/>
      <c r="E91" s="6"/>
      <c r="F91" s="6"/>
      <c r="G91" s="6"/>
      <c r="H91" s="6"/>
      <c r="I91" s="6"/>
      <c r="J91" s="6"/>
      <c r="K91" s="6"/>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16"/>
      <c r="BA91" s="16"/>
      <c r="BB91" s="16"/>
      <c r="BC91" s="16"/>
      <c r="BD91" s="16"/>
      <c r="BE91" s="16"/>
      <c r="BF91" s="16"/>
      <c r="BG91" s="16"/>
      <c r="BH91" s="16"/>
      <c r="BI91" s="16"/>
      <c r="BJ91" s="16"/>
    </row>
    <row r="92" spans="1:66" s="46" customFormat="1" x14ac:dyDescent="0.25">
      <c r="A92" s="6"/>
      <c r="B92" s="6"/>
      <c r="C92" s="6"/>
      <c r="D92" s="6"/>
      <c r="E92" s="6"/>
      <c r="F92" s="6"/>
      <c r="G92" s="6"/>
      <c r="H92" s="6"/>
      <c r="I92" s="6"/>
      <c r="J92" s="6"/>
      <c r="K92" s="6"/>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16"/>
      <c r="BA92" s="16"/>
      <c r="BB92" s="16"/>
      <c r="BC92" s="16"/>
      <c r="BD92" s="16"/>
      <c r="BE92" s="16"/>
      <c r="BF92" s="16"/>
      <c r="BG92" s="16"/>
      <c r="BH92" s="16"/>
      <c r="BI92" s="16"/>
      <c r="BJ92" s="16"/>
    </row>
    <row r="93" spans="1:66" s="46" customFormat="1" x14ac:dyDescent="0.25">
      <c r="A93" s="6"/>
      <c r="B93" s="6"/>
      <c r="C93" s="6"/>
      <c r="D93" s="6"/>
      <c r="E93" s="6"/>
      <c r="F93" s="6"/>
      <c r="G93" s="6"/>
      <c r="H93" s="6"/>
      <c r="I93" s="6"/>
      <c r="J93" s="6"/>
      <c r="K93" s="6"/>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16"/>
      <c r="BA93" s="16"/>
      <c r="BB93" s="16"/>
      <c r="BC93" s="16"/>
      <c r="BD93" s="16"/>
      <c r="BE93" s="16"/>
      <c r="BF93" s="16"/>
      <c r="BG93" s="16"/>
      <c r="BH93" s="16"/>
      <c r="BI93" s="16"/>
      <c r="BJ93" s="16"/>
    </row>
    <row r="94" spans="1:66" s="46" customFormat="1" ht="11.4" x14ac:dyDescent="0.2">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16"/>
      <c r="BA94" s="16"/>
      <c r="BB94" s="16"/>
      <c r="BC94" s="16"/>
      <c r="BD94" s="16"/>
      <c r="BE94" s="16"/>
      <c r="BF94" s="16"/>
      <c r="BG94" s="16"/>
      <c r="BH94" s="16"/>
      <c r="BI94" s="16"/>
      <c r="BJ94" s="16"/>
    </row>
    <row r="95" spans="1:66" s="46" customFormat="1" ht="11.4" x14ac:dyDescent="0.2">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16"/>
      <c r="BA95" s="16"/>
      <c r="BB95" s="16"/>
      <c r="BC95" s="16"/>
      <c r="BD95" s="16"/>
      <c r="BE95" s="16"/>
      <c r="BF95" s="16"/>
      <c r="BG95" s="16"/>
      <c r="BH95" s="16"/>
      <c r="BI95" s="16"/>
      <c r="BJ95" s="16"/>
    </row>
    <row r="96" spans="1:66" s="46" customFormat="1" ht="11.4" x14ac:dyDescent="0.2">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16"/>
      <c r="BA96" s="16"/>
      <c r="BB96" s="16"/>
      <c r="BC96" s="16"/>
      <c r="BD96" s="16"/>
      <c r="BE96" s="16"/>
      <c r="BF96" s="16"/>
      <c r="BG96" s="16"/>
      <c r="BH96" s="16"/>
      <c r="BI96" s="16"/>
      <c r="BJ96" s="16"/>
    </row>
    <row r="97" spans="1:62" s="46" customFormat="1" ht="11.4" x14ac:dyDescent="0.2">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16"/>
      <c r="BA97" s="16"/>
      <c r="BB97" s="16"/>
      <c r="BC97" s="16"/>
      <c r="BD97" s="16"/>
      <c r="BE97" s="16"/>
      <c r="BF97" s="16"/>
      <c r="BG97" s="16"/>
      <c r="BH97" s="16"/>
      <c r="BI97" s="16"/>
      <c r="BJ97" s="16"/>
    </row>
    <row r="98" spans="1:62" s="46" customFormat="1" ht="11.4" x14ac:dyDescent="0.2">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16"/>
      <c r="BA98" s="16"/>
      <c r="BB98" s="16"/>
      <c r="BC98" s="16"/>
      <c r="BD98" s="16"/>
      <c r="BE98" s="16"/>
      <c r="BF98" s="16"/>
      <c r="BG98" s="16"/>
      <c r="BH98" s="16"/>
      <c r="BI98" s="16"/>
      <c r="BJ98" s="16"/>
    </row>
    <row r="99" spans="1:62" x14ac:dyDescent="0.25">
      <c r="A99" s="46"/>
      <c r="B99" s="46"/>
      <c r="C99" s="46"/>
      <c r="D99" s="46"/>
      <c r="E99" s="46"/>
      <c r="F99" s="46"/>
      <c r="G99" s="46"/>
      <c r="H99" s="46"/>
      <c r="I99" s="46"/>
      <c r="J99" s="46"/>
      <c r="K99" s="46"/>
    </row>
    <row r="100" spans="1:62" x14ac:dyDescent="0.25">
      <c r="A100" s="46"/>
      <c r="B100" s="46"/>
      <c r="C100" s="46"/>
      <c r="D100" s="46"/>
      <c r="E100" s="46"/>
      <c r="F100" s="46"/>
      <c r="G100" s="46"/>
      <c r="H100" s="46"/>
      <c r="I100" s="46"/>
      <c r="J100" s="46"/>
      <c r="K100" s="46"/>
    </row>
    <row r="101" spans="1:62" x14ac:dyDescent="0.25">
      <c r="A101" s="46"/>
      <c r="B101" s="46"/>
      <c r="C101" s="46"/>
      <c r="D101" s="46"/>
      <c r="E101" s="46"/>
      <c r="F101" s="46"/>
      <c r="G101" s="46"/>
      <c r="H101" s="46"/>
      <c r="I101" s="46"/>
      <c r="J101" s="46"/>
      <c r="K101" s="46"/>
    </row>
  </sheetData>
  <sheetProtection selectLockedCells="1" autoFilter="0" selectUnlockedCells="1"/>
  <mergeCells count="3">
    <mergeCell ref="D37:F37"/>
    <mergeCell ref="G37:I37"/>
    <mergeCell ref="P37:R37"/>
  </mergeCells>
  <conditionalFormatting sqref="D60:F75 P39:S45 D39:I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00"/>
  <sheetViews>
    <sheetView zoomScaleNormal="100" workbookViewId="0">
      <pane ySplit="5" topLeftCell="A6" activePane="bottomLeft" state="frozen"/>
      <selection pane="bottomLeft" activeCell="C52" sqref="C52"/>
    </sheetView>
  </sheetViews>
  <sheetFormatPr defaultColWidth="9.109375" defaultRowHeight="13.2" x14ac:dyDescent="0.25"/>
  <cols>
    <col min="1" max="1" width="2.6640625" style="6" customWidth="1"/>
    <col min="2" max="2" width="7.33203125" style="6" customWidth="1"/>
    <col min="3" max="4" width="9.109375" style="6" customWidth="1"/>
    <col min="5" max="5" width="10.33203125" style="6" customWidth="1"/>
    <col min="6" max="6" width="8.33203125" style="6" customWidth="1"/>
    <col min="7" max="8" width="9.109375" style="6"/>
    <col min="9" max="10" width="9.109375" style="6" customWidth="1"/>
    <col min="11" max="15" width="9.109375" style="6"/>
    <col min="16" max="16" width="1.6640625" style="6" customWidth="1"/>
    <col min="17" max="18" width="9.109375" style="6"/>
    <col min="19" max="19" width="10.88671875" style="6" customWidth="1"/>
    <col min="20" max="20" width="9.88671875" style="6" customWidth="1"/>
    <col min="21" max="21" width="13.44140625" style="6" customWidth="1"/>
    <col min="22" max="24" width="13.33203125" style="6" customWidth="1"/>
    <col min="25" max="28" width="9.109375" style="6"/>
    <col min="29" max="29" width="9.109375" style="8"/>
    <col min="30" max="54" width="9.109375" style="8" customWidth="1"/>
    <col min="55" max="55" width="9.109375" style="9" customWidth="1"/>
    <col min="56" max="65" width="9.109375" style="9"/>
    <col min="66" max="16384" width="9.109375" style="6"/>
  </cols>
  <sheetData>
    <row r="1" spans="2:86" ht="21" customHeight="1" x14ac:dyDescent="0.25">
      <c r="B1" s="4" t="s">
        <v>91</v>
      </c>
      <c r="C1" s="5"/>
      <c r="D1" s="5"/>
      <c r="AB1" s="7"/>
      <c r="BN1" s="9"/>
      <c r="BO1" s="9"/>
      <c r="BP1" s="9"/>
      <c r="BQ1" s="9"/>
      <c r="BR1" s="9"/>
      <c r="BS1" s="9"/>
      <c r="BT1" s="9"/>
      <c r="BU1" s="9"/>
      <c r="BV1" s="9"/>
      <c r="BW1" s="9"/>
      <c r="BX1" s="9"/>
      <c r="BY1" s="9"/>
      <c r="BZ1" s="9"/>
      <c r="CA1" s="9"/>
      <c r="CB1" s="9"/>
      <c r="CC1" s="9"/>
      <c r="CD1" s="9"/>
      <c r="CE1" s="9"/>
      <c r="CF1" s="9"/>
      <c r="CG1" s="9"/>
      <c r="CH1" s="9"/>
    </row>
    <row r="2" spans="2:86" ht="10.5" customHeight="1" x14ac:dyDescent="0.25">
      <c r="AB2" s="10"/>
      <c r="BN2" s="9"/>
      <c r="BO2" s="9"/>
      <c r="BP2" s="9"/>
      <c r="BQ2" s="9"/>
      <c r="BR2" s="9"/>
      <c r="BS2" s="9"/>
      <c r="BT2" s="9"/>
      <c r="BU2" s="9"/>
      <c r="BV2" s="9"/>
      <c r="BW2" s="9"/>
      <c r="BX2" s="9"/>
      <c r="BY2" s="9"/>
      <c r="BZ2" s="9"/>
      <c r="CA2" s="9"/>
      <c r="CB2" s="9"/>
      <c r="CC2" s="9"/>
      <c r="CD2" s="9"/>
      <c r="CE2" s="9"/>
      <c r="CF2" s="9"/>
      <c r="CG2" s="9"/>
      <c r="CH2" s="9"/>
    </row>
    <row r="3" spans="2:86" ht="8.25" customHeight="1" x14ac:dyDescent="0.25">
      <c r="B3" s="11"/>
      <c r="C3" s="11"/>
      <c r="D3" s="11"/>
      <c r="E3" s="11"/>
      <c r="F3" s="11"/>
      <c r="G3" s="11"/>
      <c r="H3" s="11"/>
      <c r="I3" s="11"/>
      <c r="J3" s="11"/>
      <c r="K3" s="11"/>
      <c r="L3" s="11"/>
      <c r="M3" s="11"/>
      <c r="N3" s="11"/>
      <c r="O3" s="11"/>
      <c r="P3" s="11"/>
      <c r="Q3" s="11"/>
      <c r="R3" s="11"/>
      <c r="S3" s="11"/>
      <c r="T3" s="11"/>
      <c r="U3" s="11"/>
      <c r="V3" s="11"/>
      <c r="W3" s="11"/>
      <c r="X3" s="11"/>
      <c r="Y3" s="11"/>
      <c r="Z3" s="11"/>
      <c r="AA3" s="11"/>
      <c r="BN3" s="9"/>
      <c r="BO3" s="9"/>
      <c r="BP3" s="9"/>
      <c r="BQ3" s="9"/>
      <c r="BR3" s="9"/>
      <c r="BS3" s="9"/>
      <c r="BT3" s="9"/>
      <c r="BU3" s="9"/>
      <c r="BV3" s="9"/>
      <c r="BW3" s="9"/>
      <c r="BX3" s="9"/>
      <c r="BY3" s="9"/>
      <c r="BZ3" s="9"/>
      <c r="CA3" s="9"/>
      <c r="CB3" s="9"/>
      <c r="CC3" s="9"/>
      <c r="CD3" s="9"/>
      <c r="CE3" s="9"/>
      <c r="CF3" s="9"/>
      <c r="CG3" s="9"/>
      <c r="CH3" s="9"/>
    </row>
    <row r="4" spans="2:86" x14ac:dyDescent="0.25">
      <c r="B4" s="11"/>
      <c r="C4" s="12" t="s">
        <v>15</v>
      </c>
      <c r="D4" s="11"/>
      <c r="E4" s="11"/>
      <c r="F4" s="11"/>
      <c r="G4" s="11"/>
      <c r="H4" s="11"/>
      <c r="I4" s="11"/>
      <c r="J4" s="12"/>
      <c r="K4" s="11"/>
      <c r="L4" s="11"/>
      <c r="M4" s="11"/>
      <c r="N4" s="11"/>
      <c r="O4" s="11"/>
      <c r="P4" s="11"/>
      <c r="Q4" s="11"/>
      <c r="R4" s="11"/>
      <c r="S4" s="11"/>
      <c r="T4" s="11"/>
      <c r="U4" s="11"/>
      <c r="V4" s="11"/>
      <c r="W4" s="11"/>
      <c r="X4" s="11"/>
      <c r="Y4" s="11"/>
      <c r="Z4" s="11"/>
      <c r="AA4" s="11"/>
      <c r="BE4" s="9">
        <v>1</v>
      </c>
      <c r="BN4" s="9"/>
      <c r="BO4" s="9"/>
      <c r="BP4" s="9"/>
      <c r="BQ4" s="9"/>
      <c r="BR4" s="9"/>
      <c r="BS4" s="9"/>
      <c r="BT4" s="9"/>
      <c r="BU4" s="9"/>
      <c r="BV4" s="9"/>
      <c r="BW4" s="9"/>
      <c r="BX4" s="9"/>
      <c r="BY4" s="9"/>
      <c r="BZ4" s="9"/>
      <c r="CA4" s="9"/>
      <c r="CB4" s="9"/>
      <c r="CC4" s="9"/>
      <c r="CD4" s="9"/>
      <c r="CE4" s="9"/>
      <c r="CF4" s="9"/>
      <c r="CG4" s="9"/>
      <c r="CH4" s="9"/>
    </row>
    <row r="5" spans="2:86" ht="18" customHeight="1" x14ac:dyDescent="0.25">
      <c r="B5" s="11"/>
      <c r="C5" s="11"/>
      <c r="D5" s="11"/>
      <c r="E5" s="11"/>
      <c r="F5" s="11"/>
      <c r="G5" s="11"/>
      <c r="H5" s="11"/>
      <c r="I5" s="11"/>
      <c r="J5" s="11"/>
      <c r="K5" s="11"/>
      <c r="L5" s="11"/>
      <c r="M5" s="11"/>
      <c r="N5" s="11"/>
      <c r="O5" s="11"/>
      <c r="P5" s="11"/>
      <c r="Q5" s="11"/>
      <c r="R5" s="11"/>
      <c r="S5" s="11"/>
      <c r="T5" s="11"/>
      <c r="U5" s="11"/>
      <c r="V5" s="11"/>
      <c r="W5" s="11"/>
      <c r="X5" s="11"/>
      <c r="Y5" s="11"/>
      <c r="Z5" s="11"/>
      <c r="AA5" s="11"/>
      <c r="BN5" s="9"/>
      <c r="BO5" s="9"/>
      <c r="BP5" s="9"/>
      <c r="BQ5" s="9"/>
      <c r="BR5" s="9"/>
      <c r="BS5" s="9"/>
      <c r="BT5" s="9"/>
      <c r="BU5" s="9"/>
      <c r="BV5" s="9"/>
      <c r="BW5" s="9"/>
      <c r="BX5" s="9"/>
      <c r="BY5" s="9"/>
      <c r="BZ5" s="9"/>
      <c r="CA5" s="9"/>
      <c r="CB5" s="9"/>
      <c r="CC5" s="9"/>
      <c r="CD5" s="9"/>
      <c r="CE5" s="9"/>
      <c r="CF5" s="9"/>
      <c r="CG5" s="9"/>
      <c r="CH5" s="9"/>
    </row>
    <row r="6" spans="2:86" x14ac:dyDescent="0.25">
      <c r="B6" s="11"/>
      <c r="C6" s="11"/>
      <c r="D6" s="11"/>
      <c r="E6" s="11"/>
      <c r="F6" s="11"/>
      <c r="G6" s="11"/>
      <c r="H6" s="11"/>
      <c r="I6" s="11"/>
      <c r="J6" s="11"/>
      <c r="K6" s="11"/>
      <c r="L6" s="11"/>
      <c r="M6" s="11"/>
      <c r="N6" s="11"/>
      <c r="O6" s="11"/>
      <c r="P6" s="11"/>
      <c r="Q6" s="11"/>
      <c r="R6" s="11"/>
      <c r="S6" s="11"/>
      <c r="T6" s="11"/>
      <c r="U6" s="11"/>
      <c r="V6" s="11"/>
      <c r="W6" s="11"/>
      <c r="X6" s="11"/>
      <c r="Y6" s="11"/>
      <c r="Z6" s="11"/>
      <c r="AA6" s="11"/>
      <c r="BN6" s="9"/>
      <c r="BO6" s="9"/>
      <c r="BP6" s="9"/>
      <c r="BQ6" s="9"/>
      <c r="BR6" s="9"/>
      <c r="BS6" s="9"/>
      <c r="BT6" s="9"/>
      <c r="BU6" s="9"/>
      <c r="BV6" s="9"/>
      <c r="BW6" s="9"/>
      <c r="BX6" s="9"/>
      <c r="BY6" s="9"/>
      <c r="BZ6" s="9"/>
      <c r="CA6" s="9"/>
      <c r="CB6" s="9"/>
      <c r="CC6" s="9"/>
      <c r="CD6" s="9"/>
      <c r="CE6" s="9"/>
      <c r="CF6" s="9"/>
      <c r="CG6" s="9"/>
      <c r="CH6" s="9"/>
    </row>
    <row r="7" spans="2:86" x14ac:dyDescent="0.25">
      <c r="B7" s="11"/>
      <c r="C7" s="11"/>
      <c r="D7" s="11"/>
      <c r="E7" s="11"/>
      <c r="F7" s="11"/>
      <c r="G7" s="11"/>
      <c r="H7" s="11"/>
      <c r="I7" s="11"/>
      <c r="J7" s="11"/>
      <c r="K7" s="11"/>
      <c r="L7" s="11"/>
      <c r="M7" s="11"/>
      <c r="N7" s="11"/>
      <c r="O7" s="11"/>
      <c r="P7" s="11"/>
      <c r="Q7" s="11"/>
      <c r="R7" s="11"/>
      <c r="S7" s="11"/>
      <c r="T7" s="11"/>
      <c r="U7" s="11"/>
      <c r="V7" s="11"/>
      <c r="W7" s="11"/>
      <c r="X7" s="11"/>
      <c r="Y7" s="11"/>
      <c r="Z7" s="11"/>
      <c r="AA7" s="11"/>
      <c r="BN7" s="9"/>
      <c r="BO7" s="9"/>
      <c r="BP7" s="9"/>
      <c r="BQ7" s="9"/>
      <c r="BR7" s="9"/>
      <c r="BS7" s="9"/>
      <c r="BT7" s="9"/>
      <c r="BU7" s="9"/>
      <c r="BV7" s="9"/>
      <c r="BW7" s="9"/>
      <c r="BX7" s="9"/>
      <c r="BY7" s="9"/>
      <c r="BZ7" s="9"/>
      <c r="CA7" s="9"/>
      <c r="CB7" s="9"/>
      <c r="CC7" s="9"/>
      <c r="CD7" s="9"/>
      <c r="CE7" s="9"/>
      <c r="CF7" s="9"/>
      <c r="CG7" s="9"/>
      <c r="CH7" s="9"/>
    </row>
    <row r="8" spans="2:86" ht="12" customHeight="1" x14ac:dyDescent="0.3">
      <c r="B8" s="11"/>
      <c r="C8" s="13"/>
      <c r="D8" s="11"/>
      <c r="E8" s="11"/>
      <c r="F8" s="11"/>
      <c r="G8" s="11"/>
      <c r="H8" s="11"/>
      <c r="I8" s="11"/>
      <c r="J8" s="11"/>
      <c r="K8" s="11"/>
      <c r="L8" s="11"/>
      <c r="M8" s="11"/>
      <c r="N8" s="11"/>
      <c r="O8" s="11"/>
      <c r="P8" s="11"/>
      <c r="Q8" s="13"/>
      <c r="R8" s="11"/>
      <c r="S8" s="11"/>
      <c r="T8" s="11"/>
      <c r="U8" s="11"/>
      <c r="V8" s="11"/>
      <c r="W8" s="11"/>
      <c r="X8" s="11"/>
      <c r="Y8" s="11"/>
      <c r="Z8" s="11"/>
      <c r="AA8" s="11"/>
      <c r="BE8" s="9" t="str">
        <f>BF8&amp;", 2006/07–2016/17, by sex"</f>
        <v>Age-standardised percentages (%), 2006/07–2016/17, by sex</v>
      </c>
      <c r="BF8" s="9" t="str">
        <f>IF(VLOOKUP(BE4,RefCauseofDeath,3,FALSE)="Mean waist measurement","cm",IF(VLOOKUP(BE4,RefCauseofDeath,3,FALSE)="Mean BMI score","kg/m2","Age-standardised percentages (%)"))</f>
        <v>Age-standardised percentages (%)</v>
      </c>
      <c r="BN8" s="9"/>
      <c r="BO8" s="9"/>
      <c r="BP8" s="9"/>
      <c r="BQ8" s="9"/>
      <c r="BR8" s="9"/>
      <c r="BS8" s="9"/>
      <c r="BT8" s="9"/>
      <c r="BU8" s="9"/>
      <c r="BV8" s="9"/>
      <c r="BW8" s="9"/>
      <c r="BX8" s="9"/>
      <c r="BY8" s="9"/>
      <c r="BZ8" s="9"/>
      <c r="CA8" s="9"/>
      <c r="CB8" s="9"/>
      <c r="CC8" s="9"/>
      <c r="CD8" s="9"/>
      <c r="CE8" s="9"/>
      <c r="CF8" s="9"/>
      <c r="CG8" s="9"/>
      <c r="CH8" s="9"/>
    </row>
    <row r="9" spans="2:86" ht="9.75" customHeight="1" x14ac:dyDescent="0.25">
      <c r="B9" s="11"/>
      <c r="C9" s="11"/>
      <c r="D9" s="11"/>
      <c r="E9" s="11"/>
      <c r="F9" s="11"/>
      <c r="G9" s="11"/>
      <c r="H9" s="11"/>
      <c r="I9" s="11"/>
      <c r="J9" s="11"/>
      <c r="K9" s="11"/>
      <c r="L9" s="11"/>
      <c r="M9" s="11"/>
      <c r="N9" s="11"/>
      <c r="O9" s="11"/>
      <c r="P9" s="11"/>
      <c r="Q9" s="11"/>
      <c r="R9" s="11"/>
      <c r="S9" s="11"/>
      <c r="T9" s="11"/>
      <c r="U9" s="11"/>
      <c r="V9" s="11"/>
      <c r="W9" s="11"/>
      <c r="X9" s="11"/>
      <c r="Y9" s="11"/>
      <c r="Z9" s="11"/>
      <c r="AA9" s="11"/>
      <c r="BE9" s="9" t="str">
        <f>BF9&amp;", 2006/07–2016/17, by sex"</f>
        <v>Age-standardised rate ratios, 2006/07–2016/17, by sex</v>
      </c>
      <c r="BF9" s="9" t="str">
        <f>IF(VLOOKUP(BE4,RefCauseofDeath,3,FALSE)="Mean waist measurement","Age-standardised ratios",IF(VLOOKUP(BE4,RefCauseofDeath,3,FALSE)="Mean BMI score","Age-standardised ratios","Age-standardised rate ratios"))</f>
        <v>Age-standardised rate ratios</v>
      </c>
      <c r="BN9" s="9"/>
      <c r="BO9" s="9"/>
      <c r="BP9" s="9"/>
      <c r="BQ9" s="9"/>
      <c r="BR9" s="9"/>
      <c r="BS9" s="9"/>
      <c r="BT9" s="9"/>
      <c r="BU9" s="9"/>
      <c r="BV9" s="9"/>
      <c r="BW9" s="9"/>
      <c r="BX9" s="9"/>
      <c r="BY9" s="9"/>
      <c r="BZ9" s="9"/>
      <c r="CA9" s="9"/>
      <c r="CB9" s="9"/>
      <c r="CC9" s="9"/>
      <c r="CD9" s="9"/>
      <c r="CE9" s="9"/>
      <c r="CF9" s="9"/>
      <c r="CG9" s="9"/>
      <c r="CH9" s="9"/>
    </row>
    <row r="10" spans="2:86" x14ac:dyDescent="0.25">
      <c r="B10" s="11"/>
      <c r="C10" s="14"/>
      <c r="D10" s="11"/>
      <c r="E10" s="11"/>
      <c r="F10" s="11"/>
      <c r="G10" s="11"/>
      <c r="H10" s="11"/>
      <c r="I10" s="11"/>
      <c r="J10" s="11"/>
      <c r="K10" s="11"/>
      <c r="L10" s="11"/>
      <c r="M10" s="11"/>
      <c r="N10" s="11"/>
      <c r="O10" s="11"/>
      <c r="P10" s="11"/>
      <c r="Q10" s="11"/>
      <c r="R10" s="11"/>
      <c r="S10" s="11"/>
      <c r="T10" s="11"/>
      <c r="U10" s="11"/>
      <c r="V10" s="11"/>
      <c r="W10" s="11"/>
      <c r="X10" s="11"/>
      <c r="Y10" s="11"/>
      <c r="Z10" s="11"/>
      <c r="AA10" s="11"/>
      <c r="BE10" s="9" t="str">
        <f>VLOOKUP($BE$4, RefCauseofDeath, 3,FALSE)&amp;" - Adults"</f>
        <v>Overweight - Adults</v>
      </c>
      <c r="BN10" s="9"/>
      <c r="BO10" s="9"/>
      <c r="BP10" s="9"/>
      <c r="BQ10" s="9"/>
      <c r="BR10" s="9"/>
      <c r="BS10" s="9"/>
      <c r="BT10" s="9"/>
      <c r="BU10" s="9"/>
      <c r="BV10" s="9"/>
      <c r="BW10" s="9"/>
      <c r="BX10" s="9"/>
      <c r="BY10" s="9"/>
      <c r="BZ10" s="9"/>
      <c r="CA10" s="9"/>
      <c r="CB10" s="9"/>
      <c r="CC10" s="9"/>
      <c r="CD10" s="9"/>
      <c r="CE10" s="9"/>
      <c r="CF10" s="9"/>
      <c r="CG10" s="9"/>
      <c r="CH10" s="9"/>
    </row>
    <row r="11" spans="2:86"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BN11" s="9"/>
      <c r="BO11" s="9"/>
      <c r="BP11" s="9"/>
      <c r="BQ11" s="9"/>
      <c r="BR11" s="9"/>
      <c r="BS11" s="9"/>
      <c r="BT11" s="9"/>
      <c r="BU11" s="9"/>
      <c r="BV11" s="9"/>
      <c r="BW11" s="9"/>
      <c r="BX11" s="9"/>
      <c r="BY11" s="9"/>
      <c r="BZ11" s="9"/>
      <c r="CA11" s="9"/>
      <c r="CB11" s="9"/>
      <c r="CC11" s="9"/>
      <c r="CD11" s="9"/>
      <c r="CE11" s="9"/>
      <c r="CF11" s="9"/>
      <c r="CG11" s="9"/>
      <c r="CH11" s="9"/>
    </row>
    <row r="12" spans="2:86"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BE12" s="9" t="s">
        <v>5</v>
      </c>
      <c r="BF12" s="9" t="s">
        <v>7</v>
      </c>
      <c r="BG12" s="9" t="s">
        <v>6</v>
      </c>
      <c r="BN12" s="9"/>
      <c r="BO12" s="9"/>
      <c r="BP12" s="9"/>
      <c r="BQ12" s="9"/>
      <c r="BR12" s="9"/>
      <c r="BS12" s="9"/>
      <c r="BT12" s="9"/>
      <c r="BU12" s="9"/>
      <c r="BV12" s="9"/>
      <c r="BW12" s="9"/>
      <c r="BX12" s="9"/>
      <c r="BY12" s="9"/>
      <c r="BZ12" s="9"/>
      <c r="CA12" s="9"/>
      <c r="CB12" s="9"/>
      <c r="CC12" s="9"/>
      <c r="CD12" s="9"/>
      <c r="CE12" s="9"/>
      <c r="CF12" s="9"/>
      <c r="CG12" s="9"/>
      <c r="CH12" s="9"/>
    </row>
    <row r="13" spans="2:86" x14ac:dyDescent="0.25">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BN13" s="9"/>
      <c r="BO13" s="9"/>
      <c r="BP13" s="9"/>
      <c r="BQ13" s="9"/>
      <c r="BR13" s="9"/>
      <c r="BS13" s="9"/>
      <c r="BT13" s="9"/>
      <c r="BU13" s="9"/>
      <c r="BV13" s="9"/>
      <c r="BW13" s="9"/>
      <c r="BX13" s="9"/>
      <c r="BY13" s="9"/>
      <c r="BZ13" s="9"/>
      <c r="CA13" s="9"/>
      <c r="CB13" s="9"/>
      <c r="CC13" s="9"/>
      <c r="CD13" s="9"/>
      <c r="CE13" s="9"/>
      <c r="CF13" s="9"/>
      <c r="CG13" s="9"/>
      <c r="CH13" s="9"/>
    </row>
    <row r="14" spans="2:86"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BE14" s="9" t="str">
        <f>IF(VLOOKUP(BE4,RefCauseofDeath,3,FALSE)="Mean waist measurement"," ",IF(VLOOKUP(BE4,RefCauseofDeath,3,FALSE)="Mean BMI score"," ","Percentages (rate per 100)"))</f>
        <v>Percentages (rate per 100)</v>
      </c>
      <c r="BN14" s="9"/>
      <c r="BO14" s="9"/>
      <c r="BP14" s="9"/>
      <c r="BQ14" s="9"/>
      <c r="BR14" s="9"/>
      <c r="BS14" s="9"/>
      <c r="BT14" s="9"/>
      <c r="BU14" s="9"/>
      <c r="BV14" s="9"/>
      <c r="BW14" s="9"/>
      <c r="BX14" s="9"/>
      <c r="BY14" s="9"/>
      <c r="BZ14" s="9"/>
      <c r="CA14" s="9"/>
      <c r="CB14" s="9"/>
      <c r="CC14" s="9"/>
      <c r="CD14" s="9"/>
      <c r="CE14" s="9"/>
      <c r="CF14" s="9"/>
      <c r="CG14" s="9"/>
      <c r="CH14" s="9"/>
    </row>
    <row r="15" spans="2:86" x14ac:dyDescent="0.2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BE15" s="9" t="e">
        <f>IF(VLOOKUP(BE4,RefCauseofDeath,3,FALSE)="Mean waist measurement","Ratio",IF(VLOOKUP(BE5,RefCauseofDeath,3,FALSE)="Mean BMI score","Ratio","Rate ratio"))</f>
        <v>#N/A</v>
      </c>
      <c r="BN15" s="9"/>
      <c r="BO15" s="9"/>
      <c r="BP15" s="9"/>
      <c r="BQ15" s="9"/>
      <c r="BR15" s="9"/>
      <c r="BS15" s="9"/>
      <c r="BT15" s="9"/>
      <c r="BU15" s="9"/>
      <c r="BV15" s="9"/>
      <c r="BW15" s="9"/>
      <c r="BX15" s="9"/>
      <c r="BY15" s="9"/>
      <c r="BZ15" s="9"/>
      <c r="CA15" s="9"/>
      <c r="CB15" s="9"/>
      <c r="CC15" s="9"/>
      <c r="CD15" s="9"/>
      <c r="CE15" s="9"/>
      <c r="CF15" s="9"/>
      <c r="CG15" s="9"/>
      <c r="CH15" s="9"/>
    </row>
    <row r="16" spans="2:86" x14ac:dyDescent="0.25">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BE16" s="15"/>
      <c r="BN16" s="9"/>
      <c r="BO16" s="9"/>
      <c r="BP16" s="9"/>
      <c r="BQ16" s="9"/>
      <c r="BR16" s="9"/>
      <c r="BS16" s="9"/>
      <c r="BT16" s="9"/>
      <c r="BU16" s="9"/>
      <c r="BV16" s="9"/>
      <c r="BW16" s="9"/>
      <c r="BX16" s="9"/>
      <c r="BY16" s="9"/>
      <c r="BZ16" s="9"/>
      <c r="CA16" s="9"/>
      <c r="CB16" s="9"/>
      <c r="CC16" s="9"/>
      <c r="CD16" s="9"/>
      <c r="CE16" s="9"/>
      <c r="CF16" s="9"/>
      <c r="CG16" s="9"/>
      <c r="CH16" s="9"/>
    </row>
    <row r="17" spans="2:86"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BE17" s="16"/>
      <c r="BN17" s="9"/>
      <c r="BO17" s="9"/>
      <c r="BP17" s="9"/>
      <c r="BQ17" s="9"/>
      <c r="BR17" s="9"/>
      <c r="BS17" s="9"/>
      <c r="BT17" s="9"/>
      <c r="BU17" s="9"/>
      <c r="BV17" s="9"/>
      <c r="BW17" s="9"/>
      <c r="BX17" s="9"/>
      <c r="BY17" s="9"/>
      <c r="BZ17" s="9"/>
      <c r="CA17" s="9"/>
      <c r="CB17" s="9"/>
      <c r="CC17" s="9"/>
      <c r="CD17" s="9"/>
      <c r="CE17" s="9"/>
      <c r="CF17" s="9"/>
      <c r="CG17" s="9"/>
      <c r="CH17" s="9"/>
    </row>
    <row r="18" spans="2:86"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BN18" s="9"/>
      <c r="BO18" s="9"/>
      <c r="BP18" s="9"/>
      <c r="BQ18" s="9"/>
      <c r="BR18" s="9"/>
      <c r="BS18" s="9"/>
      <c r="BT18" s="9"/>
      <c r="BU18" s="9"/>
      <c r="BV18" s="9"/>
      <c r="BW18" s="9"/>
      <c r="BX18" s="9"/>
      <c r="BY18" s="9"/>
      <c r="BZ18" s="9"/>
      <c r="CA18" s="9"/>
      <c r="CB18" s="9"/>
      <c r="CC18" s="9"/>
      <c r="CD18" s="9"/>
      <c r="CE18" s="9"/>
      <c r="CF18" s="9"/>
      <c r="CG18" s="9"/>
      <c r="CH18" s="9"/>
    </row>
    <row r="19" spans="2:86"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BN19" s="9"/>
      <c r="BO19" s="9"/>
      <c r="BP19" s="9"/>
      <c r="BQ19" s="9"/>
      <c r="BR19" s="9"/>
      <c r="BS19" s="9"/>
      <c r="BT19" s="9"/>
      <c r="BU19" s="9"/>
      <c r="BV19" s="9"/>
      <c r="BW19" s="9"/>
      <c r="BX19" s="9"/>
      <c r="BY19" s="9"/>
      <c r="BZ19" s="9"/>
      <c r="CA19" s="9"/>
      <c r="CB19" s="9"/>
      <c r="CC19" s="9"/>
      <c r="CD19" s="9"/>
      <c r="CE19" s="9"/>
      <c r="CF19" s="9"/>
      <c r="CG19" s="9"/>
      <c r="CH19" s="9"/>
    </row>
    <row r="20" spans="2:86" x14ac:dyDescent="0.25">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BN20" s="9"/>
      <c r="BO20" s="9"/>
      <c r="BP20" s="9"/>
      <c r="BQ20" s="9"/>
      <c r="BR20" s="9"/>
      <c r="BS20" s="9"/>
      <c r="BT20" s="9"/>
      <c r="BU20" s="9"/>
      <c r="BV20" s="9"/>
      <c r="BW20" s="9"/>
      <c r="BX20" s="9"/>
      <c r="BY20" s="9"/>
      <c r="BZ20" s="9"/>
      <c r="CA20" s="9"/>
      <c r="CB20" s="9"/>
      <c r="CC20" s="9"/>
      <c r="CD20" s="9"/>
      <c r="CE20" s="9"/>
      <c r="CF20" s="9"/>
      <c r="CG20" s="9"/>
      <c r="CH20" s="9"/>
    </row>
    <row r="21" spans="2:86" x14ac:dyDescent="0.2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BN21" s="9"/>
      <c r="BO21" s="9"/>
      <c r="BP21" s="9"/>
      <c r="BQ21" s="9"/>
      <c r="BR21" s="9"/>
      <c r="BS21" s="9"/>
      <c r="BT21" s="9"/>
      <c r="BU21" s="9"/>
      <c r="BV21" s="9"/>
      <c r="BW21" s="9"/>
      <c r="BX21" s="9"/>
      <c r="BY21" s="9"/>
      <c r="BZ21" s="9"/>
      <c r="CA21" s="9"/>
      <c r="CB21" s="9"/>
      <c r="CC21" s="9"/>
      <c r="CD21" s="9"/>
      <c r="CE21" s="9"/>
      <c r="CF21" s="9"/>
      <c r="CG21" s="9"/>
      <c r="CH21" s="9"/>
    </row>
    <row r="22" spans="2:86"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BN22" s="9"/>
      <c r="BO22" s="9"/>
      <c r="BP22" s="9"/>
      <c r="BQ22" s="9"/>
      <c r="BR22" s="9"/>
      <c r="BS22" s="9"/>
      <c r="BT22" s="9"/>
      <c r="BU22" s="9"/>
      <c r="BV22" s="9"/>
      <c r="BW22" s="9"/>
      <c r="BX22" s="9"/>
      <c r="BY22" s="9"/>
      <c r="BZ22" s="9"/>
      <c r="CA22" s="9"/>
      <c r="CB22" s="9"/>
      <c r="CC22" s="9"/>
      <c r="CD22" s="9"/>
      <c r="CE22" s="9"/>
      <c r="CF22" s="9"/>
      <c r="CG22" s="9"/>
      <c r="CH22" s="9"/>
    </row>
    <row r="23" spans="2:86"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BN23" s="9"/>
      <c r="BO23" s="9"/>
      <c r="BP23" s="9"/>
      <c r="BQ23" s="9"/>
      <c r="BR23" s="9"/>
      <c r="BS23" s="9"/>
      <c r="BT23" s="9"/>
      <c r="BU23" s="9"/>
      <c r="BV23" s="9"/>
      <c r="BW23" s="9"/>
      <c r="BX23" s="9"/>
      <c r="BY23" s="9"/>
      <c r="BZ23" s="9"/>
      <c r="CA23" s="9"/>
      <c r="CB23" s="9"/>
      <c r="CC23" s="9"/>
      <c r="CD23" s="9"/>
      <c r="CE23" s="9"/>
      <c r="CF23" s="9"/>
      <c r="CG23" s="9"/>
      <c r="CH23" s="9"/>
    </row>
    <row r="24" spans="2:86" ht="4.5" customHeight="1" x14ac:dyDescent="0.2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BN24" s="9"/>
      <c r="BO24" s="9"/>
      <c r="BP24" s="9"/>
      <c r="BQ24" s="9"/>
      <c r="BR24" s="9"/>
      <c r="BS24" s="9"/>
      <c r="BT24" s="9"/>
      <c r="BU24" s="9"/>
      <c r="BV24" s="9"/>
      <c r="BW24" s="9"/>
      <c r="BX24" s="9"/>
      <c r="BY24" s="9"/>
      <c r="BZ24" s="9"/>
      <c r="CA24" s="9"/>
      <c r="CB24" s="9"/>
      <c r="CC24" s="9"/>
      <c r="CD24" s="9"/>
      <c r="CE24" s="9"/>
      <c r="CF24" s="9"/>
      <c r="CG24" s="9"/>
      <c r="CH24" s="9"/>
    </row>
    <row r="25" spans="2:86" x14ac:dyDescent="0.25">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BN25" s="9"/>
      <c r="BO25" s="9"/>
      <c r="BP25" s="9"/>
      <c r="BQ25" s="9"/>
      <c r="BR25" s="9"/>
      <c r="BS25" s="9"/>
      <c r="BT25" s="9"/>
      <c r="BU25" s="9"/>
      <c r="BV25" s="9"/>
      <c r="BW25" s="9"/>
      <c r="BX25" s="9"/>
      <c r="BY25" s="9"/>
      <c r="BZ25" s="9"/>
      <c r="CA25" s="9"/>
      <c r="CB25" s="9"/>
      <c r="CC25" s="9"/>
      <c r="CD25" s="9"/>
      <c r="CE25" s="9"/>
      <c r="CF25" s="9"/>
      <c r="CG25" s="9"/>
      <c r="CH25" s="9"/>
    </row>
    <row r="26" spans="2:86" x14ac:dyDescent="0.2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BN26" s="9"/>
      <c r="BO26" s="9"/>
      <c r="BP26" s="9"/>
      <c r="BQ26" s="9"/>
      <c r="BR26" s="9"/>
      <c r="BS26" s="9"/>
      <c r="BT26" s="9"/>
      <c r="BU26" s="9"/>
      <c r="BV26" s="9"/>
      <c r="BW26" s="9"/>
      <c r="BX26" s="9"/>
      <c r="BY26" s="9"/>
      <c r="BZ26" s="9"/>
      <c r="CA26" s="9"/>
      <c r="CB26" s="9"/>
      <c r="CC26" s="9"/>
      <c r="CD26" s="9"/>
      <c r="CE26" s="9"/>
      <c r="CF26" s="9"/>
      <c r="CG26" s="9"/>
      <c r="CH26" s="9"/>
    </row>
    <row r="27" spans="2:86" ht="9" customHeight="1" x14ac:dyDescent="0.2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BN27" s="9"/>
      <c r="BO27" s="9"/>
      <c r="BP27" s="9"/>
      <c r="BQ27" s="9"/>
      <c r="BR27" s="9"/>
      <c r="BS27" s="9"/>
      <c r="BT27" s="9"/>
      <c r="BU27" s="9"/>
      <c r="BV27" s="9"/>
      <c r="BW27" s="9"/>
      <c r="BX27" s="9"/>
      <c r="BY27" s="9"/>
      <c r="BZ27" s="9"/>
      <c r="CA27" s="9"/>
      <c r="CB27" s="9"/>
      <c r="CC27" s="9"/>
      <c r="CD27" s="9"/>
      <c r="CE27" s="9"/>
      <c r="CF27" s="9"/>
      <c r="CG27" s="9"/>
      <c r="CH27" s="9"/>
    </row>
    <row r="28" spans="2:86" ht="3.75" customHeight="1" x14ac:dyDescent="0.25">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BN28" s="9"/>
      <c r="BO28" s="9"/>
      <c r="BP28" s="9"/>
      <c r="BQ28" s="9"/>
      <c r="BR28" s="9"/>
      <c r="BS28" s="9"/>
      <c r="BT28" s="9"/>
      <c r="BU28" s="9"/>
      <c r="BV28" s="9"/>
      <c r="BW28" s="9"/>
      <c r="BX28" s="9"/>
      <c r="BY28" s="9"/>
      <c r="BZ28" s="9"/>
      <c r="CA28" s="9"/>
      <c r="CB28" s="9"/>
      <c r="CC28" s="9"/>
      <c r="CD28" s="9"/>
      <c r="CE28" s="9"/>
      <c r="CF28" s="9"/>
      <c r="CG28" s="9"/>
      <c r="CH28" s="9"/>
    </row>
    <row r="29" spans="2:86" x14ac:dyDescent="0.25">
      <c r="B29" s="17"/>
      <c r="C29" s="17"/>
      <c r="D29" s="17"/>
      <c r="E29" s="17"/>
      <c r="F29" s="17"/>
      <c r="G29" s="17"/>
      <c r="H29" s="17"/>
      <c r="I29" s="11"/>
      <c r="J29" s="11"/>
      <c r="K29" s="11"/>
      <c r="L29" s="11"/>
      <c r="M29" s="11"/>
      <c r="N29" s="11"/>
      <c r="O29" s="11"/>
      <c r="P29" s="11"/>
      <c r="Q29" s="11"/>
      <c r="R29" s="11"/>
      <c r="S29" s="11"/>
      <c r="T29" s="11"/>
      <c r="U29" s="11"/>
      <c r="V29" s="11"/>
      <c r="W29" s="11"/>
      <c r="X29" s="11"/>
      <c r="Y29" s="11"/>
      <c r="Z29" s="11"/>
      <c r="AA29" s="11"/>
      <c r="BE29" s="9" t="str">
        <f>VLOOKUP(BE4, RefCauseofDeath, 3, FALSE)</f>
        <v>Overweight</v>
      </c>
      <c r="BN29" s="9"/>
      <c r="BO29" s="9"/>
      <c r="BP29" s="9"/>
      <c r="BQ29" s="9"/>
      <c r="BR29" s="9"/>
      <c r="BS29" s="9"/>
      <c r="BT29" s="9"/>
      <c r="BU29" s="9"/>
      <c r="BV29" s="9"/>
      <c r="BW29" s="9"/>
      <c r="BX29" s="9"/>
      <c r="BY29" s="9"/>
      <c r="BZ29" s="9"/>
      <c r="CA29" s="9"/>
      <c r="CB29" s="9"/>
      <c r="CC29" s="9"/>
      <c r="CD29" s="9"/>
      <c r="CE29" s="9"/>
      <c r="CF29" s="9"/>
      <c r="CG29" s="9"/>
      <c r="CH29" s="9"/>
    </row>
    <row r="30" spans="2:86" ht="11.25" customHeight="1" x14ac:dyDescent="0.25">
      <c r="B30" s="17"/>
      <c r="C30" s="17"/>
      <c r="D30" s="17"/>
      <c r="E30" s="17"/>
      <c r="F30" s="17"/>
      <c r="G30" s="17"/>
      <c r="H30" s="17"/>
      <c r="I30" s="11"/>
      <c r="J30" s="11"/>
      <c r="K30" s="11"/>
      <c r="L30" s="11"/>
      <c r="M30" s="11"/>
      <c r="N30" s="11"/>
      <c r="O30" s="11"/>
      <c r="P30" s="11"/>
      <c r="Q30" s="11"/>
      <c r="R30" s="11"/>
      <c r="S30" s="11"/>
      <c r="T30" s="11"/>
      <c r="U30" s="11"/>
      <c r="V30" s="11"/>
      <c r="W30" s="11"/>
      <c r="X30" s="11"/>
      <c r="Y30" s="11"/>
      <c r="Z30" s="11"/>
      <c r="AA30" s="11"/>
      <c r="BN30" s="9"/>
      <c r="BO30" s="9"/>
      <c r="BP30" s="9"/>
      <c r="BQ30" s="9"/>
      <c r="BR30" s="9"/>
      <c r="BS30" s="9"/>
      <c r="BT30" s="9"/>
      <c r="BU30" s="9"/>
      <c r="BV30" s="9"/>
      <c r="BW30" s="9"/>
      <c r="BX30" s="9"/>
      <c r="BY30" s="9"/>
      <c r="BZ30" s="9"/>
      <c r="CA30" s="9"/>
      <c r="CB30" s="9"/>
      <c r="CC30" s="9"/>
      <c r="CD30" s="9"/>
      <c r="CE30" s="9"/>
      <c r="CF30" s="9"/>
      <c r="CG30" s="9"/>
      <c r="CH30" s="9"/>
    </row>
    <row r="31" spans="2:86" s="18" customFormat="1" x14ac:dyDescent="0.25">
      <c r="B31" s="17"/>
      <c r="C31" s="17"/>
      <c r="D31" s="17"/>
      <c r="E31" s="17"/>
      <c r="F31" s="17"/>
      <c r="G31" s="17"/>
      <c r="H31" s="17"/>
      <c r="I31" s="12"/>
      <c r="J31" s="12"/>
      <c r="K31" s="12"/>
      <c r="L31" s="12"/>
      <c r="M31" s="12"/>
      <c r="N31" s="12"/>
      <c r="O31" s="12"/>
      <c r="P31" s="12"/>
      <c r="Q31" s="12"/>
      <c r="R31" s="12"/>
      <c r="S31" s="12"/>
      <c r="T31" s="12"/>
      <c r="U31" s="12"/>
      <c r="V31" s="12"/>
      <c r="W31" s="12"/>
      <c r="X31" s="12"/>
      <c r="Y31" s="12"/>
      <c r="Z31" s="12"/>
      <c r="AA31" s="12"/>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20"/>
      <c r="BD31" s="20"/>
      <c r="BE31" s="20" t="s">
        <v>45</v>
      </c>
      <c r="BF31" s="20"/>
      <c r="BG31" s="20"/>
      <c r="BH31" s="20"/>
      <c r="BI31" s="20"/>
      <c r="BJ31" s="20"/>
      <c r="BK31" s="20"/>
      <c r="BL31" s="20"/>
      <c r="BM31" s="20"/>
      <c r="BN31" s="20"/>
      <c r="BO31" s="20"/>
      <c r="BP31" s="20"/>
      <c r="BQ31" s="20"/>
      <c r="BR31" s="20" t="s">
        <v>46</v>
      </c>
      <c r="BS31" s="20"/>
      <c r="BT31" s="20"/>
      <c r="BU31" s="20"/>
      <c r="BV31" s="20"/>
      <c r="BW31" s="20"/>
      <c r="BX31" s="20"/>
      <c r="BY31" s="20"/>
      <c r="BZ31" s="20"/>
      <c r="CA31" s="20"/>
      <c r="CB31" s="20"/>
      <c r="CC31" s="20"/>
      <c r="CD31" s="20"/>
      <c r="CE31" s="20"/>
      <c r="CF31" s="20"/>
      <c r="CG31" s="20"/>
      <c r="CH31" s="20"/>
    </row>
    <row r="32" spans="2:86" ht="7.5" customHeight="1" x14ac:dyDescent="0.25">
      <c r="B32" s="17"/>
      <c r="C32" s="17"/>
      <c r="D32" s="17"/>
      <c r="E32" s="17"/>
      <c r="F32" s="17"/>
      <c r="G32" s="17"/>
      <c r="H32" s="17"/>
      <c r="I32" s="11"/>
      <c r="J32" s="11"/>
      <c r="K32" s="11"/>
      <c r="L32" s="11"/>
      <c r="M32" s="11"/>
      <c r="N32" s="11"/>
      <c r="O32" s="11"/>
      <c r="P32" s="11"/>
      <c r="Q32" s="11"/>
      <c r="R32" s="11"/>
      <c r="S32" s="11"/>
      <c r="T32" s="11"/>
      <c r="U32" s="11"/>
      <c r="V32" s="11"/>
      <c r="W32" s="11"/>
      <c r="X32" s="11"/>
      <c r="Y32" s="11"/>
      <c r="Z32" s="11"/>
      <c r="AA32" s="11"/>
      <c r="BN32" s="9"/>
      <c r="BO32" s="9"/>
      <c r="BP32" s="9"/>
      <c r="BQ32" s="9"/>
      <c r="BR32" s="9"/>
      <c r="BS32" s="9"/>
      <c r="BT32" s="9"/>
      <c r="BU32" s="9"/>
      <c r="BV32" s="9"/>
      <c r="BW32" s="9"/>
      <c r="BX32" s="9"/>
      <c r="BY32" s="9"/>
      <c r="BZ32" s="9"/>
      <c r="CA32" s="9"/>
      <c r="CB32" s="9"/>
      <c r="CC32" s="9"/>
      <c r="CD32" s="9"/>
      <c r="CE32" s="9"/>
      <c r="CF32" s="9"/>
      <c r="CG32" s="9"/>
      <c r="CH32" s="9"/>
    </row>
    <row r="33" spans="2:86" s="22" customFormat="1" ht="26.25" customHeight="1" x14ac:dyDescent="0.3">
      <c r="B33" s="17"/>
      <c r="C33" s="13" t="str">
        <f>VLOOKUP(BE4, RefCauseofDeath, 3, FALSE)</f>
        <v>Overweight</v>
      </c>
      <c r="D33" s="11"/>
      <c r="E33" s="11"/>
      <c r="F33" s="11"/>
      <c r="G33" s="11"/>
      <c r="H33" s="11"/>
      <c r="I33" s="17"/>
      <c r="J33" s="17"/>
      <c r="K33" s="17"/>
      <c r="L33" s="17"/>
      <c r="M33" s="17"/>
      <c r="N33" s="17"/>
      <c r="O33" s="17"/>
      <c r="P33" s="17"/>
      <c r="Q33" s="21"/>
      <c r="R33" s="13" t="str">
        <f>VLOOKUP(BE4, RefCauseofDeath,3,FALSE)</f>
        <v>Overweight</v>
      </c>
      <c r="S33" s="11"/>
      <c r="T33" s="11"/>
      <c r="U33" s="11"/>
      <c r="V33" s="11"/>
      <c r="W33" s="11"/>
      <c r="X33" s="17"/>
      <c r="Y33" s="17"/>
      <c r="Z33" s="17"/>
      <c r="AA33" s="17"/>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4"/>
      <c r="BD33" s="24"/>
      <c r="BE33" s="24"/>
      <c r="BF33" s="24" t="s">
        <v>8</v>
      </c>
      <c r="BG33" s="24" t="s">
        <v>11</v>
      </c>
      <c r="BH33" s="24" t="s">
        <v>95</v>
      </c>
      <c r="BI33" s="24" t="s">
        <v>12</v>
      </c>
      <c r="BJ33" s="24"/>
      <c r="BK33" s="24"/>
      <c r="BL33" s="24"/>
      <c r="BM33" s="24"/>
      <c r="BN33" s="24"/>
      <c r="BO33" s="24"/>
      <c r="BP33" s="24"/>
      <c r="BQ33" s="24"/>
      <c r="BR33" s="24"/>
      <c r="BS33" s="24" t="s">
        <v>8</v>
      </c>
      <c r="BT33" s="24" t="s">
        <v>96</v>
      </c>
      <c r="BU33" s="24"/>
      <c r="BV33" s="24" t="s">
        <v>12</v>
      </c>
      <c r="BW33" s="24"/>
      <c r="BX33" s="24"/>
      <c r="BY33" s="24"/>
      <c r="BZ33" s="24"/>
      <c r="CA33" s="24"/>
      <c r="CB33" s="24"/>
      <c r="CC33" s="24"/>
      <c r="CD33" s="24"/>
      <c r="CE33" s="24"/>
      <c r="CF33" s="24"/>
      <c r="CG33" s="24"/>
      <c r="CH33" s="24"/>
    </row>
    <row r="34" spans="2:86" ht="12" customHeight="1" x14ac:dyDescent="0.25">
      <c r="B34" s="11"/>
      <c r="C34" s="11"/>
      <c r="D34" s="11"/>
      <c r="E34" s="11"/>
      <c r="F34" s="11"/>
      <c r="G34" s="11"/>
      <c r="H34" s="11"/>
      <c r="I34" s="11"/>
      <c r="J34" s="11"/>
      <c r="K34" s="11"/>
      <c r="L34" s="11"/>
      <c r="M34" s="11"/>
      <c r="N34" s="11"/>
      <c r="O34" s="11"/>
      <c r="P34" s="11"/>
      <c r="Q34" s="25"/>
      <c r="R34" s="11"/>
      <c r="S34" s="11"/>
      <c r="T34" s="11"/>
      <c r="U34" s="11"/>
      <c r="V34" s="11"/>
      <c r="W34" s="11"/>
      <c r="X34" s="11"/>
      <c r="Y34" s="11"/>
      <c r="Z34" s="11"/>
      <c r="AA34" s="11"/>
      <c r="BN34" s="9"/>
      <c r="BO34" s="9"/>
      <c r="BP34" s="9"/>
      <c r="BQ34" s="9"/>
      <c r="BR34" s="9"/>
      <c r="BS34" s="9"/>
      <c r="BT34" s="9"/>
      <c r="BU34" s="9"/>
      <c r="BV34" s="9"/>
      <c r="BW34" s="9"/>
      <c r="BX34" s="9"/>
      <c r="BY34" s="9"/>
      <c r="BZ34" s="9"/>
      <c r="CA34" s="9"/>
      <c r="CB34" s="9"/>
      <c r="CC34" s="9"/>
      <c r="CD34" s="9"/>
      <c r="CE34" s="9"/>
      <c r="CF34" s="9"/>
      <c r="CG34" s="9"/>
      <c r="CH34" s="9"/>
    </row>
    <row r="35" spans="2:86" s="22" customFormat="1" x14ac:dyDescent="0.25">
      <c r="B35" s="17"/>
      <c r="C35" s="26" t="str">
        <f>BE8</f>
        <v>Age-standardised percentages (%), 2006/07–2016/17, by sex</v>
      </c>
      <c r="D35" s="26"/>
      <c r="E35" s="26"/>
      <c r="F35" s="26"/>
      <c r="G35" s="26"/>
      <c r="H35" s="26"/>
      <c r="I35" s="17"/>
      <c r="J35" s="17"/>
      <c r="K35" s="17"/>
      <c r="L35" s="17"/>
      <c r="M35" s="17"/>
      <c r="N35" s="17"/>
      <c r="O35" s="17"/>
      <c r="P35" s="17"/>
      <c r="Q35" s="17"/>
      <c r="R35" s="26" t="str">
        <f>BE9</f>
        <v>Age-standardised rate ratios, 2006/07–2016/17, by sex</v>
      </c>
      <c r="S35" s="17"/>
      <c r="T35" s="17"/>
      <c r="U35" s="17"/>
      <c r="V35" s="17"/>
      <c r="W35" s="17"/>
      <c r="X35" s="17"/>
      <c r="Y35" s="17"/>
      <c r="Z35" s="17"/>
      <c r="AA35" s="17"/>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4"/>
      <c r="BD35" s="9" t="s">
        <v>5</v>
      </c>
      <c r="BE35" s="24" t="s">
        <v>19</v>
      </c>
      <c r="BF35" s="24">
        <v>2006</v>
      </c>
      <c r="BG35" s="24">
        <f>IFERROR(VALUE(FIXED(VLOOKUP($BF35&amp;$BE$29&amp;$BE$12&amp;"Maori",ethnicdata,7,FALSE),1)),NA())</f>
        <v>31.5</v>
      </c>
      <c r="BH35" s="24">
        <f>IFERROR(VALUE(FIXED(VLOOKUP($BF35&amp;$BE$29&amp;$BE$12&amp;"NMNP",ethnicdata,7,FALSE),1)),NA())</f>
        <v>34.1</v>
      </c>
      <c r="BI35" s="24">
        <f>MAX(BG35:BH71)</f>
        <v>40.6</v>
      </c>
      <c r="BJ35" s="24"/>
      <c r="BK35" s="24"/>
      <c r="BL35" s="24"/>
      <c r="BM35" s="24"/>
      <c r="BN35" s="24"/>
      <c r="BO35" s="24"/>
      <c r="BP35" s="24"/>
      <c r="BQ35" s="9" t="s">
        <v>5</v>
      </c>
      <c r="BR35" s="24" t="s">
        <v>19</v>
      </c>
      <c r="BS35" s="24">
        <v>2006</v>
      </c>
      <c r="BT35" s="24">
        <f>IFERROR(VALUE(FIXED(VLOOKUP($BF35&amp;$BE$29&amp;$BE$12&amp;"Maori",ethnicdata,10,FALSE),2)),NA())</f>
        <v>0.9</v>
      </c>
      <c r="BU35" s="24"/>
      <c r="BV35" s="24">
        <f>MAX(BT35:BT71)</f>
        <v>1.01</v>
      </c>
      <c r="BW35" s="24"/>
      <c r="BX35" s="24"/>
      <c r="BY35" s="24"/>
      <c r="BZ35" s="24"/>
      <c r="CA35" s="24"/>
      <c r="CB35" s="24"/>
      <c r="CC35" s="24"/>
      <c r="CD35" s="24"/>
      <c r="CE35" s="24"/>
      <c r="CF35" s="24"/>
      <c r="CG35" s="24"/>
      <c r="CH35" s="24"/>
    </row>
    <row r="36" spans="2:86"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BF36" s="9">
        <v>2007</v>
      </c>
      <c r="BG36" s="24"/>
      <c r="BH36" s="24"/>
      <c r="BI36" s="9">
        <f>MIN(BG35:BH71)</f>
        <v>25.6</v>
      </c>
      <c r="BN36" s="9"/>
      <c r="BO36" s="9"/>
      <c r="BP36" s="9"/>
      <c r="BQ36" s="9"/>
      <c r="BR36" s="9"/>
      <c r="BS36" s="9">
        <v>2007</v>
      </c>
      <c r="BT36" s="24"/>
      <c r="BU36" s="24"/>
      <c r="BV36" s="9">
        <f>MIN(BT35:BT71)</f>
        <v>0.76</v>
      </c>
      <c r="BW36" s="9"/>
      <c r="BX36" s="9"/>
      <c r="BY36" s="9"/>
      <c r="BZ36" s="9"/>
      <c r="CA36" s="9"/>
      <c r="CB36" s="9"/>
      <c r="CC36" s="9"/>
      <c r="CD36" s="9"/>
      <c r="CE36" s="9"/>
      <c r="CF36" s="9"/>
      <c r="CG36" s="9"/>
      <c r="CH36" s="9"/>
    </row>
    <row r="37" spans="2:86" s="30" customFormat="1" x14ac:dyDescent="0.25">
      <c r="B37" s="27"/>
      <c r="C37" s="28" t="s">
        <v>8</v>
      </c>
      <c r="D37" s="66" t="s">
        <v>14</v>
      </c>
      <c r="E37" s="66"/>
      <c r="F37" s="66"/>
      <c r="G37" s="66" t="s">
        <v>13</v>
      </c>
      <c r="H37" s="66"/>
      <c r="I37" s="66"/>
      <c r="J37" s="66" t="s">
        <v>92</v>
      </c>
      <c r="K37" s="66"/>
      <c r="L37" s="66"/>
      <c r="M37" s="66" t="s">
        <v>93</v>
      </c>
      <c r="N37" s="66"/>
      <c r="O37" s="66"/>
      <c r="P37" s="27"/>
      <c r="Q37" s="27"/>
      <c r="R37" s="29" t="s">
        <v>8</v>
      </c>
      <c r="S37" s="67" t="s">
        <v>90</v>
      </c>
      <c r="T37" s="67"/>
      <c r="U37" s="67"/>
      <c r="V37" s="67" t="s">
        <v>94</v>
      </c>
      <c r="W37" s="67"/>
      <c r="X37" s="67"/>
      <c r="Y37" s="27"/>
      <c r="Z37" s="27"/>
      <c r="AA37" s="27"/>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2"/>
      <c r="BD37" s="32"/>
      <c r="BE37" s="32"/>
      <c r="BF37" s="32">
        <v>2008</v>
      </c>
      <c r="BG37" s="24"/>
      <c r="BH37" s="24"/>
      <c r="BI37" s="32"/>
      <c r="BJ37" s="32"/>
      <c r="BK37" s="32"/>
      <c r="BL37" s="32"/>
      <c r="BM37" s="32"/>
      <c r="BN37" s="32"/>
      <c r="BO37" s="32"/>
      <c r="BP37" s="32"/>
      <c r="BQ37" s="32"/>
      <c r="BR37" s="32"/>
      <c r="BS37" s="32">
        <v>2008</v>
      </c>
      <c r="BT37" s="24"/>
      <c r="BU37" s="24"/>
      <c r="BV37" s="32"/>
      <c r="BW37" s="32"/>
      <c r="BX37" s="32"/>
      <c r="BY37" s="32"/>
      <c r="BZ37" s="32"/>
      <c r="CA37" s="32"/>
      <c r="CB37" s="32"/>
      <c r="CC37" s="32"/>
      <c r="CD37" s="32"/>
      <c r="CE37" s="32"/>
      <c r="CF37" s="32"/>
      <c r="CG37" s="32"/>
      <c r="CH37" s="32"/>
    </row>
    <row r="38" spans="2:86" x14ac:dyDescent="0.25">
      <c r="B38" s="11"/>
      <c r="C38" s="25"/>
      <c r="D38" s="33" t="s">
        <v>16</v>
      </c>
      <c r="E38" s="34" t="s">
        <v>17</v>
      </c>
      <c r="F38" s="34" t="s">
        <v>18</v>
      </c>
      <c r="G38" s="33" t="s">
        <v>16</v>
      </c>
      <c r="H38" s="34" t="s">
        <v>17</v>
      </c>
      <c r="I38" s="34" t="s">
        <v>18</v>
      </c>
      <c r="J38" s="33" t="s">
        <v>16</v>
      </c>
      <c r="K38" s="34" t="s">
        <v>17</v>
      </c>
      <c r="L38" s="34" t="s">
        <v>18</v>
      </c>
      <c r="M38" s="33" t="s">
        <v>16</v>
      </c>
      <c r="N38" s="34" t="s">
        <v>17</v>
      </c>
      <c r="O38" s="34" t="s">
        <v>18</v>
      </c>
      <c r="P38" s="11"/>
      <c r="Q38" s="11"/>
      <c r="R38" s="11"/>
      <c r="S38" s="33" t="s">
        <v>42</v>
      </c>
      <c r="T38" s="34" t="s">
        <v>17</v>
      </c>
      <c r="U38" s="34" t="s">
        <v>18</v>
      </c>
      <c r="V38" s="33" t="s">
        <v>42</v>
      </c>
      <c r="W38" s="34" t="s">
        <v>17</v>
      </c>
      <c r="X38" s="34" t="s">
        <v>18</v>
      </c>
      <c r="Y38" s="11"/>
      <c r="Z38" s="11"/>
      <c r="AA38" s="11"/>
      <c r="BF38" s="9">
        <v>2009</v>
      </c>
      <c r="BG38" s="24"/>
      <c r="BH38" s="24"/>
      <c r="BN38" s="9"/>
      <c r="BO38" s="9"/>
      <c r="BP38" s="9"/>
      <c r="BQ38" s="9"/>
      <c r="BR38" s="9"/>
      <c r="BS38" s="9">
        <v>2009</v>
      </c>
      <c r="BT38" s="24"/>
      <c r="BU38" s="24"/>
      <c r="BV38" s="9"/>
      <c r="BW38" s="9"/>
      <c r="BX38" s="9"/>
      <c r="BY38" s="9"/>
      <c r="BZ38" s="9"/>
      <c r="CA38" s="9"/>
      <c r="CB38" s="9"/>
      <c r="CC38" s="9"/>
      <c r="CD38" s="9"/>
      <c r="CE38" s="9"/>
      <c r="CF38" s="9"/>
      <c r="CG38" s="9"/>
      <c r="CH38" s="9"/>
    </row>
    <row r="39" spans="2:86" x14ac:dyDescent="0.25">
      <c r="B39" s="11"/>
      <c r="C39" s="11" t="s">
        <v>19</v>
      </c>
      <c r="D39" s="35">
        <f>IFERROR(VALUE(FIXED(VLOOKUP($BF35&amp;$C$33&amp;$BG$12&amp;"Maori",ethnicdata,7,FALSE),1)),"N/A")</f>
        <v>34</v>
      </c>
      <c r="E39" s="36">
        <f>IFERROR(VALUE(FIXED(VLOOKUP($BF35&amp;$C$33&amp;$BG$12&amp;"Maori",ethnicdata,6,FALSE),1)),"N/A")</f>
        <v>30.6</v>
      </c>
      <c r="F39" s="36">
        <f>IFERROR(VALUE(FIXED(VLOOKUP($BF35&amp;$C$33&amp;$BG$12&amp;"Maori",ethnicdata,8,FALSE),1)),"N/A")</f>
        <v>37.6</v>
      </c>
      <c r="G39" s="35">
        <f>IFERROR(VALUE(FIXED(VLOOKUP($BF35&amp;$C$33&amp;$BF$12&amp;"Maori",ethnicdata,7,FALSE),1)),"N/A")</f>
        <v>29.5</v>
      </c>
      <c r="H39" s="36">
        <f>IFERROR(VALUE(FIXED(VLOOKUP($BF35&amp;$C$33&amp;$BF$12&amp;"Maori",ethnicdata,6,FALSE),1)),"N/A")</f>
        <v>26.5</v>
      </c>
      <c r="I39" s="36">
        <f>IFERROR(VALUE(FIXED(VLOOKUP($BF35&amp;$C$33&amp;$BF$12&amp;"Maori",ethnicdata,8,FALSE),1)),"N/A")</f>
        <v>32.6</v>
      </c>
      <c r="J39" s="35">
        <f>IFERROR(VALUE(FIXED(VLOOKUP($BF35&amp;$C$33&amp;$BG$12&amp;"NMNP",ethnicdata,7,FALSE),1)),"N/A")</f>
        <v>40.6</v>
      </c>
      <c r="K39" s="36">
        <f>IFERROR(VALUE(FIXED(VLOOKUP($BF35&amp;$C$33&amp;$BG$12&amp;"NMNP",ethnicdata,6,FALSE),1)),"N/A")</f>
        <v>38.700000000000003</v>
      </c>
      <c r="L39" s="36">
        <f>IFERROR(VALUE(FIXED(VLOOKUP($BF35&amp;$C$33&amp;$BG$12&amp;"NMNP",ethnicdata,8,FALSE),1)),"N/A")</f>
        <v>42.5</v>
      </c>
      <c r="M39" s="35">
        <f>IFERROR(VALUE(FIXED(VLOOKUP($BF35&amp;$C$33&amp;$BF$12&amp;"NMNP",ethnicdata,7,FALSE),1)),"N/A")</f>
        <v>27.8</v>
      </c>
      <c r="N39" s="36">
        <f>IFERROR(VALUE(FIXED(VLOOKUP($BF35&amp;$C$33&amp;$BF$12&amp;"NMNP",ethnicdata,6,FALSE),1)),"N/A")</f>
        <v>25.8</v>
      </c>
      <c r="O39" s="36">
        <f>IFERROR(VALUE(FIXED(VLOOKUP($BF35&amp;$C$33&amp;$BF$12&amp;"NMNP",ethnicdata,8,FALSE),1)),"N/A")</f>
        <v>29.9</v>
      </c>
      <c r="P39" s="11"/>
      <c r="Q39" s="11"/>
      <c r="R39" s="11" t="s">
        <v>19</v>
      </c>
      <c r="S39" s="35">
        <f>IFERROR(VALUE(FIXED(VLOOKUP($BF35&amp;$R$33&amp;$BG$12&amp;"Maori",ethnicdata,10,FALSE),2)),"N/A")</f>
        <v>0.83</v>
      </c>
      <c r="T39" s="37">
        <f>IFERROR(VALUE(FIXED(VLOOKUP($BF35&amp;$R$33&amp;$BG$12&amp;"Maori",ethnicdata,9,FALSE),2)),"N/A")</f>
        <v>0.74</v>
      </c>
      <c r="U39" s="37">
        <f>IFERROR(VALUE(FIXED(VLOOKUP($BF35&amp;$R$33&amp;$BG$12&amp;"Maori",ethnicdata,11,FALSE),2)),"N/A")</f>
        <v>0.92</v>
      </c>
      <c r="V39" s="35">
        <f>IFERROR(VALUE(FIXED(VLOOKUP($BF35&amp;$R$33&amp;$BF$12&amp;"Maori",ethnicdata,10,FALSE),2)),"N/A")</f>
        <v>1.01</v>
      </c>
      <c r="W39" s="37">
        <f>IFERROR(VALUE(FIXED(VLOOKUP($BF35&amp;$R$33&amp;$BF$12&amp;"Maori",ethnicdata,9,FALSE),2)),"N/A")</f>
        <v>0.89</v>
      </c>
      <c r="X39" s="37">
        <f>IFERROR(VALUE(FIXED(VLOOKUP($BF35&amp;$R$33&amp;$BF$12&amp;"Maori",ethnicdata,11,FALSE),2)),"N/A")</f>
        <v>1.1399999999999999</v>
      </c>
      <c r="Y39" s="11"/>
      <c r="Z39" s="11"/>
      <c r="AA39" s="11"/>
      <c r="BF39" s="24">
        <v>2010</v>
      </c>
      <c r="BG39" s="24"/>
      <c r="BH39" s="24"/>
      <c r="BN39" s="9"/>
      <c r="BO39" s="9"/>
      <c r="BP39" s="9"/>
      <c r="BQ39" s="9"/>
      <c r="BR39" s="9"/>
      <c r="BS39" s="24">
        <v>2010</v>
      </c>
      <c r="BT39" s="24"/>
      <c r="BU39" s="24"/>
      <c r="BV39" s="9"/>
      <c r="BW39" s="9"/>
      <c r="BX39" s="9"/>
      <c r="BY39" s="9"/>
      <c r="BZ39" s="9"/>
      <c r="CA39" s="9"/>
      <c r="CB39" s="9"/>
      <c r="CC39" s="9"/>
      <c r="CD39" s="9"/>
      <c r="CE39" s="9"/>
      <c r="CF39" s="9"/>
      <c r="CG39" s="9"/>
      <c r="CH39" s="9"/>
    </row>
    <row r="40" spans="2:86" x14ac:dyDescent="0.25">
      <c r="B40" s="11"/>
      <c r="C40" s="11" t="s">
        <v>20</v>
      </c>
      <c r="D40" s="35">
        <f t="shared" ref="D40:D45" si="0">IFERROR(VALUE(FIXED(VLOOKUP($BF40&amp;$C$33&amp;$BG$12&amp;"Maori",ethnicdata,7,FALSE),1)),"N/A")</f>
        <v>37.9</v>
      </c>
      <c r="E40" s="36">
        <f t="shared" ref="E40:E45" si="1">IFERROR(VALUE(FIXED(VLOOKUP($BF40&amp;$C$33&amp;$BG$12&amp;"Maori",ethnicdata,6,FALSE),1)),"N/A")</f>
        <v>33.5</v>
      </c>
      <c r="F40" s="36">
        <f t="shared" ref="F40:F45" si="2">IFERROR(VALUE(FIXED(VLOOKUP($BF40&amp;$C$33&amp;$BG$12&amp;"Maori",ethnicdata,8,FALSE),1)),"N/A")</f>
        <v>42.6</v>
      </c>
      <c r="G40" s="35">
        <f t="shared" ref="G40:G45" si="3">IFERROR(VALUE(FIXED(VLOOKUP($BF40&amp;$C$33&amp;$BF$12&amp;"Maori",ethnicdata,7,FALSE),1)),"N/A")</f>
        <v>26.9</v>
      </c>
      <c r="H40" s="36">
        <f t="shared" ref="H40:H45" si="4">IFERROR(VALUE(FIXED(VLOOKUP($BF40&amp;$C$33&amp;$BF$12&amp;"Maori",ethnicdata,6,FALSE),1)),"N/A")</f>
        <v>23.4</v>
      </c>
      <c r="I40" s="36">
        <f t="shared" ref="I40:I45" si="5">IFERROR(VALUE(FIXED(VLOOKUP($BF40&amp;$C$33&amp;$BF$12&amp;"Maori",ethnicdata,8,FALSE),1)),"N/A")</f>
        <v>30.7</v>
      </c>
      <c r="J40" s="35">
        <f t="shared" ref="J40:J45" si="6">IFERROR(VALUE(FIXED(VLOOKUP($BF40&amp;$C$33&amp;$BG$12&amp;"NMNP",ethnicdata,7,FALSE),1)),"N/A")</f>
        <v>39.299999999999997</v>
      </c>
      <c r="K40" s="36">
        <f t="shared" ref="K40:K45" si="7">IFERROR(VALUE(FIXED(VLOOKUP($BF40&amp;$C$33&amp;$BG$12&amp;"NMNP",ethnicdata,6,FALSE),1)),"N/A")</f>
        <v>37</v>
      </c>
      <c r="L40" s="36">
        <f t="shared" ref="L40:L45" si="8">IFERROR(VALUE(FIXED(VLOOKUP($BF40&amp;$C$33&amp;$BG$12&amp;"NMNP",ethnicdata,8,FALSE),1)),"N/A")</f>
        <v>41.6</v>
      </c>
      <c r="M40" s="35">
        <f t="shared" ref="M40:M45" si="9">IFERROR(VALUE(FIXED(VLOOKUP($BF40&amp;$C$33&amp;$BF$12&amp;"NMNP",ethnicdata,7,FALSE),1)),"N/A")</f>
        <v>28.8</v>
      </c>
      <c r="N40" s="36">
        <f t="shared" ref="N40:N45" si="10">IFERROR(VALUE(FIXED(VLOOKUP($BF40&amp;$C$33&amp;$BF$12&amp;"NMNP",ethnicdata,6,FALSE),1)),"N/A")</f>
        <v>26.4</v>
      </c>
      <c r="O40" s="36">
        <f t="shared" ref="O40:O45" si="11">IFERROR(VALUE(FIXED(VLOOKUP($BF40&amp;$C$33&amp;$BF$12&amp;"NMNP",ethnicdata,8,FALSE),1)),"N/A")</f>
        <v>31.3</v>
      </c>
      <c r="P40" s="11"/>
      <c r="Q40" s="11"/>
      <c r="R40" s="11" t="s">
        <v>20</v>
      </c>
      <c r="S40" s="35">
        <f t="shared" ref="S40:S45" si="12">IFERROR(VALUE(FIXED(VLOOKUP($BF40&amp;$R$33&amp;$BG$12&amp;"Maori",ethnicdata,10,FALSE),2)),"N/A")</f>
        <v>0.93</v>
      </c>
      <c r="T40" s="36">
        <f t="shared" ref="T40:T45" si="13">IFERROR(VALUE(FIXED(VLOOKUP($BF40&amp;$C$33&amp;$BG$12&amp;"Maori",ethnicdata,9,FALSE),2)),"N/A")</f>
        <v>0.81</v>
      </c>
      <c r="U40" s="36">
        <f t="shared" ref="U40:U45" si="14">IFERROR(VALUE(FIXED(VLOOKUP($BF40&amp;$C$33&amp;$BG$12&amp;"Maori",ethnicdata,11,FALSE),2)),"N/A")</f>
        <v>1.06</v>
      </c>
      <c r="V40" s="35">
        <f t="shared" ref="V40:V45" si="15">IFERROR(VALUE(FIXED(VLOOKUP($BF40&amp;$R$33&amp;$BF$12&amp;"Maori",ethnicdata,10,FALSE),2)),"N/A")</f>
        <v>0.9</v>
      </c>
      <c r="W40" s="36">
        <f t="shared" ref="W40:W45" si="16">IFERROR(VALUE(FIXED(VLOOKUP($BF40&amp;$C$33&amp;$BF$12&amp;"Maori",ethnicdata,9,FALSE),2)),"N/A")</f>
        <v>0.77</v>
      </c>
      <c r="X40" s="36">
        <f t="shared" ref="X40:X45" si="17">IFERROR(VALUE(FIXED(VLOOKUP($BF40&amp;$C$33&amp;$BF$12&amp;"Maori",ethnicdata,11,FALSE),2)),"N/A")</f>
        <v>1.05</v>
      </c>
      <c r="Y40" s="11"/>
      <c r="Z40" s="11"/>
      <c r="AA40" s="11"/>
      <c r="BE40" s="9" t="s">
        <v>20</v>
      </c>
      <c r="BF40" s="9">
        <v>2011</v>
      </c>
      <c r="BG40" s="24">
        <f t="shared" ref="BG40:BG45" si="18">IFERROR(VALUE(FIXED(VLOOKUP($BF40&amp;$BE$29&amp;$BE$12&amp;"Maori",ethnicdata,7,FALSE),1)),NA())</f>
        <v>31.9</v>
      </c>
      <c r="BH40" s="24">
        <f t="shared" ref="BH40:BH45" si="19">IFERROR(VALUE(FIXED(VLOOKUP($BF40&amp;$BE$29&amp;$BE$12&amp;"NMNP",ethnicdata,7,FALSE),1)),NA())</f>
        <v>33.9</v>
      </c>
      <c r="BN40" s="9"/>
      <c r="BO40" s="9"/>
      <c r="BP40" s="9"/>
      <c r="BQ40" s="9"/>
      <c r="BR40" s="9" t="s">
        <v>20</v>
      </c>
      <c r="BS40" s="9">
        <v>2011</v>
      </c>
      <c r="BT40" s="24">
        <f t="shared" ref="BT40:BT45" si="20">IFERROR(VALUE(FIXED(VLOOKUP($BF40&amp;$BE$29&amp;$BE$12&amp;"Maori",ethnicdata,10,FALSE),2)),NA())</f>
        <v>0.91</v>
      </c>
      <c r="BU40" s="24"/>
      <c r="BV40" s="9"/>
      <c r="BW40" s="9"/>
      <c r="BX40" s="9"/>
      <c r="BY40" s="9"/>
      <c r="BZ40" s="9"/>
      <c r="CA40" s="9"/>
      <c r="CB40" s="9"/>
      <c r="CC40" s="9"/>
      <c r="CD40" s="9"/>
      <c r="CE40" s="9"/>
      <c r="CF40" s="9"/>
      <c r="CG40" s="9"/>
      <c r="CH40" s="9"/>
    </row>
    <row r="41" spans="2:86" x14ac:dyDescent="0.25">
      <c r="B41" s="11"/>
      <c r="C41" s="11" t="s">
        <v>21</v>
      </c>
      <c r="D41" s="35">
        <f t="shared" si="0"/>
        <v>31.2</v>
      </c>
      <c r="E41" s="36">
        <f t="shared" si="1"/>
        <v>26.8</v>
      </c>
      <c r="F41" s="36">
        <f t="shared" si="2"/>
        <v>36</v>
      </c>
      <c r="G41" s="35">
        <f t="shared" si="3"/>
        <v>25.6</v>
      </c>
      <c r="H41" s="36">
        <f t="shared" si="4"/>
        <v>22.6</v>
      </c>
      <c r="I41" s="36">
        <f t="shared" si="5"/>
        <v>28.8</v>
      </c>
      <c r="J41" s="35">
        <f t="shared" si="6"/>
        <v>37.299999999999997</v>
      </c>
      <c r="K41" s="36">
        <f t="shared" si="7"/>
        <v>34.799999999999997</v>
      </c>
      <c r="L41" s="36">
        <f t="shared" si="8"/>
        <v>40</v>
      </c>
      <c r="M41" s="35">
        <f t="shared" si="9"/>
        <v>28</v>
      </c>
      <c r="N41" s="36">
        <f t="shared" si="10"/>
        <v>25.8</v>
      </c>
      <c r="O41" s="36">
        <f t="shared" si="11"/>
        <v>30.4</v>
      </c>
      <c r="P41" s="11"/>
      <c r="Q41" s="11"/>
      <c r="R41" s="11" t="s">
        <v>21</v>
      </c>
      <c r="S41" s="35">
        <f t="shared" si="12"/>
        <v>0.82</v>
      </c>
      <c r="T41" s="36">
        <f t="shared" si="13"/>
        <v>0.71</v>
      </c>
      <c r="U41" s="36">
        <f t="shared" si="14"/>
        <v>0.94</v>
      </c>
      <c r="V41" s="35">
        <f t="shared" si="15"/>
        <v>0.88</v>
      </c>
      <c r="W41" s="36">
        <f t="shared" si="16"/>
        <v>0.78</v>
      </c>
      <c r="X41" s="36">
        <f t="shared" si="17"/>
        <v>1</v>
      </c>
      <c r="Y41" s="11"/>
      <c r="Z41" s="11"/>
      <c r="AA41" s="11"/>
      <c r="BE41" s="32" t="s">
        <v>21</v>
      </c>
      <c r="BF41" s="32">
        <v>2012</v>
      </c>
      <c r="BG41" s="24">
        <f t="shared" si="18"/>
        <v>28.2</v>
      </c>
      <c r="BH41" s="24">
        <f t="shared" si="19"/>
        <v>32.6</v>
      </c>
      <c r="BN41" s="9"/>
      <c r="BO41" s="9"/>
      <c r="BP41" s="9"/>
      <c r="BQ41" s="9"/>
      <c r="BR41" s="32" t="s">
        <v>21</v>
      </c>
      <c r="BS41" s="32">
        <v>2012</v>
      </c>
      <c r="BT41" s="24">
        <f t="shared" si="20"/>
        <v>0.84</v>
      </c>
      <c r="BU41" s="24"/>
      <c r="BV41" s="9"/>
      <c r="BW41" s="9"/>
      <c r="BX41" s="9"/>
      <c r="BY41" s="9"/>
      <c r="BZ41" s="9"/>
      <c r="CA41" s="9"/>
      <c r="CB41" s="9"/>
      <c r="CC41" s="9"/>
      <c r="CD41" s="9"/>
      <c r="CE41" s="9"/>
      <c r="CF41" s="9"/>
      <c r="CG41" s="9"/>
      <c r="CH41" s="9"/>
    </row>
    <row r="42" spans="2:86" x14ac:dyDescent="0.25">
      <c r="B42" s="11"/>
      <c r="C42" s="11" t="s">
        <v>22</v>
      </c>
      <c r="D42" s="35">
        <f t="shared" si="0"/>
        <v>34.799999999999997</v>
      </c>
      <c r="E42" s="36">
        <f t="shared" si="1"/>
        <v>31.2</v>
      </c>
      <c r="F42" s="36">
        <f t="shared" si="2"/>
        <v>38.5</v>
      </c>
      <c r="G42" s="35">
        <f t="shared" si="3"/>
        <v>28.6</v>
      </c>
      <c r="H42" s="36">
        <f t="shared" si="4"/>
        <v>25.1</v>
      </c>
      <c r="I42" s="36">
        <f t="shared" si="5"/>
        <v>32.4</v>
      </c>
      <c r="J42" s="35">
        <f t="shared" si="6"/>
        <v>40.200000000000003</v>
      </c>
      <c r="K42" s="36">
        <f t="shared" si="7"/>
        <v>38.1</v>
      </c>
      <c r="L42" s="36">
        <f t="shared" si="8"/>
        <v>42.4</v>
      </c>
      <c r="M42" s="35">
        <f t="shared" si="9"/>
        <v>28.8</v>
      </c>
      <c r="N42" s="36">
        <f t="shared" si="10"/>
        <v>27.1</v>
      </c>
      <c r="O42" s="36">
        <f t="shared" si="11"/>
        <v>30.6</v>
      </c>
      <c r="P42" s="11"/>
      <c r="Q42" s="11"/>
      <c r="R42" s="11" t="s">
        <v>22</v>
      </c>
      <c r="S42" s="35">
        <f t="shared" si="12"/>
        <v>0.85</v>
      </c>
      <c r="T42" s="36">
        <f t="shared" si="13"/>
        <v>0.77</v>
      </c>
      <c r="U42" s="36">
        <f t="shared" si="14"/>
        <v>0.94</v>
      </c>
      <c r="V42" s="35">
        <f t="shared" si="15"/>
        <v>0.96</v>
      </c>
      <c r="W42" s="36">
        <f t="shared" si="16"/>
        <v>0.84</v>
      </c>
      <c r="X42" s="36">
        <f t="shared" si="17"/>
        <v>1.08</v>
      </c>
      <c r="Y42" s="11"/>
      <c r="Z42" s="11"/>
      <c r="AA42" s="11"/>
      <c r="BE42" s="9" t="s">
        <v>22</v>
      </c>
      <c r="BF42" s="9">
        <v>2013</v>
      </c>
      <c r="BG42" s="24">
        <f t="shared" si="18"/>
        <v>31.5</v>
      </c>
      <c r="BH42" s="24">
        <f t="shared" si="19"/>
        <v>34.299999999999997</v>
      </c>
      <c r="BN42" s="9"/>
      <c r="BO42" s="9"/>
      <c r="BP42" s="9"/>
      <c r="BQ42" s="9"/>
      <c r="BR42" s="9" t="s">
        <v>22</v>
      </c>
      <c r="BS42" s="9">
        <v>2013</v>
      </c>
      <c r="BT42" s="24">
        <f t="shared" si="20"/>
        <v>0.89</v>
      </c>
      <c r="BU42" s="24"/>
      <c r="BV42" s="9"/>
      <c r="BW42" s="9"/>
      <c r="BX42" s="9"/>
      <c r="BY42" s="9"/>
      <c r="BZ42" s="9"/>
      <c r="CA42" s="9"/>
      <c r="CB42" s="9"/>
      <c r="CC42" s="9"/>
      <c r="CD42" s="9"/>
      <c r="CE42" s="9"/>
      <c r="CF42" s="9"/>
      <c r="CG42" s="9"/>
      <c r="CH42" s="9"/>
    </row>
    <row r="43" spans="2:86" x14ac:dyDescent="0.25">
      <c r="B43" s="11"/>
      <c r="C43" s="11" t="s">
        <v>23</v>
      </c>
      <c r="D43" s="35">
        <f t="shared" si="0"/>
        <v>35.4</v>
      </c>
      <c r="E43" s="36">
        <f t="shared" si="1"/>
        <v>31.4</v>
      </c>
      <c r="F43" s="36">
        <f t="shared" si="2"/>
        <v>39.5</v>
      </c>
      <c r="G43" s="35">
        <f t="shared" si="3"/>
        <v>25.7</v>
      </c>
      <c r="H43" s="36">
        <f t="shared" si="4"/>
        <v>22.8</v>
      </c>
      <c r="I43" s="36">
        <f t="shared" si="5"/>
        <v>28.8</v>
      </c>
      <c r="J43" s="35">
        <f t="shared" si="6"/>
        <v>39.200000000000003</v>
      </c>
      <c r="K43" s="36">
        <f t="shared" si="7"/>
        <v>36.799999999999997</v>
      </c>
      <c r="L43" s="36">
        <f t="shared" si="8"/>
        <v>41.7</v>
      </c>
      <c r="M43" s="35">
        <f t="shared" si="9"/>
        <v>28.5</v>
      </c>
      <c r="N43" s="36">
        <f t="shared" si="10"/>
        <v>26.4</v>
      </c>
      <c r="O43" s="36">
        <f t="shared" si="11"/>
        <v>30.6</v>
      </c>
      <c r="P43" s="11"/>
      <c r="Q43" s="11"/>
      <c r="R43" s="11" t="s">
        <v>23</v>
      </c>
      <c r="S43" s="35">
        <f t="shared" si="12"/>
        <v>0.87</v>
      </c>
      <c r="T43" s="36">
        <f t="shared" si="13"/>
        <v>0.77</v>
      </c>
      <c r="U43" s="36">
        <f t="shared" si="14"/>
        <v>0.99</v>
      </c>
      <c r="V43" s="35">
        <f t="shared" si="15"/>
        <v>0.91</v>
      </c>
      <c r="W43" s="36">
        <f t="shared" si="16"/>
        <v>0.8</v>
      </c>
      <c r="X43" s="36">
        <f t="shared" si="17"/>
        <v>1.03</v>
      </c>
      <c r="Y43" s="11"/>
      <c r="Z43" s="11"/>
      <c r="AA43" s="11"/>
      <c r="BE43" s="9" t="s">
        <v>23</v>
      </c>
      <c r="BF43" s="24">
        <v>2014</v>
      </c>
      <c r="BG43" s="24">
        <f t="shared" si="18"/>
        <v>30.4</v>
      </c>
      <c r="BH43" s="24">
        <f t="shared" si="19"/>
        <v>33.700000000000003</v>
      </c>
      <c r="BN43" s="9"/>
      <c r="BO43" s="9"/>
      <c r="BP43" s="9"/>
      <c r="BQ43" s="9"/>
      <c r="BR43" s="9" t="s">
        <v>23</v>
      </c>
      <c r="BS43" s="24">
        <v>2014</v>
      </c>
      <c r="BT43" s="24">
        <f t="shared" si="20"/>
        <v>0.88</v>
      </c>
      <c r="BU43" s="24"/>
      <c r="BV43" s="9"/>
      <c r="BW43" s="9"/>
      <c r="BX43" s="9"/>
      <c r="BY43" s="9"/>
      <c r="BZ43" s="9"/>
      <c r="CA43" s="9"/>
      <c r="CB43" s="9"/>
      <c r="CC43" s="9"/>
      <c r="CD43" s="9"/>
      <c r="CE43" s="9"/>
      <c r="CF43" s="9"/>
      <c r="CG43" s="9"/>
      <c r="CH43" s="9"/>
    </row>
    <row r="44" spans="2:86" x14ac:dyDescent="0.25">
      <c r="B44" s="11"/>
      <c r="C44" s="11" t="s">
        <v>24</v>
      </c>
      <c r="D44" s="35">
        <f t="shared" si="0"/>
        <v>30.6</v>
      </c>
      <c r="E44" s="36">
        <f t="shared" si="1"/>
        <v>26.5</v>
      </c>
      <c r="F44" s="36">
        <f t="shared" si="2"/>
        <v>35.1</v>
      </c>
      <c r="G44" s="35">
        <f t="shared" si="3"/>
        <v>30.3</v>
      </c>
      <c r="H44" s="36">
        <f t="shared" si="4"/>
        <v>27.1</v>
      </c>
      <c r="I44" s="36">
        <f t="shared" si="5"/>
        <v>33.700000000000003</v>
      </c>
      <c r="J44" s="35">
        <f t="shared" si="6"/>
        <v>40.299999999999997</v>
      </c>
      <c r="K44" s="36">
        <f t="shared" si="7"/>
        <v>38.1</v>
      </c>
      <c r="L44" s="36">
        <f t="shared" si="8"/>
        <v>42.6</v>
      </c>
      <c r="M44" s="35">
        <f t="shared" si="9"/>
        <v>29.4</v>
      </c>
      <c r="N44" s="36">
        <f t="shared" si="10"/>
        <v>27.5</v>
      </c>
      <c r="O44" s="36">
        <f t="shared" si="11"/>
        <v>31.3</v>
      </c>
      <c r="P44" s="11"/>
      <c r="Q44" s="11"/>
      <c r="R44" s="11" t="s">
        <v>24</v>
      </c>
      <c r="S44" s="35">
        <f t="shared" si="12"/>
        <v>0.77</v>
      </c>
      <c r="T44" s="36">
        <f t="shared" si="13"/>
        <v>0.67</v>
      </c>
      <c r="U44" s="36">
        <f t="shared" si="14"/>
        <v>0.89</v>
      </c>
      <c r="V44" s="35">
        <f t="shared" si="15"/>
        <v>1</v>
      </c>
      <c r="W44" s="36">
        <f t="shared" si="16"/>
        <v>0.89</v>
      </c>
      <c r="X44" s="36">
        <f t="shared" si="17"/>
        <v>1.1100000000000001</v>
      </c>
      <c r="Y44" s="11"/>
      <c r="Z44" s="11"/>
      <c r="AA44" s="11"/>
      <c r="BE44" s="9" t="s">
        <v>24</v>
      </c>
      <c r="BF44" s="9">
        <v>2015</v>
      </c>
      <c r="BG44" s="24">
        <f t="shared" si="18"/>
        <v>30.2</v>
      </c>
      <c r="BH44" s="24">
        <f t="shared" si="19"/>
        <v>34.799999999999997</v>
      </c>
      <c r="BN44" s="9"/>
      <c r="BO44" s="9"/>
      <c r="BP44" s="9"/>
      <c r="BQ44" s="9"/>
      <c r="BR44" s="9" t="s">
        <v>24</v>
      </c>
      <c r="BS44" s="9">
        <v>2015</v>
      </c>
      <c r="BT44" s="24">
        <f t="shared" si="20"/>
        <v>0.86</v>
      </c>
      <c r="BU44" s="24"/>
      <c r="BV44" s="9"/>
      <c r="BW44" s="9"/>
      <c r="BX44" s="9"/>
      <c r="BY44" s="9"/>
      <c r="BZ44" s="9"/>
      <c r="CA44" s="9"/>
      <c r="CB44" s="9"/>
      <c r="CC44" s="9"/>
      <c r="CD44" s="9"/>
      <c r="CE44" s="9"/>
      <c r="CF44" s="9"/>
      <c r="CG44" s="9"/>
      <c r="CH44" s="9"/>
    </row>
    <row r="45" spans="2:86" x14ac:dyDescent="0.25">
      <c r="B45" s="11"/>
      <c r="C45" s="38" t="s">
        <v>25</v>
      </c>
      <c r="D45" s="39">
        <f t="shared" si="0"/>
        <v>29.6</v>
      </c>
      <c r="E45" s="40">
        <f t="shared" si="1"/>
        <v>25.7</v>
      </c>
      <c r="F45" s="40">
        <f t="shared" si="2"/>
        <v>33.799999999999997</v>
      </c>
      <c r="G45" s="39">
        <f t="shared" si="3"/>
        <v>27.6</v>
      </c>
      <c r="H45" s="40">
        <f t="shared" si="4"/>
        <v>25.2</v>
      </c>
      <c r="I45" s="40">
        <f t="shared" si="5"/>
        <v>30.1</v>
      </c>
      <c r="J45" s="39">
        <f t="shared" si="6"/>
        <v>38.6</v>
      </c>
      <c r="K45" s="40">
        <f t="shared" si="7"/>
        <v>36.4</v>
      </c>
      <c r="L45" s="40">
        <f t="shared" si="8"/>
        <v>40.799999999999997</v>
      </c>
      <c r="M45" s="39">
        <f t="shared" si="9"/>
        <v>27.4</v>
      </c>
      <c r="N45" s="40">
        <f t="shared" si="10"/>
        <v>25.6</v>
      </c>
      <c r="O45" s="40">
        <f t="shared" si="11"/>
        <v>29.3</v>
      </c>
      <c r="P45" s="11"/>
      <c r="Q45" s="11"/>
      <c r="R45" s="38" t="s">
        <v>25</v>
      </c>
      <c r="S45" s="39">
        <f t="shared" si="12"/>
        <v>0.76</v>
      </c>
      <c r="T45" s="40">
        <f t="shared" si="13"/>
        <v>0.67</v>
      </c>
      <c r="U45" s="40">
        <f t="shared" si="14"/>
        <v>0.86</v>
      </c>
      <c r="V45" s="39">
        <f t="shared" si="15"/>
        <v>0.94</v>
      </c>
      <c r="W45" s="40">
        <f t="shared" si="16"/>
        <v>0.85</v>
      </c>
      <c r="X45" s="40">
        <f t="shared" si="17"/>
        <v>1.03</v>
      </c>
      <c r="Y45" s="11"/>
      <c r="Z45" s="11"/>
      <c r="AA45" s="11"/>
      <c r="BE45" s="9" t="s">
        <v>25</v>
      </c>
      <c r="BF45" s="32">
        <v>2016</v>
      </c>
      <c r="BG45" s="24">
        <f t="shared" si="18"/>
        <v>28.4</v>
      </c>
      <c r="BH45" s="24">
        <f t="shared" si="19"/>
        <v>32.9</v>
      </c>
      <c r="BK45" s="24" t="s">
        <v>11</v>
      </c>
      <c r="BL45" s="24" t="s">
        <v>11</v>
      </c>
      <c r="BM45" s="24"/>
      <c r="BN45" s="24" t="s">
        <v>95</v>
      </c>
      <c r="BO45" s="24" t="s">
        <v>95</v>
      </c>
      <c r="BP45" s="9"/>
      <c r="BQ45" s="9"/>
      <c r="BR45" s="9" t="s">
        <v>25</v>
      </c>
      <c r="BS45" s="32">
        <v>2016</v>
      </c>
      <c r="BT45" s="24">
        <f t="shared" si="20"/>
        <v>0.84</v>
      </c>
      <c r="BU45" s="24"/>
      <c r="BV45" s="24"/>
      <c r="BW45" s="9"/>
      <c r="BX45" s="24"/>
      <c r="BY45" s="24"/>
      <c r="BZ45" s="24"/>
      <c r="CA45" s="9" t="s">
        <v>44</v>
      </c>
      <c r="CB45" s="24"/>
      <c r="CC45" s="9"/>
      <c r="CD45" s="9"/>
      <c r="CE45" s="9"/>
      <c r="CF45" s="9"/>
      <c r="CG45" s="9"/>
      <c r="CH45" s="9"/>
    </row>
    <row r="46" spans="2:86" x14ac:dyDescent="0.25">
      <c r="B46" s="11"/>
      <c r="C46" s="14"/>
      <c r="D46" s="14"/>
      <c r="E46" s="14"/>
      <c r="F46" s="14"/>
      <c r="G46" s="14"/>
      <c r="H46" s="14"/>
      <c r="I46" s="14"/>
      <c r="J46" s="14"/>
      <c r="K46" s="14"/>
      <c r="L46" s="14"/>
      <c r="M46" s="14"/>
      <c r="N46" s="14"/>
      <c r="O46" s="14"/>
      <c r="P46" s="14"/>
      <c r="Q46" s="14"/>
      <c r="R46" s="14"/>
      <c r="S46" s="14"/>
      <c r="T46" s="14"/>
      <c r="U46" s="11"/>
      <c r="V46" s="11"/>
      <c r="W46" s="11"/>
      <c r="X46" s="11"/>
      <c r="Y46" s="11"/>
      <c r="Z46" s="11"/>
      <c r="AA46" s="11"/>
      <c r="BK46" s="9" t="s">
        <v>34</v>
      </c>
      <c r="BL46" s="9" t="s">
        <v>33</v>
      </c>
      <c r="BN46" s="9" t="s">
        <v>34</v>
      </c>
      <c r="BO46" s="9" t="s">
        <v>33</v>
      </c>
      <c r="BP46" s="9"/>
      <c r="BQ46" s="9"/>
      <c r="BR46" s="9"/>
      <c r="BS46" s="9"/>
      <c r="BT46" s="9"/>
      <c r="BU46" s="9"/>
      <c r="BV46" s="9"/>
      <c r="BW46" s="9"/>
      <c r="BX46" s="9" t="s">
        <v>34</v>
      </c>
      <c r="BY46" s="9" t="s">
        <v>33</v>
      </c>
      <c r="BZ46" s="9"/>
      <c r="CA46" s="9"/>
      <c r="CB46" s="9"/>
      <c r="CC46" s="9"/>
      <c r="CD46" s="9"/>
      <c r="CE46" s="9"/>
      <c r="CF46" s="9"/>
      <c r="CG46" s="9"/>
      <c r="CH46" s="9"/>
    </row>
    <row r="47" spans="2:86" x14ac:dyDescent="0.25">
      <c r="B47" s="11"/>
      <c r="C47" s="14" t="s">
        <v>28</v>
      </c>
      <c r="D47" s="14"/>
      <c r="E47" s="14"/>
      <c r="F47" s="14"/>
      <c r="G47" s="14"/>
      <c r="H47" s="14"/>
      <c r="I47" s="14"/>
      <c r="J47" s="14"/>
      <c r="K47" s="14"/>
      <c r="L47" s="14"/>
      <c r="M47" s="14"/>
      <c r="N47" s="14"/>
      <c r="O47" s="14"/>
      <c r="P47" s="14"/>
      <c r="Q47" s="14"/>
      <c r="R47" s="14" t="s">
        <v>28</v>
      </c>
      <c r="S47" s="14"/>
      <c r="T47" s="14"/>
      <c r="U47" s="11"/>
      <c r="V47" s="11"/>
      <c r="W47" s="11"/>
      <c r="X47" s="11"/>
      <c r="Y47" s="11"/>
      <c r="Z47" s="11"/>
      <c r="AA47" s="11"/>
      <c r="BD47" s="9" t="s">
        <v>6</v>
      </c>
      <c r="BE47" s="24" t="s">
        <v>19</v>
      </c>
      <c r="BF47" s="24">
        <v>2006</v>
      </c>
      <c r="BG47" s="24">
        <f>IFERROR(VALUE(FIXED(VLOOKUP($BF47&amp;$BE$29&amp;$BG$12&amp;"Maori",ethnicdata,7,FALSE),1)),NA())</f>
        <v>34</v>
      </c>
      <c r="BH47" s="24">
        <f>IFERROR(VALUE(FIXED(VLOOKUP($BF47&amp;$BE$29&amp;$BG$12&amp;"NMNP",ethnicdata,7,FALSE),1)),NA())</f>
        <v>40.6</v>
      </c>
      <c r="BK47" s="24">
        <f>D39-E39</f>
        <v>3.3999999999999986</v>
      </c>
      <c r="BL47" s="24">
        <f>F39-D39</f>
        <v>3.6000000000000014</v>
      </c>
      <c r="BM47" s="24"/>
      <c r="BN47" s="24">
        <f>J39-K39</f>
        <v>1.8999999999999986</v>
      </c>
      <c r="BO47" s="24">
        <f>L39-J39</f>
        <v>1.8999999999999986</v>
      </c>
      <c r="BP47" s="9"/>
      <c r="BQ47" s="24" t="s">
        <v>90</v>
      </c>
      <c r="BR47" s="24" t="s">
        <v>19</v>
      </c>
      <c r="BS47" s="24">
        <v>2006</v>
      </c>
      <c r="BT47" s="24">
        <f>IFERROR(VALUE(FIXED(VLOOKUP($BF47&amp;$BE$29&amp;$BG$12&amp;"Maori",ethnicdata,10,FALSE),2)),NA())</f>
        <v>0.83</v>
      </c>
      <c r="BU47" s="24"/>
      <c r="BV47" s="9"/>
      <c r="BW47" s="9"/>
      <c r="BX47" s="24">
        <f>S39-T39</f>
        <v>8.9999999999999969E-2</v>
      </c>
      <c r="BY47" s="24">
        <f>U39-S39</f>
        <v>9.000000000000008E-2</v>
      </c>
      <c r="BZ47" s="24"/>
      <c r="CA47" s="24">
        <v>1</v>
      </c>
      <c r="CB47" s="24"/>
      <c r="CC47" s="9"/>
      <c r="CD47" s="9"/>
      <c r="CE47" s="9"/>
      <c r="CF47" s="9"/>
      <c r="CG47" s="9"/>
      <c r="CH47" s="9"/>
    </row>
    <row r="48" spans="2:86" x14ac:dyDescent="0.25">
      <c r="B48" s="11"/>
      <c r="C48" s="14" t="s">
        <v>31</v>
      </c>
      <c r="D48" s="14"/>
      <c r="E48" s="14"/>
      <c r="F48" s="14"/>
      <c r="G48" s="14"/>
      <c r="H48" s="14"/>
      <c r="I48" s="14"/>
      <c r="J48" s="14"/>
      <c r="K48" s="14"/>
      <c r="L48" s="14"/>
      <c r="M48" s="14"/>
      <c r="N48" s="14"/>
      <c r="O48" s="14"/>
      <c r="P48" s="14"/>
      <c r="Q48" s="14"/>
      <c r="R48" s="14" t="s">
        <v>40</v>
      </c>
      <c r="S48" s="14"/>
      <c r="T48" s="14"/>
      <c r="U48" s="11"/>
      <c r="V48" s="11"/>
      <c r="W48" s="11"/>
      <c r="X48" s="11"/>
      <c r="Y48" s="11"/>
      <c r="Z48" s="11"/>
      <c r="AA48" s="11"/>
      <c r="BF48" s="9">
        <v>2007</v>
      </c>
      <c r="BG48" s="24"/>
      <c r="BH48" s="24"/>
      <c r="BN48" s="9"/>
      <c r="BO48" s="9"/>
      <c r="BP48" s="9"/>
      <c r="BQ48" s="9"/>
      <c r="BR48" s="9"/>
      <c r="BS48" s="9">
        <v>2007</v>
      </c>
      <c r="BT48" s="24"/>
      <c r="BU48" s="24"/>
      <c r="BV48" s="9"/>
      <c r="BW48" s="9"/>
      <c r="BX48" s="9"/>
      <c r="BY48" s="9"/>
      <c r="BZ48" s="9"/>
      <c r="CA48" s="9">
        <v>1</v>
      </c>
      <c r="CB48" s="9"/>
      <c r="CC48" s="9"/>
      <c r="CD48" s="9"/>
      <c r="CE48" s="9"/>
      <c r="CF48" s="9"/>
      <c r="CG48" s="9"/>
      <c r="CH48" s="9"/>
    </row>
    <row r="49" spans="2:86" ht="12" customHeight="1" x14ac:dyDescent="0.25">
      <c r="B49" s="14"/>
      <c r="C49" s="14" t="s">
        <v>29</v>
      </c>
      <c r="D49" s="14"/>
      <c r="E49" s="14"/>
      <c r="F49" s="14"/>
      <c r="G49" s="14"/>
      <c r="H49" s="14"/>
      <c r="I49" s="14"/>
      <c r="J49" s="14"/>
      <c r="K49" s="14"/>
      <c r="L49" s="14"/>
      <c r="M49" s="14"/>
      <c r="N49" s="14"/>
      <c r="O49" s="14"/>
      <c r="P49" s="14"/>
      <c r="Q49" s="14"/>
      <c r="R49" s="14" t="s">
        <v>29</v>
      </c>
      <c r="S49" s="41"/>
      <c r="T49" s="42"/>
      <c r="U49" s="11"/>
      <c r="V49" s="11"/>
      <c r="W49" s="11"/>
      <c r="X49" s="11"/>
      <c r="Y49" s="11"/>
      <c r="Z49" s="11"/>
      <c r="AA49" s="11"/>
      <c r="BE49" s="32"/>
      <c r="BF49" s="32">
        <v>2008</v>
      </c>
      <c r="BG49" s="24"/>
      <c r="BH49" s="24"/>
      <c r="BK49" s="32"/>
      <c r="BL49" s="32"/>
      <c r="BM49" s="32"/>
      <c r="BN49" s="32"/>
      <c r="BO49" s="32"/>
      <c r="BP49" s="9"/>
      <c r="BQ49" s="9"/>
      <c r="BR49" s="32"/>
      <c r="BS49" s="32">
        <v>2008</v>
      </c>
      <c r="BT49" s="24"/>
      <c r="BU49" s="24"/>
      <c r="BV49" s="9"/>
      <c r="BW49" s="9"/>
      <c r="BX49" s="32"/>
      <c r="BY49" s="32"/>
      <c r="BZ49" s="32"/>
      <c r="CA49" s="32">
        <v>1</v>
      </c>
      <c r="CB49" s="32"/>
      <c r="CC49" s="9"/>
      <c r="CD49" s="9"/>
      <c r="CE49" s="9"/>
      <c r="CF49" s="9"/>
      <c r="CG49" s="9"/>
      <c r="CH49" s="9"/>
    </row>
    <row r="50" spans="2:86" x14ac:dyDescent="0.25">
      <c r="B50" s="11"/>
      <c r="C50" s="14" t="s">
        <v>30</v>
      </c>
      <c r="D50" s="14"/>
      <c r="E50" s="14"/>
      <c r="F50" s="14"/>
      <c r="G50" s="14"/>
      <c r="H50" s="14"/>
      <c r="I50" s="14"/>
      <c r="J50" s="14"/>
      <c r="K50" s="14"/>
      <c r="L50" s="14"/>
      <c r="M50" s="14"/>
      <c r="N50" s="14"/>
      <c r="O50" s="14"/>
      <c r="P50" s="14"/>
      <c r="Q50" s="14"/>
      <c r="R50" s="14" t="s">
        <v>30</v>
      </c>
      <c r="S50" s="14"/>
      <c r="T50" s="42"/>
      <c r="U50" s="11"/>
      <c r="V50" s="11"/>
      <c r="W50" s="11"/>
      <c r="X50" s="11"/>
      <c r="Y50" s="11"/>
      <c r="Z50" s="11"/>
      <c r="AA50" s="11"/>
      <c r="BF50" s="9">
        <v>2009</v>
      </c>
      <c r="BG50" s="24"/>
      <c r="BH50" s="24"/>
      <c r="BN50" s="9"/>
      <c r="BO50" s="9"/>
      <c r="BP50" s="9"/>
      <c r="BQ50" s="9"/>
      <c r="BR50" s="9"/>
      <c r="BS50" s="9">
        <v>2009</v>
      </c>
      <c r="BT50" s="24"/>
      <c r="BU50" s="24"/>
      <c r="BV50" s="9"/>
      <c r="BW50" s="9"/>
      <c r="BX50" s="9"/>
      <c r="BY50" s="9"/>
      <c r="BZ50" s="9"/>
      <c r="CA50" s="9">
        <v>1</v>
      </c>
      <c r="CB50" s="9"/>
      <c r="CC50" s="9"/>
      <c r="CD50" s="9"/>
      <c r="CE50" s="9"/>
      <c r="CF50" s="9"/>
      <c r="CG50" s="9"/>
      <c r="CH50" s="9"/>
    </row>
    <row r="51" spans="2:86" x14ac:dyDescent="0.25">
      <c r="B51" s="14"/>
      <c r="C51" s="14" t="s">
        <v>101</v>
      </c>
      <c r="D51" s="14"/>
      <c r="E51" s="14"/>
      <c r="F51" s="14"/>
      <c r="G51" s="14"/>
      <c r="H51" s="14"/>
      <c r="I51" s="14"/>
      <c r="J51" s="14"/>
      <c r="K51" s="14"/>
      <c r="L51" s="14"/>
      <c r="M51" s="14"/>
      <c r="N51" s="14"/>
      <c r="O51" s="14"/>
      <c r="P51" s="14"/>
      <c r="Q51" s="14"/>
      <c r="R51" s="14" t="s">
        <v>41</v>
      </c>
      <c r="S51" s="14"/>
      <c r="T51" s="11"/>
      <c r="U51" s="11"/>
      <c r="V51" s="11"/>
      <c r="W51" s="11"/>
      <c r="X51" s="11"/>
      <c r="Y51" s="11"/>
      <c r="Z51" s="11"/>
      <c r="AA51" s="11"/>
      <c r="BF51" s="24">
        <v>2010</v>
      </c>
      <c r="BG51" s="24"/>
      <c r="BH51" s="24"/>
      <c r="BN51" s="9"/>
      <c r="BO51" s="9"/>
      <c r="BP51" s="9"/>
      <c r="BQ51" s="9"/>
      <c r="BR51" s="9"/>
      <c r="BS51" s="24">
        <v>2010</v>
      </c>
      <c r="BT51" s="24"/>
      <c r="BU51" s="24"/>
      <c r="BV51" s="9"/>
      <c r="BW51" s="9"/>
      <c r="BX51" s="9"/>
      <c r="BY51" s="9"/>
      <c r="BZ51" s="9"/>
      <c r="CA51" s="9">
        <v>1</v>
      </c>
      <c r="CB51" s="9"/>
      <c r="CC51" s="9"/>
      <c r="CD51" s="9"/>
      <c r="CE51" s="9"/>
      <c r="CF51" s="9"/>
      <c r="CG51" s="9"/>
      <c r="CH51" s="9"/>
    </row>
    <row r="52" spans="2:86" x14ac:dyDescent="0.25">
      <c r="B52" s="14"/>
      <c r="C52" s="14"/>
      <c r="D52" s="14"/>
      <c r="E52" s="14"/>
      <c r="F52" s="14"/>
      <c r="G52" s="14"/>
      <c r="H52" s="14"/>
      <c r="I52" s="14"/>
      <c r="J52" s="14"/>
      <c r="K52" s="14"/>
      <c r="L52" s="14"/>
      <c r="M52" s="14"/>
      <c r="N52" s="14"/>
      <c r="O52" s="14"/>
      <c r="P52" s="14"/>
      <c r="Q52" s="14"/>
      <c r="R52" s="43"/>
      <c r="S52" s="14"/>
      <c r="T52" s="11"/>
      <c r="U52" s="11"/>
      <c r="V52" s="11"/>
      <c r="W52" s="11"/>
      <c r="X52" s="11"/>
      <c r="Y52" s="11"/>
      <c r="Z52" s="11"/>
      <c r="AA52" s="11"/>
      <c r="BE52" s="9" t="s">
        <v>20</v>
      </c>
      <c r="BF52" s="9">
        <v>2011</v>
      </c>
      <c r="BG52" s="24">
        <f t="shared" ref="BG52:BG57" si="21">IFERROR(VALUE(FIXED(VLOOKUP($BF52&amp;$BE$29&amp;$BG$12&amp;"Maori",ethnicdata,7,FALSE),1)),NA())</f>
        <v>37.9</v>
      </c>
      <c r="BH52" s="24">
        <f t="shared" ref="BH52:BH57" si="22">IFERROR(VALUE(FIXED(VLOOKUP($BF52&amp;$BE$29&amp;$BG$12&amp;"NMNP",ethnicdata,7,FALSE),1)),NA())</f>
        <v>39.299999999999997</v>
      </c>
      <c r="BK52" s="9">
        <f>D40-E40</f>
        <v>4.3999999999999986</v>
      </c>
      <c r="BL52" s="9">
        <f>F40-D40</f>
        <v>4.7000000000000028</v>
      </c>
      <c r="BN52" s="9">
        <f>J40-K40</f>
        <v>2.2999999999999972</v>
      </c>
      <c r="BO52" s="9">
        <f>L40-J40</f>
        <v>2.3000000000000043</v>
      </c>
      <c r="BP52" s="9"/>
      <c r="BQ52" s="9"/>
      <c r="BR52" s="9" t="s">
        <v>20</v>
      </c>
      <c r="BS52" s="9">
        <v>2011</v>
      </c>
      <c r="BT52" s="24">
        <f t="shared" ref="BT52:BT57" si="23">IFERROR(VALUE(FIXED(VLOOKUP($BF52&amp;$BE$29&amp;$BG$12&amp;"Maori",ethnicdata,10,FALSE),2)),NA())</f>
        <v>0.93</v>
      </c>
      <c r="BU52" s="24"/>
      <c r="BV52" s="9"/>
      <c r="BW52" s="9"/>
      <c r="BX52" s="9">
        <f>S40-T40</f>
        <v>0.12</v>
      </c>
      <c r="BY52" s="9">
        <f>U40-S40</f>
        <v>0.13</v>
      </c>
      <c r="BZ52" s="9"/>
      <c r="CA52" s="9">
        <v>1</v>
      </c>
      <c r="CB52" s="9"/>
      <c r="CC52" s="9"/>
      <c r="CD52" s="9"/>
      <c r="CE52" s="9"/>
      <c r="CF52" s="9"/>
      <c r="CG52" s="9"/>
      <c r="CH52" s="9"/>
    </row>
    <row r="53" spans="2:86" x14ac:dyDescent="0.25">
      <c r="B53" s="14"/>
      <c r="C53" s="14" t="s">
        <v>27</v>
      </c>
      <c r="D53" s="14"/>
      <c r="E53" s="14"/>
      <c r="F53" s="14"/>
      <c r="G53" s="14"/>
      <c r="H53" s="14"/>
      <c r="I53" s="14"/>
      <c r="J53" s="14"/>
      <c r="K53" s="14"/>
      <c r="L53" s="14"/>
      <c r="M53" s="14"/>
      <c r="N53" s="14"/>
      <c r="O53" s="14"/>
      <c r="P53" s="14"/>
      <c r="Q53" s="14"/>
      <c r="R53" s="14" t="s">
        <v>27</v>
      </c>
      <c r="S53" s="14"/>
      <c r="T53" s="11"/>
      <c r="U53" s="11"/>
      <c r="V53" s="11"/>
      <c r="W53" s="11"/>
      <c r="X53" s="11"/>
      <c r="Y53" s="11"/>
      <c r="Z53" s="11"/>
      <c r="AA53" s="11"/>
      <c r="BE53" s="32" t="s">
        <v>21</v>
      </c>
      <c r="BF53" s="32">
        <v>2012</v>
      </c>
      <c r="BG53" s="24">
        <f t="shared" si="21"/>
        <v>31.2</v>
      </c>
      <c r="BH53" s="24">
        <f t="shared" si="22"/>
        <v>37.299999999999997</v>
      </c>
      <c r="BK53" s="9">
        <f t="shared" ref="BK53:BK57" si="24">D41-E41</f>
        <v>4.3999999999999986</v>
      </c>
      <c r="BL53" s="9">
        <f t="shared" ref="BL53:BL57" si="25">F41-D41</f>
        <v>4.8000000000000007</v>
      </c>
      <c r="BN53" s="9">
        <f t="shared" ref="BN53:BN57" si="26">J41-K41</f>
        <v>2.5</v>
      </c>
      <c r="BO53" s="9">
        <f t="shared" ref="BO53:BO57" si="27">L41-J41</f>
        <v>2.7000000000000028</v>
      </c>
      <c r="BP53" s="9"/>
      <c r="BQ53" s="9"/>
      <c r="BR53" s="32" t="s">
        <v>21</v>
      </c>
      <c r="BS53" s="32">
        <v>2012</v>
      </c>
      <c r="BT53" s="24">
        <f t="shared" si="23"/>
        <v>0.82</v>
      </c>
      <c r="BU53" s="24"/>
      <c r="BV53" s="9"/>
      <c r="BW53" s="9"/>
      <c r="BX53" s="9">
        <f t="shared" ref="BX53:BX57" si="28">S41-T41</f>
        <v>0.10999999999999999</v>
      </c>
      <c r="BY53" s="9">
        <f t="shared" ref="BY53:BY57" si="29">U41-S41</f>
        <v>0.12</v>
      </c>
      <c r="BZ53" s="9"/>
      <c r="CA53" s="9">
        <v>1</v>
      </c>
      <c r="CB53" s="9"/>
      <c r="CC53" s="9"/>
      <c r="CD53" s="9"/>
      <c r="CE53" s="9"/>
      <c r="CF53" s="9"/>
      <c r="CG53" s="9"/>
      <c r="CH53" s="9"/>
    </row>
    <row r="54" spans="2:86" x14ac:dyDescent="0.25">
      <c r="B54" s="14"/>
      <c r="C54" s="14" t="s">
        <v>26</v>
      </c>
      <c r="D54" s="14"/>
      <c r="E54" s="14"/>
      <c r="F54" s="14"/>
      <c r="G54" s="14"/>
      <c r="H54" s="14"/>
      <c r="I54" s="14"/>
      <c r="J54" s="14"/>
      <c r="K54" s="14"/>
      <c r="L54" s="14"/>
      <c r="M54" s="14"/>
      <c r="N54" s="14"/>
      <c r="O54" s="14"/>
      <c r="P54" s="14"/>
      <c r="Q54" s="14"/>
      <c r="R54" s="14" t="s">
        <v>26</v>
      </c>
      <c r="S54" s="14"/>
      <c r="T54" s="11"/>
      <c r="U54" s="11"/>
      <c r="V54" s="11"/>
      <c r="W54" s="11"/>
      <c r="X54" s="11"/>
      <c r="Y54" s="11"/>
      <c r="Z54" s="11"/>
      <c r="AA54" s="11"/>
      <c r="BE54" s="9" t="s">
        <v>22</v>
      </c>
      <c r="BF54" s="9">
        <v>2013</v>
      </c>
      <c r="BG54" s="24">
        <f t="shared" si="21"/>
        <v>34.799999999999997</v>
      </c>
      <c r="BH54" s="24">
        <f t="shared" si="22"/>
        <v>40.200000000000003</v>
      </c>
      <c r="BK54" s="9">
        <f t="shared" si="24"/>
        <v>3.5999999999999979</v>
      </c>
      <c r="BL54" s="9">
        <f t="shared" si="25"/>
        <v>3.7000000000000028</v>
      </c>
      <c r="BN54" s="9">
        <f t="shared" si="26"/>
        <v>2.1000000000000014</v>
      </c>
      <c r="BO54" s="9">
        <f t="shared" si="27"/>
        <v>2.1999999999999957</v>
      </c>
      <c r="BP54" s="9"/>
      <c r="BQ54" s="9"/>
      <c r="BR54" s="9" t="s">
        <v>22</v>
      </c>
      <c r="BS54" s="9">
        <v>2013</v>
      </c>
      <c r="BT54" s="24">
        <f t="shared" si="23"/>
        <v>0.85</v>
      </c>
      <c r="BU54" s="24"/>
      <c r="BV54" s="9"/>
      <c r="BW54" s="9"/>
      <c r="BX54" s="9">
        <f t="shared" si="28"/>
        <v>7.999999999999996E-2</v>
      </c>
      <c r="BY54" s="9">
        <f t="shared" si="29"/>
        <v>8.9999999999999969E-2</v>
      </c>
      <c r="BZ54" s="9"/>
      <c r="CA54" s="9">
        <v>1</v>
      </c>
      <c r="CB54" s="9"/>
      <c r="CC54" s="9"/>
      <c r="CD54" s="9"/>
      <c r="CE54" s="9"/>
      <c r="CF54" s="9"/>
      <c r="CG54" s="9"/>
      <c r="CH54" s="9"/>
    </row>
    <row r="55" spans="2:86" x14ac:dyDescent="0.25">
      <c r="B55" s="14"/>
      <c r="C55" s="14"/>
      <c r="D55" s="14"/>
      <c r="E55" s="14"/>
      <c r="F55" s="14"/>
      <c r="G55" s="14"/>
      <c r="H55" s="14"/>
      <c r="I55" s="14"/>
      <c r="J55" s="14"/>
      <c r="K55" s="14"/>
      <c r="L55" s="14"/>
      <c r="M55" s="14"/>
      <c r="N55" s="14"/>
      <c r="O55" s="14"/>
      <c r="P55" s="14"/>
      <c r="Q55" s="14"/>
      <c r="R55" s="14"/>
      <c r="S55" s="14"/>
      <c r="T55" s="11"/>
      <c r="U55" s="11"/>
      <c r="V55" s="11"/>
      <c r="W55" s="11"/>
      <c r="X55" s="11"/>
      <c r="Y55" s="11"/>
      <c r="Z55" s="11"/>
      <c r="AA55" s="11"/>
      <c r="BE55" s="9" t="s">
        <v>23</v>
      </c>
      <c r="BF55" s="24">
        <v>2014</v>
      </c>
      <c r="BG55" s="24">
        <f t="shared" si="21"/>
        <v>35.4</v>
      </c>
      <c r="BH55" s="24">
        <f t="shared" si="22"/>
        <v>39.200000000000003</v>
      </c>
      <c r="BK55" s="9">
        <f t="shared" si="24"/>
        <v>4</v>
      </c>
      <c r="BL55" s="9">
        <f t="shared" si="25"/>
        <v>4.1000000000000014</v>
      </c>
      <c r="BN55" s="9">
        <f t="shared" si="26"/>
        <v>2.4000000000000057</v>
      </c>
      <c r="BO55" s="9">
        <f t="shared" si="27"/>
        <v>2.5</v>
      </c>
      <c r="BP55" s="9"/>
      <c r="BQ55" s="9"/>
      <c r="BR55" s="9" t="s">
        <v>23</v>
      </c>
      <c r="BS55" s="24">
        <v>2014</v>
      </c>
      <c r="BT55" s="24">
        <f t="shared" si="23"/>
        <v>0.87</v>
      </c>
      <c r="BU55" s="24"/>
      <c r="BV55" s="9"/>
      <c r="BW55" s="9"/>
      <c r="BX55" s="9">
        <f t="shared" si="28"/>
        <v>9.9999999999999978E-2</v>
      </c>
      <c r="BY55" s="9">
        <f t="shared" si="29"/>
        <v>0.12</v>
      </c>
      <c r="BZ55" s="9"/>
      <c r="CA55" s="9">
        <v>1</v>
      </c>
      <c r="CB55" s="9"/>
      <c r="CC55" s="9"/>
      <c r="CD55" s="9"/>
      <c r="CE55" s="9"/>
      <c r="CF55" s="9"/>
      <c r="CG55" s="9"/>
      <c r="CH55" s="9"/>
    </row>
    <row r="56" spans="2:86" x14ac:dyDescent="0.25">
      <c r="S56" s="44"/>
      <c r="T56" s="45"/>
      <c r="BE56" s="9" t="s">
        <v>24</v>
      </c>
      <c r="BF56" s="9">
        <v>2015</v>
      </c>
      <c r="BG56" s="24">
        <f t="shared" si="21"/>
        <v>30.6</v>
      </c>
      <c r="BH56" s="24">
        <f t="shared" si="22"/>
        <v>40.299999999999997</v>
      </c>
      <c r="BK56" s="9">
        <f t="shared" si="24"/>
        <v>4.1000000000000014</v>
      </c>
      <c r="BL56" s="9">
        <f t="shared" si="25"/>
        <v>4.5</v>
      </c>
      <c r="BN56" s="9">
        <f t="shared" si="26"/>
        <v>2.1999999999999957</v>
      </c>
      <c r="BO56" s="9">
        <f t="shared" si="27"/>
        <v>2.3000000000000043</v>
      </c>
      <c r="BP56" s="9"/>
      <c r="BQ56" s="9"/>
      <c r="BR56" s="9" t="s">
        <v>24</v>
      </c>
      <c r="BS56" s="9">
        <v>2015</v>
      </c>
      <c r="BT56" s="24">
        <f t="shared" si="23"/>
        <v>0.77</v>
      </c>
      <c r="BU56" s="24"/>
      <c r="BV56" s="9"/>
      <c r="BW56" s="9"/>
      <c r="BX56" s="9">
        <f t="shared" si="28"/>
        <v>9.9999999999999978E-2</v>
      </c>
      <c r="BY56" s="9">
        <f t="shared" si="29"/>
        <v>0.12</v>
      </c>
      <c r="BZ56" s="9"/>
      <c r="CA56" s="9">
        <v>1</v>
      </c>
      <c r="CB56" s="9"/>
      <c r="CC56" s="9"/>
      <c r="CD56" s="9"/>
      <c r="CE56" s="9"/>
      <c r="CF56" s="9"/>
      <c r="CG56" s="9"/>
      <c r="CH56" s="9"/>
    </row>
    <row r="57" spans="2:86" x14ac:dyDescent="0.25">
      <c r="S57" s="44"/>
      <c r="T57" s="45"/>
      <c r="BE57" s="9" t="s">
        <v>25</v>
      </c>
      <c r="BF57" s="32">
        <v>2016</v>
      </c>
      <c r="BG57" s="24">
        <f t="shared" si="21"/>
        <v>29.6</v>
      </c>
      <c r="BH57" s="24">
        <f t="shared" si="22"/>
        <v>38.6</v>
      </c>
      <c r="BK57" s="9">
        <f t="shared" si="24"/>
        <v>3.9000000000000021</v>
      </c>
      <c r="BL57" s="9">
        <f t="shared" si="25"/>
        <v>4.1999999999999957</v>
      </c>
      <c r="BN57" s="9">
        <f t="shared" si="26"/>
        <v>2.2000000000000028</v>
      </c>
      <c r="BO57" s="9">
        <f t="shared" si="27"/>
        <v>2.1999999999999957</v>
      </c>
      <c r="BP57" s="9"/>
      <c r="BQ57" s="9"/>
      <c r="BR57" s="9" t="s">
        <v>25</v>
      </c>
      <c r="BS57" s="32">
        <v>2016</v>
      </c>
      <c r="BT57" s="24">
        <f t="shared" si="23"/>
        <v>0.76</v>
      </c>
      <c r="BU57" s="24"/>
      <c r="BV57" s="9"/>
      <c r="BW57" s="9"/>
      <c r="BX57" s="9">
        <f t="shared" si="28"/>
        <v>8.9999999999999969E-2</v>
      </c>
      <c r="BY57" s="9">
        <f t="shared" si="29"/>
        <v>9.9999999999999978E-2</v>
      </c>
      <c r="BZ57" s="9"/>
      <c r="CA57" s="9">
        <v>1</v>
      </c>
      <c r="CB57" s="9"/>
      <c r="CC57" s="9"/>
      <c r="CD57" s="9"/>
      <c r="CE57" s="9"/>
      <c r="CF57" s="9"/>
      <c r="CG57" s="9"/>
      <c r="CH57" s="9"/>
    </row>
    <row r="58" spans="2:86" x14ac:dyDescent="0.25">
      <c r="C58" s="46"/>
      <c r="R58" s="45"/>
      <c r="S58" s="45"/>
      <c r="T58" s="45"/>
      <c r="BD58" s="9" t="s">
        <v>7</v>
      </c>
      <c r="BE58" s="24" t="s">
        <v>19</v>
      </c>
      <c r="BF58" s="24">
        <v>2006</v>
      </c>
      <c r="BG58" s="24">
        <f>IFERROR(VALUE(FIXED(VLOOKUP($BF58&amp;$BE$29&amp;$BF$12&amp;"Maori",ethnicdata,7,FALSE),1)),NA())</f>
        <v>29.5</v>
      </c>
      <c r="BH58" s="24">
        <f>IFERROR(VALUE(FIXED(VLOOKUP($BF58&amp;$BE$29&amp;$BF$12&amp;"NMNP",ethnicdata,7,FALSE),1)),NA())</f>
        <v>27.8</v>
      </c>
      <c r="BK58" s="9">
        <f>G39-H39</f>
        <v>3</v>
      </c>
      <c r="BL58" s="9">
        <f>I39-G39</f>
        <v>3.1000000000000014</v>
      </c>
      <c r="BN58" s="9">
        <f>M39-N39</f>
        <v>2</v>
      </c>
      <c r="BO58" s="9">
        <f>O39-M39</f>
        <v>2.0999999999999979</v>
      </c>
      <c r="BP58" s="9"/>
      <c r="BQ58" s="24" t="s">
        <v>94</v>
      </c>
      <c r="BR58" s="24" t="s">
        <v>19</v>
      </c>
      <c r="BS58" s="24">
        <v>2006</v>
      </c>
      <c r="BT58" s="24">
        <f>IFERROR(VALUE(FIXED(VLOOKUP($BF58&amp;$BE$29&amp;$BF$12&amp;"Maori",ethnicdata,10,FALSE),2)),NA())</f>
        <v>1.01</v>
      </c>
      <c r="BU58" s="24"/>
      <c r="BV58" s="9"/>
      <c r="BW58" s="9"/>
      <c r="BX58" s="9">
        <f>V39-W39</f>
        <v>0.12</v>
      </c>
      <c r="BY58" s="9">
        <f>X39-V39</f>
        <v>0.12999999999999989</v>
      </c>
      <c r="BZ58" s="9"/>
      <c r="CA58" s="9">
        <v>1</v>
      </c>
      <c r="CB58" s="9"/>
      <c r="CC58" s="9"/>
      <c r="CD58" s="9"/>
      <c r="CE58" s="9"/>
      <c r="CF58" s="9"/>
      <c r="CG58" s="9"/>
      <c r="CH58" s="9"/>
    </row>
    <row r="59" spans="2:86" x14ac:dyDescent="0.25">
      <c r="R59" s="45"/>
      <c r="S59" s="45"/>
      <c r="T59" s="45"/>
      <c r="BF59" s="9">
        <v>2007</v>
      </c>
      <c r="BG59" s="24"/>
      <c r="BH59" s="24"/>
      <c r="BN59" s="9"/>
      <c r="BO59" s="9"/>
      <c r="BP59" s="9"/>
      <c r="BQ59" s="9"/>
      <c r="BR59" s="9"/>
      <c r="BS59" s="9">
        <v>2007</v>
      </c>
      <c r="BT59" s="24"/>
      <c r="BU59" s="24"/>
      <c r="BV59" s="9"/>
      <c r="BW59" s="9"/>
      <c r="BX59" s="9"/>
      <c r="BY59" s="9"/>
      <c r="BZ59" s="9"/>
      <c r="CA59" s="9">
        <v>1</v>
      </c>
      <c r="CB59" s="9"/>
      <c r="CC59" s="9"/>
      <c r="CD59" s="9"/>
      <c r="CE59" s="9"/>
      <c r="CF59" s="9"/>
      <c r="CG59" s="9"/>
      <c r="CH59" s="9"/>
    </row>
    <row r="60" spans="2:86" x14ac:dyDescent="0.25">
      <c r="D60" s="47"/>
      <c r="E60" s="47"/>
      <c r="F60" s="47"/>
      <c r="R60" s="45"/>
      <c r="S60" s="45"/>
      <c r="T60" s="45"/>
      <c r="BE60" s="32"/>
      <c r="BF60" s="32">
        <v>2008</v>
      </c>
      <c r="BG60" s="24"/>
      <c r="BH60" s="24"/>
      <c r="BN60" s="9"/>
      <c r="BO60" s="9"/>
      <c r="BP60" s="9"/>
      <c r="BQ60" s="9"/>
      <c r="BR60" s="32"/>
      <c r="BS60" s="32">
        <v>2008</v>
      </c>
      <c r="BT60" s="24"/>
      <c r="BU60" s="24"/>
      <c r="BV60" s="9"/>
      <c r="BW60" s="9"/>
      <c r="BX60" s="9"/>
      <c r="BY60" s="9"/>
      <c r="BZ60" s="9"/>
      <c r="CA60" s="9">
        <v>1</v>
      </c>
      <c r="CB60" s="9"/>
      <c r="CC60" s="9"/>
      <c r="CD60" s="9"/>
      <c r="CE60" s="9"/>
      <c r="CF60" s="9"/>
      <c r="CG60" s="9"/>
      <c r="CH60" s="9"/>
    </row>
    <row r="61" spans="2:86" x14ac:dyDescent="0.25">
      <c r="D61" s="47"/>
      <c r="E61" s="47"/>
      <c r="F61" s="47"/>
      <c r="R61" s="45"/>
      <c r="S61" s="45"/>
      <c r="T61" s="45"/>
      <c r="BF61" s="9">
        <v>2009</v>
      </c>
      <c r="BG61" s="24"/>
      <c r="BH61" s="24"/>
      <c r="BN61" s="9"/>
      <c r="BO61" s="9"/>
      <c r="BP61" s="9"/>
      <c r="BQ61" s="9"/>
      <c r="BR61" s="9"/>
      <c r="BS61" s="9">
        <v>2009</v>
      </c>
      <c r="BT61" s="24"/>
      <c r="BU61" s="24"/>
      <c r="BV61" s="9"/>
      <c r="BW61" s="9"/>
      <c r="BX61" s="9"/>
      <c r="BY61" s="9"/>
      <c r="BZ61" s="9"/>
      <c r="CA61" s="9">
        <v>1</v>
      </c>
      <c r="CB61" s="9"/>
      <c r="CC61" s="9"/>
      <c r="CD61" s="9"/>
      <c r="CE61" s="9"/>
      <c r="CF61" s="9"/>
      <c r="CG61" s="9"/>
      <c r="CH61" s="9"/>
    </row>
    <row r="62" spans="2:86" x14ac:dyDescent="0.25">
      <c r="D62" s="47"/>
      <c r="E62" s="47"/>
      <c r="F62" s="47"/>
      <c r="R62" s="45"/>
      <c r="S62" s="45"/>
      <c r="T62" s="45"/>
      <c r="BF62" s="24">
        <v>2010</v>
      </c>
      <c r="BG62" s="24"/>
      <c r="BH62" s="24"/>
      <c r="BN62" s="9"/>
      <c r="BO62" s="9"/>
      <c r="BP62" s="9"/>
      <c r="BQ62" s="9"/>
      <c r="BR62" s="9"/>
      <c r="BS62" s="24">
        <v>2010</v>
      </c>
      <c r="BT62" s="24"/>
      <c r="BU62" s="24"/>
      <c r="BV62" s="9"/>
      <c r="BW62" s="9"/>
      <c r="BX62" s="9"/>
      <c r="BY62" s="9"/>
      <c r="BZ62" s="9"/>
      <c r="CA62" s="9">
        <v>1</v>
      </c>
      <c r="CB62" s="9"/>
      <c r="CC62" s="9"/>
      <c r="CD62" s="9"/>
      <c r="CE62" s="9"/>
      <c r="CF62" s="9"/>
      <c r="CG62" s="9"/>
      <c r="CH62" s="9"/>
    </row>
    <row r="63" spans="2:86" x14ac:dyDescent="0.25">
      <c r="D63" s="47"/>
      <c r="E63" s="47"/>
      <c r="F63" s="47"/>
      <c r="R63" s="45"/>
      <c r="S63" s="45"/>
      <c r="T63" s="45"/>
      <c r="BE63" s="9" t="s">
        <v>20</v>
      </c>
      <c r="BF63" s="9">
        <v>2011</v>
      </c>
      <c r="BG63" s="24">
        <f t="shared" ref="BG63:BG68" si="30">IFERROR(VALUE(FIXED(VLOOKUP($BF63&amp;$BE$29&amp;$BF$12&amp;"Maori",ethnicdata,7,FALSE),1)),NA())</f>
        <v>26.9</v>
      </c>
      <c r="BH63" s="24">
        <f t="shared" ref="BH63:BH68" si="31">IFERROR(VALUE(FIXED(VLOOKUP($BF63&amp;$BE$29&amp;$BF$12&amp;"NMNP",ethnicdata,7,FALSE),1)),NA())</f>
        <v>28.8</v>
      </c>
      <c r="BK63" s="9">
        <f>G40-H40</f>
        <v>3.5</v>
      </c>
      <c r="BL63" s="9">
        <f>I40-G40</f>
        <v>3.8000000000000007</v>
      </c>
      <c r="BN63" s="9">
        <f>M40-N40</f>
        <v>2.4000000000000021</v>
      </c>
      <c r="BO63" s="9">
        <f>O40-M40</f>
        <v>2.5</v>
      </c>
      <c r="BP63" s="9"/>
      <c r="BQ63" s="9"/>
      <c r="BR63" s="9" t="s">
        <v>20</v>
      </c>
      <c r="BS63" s="9">
        <v>2011</v>
      </c>
      <c r="BT63" s="24">
        <f t="shared" ref="BT63:BT68" si="32">IFERROR(VALUE(FIXED(VLOOKUP($BF63&amp;$BE$29&amp;$BF$12&amp;"Maori",ethnicdata,10,FALSE),2)),NA())</f>
        <v>0.9</v>
      </c>
      <c r="BU63" s="24"/>
      <c r="BV63" s="9"/>
      <c r="BW63" s="9"/>
      <c r="BX63" s="9">
        <f>V40-W40</f>
        <v>0.13</v>
      </c>
      <c r="BY63" s="9">
        <f>X40-V40</f>
        <v>0.15000000000000002</v>
      </c>
      <c r="BZ63" s="9"/>
      <c r="CA63" s="9">
        <v>1</v>
      </c>
      <c r="CB63" s="9"/>
      <c r="CC63" s="9"/>
      <c r="CD63" s="9"/>
      <c r="CE63" s="9"/>
      <c r="CF63" s="9"/>
      <c r="CG63" s="9"/>
      <c r="CH63" s="9"/>
    </row>
    <row r="64" spans="2:86" x14ac:dyDescent="0.25">
      <c r="D64" s="47"/>
      <c r="E64" s="47"/>
      <c r="F64" s="47"/>
      <c r="R64" s="45"/>
      <c r="S64" s="45"/>
      <c r="T64" s="45"/>
      <c r="BE64" s="32" t="s">
        <v>21</v>
      </c>
      <c r="BF64" s="32">
        <v>2012</v>
      </c>
      <c r="BG64" s="24">
        <f t="shared" si="30"/>
        <v>25.6</v>
      </c>
      <c r="BH64" s="24">
        <f t="shared" si="31"/>
        <v>28</v>
      </c>
      <c r="BK64" s="9">
        <f t="shared" ref="BK64:BK68" si="33">G41-H41</f>
        <v>3</v>
      </c>
      <c r="BL64" s="9">
        <f t="shared" ref="BL64:BL68" si="34">I41-G41</f>
        <v>3.1999999999999993</v>
      </c>
      <c r="BN64" s="9">
        <f t="shared" ref="BN64:BN68" si="35">M41-N41</f>
        <v>2.1999999999999993</v>
      </c>
      <c r="BO64" s="9">
        <f t="shared" ref="BO64:BO68" si="36">O41-M41</f>
        <v>2.3999999999999986</v>
      </c>
      <c r="BP64" s="9"/>
      <c r="BQ64" s="9"/>
      <c r="BR64" s="32" t="s">
        <v>21</v>
      </c>
      <c r="BS64" s="32">
        <v>2012</v>
      </c>
      <c r="BT64" s="24">
        <f t="shared" si="32"/>
        <v>0.88</v>
      </c>
      <c r="BU64" s="24"/>
      <c r="BV64" s="9"/>
      <c r="BW64" s="9"/>
      <c r="BX64" s="9">
        <f t="shared" ref="BX64:BX68" si="37">V41-W41</f>
        <v>9.9999999999999978E-2</v>
      </c>
      <c r="BY64" s="9">
        <f t="shared" ref="BY64:BY68" si="38">X41-V41</f>
        <v>0.12</v>
      </c>
      <c r="BZ64" s="9"/>
      <c r="CA64" s="9">
        <v>1</v>
      </c>
      <c r="CB64" s="9"/>
      <c r="CC64" s="9"/>
      <c r="CD64" s="9"/>
      <c r="CE64" s="9"/>
      <c r="CF64" s="9"/>
      <c r="CG64" s="9"/>
      <c r="CH64" s="9"/>
    </row>
    <row r="65" spans="4:86" x14ac:dyDescent="0.25">
      <c r="D65" s="47"/>
      <c r="E65" s="47"/>
      <c r="F65" s="47"/>
      <c r="R65" s="45"/>
      <c r="S65" s="45"/>
      <c r="T65" s="45"/>
      <c r="BE65" s="9" t="s">
        <v>22</v>
      </c>
      <c r="BF65" s="9">
        <v>2013</v>
      </c>
      <c r="BG65" s="24">
        <f t="shared" si="30"/>
        <v>28.6</v>
      </c>
      <c r="BH65" s="24">
        <f t="shared" si="31"/>
        <v>28.8</v>
      </c>
      <c r="BK65" s="9">
        <f t="shared" si="33"/>
        <v>3.5</v>
      </c>
      <c r="BL65" s="9">
        <f t="shared" si="34"/>
        <v>3.7999999999999972</v>
      </c>
      <c r="BN65" s="9">
        <f t="shared" si="35"/>
        <v>1.6999999999999993</v>
      </c>
      <c r="BO65" s="9">
        <f t="shared" si="36"/>
        <v>1.8000000000000007</v>
      </c>
      <c r="BP65" s="9"/>
      <c r="BQ65" s="9"/>
      <c r="BR65" s="9" t="s">
        <v>22</v>
      </c>
      <c r="BS65" s="9">
        <v>2013</v>
      </c>
      <c r="BT65" s="24">
        <f t="shared" si="32"/>
        <v>0.96</v>
      </c>
      <c r="BU65" s="24"/>
      <c r="BV65" s="9"/>
      <c r="BW65" s="9"/>
      <c r="BX65" s="9">
        <f t="shared" si="37"/>
        <v>0.12</v>
      </c>
      <c r="BY65" s="9">
        <f t="shared" si="38"/>
        <v>0.12000000000000011</v>
      </c>
      <c r="BZ65" s="9"/>
      <c r="CA65" s="9">
        <v>1</v>
      </c>
      <c r="CB65" s="9"/>
      <c r="CC65" s="9"/>
      <c r="CD65" s="9"/>
      <c r="CE65" s="9"/>
      <c r="CF65" s="9"/>
      <c r="CG65" s="9"/>
      <c r="CH65" s="9"/>
    </row>
    <row r="66" spans="4:86" x14ac:dyDescent="0.25">
      <c r="D66" s="47"/>
      <c r="E66" s="47"/>
      <c r="F66" s="47"/>
      <c r="R66" s="45"/>
      <c r="S66" s="45"/>
      <c r="T66" s="45"/>
      <c r="BE66" s="9" t="s">
        <v>23</v>
      </c>
      <c r="BF66" s="24">
        <v>2014</v>
      </c>
      <c r="BG66" s="24">
        <f t="shared" si="30"/>
        <v>25.7</v>
      </c>
      <c r="BH66" s="24">
        <f t="shared" si="31"/>
        <v>28.5</v>
      </c>
      <c r="BK66" s="9">
        <f t="shared" si="33"/>
        <v>2.8999999999999986</v>
      </c>
      <c r="BL66" s="9">
        <f t="shared" si="34"/>
        <v>3.1000000000000014</v>
      </c>
      <c r="BN66" s="9">
        <f t="shared" si="35"/>
        <v>2.1000000000000014</v>
      </c>
      <c r="BO66" s="9">
        <f t="shared" si="36"/>
        <v>2.1000000000000014</v>
      </c>
      <c r="BP66" s="9"/>
      <c r="BQ66" s="9"/>
      <c r="BR66" s="9" t="s">
        <v>23</v>
      </c>
      <c r="BS66" s="24">
        <v>2014</v>
      </c>
      <c r="BT66" s="24">
        <f t="shared" si="32"/>
        <v>0.91</v>
      </c>
      <c r="BU66" s="24"/>
      <c r="BV66" s="9"/>
      <c r="BW66" s="9"/>
      <c r="BX66" s="9">
        <f t="shared" si="37"/>
        <v>0.10999999999999999</v>
      </c>
      <c r="BY66" s="9">
        <f t="shared" si="38"/>
        <v>0.12</v>
      </c>
      <c r="BZ66" s="9"/>
      <c r="CA66" s="9">
        <v>1</v>
      </c>
      <c r="CB66" s="9"/>
      <c r="CC66" s="9"/>
      <c r="CD66" s="9"/>
      <c r="CE66" s="9"/>
      <c r="CF66" s="9"/>
      <c r="CG66" s="9"/>
      <c r="CH66" s="9"/>
    </row>
    <row r="67" spans="4:86" x14ac:dyDescent="0.25">
      <c r="D67" s="47"/>
      <c r="E67" s="47"/>
      <c r="F67" s="47"/>
      <c r="R67" s="45"/>
      <c r="S67" s="45"/>
      <c r="T67" s="45"/>
      <c r="BE67" s="9" t="s">
        <v>24</v>
      </c>
      <c r="BF67" s="9">
        <v>2015</v>
      </c>
      <c r="BG67" s="24">
        <f t="shared" si="30"/>
        <v>30.3</v>
      </c>
      <c r="BH67" s="24">
        <f t="shared" si="31"/>
        <v>29.4</v>
      </c>
      <c r="BK67" s="9">
        <f t="shared" si="33"/>
        <v>3.1999999999999993</v>
      </c>
      <c r="BL67" s="9">
        <f t="shared" si="34"/>
        <v>3.4000000000000021</v>
      </c>
      <c r="BN67" s="9">
        <f t="shared" si="35"/>
        <v>1.8999999999999986</v>
      </c>
      <c r="BO67" s="9">
        <f t="shared" si="36"/>
        <v>1.9000000000000021</v>
      </c>
      <c r="BP67" s="9"/>
      <c r="BQ67" s="9"/>
      <c r="BR67" s="9" t="s">
        <v>24</v>
      </c>
      <c r="BS67" s="9">
        <v>2015</v>
      </c>
      <c r="BT67" s="24">
        <f t="shared" si="32"/>
        <v>1</v>
      </c>
      <c r="BU67" s="24"/>
      <c r="BV67" s="9"/>
      <c r="BW67" s="9"/>
      <c r="BX67" s="9">
        <f t="shared" si="37"/>
        <v>0.10999999999999999</v>
      </c>
      <c r="BY67" s="9">
        <f t="shared" si="38"/>
        <v>0.1100000000000001</v>
      </c>
      <c r="BZ67" s="9"/>
      <c r="CA67" s="9">
        <v>1</v>
      </c>
      <c r="CB67" s="9"/>
      <c r="CC67" s="9"/>
      <c r="CD67" s="9"/>
      <c r="CE67" s="9"/>
      <c r="CF67" s="9"/>
      <c r="CG67" s="9"/>
      <c r="CH67" s="9"/>
    </row>
    <row r="68" spans="4:86" x14ac:dyDescent="0.25">
      <c r="D68" s="47"/>
      <c r="E68" s="47"/>
      <c r="F68" s="47"/>
      <c r="R68" s="45"/>
      <c r="S68" s="45"/>
      <c r="T68" s="45"/>
      <c r="BE68" s="9" t="s">
        <v>25</v>
      </c>
      <c r="BF68" s="32">
        <v>2016</v>
      </c>
      <c r="BG68" s="24">
        <f t="shared" si="30"/>
        <v>27.6</v>
      </c>
      <c r="BH68" s="24">
        <f t="shared" si="31"/>
        <v>27.4</v>
      </c>
      <c r="BK68" s="9">
        <f t="shared" si="33"/>
        <v>2.4000000000000021</v>
      </c>
      <c r="BL68" s="9">
        <f t="shared" si="34"/>
        <v>2.5</v>
      </c>
      <c r="BN68" s="9">
        <f t="shared" si="35"/>
        <v>1.7999999999999972</v>
      </c>
      <c r="BO68" s="9">
        <f t="shared" si="36"/>
        <v>1.9000000000000021</v>
      </c>
      <c r="BP68" s="9"/>
      <c r="BQ68" s="9"/>
      <c r="BR68" s="9" t="s">
        <v>25</v>
      </c>
      <c r="BS68" s="32">
        <v>2016</v>
      </c>
      <c r="BT68" s="24">
        <f t="shared" si="32"/>
        <v>0.94</v>
      </c>
      <c r="BU68" s="24"/>
      <c r="BV68" s="9"/>
      <c r="BW68" s="9"/>
      <c r="BX68" s="9">
        <f t="shared" si="37"/>
        <v>8.9999999999999969E-2</v>
      </c>
      <c r="BY68" s="9">
        <f t="shared" si="38"/>
        <v>9.000000000000008E-2</v>
      </c>
      <c r="BZ68" s="9"/>
      <c r="CA68" s="9">
        <v>1</v>
      </c>
      <c r="CB68" s="9"/>
      <c r="CC68" s="9"/>
      <c r="CD68" s="9"/>
      <c r="CE68" s="9"/>
      <c r="CF68" s="9"/>
      <c r="CG68" s="9"/>
      <c r="CH68" s="9"/>
    </row>
    <row r="69" spans="4:86" x14ac:dyDescent="0.25">
      <c r="D69" s="47"/>
      <c r="E69" s="47"/>
      <c r="F69" s="47"/>
      <c r="R69" s="45"/>
      <c r="S69" s="45"/>
      <c r="T69" s="45"/>
      <c r="BF69" s="24"/>
      <c r="BG69" s="24"/>
      <c r="BH69" s="24"/>
      <c r="BN69" s="9"/>
      <c r="BO69" s="9"/>
      <c r="BP69" s="9"/>
      <c r="BQ69" s="9"/>
      <c r="BR69" s="9"/>
      <c r="BS69" s="24"/>
      <c r="BT69" s="24"/>
      <c r="BU69" s="24"/>
      <c r="BV69" s="9"/>
      <c r="BW69" s="9"/>
      <c r="BX69" s="9"/>
      <c r="BY69" s="9"/>
      <c r="BZ69" s="9"/>
      <c r="CA69" s="9"/>
      <c r="CB69" s="9"/>
      <c r="CC69" s="9"/>
      <c r="CD69" s="9"/>
      <c r="CE69" s="9"/>
      <c r="CF69" s="9"/>
      <c r="CG69" s="9"/>
      <c r="CH69" s="9"/>
    </row>
    <row r="70" spans="4:86" x14ac:dyDescent="0.25">
      <c r="D70" s="47"/>
      <c r="E70" s="47"/>
      <c r="F70" s="47"/>
      <c r="R70" s="45"/>
      <c r="S70" s="45"/>
      <c r="T70" s="45"/>
      <c r="BG70" s="24"/>
      <c r="BH70" s="24"/>
      <c r="BN70" s="9"/>
      <c r="BO70" s="9"/>
      <c r="BP70" s="9"/>
      <c r="BQ70" s="9"/>
      <c r="BR70" s="9"/>
      <c r="BS70" s="9"/>
      <c r="BT70" s="24"/>
      <c r="BU70" s="24"/>
      <c r="BV70" s="9"/>
      <c r="BW70" s="9"/>
      <c r="BX70" s="9"/>
      <c r="BY70" s="9"/>
      <c r="BZ70" s="9"/>
      <c r="CA70" s="9"/>
      <c r="CB70" s="9"/>
      <c r="CC70" s="9"/>
      <c r="CD70" s="9"/>
      <c r="CE70" s="9"/>
      <c r="CF70" s="9"/>
      <c r="CG70" s="9"/>
      <c r="CH70" s="9"/>
    </row>
    <row r="71" spans="4:86" x14ac:dyDescent="0.25">
      <c r="D71" s="47"/>
      <c r="E71" s="47"/>
      <c r="F71" s="47"/>
      <c r="R71" s="45"/>
      <c r="S71" s="45"/>
      <c r="T71" s="45"/>
      <c r="BF71" s="32"/>
      <c r="BG71" s="24"/>
      <c r="BH71" s="24"/>
      <c r="BN71" s="9"/>
      <c r="BO71" s="9"/>
      <c r="BP71" s="9"/>
      <c r="BQ71" s="9"/>
      <c r="BR71" s="9"/>
      <c r="BS71" s="32"/>
      <c r="BT71" s="24"/>
      <c r="BU71" s="24"/>
      <c r="BV71" s="9"/>
      <c r="BW71" s="9"/>
      <c r="BX71" s="9"/>
      <c r="BY71" s="9"/>
      <c r="BZ71" s="9"/>
      <c r="CA71" s="9"/>
      <c r="CB71" s="9"/>
      <c r="CC71" s="9"/>
      <c r="CD71" s="9"/>
      <c r="CE71" s="9"/>
      <c r="CF71" s="9"/>
      <c r="CG71" s="9"/>
      <c r="CH71" s="9"/>
    </row>
    <row r="72" spans="4:86" x14ac:dyDescent="0.25">
      <c r="D72" s="47"/>
      <c r="E72" s="47"/>
      <c r="F72" s="47"/>
      <c r="BF72" s="32"/>
      <c r="BG72" s="24"/>
      <c r="BH72" s="24"/>
      <c r="BN72" s="9"/>
      <c r="BO72" s="9"/>
      <c r="BP72" s="9"/>
      <c r="BQ72" s="9"/>
      <c r="BR72" s="9"/>
      <c r="BS72" s="32"/>
      <c r="BT72" s="24"/>
      <c r="BU72" s="24"/>
      <c r="BV72" s="9"/>
      <c r="BW72" s="9"/>
      <c r="BX72" s="9"/>
      <c r="BY72" s="9"/>
      <c r="BZ72" s="9"/>
      <c r="CA72" s="9"/>
      <c r="CB72" s="9"/>
      <c r="CC72" s="9"/>
      <c r="CD72" s="9"/>
      <c r="CE72" s="9"/>
      <c r="CF72" s="9"/>
      <c r="CG72" s="9"/>
      <c r="CH72" s="9"/>
    </row>
    <row r="73" spans="4:86" x14ac:dyDescent="0.25">
      <c r="D73" s="47"/>
      <c r="E73" s="47"/>
      <c r="F73" s="47"/>
      <c r="BN73" s="9"/>
      <c r="BO73" s="9"/>
      <c r="BP73" s="9"/>
      <c r="BQ73" s="9"/>
      <c r="BR73" s="9"/>
      <c r="BS73" s="9"/>
      <c r="BT73" s="9"/>
      <c r="BU73" s="9"/>
      <c r="BV73" s="9"/>
      <c r="BW73" s="9"/>
      <c r="BX73" s="9"/>
      <c r="BY73" s="9"/>
      <c r="BZ73" s="9"/>
      <c r="CA73" s="9"/>
      <c r="CB73" s="9"/>
      <c r="CC73" s="9"/>
      <c r="CD73" s="9"/>
      <c r="CE73" s="9"/>
      <c r="CF73" s="9"/>
      <c r="CG73" s="9"/>
      <c r="CH73" s="9"/>
    </row>
    <row r="74" spans="4:86" x14ac:dyDescent="0.25">
      <c r="D74" s="47"/>
      <c r="E74" s="47"/>
      <c r="F74" s="47"/>
      <c r="BN74" s="9"/>
      <c r="BO74" s="9"/>
      <c r="BP74" s="9"/>
      <c r="BQ74" s="9"/>
      <c r="BR74" s="9"/>
      <c r="BS74" s="9"/>
      <c r="BT74" s="9"/>
      <c r="BU74" s="9"/>
      <c r="BV74" s="9"/>
      <c r="BW74" s="9"/>
      <c r="BX74" s="9"/>
      <c r="BY74" s="9"/>
      <c r="BZ74" s="9"/>
      <c r="CA74" s="9"/>
      <c r="CB74" s="9"/>
      <c r="CC74" s="9"/>
      <c r="CD74" s="9"/>
      <c r="CE74" s="9"/>
      <c r="CF74" s="9"/>
      <c r="CG74" s="9"/>
      <c r="CH74" s="9"/>
    </row>
    <row r="75" spans="4:86" x14ac:dyDescent="0.25">
      <c r="BN75" s="9"/>
      <c r="BO75" s="9"/>
      <c r="BP75" s="9"/>
      <c r="BQ75" s="9"/>
      <c r="BR75" s="9"/>
      <c r="BS75" s="9"/>
      <c r="BT75" s="9"/>
      <c r="BU75" s="9"/>
      <c r="BV75" s="9"/>
      <c r="BW75" s="9"/>
      <c r="BX75" s="9"/>
      <c r="BY75" s="9"/>
      <c r="BZ75" s="9"/>
      <c r="CA75" s="9"/>
      <c r="CB75" s="9"/>
      <c r="CC75" s="9"/>
      <c r="CD75" s="9"/>
      <c r="CE75" s="9"/>
      <c r="CF75" s="9"/>
      <c r="CG75" s="9"/>
      <c r="CH75" s="9"/>
    </row>
    <row r="76" spans="4:86" x14ac:dyDescent="0.25">
      <c r="BC76" s="8"/>
      <c r="BD76" s="8"/>
      <c r="BE76" s="8"/>
      <c r="BF76" s="8"/>
      <c r="BG76" s="8"/>
      <c r="BH76" s="8"/>
      <c r="BI76" s="8"/>
      <c r="BJ76" s="8"/>
      <c r="BK76" s="8"/>
      <c r="BL76" s="8"/>
      <c r="BM76" s="8"/>
      <c r="BN76" s="8"/>
      <c r="BO76" s="8"/>
      <c r="BP76" s="8"/>
      <c r="BQ76" s="8"/>
    </row>
    <row r="77" spans="4:86" x14ac:dyDescent="0.25">
      <c r="BC77" s="8"/>
      <c r="BD77" s="8"/>
      <c r="BE77" s="8"/>
      <c r="BF77" s="8"/>
      <c r="BG77" s="8"/>
      <c r="BH77" s="8"/>
      <c r="BI77" s="8"/>
      <c r="BJ77" s="8"/>
      <c r="BK77" s="8"/>
      <c r="BL77" s="8"/>
      <c r="BM77" s="8"/>
      <c r="BN77" s="8"/>
      <c r="BO77" s="8"/>
      <c r="BP77" s="8"/>
      <c r="BQ77" s="8"/>
    </row>
    <row r="78" spans="4:86" x14ac:dyDescent="0.25">
      <c r="BC78" s="8"/>
      <c r="BD78" s="8"/>
      <c r="BE78" s="8"/>
      <c r="BF78" s="8"/>
      <c r="BG78" s="8"/>
      <c r="BH78" s="8"/>
      <c r="BI78" s="8"/>
      <c r="BJ78" s="8"/>
      <c r="BK78" s="8"/>
      <c r="BL78" s="8"/>
      <c r="BM78" s="8"/>
      <c r="BN78" s="8"/>
      <c r="BO78" s="8"/>
      <c r="BP78" s="8"/>
      <c r="BQ78" s="8"/>
    </row>
    <row r="79" spans="4:86" x14ac:dyDescent="0.25">
      <c r="BC79" s="8"/>
      <c r="BD79" s="8"/>
      <c r="BE79" s="8"/>
      <c r="BF79" s="8"/>
      <c r="BG79" s="8"/>
      <c r="BH79" s="8"/>
      <c r="BI79" s="8"/>
      <c r="BJ79" s="8"/>
      <c r="BK79" s="8"/>
      <c r="BL79" s="8"/>
      <c r="BM79" s="8"/>
      <c r="BN79" s="8"/>
      <c r="BO79" s="8"/>
      <c r="BP79" s="8"/>
      <c r="BQ79" s="8"/>
    </row>
    <row r="80" spans="4:86" x14ac:dyDescent="0.25">
      <c r="BC80" s="8"/>
      <c r="BD80" s="8"/>
      <c r="BE80" s="8"/>
      <c r="BF80" s="8"/>
      <c r="BG80" s="8"/>
      <c r="BH80" s="8"/>
      <c r="BI80" s="8"/>
      <c r="BJ80" s="8"/>
      <c r="BK80" s="8"/>
      <c r="BL80" s="8"/>
      <c r="BM80" s="8"/>
      <c r="BN80" s="8"/>
      <c r="BO80" s="8"/>
      <c r="BP80" s="8"/>
      <c r="BQ80" s="8"/>
    </row>
    <row r="81" spans="1:69" x14ac:dyDescent="0.25">
      <c r="BC81" s="8"/>
      <c r="BD81" s="8"/>
      <c r="BE81" s="8"/>
      <c r="BF81" s="8"/>
      <c r="BG81" s="8"/>
      <c r="BH81" s="8"/>
      <c r="BI81" s="8"/>
      <c r="BJ81" s="8"/>
      <c r="BK81" s="8"/>
      <c r="BL81" s="8"/>
      <c r="BM81" s="8"/>
      <c r="BN81" s="8"/>
      <c r="BO81" s="8"/>
      <c r="BP81" s="8"/>
      <c r="BQ81" s="8"/>
    </row>
    <row r="82" spans="1:69" x14ac:dyDescent="0.25">
      <c r="BC82" s="8"/>
      <c r="BD82" s="8"/>
      <c r="BE82" s="8"/>
      <c r="BF82" s="8"/>
      <c r="BG82" s="8"/>
      <c r="BH82" s="8"/>
      <c r="BI82" s="8"/>
      <c r="BJ82" s="8"/>
      <c r="BK82" s="8"/>
      <c r="BL82" s="8"/>
      <c r="BM82" s="8"/>
      <c r="BN82" s="8"/>
      <c r="BO82" s="8"/>
      <c r="BP82" s="8"/>
      <c r="BQ82" s="8"/>
    </row>
    <row r="83" spans="1:69" x14ac:dyDescent="0.25">
      <c r="BC83" s="8"/>
      <c r="BD83" s="8"/>
      <c r="BE83" s="8"/>
      <c r="BF83" s="8"/>
      <c r="BG83" s="8"/>
      <c r="BH83" s="8"/>
      <c r="BI83" s="8"/>
      <c r="BJ83" s="8"/>
      <c r="BK83" s="8"/>
      <c r="BL83" s="8"/>
      <c r="BM83" s="8"/>
      <c r="BN83" s="8"/>
      <c r="BO83" s="8"/>
      <c r="BP83" s="8"/>
      <c r="BQ83" s="8"/>
    </row>
    <row r="84" spans="1:69" x14ac:dyDescent="0.25">
      <c r="BC84" s="8"/>
      <c r="BD84" s="8"/>
      <c r="BE84" s="8"/>
      <c r="BF84" s="8"/>
      <c r="BG84" s="8"/>
      <c r="BH84" s="8"/>
      <c r="BI84" s="8"/>
      <c r="BJ84" s="8"/>
      <c r="BK84" s="8"/>
      <c r="BL84" s="8"/>
      <c r="BM84" s="8"/>
      <c r="BN84" s="8"/>
      <c r="BO84" s="8"/>
      <c r="BP84" s="8"/>
      <c r="BQ84" s="8"/>
    </row>
    <row r="90" spans="1:69" s="46" customFormat="1" x14ac:dyDescent="0.25">
      <c r="A90" s="6"/>
      <c r="B90" s="6"/>
      <c r="C90" s="6"/>
      <c r="D90" s="6"/>
      <c r="E90" s="6"/>
      <c r="F90" s="6"/>
      <c r="G90" s="6"/>
      <c r="H90" s="6"/>
      <c r="I90" s="6"/>
      <c r="J90" s="6"/>
      <c r="K90" s="6"/>
      <c r="L90" s="6"/>
      <c r="M90" s="6"/>
      <c r="N90" s="6"/>
      <c r="O90" s="6"/>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16"/>
      <c r="BD90" s="16"/>
      <c r="BE90" s="16"/>
      <c r="BF90" s="16"/>
      <c r="BG90" s="16"/>
      <c r="BH90" s="16"/>
      <c r="BI90" s="16"/>
      <c r="BJ90" s="16"/>
      <c r="BK90" s="16"/>
      <c r="BL90" s="16"/>
      <c r="BM90" s="16"/>
    </row>
    <row r="91" spans="1:69" s="46" customFormat="1" x14ac:dyDescent="0.25">
      <c r="A91" s="6"/>
      <c r="B91" s="6"/>
      <c r="C91" s="6"/>
      <c r="D91" s="6"/>
      <c r="E91" s="6"/>
      <c r="F91" s="6"/>
      <c r="G91" s="6"/>
      <c r="H91" s="6"/>
      <c r="I91" s="6"/>
      <c r="J91" s="6"/>
      <c r="K91" s="6"/>
      <c r="L91" s="6"/>
      <c r="M91" s="6"/>
      <c r="N91" s="6"/>
      <c r="O91" s="6"/>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16"/>
      <c r="BD91" s="16"/>
      <c r="BE91" s="16"/>
      <c r="BF91" s="16"/>
      <c r="BG91" s="16"/>
      <c r="BH91" s="16"/>
      <c r="BI91" s="16"/>
      <c r="BJ91" s="16"/>
      <c r="BK91" s="16"/>
      <c r="BL91" s="16"/>
      <c r="BM91" s="16"/>
    </row>
    <row r="92" spans="1:69" s="46" customFormat="1" x14ac:dyDescent="0.25">
      <c r="A92" s="6"/>
      <c r="B92" s="6"/>
      <c r="C92" s="6"/>
      <c r="D92" s="6"/>
      <c r="E92" s="6"/>
      <c r="F92" s="6"/>
      <c r="G92" s="6"/>
      <c r="H92" s="6"/>
      <c r="I92" s="6"/>
      <c r="J92" s="6"/>
      <c r="K92" s="6"/>
      <c r="L92" s="6"/>
      <c r="M92" s="6"/>
      <c r="N92" s="6"/>
      <c r="O92" s="6"/>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16"/>
      <c r="BD92" s="16"/>
      <c r="BE92" s="16"/>
      <c r="BF92" s="16"/>
      <c r="BG92" s="16"/>
      <c r="BH92" s="16"/>
      <c r="BI92" s="16"/>
      <c r="BJ92" s="16"/>
      <c r="BK92" s="16"/>
      <c r="BL92" s="16"/>
      <c r="BM92" s="16"/>
    </row>
    <row r="93" spans="1:69" s="46" customFormat="1" ht="11.4" x14ac:dyDescent="0.2">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16"/>
      <c r="BD93" s="16"/>
      <c r="BE93" s="16"/>
      <c r="BF93" s="16"/>
      <c r="BG93" s="16"/>
      <c r="BH93" s="16"/>
      <c r="BI93" s="16"/>
      <c r="BJ93" s="16"/>
      <c r="BK93" s="16"/>
      <c r="BL93" s="16"/>
      <c r="BM93" s="16"/>
    </row>
    <row r="94" spans="1:69" s="46" customFormat="1" ht="11.4" x14ac:dyDescent="0.2">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16"/>
      <c r="BD94" s="16"/>
      <c r="BE94" s="16"/>
      <c r="BF94" s="16"/>
      <c r="BG94" s="16"/>
      <c r="BH94" s="16"/>
      <c r="BI94" s="16"/>
      <c r="BJ94" s="16"/>
      <c r="BK94" s="16"/>
      <c r="BL94" s="16"/>
      <c r="BM94" s="16"/>
    </row>
    <row r="95" spans="1:69" s="46" customFormat="1" ht="11.4" x14ac:dyDescent="0.2">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16"/>
      <c r="BD95" s="16"/>
      <c r="BE95" s="16"/>
      <c r="BF95" s="16"/>
      <c r="BG95" s="16"/>
      <c r="BH95" s="16"/>
      <c r="BI95" s="16"/>
      <c r="BJ95" s="16"/>
      <c r="BK95" s="16"/>
      <c r="BL95" s="16"/>
      <c r="BM95" s="16"/>
    </row>
    <row r="96" spans="1:69" s="46" customFormat="1" ht="11.4" x14ac:dyDescent="0.2">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16"/>
      <c r="BD96" s="16"/>
      <c r="BE96" s="16"/>
      <c r="BF96" s="16"/>
      <c r="BG96" s="16"/>
      <c r="BH96" s="16"/>
      <c r="BI96" s="16"/>
      <c r="BJ96" s="16"/>
      <c r="BK96" s="16"/>
      <c r="BL96" s="16"/>
      <c r="BM96" s="16"/>
    </row>
    <row r="97" spans="1:65" s="46" customFormat="1" ht="11.4" x14ac:dyDescent="0.2">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16"/>
      <c r="BD97" s="16"/>
      <c r="BE97" s="16"/>
      <c r="BF97" s="16"/>
      <c r="BG97" s="16"/>
      <c r="BH97" s="16"/>
      <c r="BI97" s="16"/>
      <c r="BJ97" s="16"/>
      <c r="BK97" s="16"/>
      <c r="BL97" s="16"/>
      <c r="BM97" s="16"/>
    </row>
    <row r="98" spans="1:65" x14ac:dyDescent="0.25">
      <c r="A98" s="46"/>
      <c r="B98" s="46"/>
      <c r="C98" s="46"/>
      <c r="D98" s="46"/>
      <c r="E98" s="46"/>
      <c r="F98" s="46"/>
      <c r="G98" s="46"/>
      <c r="H98" s="46"/>
      <c r="I98" s="46"/>
      <c r="J98" s="46"/>
      <c r="K98" s="46"/>
      <c r="L98" s="46"/>
      <c r="M98" s="46"/>
      <c r="N98" s="46"/>
      <c r="O98" s="46"/>
    </row>
    <row r="99" spans="1:65" x14ac:dyDescent="0.25">
      <c r="A99" s="46"/>
      <c r="B99" s="46"/>
      <c r="C99" s="46"/>
      <c r="D99" s="46"/>
      <c r="E99" s="46"/>
      <c r="F99" s="46"/>
      <c r="G99" s="46"/>
      <c r="H99" s="46"/>
      <c r="I99" s="46"/>
      <c r="J99" s="46"/>
      <c r="K99" s="46"/>
      <c r="L99" s="46"/>
      <c r="M99" s="46"/>
      <c r="N99" s="46"/>
      <c r="O99" s="46"/>
    </row>
    <row r="100" spans="1:65" x14ac:dyDescent="0.25">
      <c r="A100" s="46"/>
      <c r="B100" s="46"/>
      <c r="C100" s="46"/>
      <c r="D100" s="46"/>
      <c r="E100" s="46"/>
      <c r="F100" s="46"/>
      <c r="G100" s="46"/>
      <c r="H100" s="46"/>
      <c r="I100" s="46"/>
      <c r="J100" s="46"/>
      <c r="K100" s="46"/>
      <c r="L100" s="46"/>
      <c r="M100" s="46"/>
      <c r="N100" s="46"/>
      <c r="O100" s="46"/>
    </row>
  </sheetData>
  <sheetProtection selectLockedCells="1" autoFilter="0" selectUnlockedCells="1"/>
  <mergeCells count="6">
    <mergeCell ref="V37:X37"/>
    <mergeCell ref="D37:F37"/>
    <mergeCell ref="G37:I37"/>
    <mergeCell ref="S37:U37"/>
    <mergeCell ref="J37:L37"/>
    <mergeCell ref="M37:O37"/>
  </mergeCells>
  <conditionalFormatting sqref="D60:F74 S39:X45 D39:O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9"/>
  <sheetViews>
    <sheetView workbookViewId="0">
      <selection activeCell="K30" sqref="K30"/>
    </sheetView>
  </sheetViews>
  <sheetFormatPr defaultRowHeight="13.2" x14ac:dyDescent="0.25"/>
  <cols>
    <col min="1" max="1" width="40.5546875" bestFit="1" customWidth="1"/>
    <col min="3" max="3" width="21.77734375" bestFit="1" customWidth="1"/>
    <col min="4" max="4" width="13.5546875" customWidth="1"/>
    <col min="5" max="5" width="14.88671875" customWidth="1"/>
    <col min="6" max="11" width="11.21875" customWidth="1"/>
  </cols>
  <sheetData>
    <row r="1" spans="1:12" x14ac:dyDescent="0.25">
      <c r="A1" s="1" t="s">
        <v>10</v>
      </c>
      <c r="B1" s="1" t="s">
        <v>0</v>
      </c>
      <c r="C1" s="1" t="s">
        <v>1</v>
      </c>
      <c r="D1" s="1" t="s">
        <v>2</v>
      </c>
      <c r="E1" s="1" t="s">
        <v>3</v>
      </c>
      <c r="F1" s="1" t="s">
        <v>35</v>
      </c>
      <c r="G1" s="1" t="s">
        <v>4</v>
      </c>
      <c r="H1" s="1" t="s">
        <v>36</v>
      </c>
      <c r="I1" s="1" t="s">
        <v>38</v>
      </c>
      <c r="J1" s="1" t="s">
        <v>37</v>
      </c>
      <c r="K1" s="1" t="s">
        <v>39</v>
      </c>
      <c r="L1" s="1"/>
    </row>
    <row r="2" spans="1:12" x14ac:dyDescent="0.25">
      <c r="A2" t="str">
        <f>B2&amp;C2&amp;D2&amp;E2</f>
        <v>2006OverweightAllSexMaori</v>
      </c>
      <c r="B2">
        <v>2006</v>
      </c>
      <c r="C2" t="s">
        <v>81</v>
      </c>
      <c r="D2" t="s">
        <v>5</v>
      </c>
      <c r="E2" t="s">
        <v>9</v>
      </c>
      <c r="F2">
        <v>29.474</v>
      </c>
      <c r="G2">
        <v>31.505569999999999</v>
      </c>
      <c r="H2">
        <v>33.610999999999997</v>
      </c>
      <c r="I2">
        <v>0.83620000000000005</v>
      </c>
      <c r="J2">
        <v>0.89659999999999995</v>
      </c>
      <c r="K2">
        <v>0.96120000000000005</v>
      </c>
    </row>
    <row r="3" spans="1:12" x14ac:dyDescent="0.25">
      <c r="A3" t="str">
        <f t="shared" ref="A3:A15" si="0">B3&amp;C3&amp;D3&amp;E3</f>
        <v>2011OverweightAllSexMaori</v>
      </c>
      <c r="B3">
        <v>2011</v>
      </c>
      <c r="C3" t="s">
        <v>81</v>
      </c>
      <c r="D3" t="s">
        <v>5</v>
      </c>
      <c r="E3" t="s">
        <v>9</v>
      </c>
      <c r="F3">
        <v>29.209</v>
      </c>
      <c r="G3">
        <v>31.903675</v>
      </c>
      <c r="H3">
        <v>34.725999999999999</v>
      </c>
      <c r="I3">
        <v>0.8256</v>
      </c>
      <c r="J3">
        <v>0.91210000000000002</v>
      </c>
      <c r="K3">
        <v>1.008</v>
      </c>
    </row>
    <row r="4" spans="1:12" x14ac:dyDescent="0.25">
      <c r="A4" t="str">
        <f t="shared" si="0"/>
        <v>2012OverweightAllSexMaori</v>
      </c>
      <c r="B4">
        <v>2012</v>
      </c>
      <c r="C4" t="s">
        <v>81</v>
      </c>
      <c r="D4" t="s">
        <v>5</v>
      </c>
      <c r="E4" t="s">
        <v>9</v>
      </c>
      <c r="F4">
        <v>25.797999999999998</v>
      </c>
      <c r="G4">
        <v>28.181401000000001</v>
      </c>
      <c r="H4">
        <v>30.693999999999999</v>
      </c>
      <c r="I4">
        <v>0.76529999999999998</v>
      </c>
      <c r="J4">
        <v>0.83860000000000001</v>
      </c>
      <c r="K4">
        <v>0.91890000000000005</v>
      </c>
    </row>
    <row r="5" spans="1:12" x14ac:dyDescent="0.25">
      <c r="A5" t="str">
        <f t="shared" si="0"/>
        <v>2013OverweightAllSexMaori</v>
      </c>
      <c r="B5">
        <v>2013</v>
      </c>
      <c r="C5" t="s">
        <v>81</v>
      </c>
      <c r="D5" t="s">
        <v>5</v>
      </c>
      <c r="E5" t="s">
        <v>9</v>
      </c>
      <c r="F5">
        <v>28.797000000000001</v>
      </c>
      <c r="G5">
        <v>31.465202999999999</v>
      </c>
      <c r="H5">
        <v>34.262</v>
      </c>
      <c r="I5">
        <v>0.82030000000000003</v>
      </c>
      <c r="J5">
        <v>0.88900000000000001</v>
      </c>
      <c r="K5">
        <v>0.96350000000000002</v>
      </c>
    </row>
    <row r="6" spans="1:12" x14ac:dyDescent="0.25">
      <c r="A6" t="str">
        <f t="shared" si="0"/>
        <v>2014OverweightAllSexMaori</v>
      </c>
      <c r="B6">
        <v>2014</v>
      </c>
      <c r="C6" t="s">
        <v>81</v>
      </c>
      <c r="D6" t="s">
        <v>5</v>
      </c>
      <c r="E6" t="s">
        <v>9</v>
      </c>
      <c r="F6">
        <v>27.98</v>
      </c>
      <c r="G6">
        <v>30.365227999999998</v>
      </c>
      <c r="H6">
        <v>32.86</v>
      </c>
      <c r="I6">
        <v>0.80959999999999999</v>
      </c>
      <c r="J6">
        <v>0.88329999999999997</v>
      </c>
      <c r="K6">
        <v>0.96360000000000001</v>
      </c>
    </row>
    <row r="7" spans="1:12" x14ac:dyDescent="0.25">
      <c r="A7" t="str">
        <f t="shared" si="0"/>
        <v>2015OverweightAllSexMaori</v>
      </c>
      <c r="B7">
        <v>2015</v>
      </c>
      <c r="C7" t="s">
        <v>81</v>
      </c>
      <c r="D7" t="s">
        <v>5</v>
      </c>
      <c r="E7" t="s">
        <v>9</v>
      </c>
      <c r="F7">
        <v>27.606000000000002</v>
      </c>
      <c r="G7">
        <v>30.195620000000002</v>
      </c>
      <c r="H7">
        <v>32.917999999999999</v>
      </c>
      <c r="I7">
        <v>0.78590000000000004</v>
      </c>
      <c r="J7">
        <v>0.86399999999999999</v>
      </c>
      <c r="K7">
        <v>0.94979999999999998</v>
      </c>
    </row>
    <row r="8" spans="1:12" x14ac:dyDescent="0.25">
      <c r="A8" t="str">
        <f t="shared" si="0"/>
        <v>2016OverweightAllSexMaori</v>
      </c>
      <c r="B8">
        <v>2016</v>
      </c>
      <c r="C8" t="s">
        <v>81</v>
      </c>
      <c r="D8" t="s">
        <v>5</v>
      </c>
      <c r="E8" t="s">
        <v>9</v>
      </c>
      <c r="F8">
        <v>26.45</v>
      </c>
      <c r="G8">
        <v>28.445492000000002</v>
      </c>
      <c r="H8">
        <v>30.529</v>
      </c>
      <c r="I8">
        <v>0.77949999999999997</v>
      </c>
      <c r="J8">
        <v>0.83550000000000002</v>
      </c>
      <c r="K8">
        <v>0.89570000000000005</v>
      </c>
    </row>
    <row r="9" spans="1:12" x14ac:dyDescent="0.25">
      <c r="A9" t="str">
        <f t="shared" si="0"/>
        <v>2006OverweightAllSexNMNP</v>
      </c>
      <c r="B9">
        <v>2006</v>
      </c>
      <c r="C9" t="s">
        <v>81</v>
      </c>
      <c r="D9" t="s">
        <v>5</v>
      </c>
      <c r="E9" t="s">
        <v>95</v>
      </c>
      <c r="F9">
        <v>32.802999999999997</v>
      </c>
      <c r="G9">
        <v>34.084789999999998</v>
      </c>
      <c r="H9">
        <v>35.39</v>
      </c>
    </row>
    <row r="10" spans="1:12" x14ac:dyDescent="0.25">
      <c r="A10" t="str">
        <f t="shared" si="0"/>
        <v>2011OverweightAllSexNMNP</v>
      </c>
      <c r="B10">
        <v>2011</v>
      </c>
      <c r="C10" t="s">
        <v>81</v>
      </c>
      <c r="D10" t="s">
        <v>5</v>
      </c>
      <c r="E10" t="s">
        <v>95</v>
      </c>
      <c r="F10">
        <v>32.39</v>
      </c>
      <c r="G10">
        <v>33.906395000000003</v>
      </c>
      <c r="H10">
        <v>35.457000000000001</v>
      </c>
    </row>
    <row r="11" spans="1:12" x14ac:dyDescent="0.25">
      <c r="A11" t="str">
        <f t="shared" si="0"/>
        <v>2012OverweightAllSexNMNP</v>
      </c>
      <c r="B11">
        <v>2012</v>
      </c>
      <c r="C11" t="s">
        <v>81</v>
      </c>
      <c r="D11" t="s">
        <v>5</v>
      </c>
      <c r="E11" t="s">
        <v>95</v>
      </c>
      <c r="F11">
        <v>30.692</v>
      </c>
      <c r="G11">
        <v>32.555453999999997</v>
      </c>
      <c r="H11">
        <v>34.475999999999999</v>
      </c>
    </row>
    <row r="12" spans="1:12" x14ac:dyDescent="0.25">
      <c r="A12" t="str">
        <f t="shared" si="0"/>
        <v>2013OverweightAllSexNMNP</v>
      </c>
      <c r="B12">
        <v>2013</v>
      </c>
      <c r="C12" t="s">
        <v>81</v>
      </c>
      <c r="D12" t="s">
        <v>5</v>
      </c>
      <c r="E12" t="s">
        <v>95</v>
      </c>
      <c r="F12">
        <v>32.965000000000003</v>
      </c>
      <c r="G12">
        <v>34.337420999999999</v>
      </c>
      <c r="H12">
        <v>35.735999999999997</v>
      </c>
    </row>
    <row r="13" spans="1:12" x14ac:dyDescent="0.25">
      <c r="A13" t="str">
        <f t="shared" si="0"/>
        <v>2014OverweightAllSexNMNP</v>
      </c>
      <c r="B13">
        <v>2014</v>
      </c>
      <c r="C13" t="s">
        <v>81</v>
      </c>
      <c r="D13" t="s">
        <v>5</v>
      </c>
      <c r="E13" t="s">
        <v>95</v>
      </c>
      <c r="F13">
        <v>32.018000000000001</v>
      </c>
      <c r="G13">
        <v>33.651375000000002</v>
      </c>
      <c r="H13">
        <v>35.325000000000003</v>
      </c>
    </row>
    <row r="14" spans="1:12" x14ac:dyDescent="0.25">
      <c r="A14" t="str">
        <f t="shared" si="0"/>
        <v>2015OverweightAllSexNMNP</v>
      </c>
      <c r="B14">
        <v>2015</v>
      </c>
      <c r="C14" t="s">
        <v>81</v>
      </c>
      <c r="D14" t="s">
        <v>5</v>
      </c>
      <c r="E14" t="s">
        <v>95</v>
      </c>
      <c r="F14">
        <v>33.226999999999997</v>
      </c>
      <c r="G14">
        <v>34.807526000000003</v>
      </c>
      <c r="H14">
        <v>36.421999999999997</v>
      </c>
    </row>
    <row r="15" spans="1:12" x14ac:dyDescent="0.25">
      <c r="A15" t="str">
        <f t="shared" si="0"/>
        <v>2016OverweightAllSexNMNP</v>
      </c>
      <c r="B15">
        <v>2016</v>
      </c>
      <c r="C15" t="s">
        <v>81</v>
      </c>
      <c r="D15" t="s">
        <v>5</v>
      </c>
      <c r="E15" t="s">
        <v>95</v>
      </c>
      <c r="F15">
        <v>31.556000000000001</v>
      </c>
      <c r="G15">
        <v>32.928764999999999</v>
      </c>
      <c r="H15">
        <v>34.331000000000003</v>
      </c>
    </row>
    <row r="16" spans="1:12" x14ac:dyDescent="0.25">
      <c r="A16" t="str">
        <f t="shared" ref="A16:A64" si="1">B16&amp;C16&amp;D16&amp;E16</f>
        <v>2006OverweightFemaleMaori</v>
      </c>
      <c r="B16">
        <v>2006</v>
      </c>
      <c r="C16" t="s">
        <v>81</v>
      </c>
      <c r="D16" t="s">
        <v>7</v>
      </c>
      <c r="E16" t="s">
        <v>9</v>
      </c>
      <c r="F16">
        <v>26.481999999999999</v>
      </c>
      <c r="G16">
        <v>29.463889000000002</v>
      </c>
      <c r="H16">
        <v>32.633000000000003</v>
      </c>
      <c r="I16">
        <v>0.89390000000000003</v>
      </c>
      <c r="J16">
        <v>1.0089999999999999</v>
      </c>
      <c r="K16">
        <v>1.1379999999999999</v>
      </c>
    </row>
    <row r="17" spans="1:11" x14ac:dyDescent="0.25">
      <c r="A17" t="str">
        <f t="shared" si="1"/>
        <v>2011OverweightFemaleMaori</v>
      </c>
      <c r="B17">
        <v>2011</v>
      </c>
      <c r="C17" t="s">
        <v>81</v>
      </c>
      <c r="D17" t="s">
        <v>7</v>
      </c>
      <c r="E17" t="s">
        <v>9</v>
      </c>
      <c r="F17">
        <v>23.387</v>
      </c>
      <c r="G17">
        <v>26.885072000000001</v>
      </c>
      <c r="H17">
        <v>30.696999999999999</v>
      </c>
      <c r="I17">
        <v>0.7661</v>
      </c>
      <c r="J17">
        <v>0.89580000000000004</v>
      </c>
      <c r="K17">
        <v>1.048</v>
      </c>
    </row>
    <row r="18" spans="1:11" x14ac:dyDescent="0.25">
      <c r="A18" t="str">
        <f t="shared" si="1"/>
        <v>2012OverweightFemaleMaori</v>
      </c>
      <c r="B18">
        <v>2012</v>
      </c>
      <c r="C18" t="s">
        <v>81</v>
      </c>
      <c r="D18" t="s">
        <v>7</v>
      </c>
      <c r="E18" t="s">
        <v>9</v>
      </c>
      <c r="F18">
        <v>22.59</v>
      </c>
      <c r="G18">
        <v>25.561703999999999</v>
      </c>
      <c r="H18">
        <v>28.779</v>
      </c>
      <c r="I18">
        <v>0.77690000000000003</v>
      </c>
      <c r="J18">
        <v>0.87970000000000004</v>
      </c>
      <c r="K18">
        <v>0.99619999999999997</v>
      </c>
    </row>
    <row r="19" spans="1:11" x14ac:dyDescent="0.25">
      <c r="A19" t="str">
        <f t="shared" si="1"/>
        <v>2013OverweightFemaleMaori</v>
      </c>
      <c r="B19">
        <v>2013</v>
      </c>
      <c r="C19" t="s">
        <v>81</v>
      </c>
      <c r="D19" t="s">
        <v>7</v>
      </c>
      <c r="E19" t="s">
        <v>9</v>
      </c>
      <c r="F19">
        <v>25.053999999999998</v>
      </c>
      <c r="G19">
        <v>28.574686</v>
      </c>
      <c r="H19">
        <v>32.375999999999998</v>
      </c>
      <c r="I19">
        <v>0.84409999999999996</v>
      </c>
      <c r="J19">
        <v>0.95499999999999996</v>
      </c>
      <c r="K19">
        <v>1.08</v>
      </c>
    </row>
    <row r="20" spans="1:11" x14ac:dyDescent="0.25">
      <c r="A20" t="str">
        <f t="shared" si="1"/>
        <v>2014OverweightFemaleMaori</v>
      </c>
      <c r="B20">
        <v>2014</v>
      </c>
      <c r="C20" t="s">
        <v>81</v>
      </c>
      <c r="D20" t="s">
        <v>7</v>
      </c>
      <c r="E20" t="s">
        <v>9</v>
      </c>
      <c r="F20">
        <v>22.811</v>
      </c>
      <c r="G20">
        <v>25.71266</v>
      </c>
      <c r="H20">
        <v>28.844999999999999</v>
      </c>
      <c r="I20">
        <v>0.80279999999999996</v>
      </c>
      <c r="J20">
        <v>0.90800000000000003</v>
      </c>
      <c r="K20">
        <v>1.0269999999999999</v>
      </c>
    </row>
    <row r="21" spans="1:11" x14ac:dyDescent="0.25">
      <c r="A21" t="str">
        <f t="shared" si="1"/>
        <v>2015OverweightFemaleMaori</v>
      </c>
      <c r="B21">
        <v>2015</v>
      </c>
      <c r="C21" t="s">
        <v>81</v>
      </c>
      <c r="D21" t="s">
        <v>7</v>
      </c>
      <c r="E21" t="s">
        <v>9</v>
      </c>
      <c r="F21">
        <v>27.12</v>
      </c>
      <c r="G21">
        <v>30.324242999999999</v>
      </c>
      <c r="H21">
        <v>33.731000000000002</v>
      </c>
      <c r="I21">
        <v>0.8891</v>
      </c>
      <c r="J21">
        <v>0.99509999999999998</v>
      </c>
      <c r="K21">
        <v>1.1140000000000001</v>
      </c>
    </row>
    <row r="22" spans="1:11" x14ac:dyDescent="0.25">
      <c r="A22" t="str">
        <f t="shared" si="1"/>
        <v>2016OverweightFemaleMaori</v>
      </c>
      <c r="B22">
        <v>2016</v>
      </c>
      <c r="C22" t="s">
        <v>81</v>
      </c>
      <c r="D22" t="s">
        <v>7</v>
      </c>
      <c r="E22" t="s">
        <v>9</v>
      </c>
      <c r="F22">
        <v>25.225000000000001</v>
      </c>
      <c r="G22">
        <v>27.612991000000001</v>
      </c>
      <c r="H22">
        <v>30.135999999999999</v>
      </c>
      <c r="I22">
        <v>0.8518</v>
      </c>
      <c r="J22">
        <v>0.93789999999999996</v>
      </c>
      <c r="K22">
        <v>1.0329999999999999</v>
      </c>
    </row>
    <row r="23" spans="1:11" x14ac:dyDescent="0.25">
      <c r="A23" t="str">
        <f t="shared" si="1"/>
        <v>2006OverweightFemaleNMNP</v>
      </c>
      <c r="B23">
        <v>2006</v>
      </c>
      <c r="C23" t="s">
        <v>81</v>
      </c>
      <c r="D23" t="s">
        <v>7</v>
      </c>
      <c r="E23" t="s">
        <v>95</v>
      </c>
      <c r="F23">
        <v>25.803999999999998</v>
      </c>
      <c r="G23">
        <v>27.794716999999999</v>
      </c>
      <c r="H23">
        <v>29.878</v>
      </c>
    </row>
    <row r="24" spans="1:11" x14ac:dyDescent="0.25">
      <c r="A24" t="str">
        <f t="shared" si="1"/>
        <v>2011OverweightFemaleNMNP</v>
      </c>
      <c r="B24">
        <v>2011</v>
      </c>
      <c r="C24" t="s">
        <v>81</v>
      </c>
      <c r="D24" t="s">
        <v>7</v>
      </c>
      <c r="E24" t="s">
        <v>95</v>
      </c>
      <c r="F24">
        <v>26.385000000000002</v>
      </c>
      <c r="G24">
        <v>28.795197999999999</v>
      </c>
      <c r="H24">
        <v>31.332000000000001</v>
      </c>
    </row>
    <row r="25" spans="1:11" x14ac:dyDescent="0.25">
      <c r="A25" t="str">
        <f t="shared" si="1"/>
        <v>2012OverweightFemaleNMNP</v>
      </c>
      <c r="B25">
        <v>2012</v>
      </c>
      <c r="C25" t="s">
        <v>81</v>
      </c>
      <c r="D25" t="s">
        <v>7</v>
      </c>
      <c r="E25" t="s">
        <v>95</v>
      </c>
      <c r="F25">
        <v>25.805</v>
      </c>
      <c r="G25">
        <v>28.038976000000002</v>
      </c>
      <c r="H25">
        <v>30.388000000000002</v>
      </c>
    </row>
    <row r="26" spans="1:11" x14ac:dyDescent="0.25">
      <c r="A26" t="str">
        <f t="shared" si="1"/>
        <v>2013OverweightFemaleNMNP</v>
      </c>
      <c r="B26">
        <v>2013</v>
      </c>
      <c r="C26" t="s">
        <v>81</v>
      </c>
      <c r="D26" t="s">
        <v>7</v>
      </c>
      <c r="E26" t="s">
        <v>95</v>
      </c>
      <c r="F26">
        <v>27.117999999999999</v>
      </c>
      <c r="G26">
        <v>28.834862999999999</v>
      </c>
      <c r="H26">
        <v>30.614999999999998</v>
      </c>
    </row>
    <row r="27" spans="1:11" x14ac:dyDescent="0.25">
      <c r="A27" t="str">
        <f t="shared" si="1"/>
        <v>2014OverweightFemaleNMNP</v>
      </c>
      <c r="B27">
        <v>2014</v>
      </c>
      <c r="C27" t="s">
        <v>81</v>
      </c>
      <c r="D27" t="s">
        <v>7</v>
      </c>
      <c r="E27" t="s">
        <v>95</v>
      </c>
      <c r="F27">
        <v>26.437000000000001</v>
      </c>
      <c r="G27">
        <v>28.466028999999999</v>
      </c>
      <c r="H27">
        <v>30.585999999999999</v>
      </c>
    </row>
    <row r="28" spans="1:11" x14ac:dyDescent="0.25">
      <c r="A28" t="str">
        <f t="shared" si="1"/>
        <v>2015OverweightFemaleNMNP</v>
      </c>
      <c r="B28">
        <v>2015</v>
      </c>
      <c r="C28" t="s">
        <v>81</v>
      </c>
      <c r="D28" t="s">
        <v>7</v>
      </c>
      <c r="E28" t="s">
        <v>95</v>
      </c>
      <c r="F28">
        <v>27.515999999999998</v>
      </c>
      <c r="G28">
        <v>29.388776</v>
      </c>
      <c r="H28">
        <v>31.334</v>
      </c>
    </row>
    <row r="29" spans="1:11" x14ac:dyDescent="0.25">
      <c r="A29" t="str">
        <f t="shared" si="1"/>
        <v>2016OverweightFemaleNMNP</v>
      </c>
      <c r="B29">
        <v>2016</v>
      </c>
      <c r="C29" t="s">
        <v>81</v>
      </c>
      <c r="D29" t="s">
        <v>7</v>
      </c>
      <c r="E29" t="s">
        <v>95</v>
      </c>
      <c r="F29">
        <v>25.597999999999999</v>
      </c>
      <c r="G29">
        <v>27.392997000000001</v>
      </c>
      <c r="H29">
        <v>29.265000000000001</v>
      </c>
    </row>
    <row r="30" spans="1:11" x14ac:dyDescent="0.25">
      <c r="A30" t="str">
        <f t="shared" si="1"/>
        <v>2006OverweightMaleMaori</v>
      </c>
      <c r="B30">
        <v>2006</v>
      </c>
      <c r="C30" t="s">
        <v>81</v>
      </c>
      <c r="D30" t="s">
        <v>6</v>
      </c>
      <c r="E30" t="s">
        <v>9</v>
      </c>
      <c r="F30">
        <v>30.606999999999999</v>
      </c>
      <c r="G30">
        <v>34.03201</v>
      </c>
      <c r="H30">
        <v>37.633000000000003</v>
      </c>
      <c r="I30">
        <v>0.74209999999999998</v>
      </c>
      <c r="J30">
        <v>0.82609999999999995</v>
      </c>
      <c r="K30">
        <v>0.91969999999999996</v>
      </c>
    </row>
    <row r="31" spans="1:11" x14ac:dyDescent="0.25">
      <c r="A31" t="str">
        <f t="shared" si="1"/>
        <v>2011OverweightMaleMaori</v>
      </c>
      <c r="B31">
        <v>2011</v>
      </c>
      <c r="C31" t="s">
        <v>81</v>
      </c>
      <c r="D31" t="s">
        <v>6</v>
      </c>
      <c r="E31" t="s">
        <v>9</v>
      </c>
      <c r="F31">
        <v>33.462000000000003</v>
      </c>
      <c r="G31">
        <v>37.93439</v>
      </c>
      <c r="H31">
        <v>42.621000000000002</v>
      </c>
      <c r="I31">
        <v>0.81459999999999999</v>
      </c>
      <c r="J31">
        <v>0.92979999999999996</v>
      </c>
      <c r="K31">
        <v>1.0609999999999999</v>
      </c>
    </row>
    <row r="32" spans="1:11" x14ac:dyDescent="0.25">
      <c r="A32" t="str">
        <f t="shared" si="1"/>
        <v>2012OverweightMaleMaori</v>
      </c>
      <c r="B32">
        <v>2012</v>
      </c>
      <c r="C32" t="s">
        <v>81</v>
      </c>
      <c r="D32" t="s">
        <v>6</v>
      </c>
      <c r="E32" t="s">
        <v>9</v>
      </c>
      <c r="F32">
        <v>26.808</v>
      </c>
      <c r="G32">
        <v>31.233391999999998</v>
      </c>
      <c r="H32">
        <v>36.029000000000003</v>
      </c>
      <c r="I32">
        <v>0.70779999999999998</v>
      </c>
      <c r="J32">
        <v>0.81510000000000005</v>
      </c>
      <c r="K32">
        <v>0.93859999999999999</v>
      </c>
    </row>
    <row r="33" spans="1:11" x14ac:dyDescent="0.25">
      <c r="A33" t="str">
        <f t="shared" si="1"/>
        <v>2013OverweightMaleMaori</v>
      </c>
      <c r="B33">
        <v>2013</v>
      </c>
      <c r="C33" t="s">
        <v>81</v>
      </c>
      <c r="D33" t="s">
        <v>6</v>
      </c>
      <c r="E33" t="s">
        <v>9</v>
      </c>
      <c r="F33">
        <v>31.170999999999999</v>
      </c>
      <c r="G33">
        <v>34.755239000000003</v>
      </c>
      <c r="H33">
        <v>38.521000000000001</v>
      </c>
      <c r="I33">
        <v>0.7661</v>
      </c>
      <c r="J33">
        <v>0.84989999999999999</v>
      </c>
      <c r="K33">
        <v>0.94289999999999996</v>
      </c>
    </row>
    <row r="34" spans="1:11" x14ac:dyDescent="0.25">
      <c r="A34" t="str">
        <f t="shared" si="1"/>
        <v>2014OverweightMaleMaori</v>
      </c>
      <c r="B34">
        <v>2014</v>
      </c>
      <c r="C34" t="s">
        <v>81</v>
      </c>
      <c r="D34" t="s">
        <v>6</v>
      </c>
      <c r="E34" t="s">
        <v>9</v>
      </c>
      <c r="F34">
        <v>31.427</v>
      </c>
      <c r="G34">
        <v>35.350487000000001</v>
      </c>
      <c r="H34">
        <v>39.481999999999999</v>
      </c>
      <c r="I34">
        <v>0.77129999999999999</v>
      </c>
      <c r="J34">
        <v>0.874</v>
      </c>
      <c r="K34">
        <v>0.99039999999999995</v>
      </c>
    </row>
    <row r="35" spans="1:11" x14ac:dyDescent="0.25">
      <c r="A35" t="str">
        <f t="shared" si="1"/>
        <v>2015OverweightMaleMaori</v>
      </c>
      <c r="B35">
        <v>2015</v>
      </c>
      <c r="C35" t="s">
        <v>81</v>
      </c>
      <c r="D35" t="s">
        <v>6</v>
      </c>
      <c r="E35" t="s">
        <v>9</v>
      </c>
      <c r="F35">
        <v>26.460999999999999</v>
      </c>
      <c r="G35">
        <v>30.593847</v>
      </c>
      <c r="H35">
        <v>35.064</v>
      </c>
      <c r="I35">
        <v>0.67110000000000003</v>
      </c>
      <c r="J35">
        <v>0.77349999999999997</v>
      </c>
      <c r="K35">
        <v>0.89149999999999996</v>
      </c>
    </row>
    <row r="36" spans="1:11" x14ac:dyDescent="0.25">
      <c r="A36" t="str">
        <f t="shared" si="1"/>
        <v>2016OverweightMaleMaori</v>
      </c>
      <c r="B36">
        <v>2016</v>
      </c>
      <c r="C36" t="s">
        <v>81</v>
      </c>
      <c r="D36" t="s">
        <v>6</v>
      </c>
      <c r="E36" t="s">
        <v>9</v>
      </c>
      <c r="F36">
        <v>25.719000000000001</v>
      </c>
      <c r="G36">
        <v>29.595199999999998</v>
      </c>
      <c r="H36">
        <v>33.789000000000001</v>
      </c>
      <c r="I36">
        <v>0.67159999999999997</v>
      </c>
      <c r="J36">
        <v>0.76170000000000004</v>
      </c>
      <c r="K36">
        <v>0.8639</v>
      </c>
    </row>
    <row r="37" spans="1:11" x14ac:dyDescent="0.25">
      <c r="A37" t="str">
        <f t="shared" si="1"/>
        <v>2006OverweightMaleNMNP</v>
      </c>
      <c r="B37">
        <v>2006</v>
      </c>
      <c r="C37" t="s">
        <v>81</v>
      </c>
      <c r="D37" t="s">
        <v>6</v>
      </c>
      <c r="E37" t="s">
        <v>95</v>
      </c>
      <c r="F37">
        <v>38.74</v>
      </c>
      <c r="G37">
        <v>40.625335999999997</v>
      </c>
      <c r="H37">
        <v>42.539000000000001</v>
      </c>
    </row>
    <row r="38" spans="1:11" x14ac:dyDescent="0.25">
      <c r="A38" t="str">
        <f t="shared" si="1"/>
        <v>2011OverweightMaleNMNP</v>
      </c>
      <c r="B38">
        <v>2011</v>
      </c>
      <c r="C38" t="s">
        <v>81</v>
      </c>
      <c r="D38" t="s">
        <v>6</v>
      </c>
      <c r="E38" t="s">
        <v>95</v>
      </c>
      <c r="F38">
        <v>37.048999999999999</v>
      </c>
      <c r="G38">
        <v>39.300645000000003</v>
      </c>
      <c r="H38">
        <v>41.597999999999999</v>
      </c>
    </row>
    <row r="39" spans="1:11" x14ac:dyDescent="0.25">
      <c r="A39" t="str">
        <f t="shared" si="1"/>
        <v>2012OverweightMaleNMNP</v>
      </c>
      <c r="B39">
        <v>2012</v>
      </c>
      <c r="C39" t="s">
        <v>81</v>
      </c>
      <c r="D39" t="s">
        <v>6</v>
      </c>
      <c r="E39" t="s">
        <v>95</v>
      </c>
      <c r="F39">
        <v>34.759</v>
      </c>
      <c r="G39">
        <v>37.318286999999998</v>
      </c>
      <c r="H39">
        <v>39.951000000000001</v>
      </c>
    </row>
    <row r="40" spans="1:11" x14ac:dyDescent="0.25">
      <c r="A40" t="str">
        <f t="shared" si="1"/>
        <v>2013OverweightMaleNMNP</v>
      </c>
      <c r="B40">
        <v>2013</v>
      </c>
      <c r="C40" t="s">
        <v>81</v>
      </c>
      <c r="D40" t="s">
        <v>6</v>
      </c>
      <c r="E40" t="s">
        <v>95</v>
      </c>
      <c r="F40">
        <v>38.06</v>
      </c>
      <c r="G40">
        <v>40.223553000000003</v>
      </c>
      <c r="H40">
        <v>42.426000000000002</v>
      </c>
    </row>
    <row r="41" spans="1:11" x14ac:dyDescent="0.25">
      <c r="A41" t="str">
        <f t="shared" si="1"/>
        <v>2014OverweightMaleNMNP</v>
      </c>
      <c r="B41">
        <v>2014</v>
      </c>
      <c r="C41" t="s">
        <v>81</v>
      </c>
      <c r="D41" t="s">
        <v>6</v>
      </c>
      <c r="E41" t="s">
        <v>95</v>
      </c>
      <c r="F41">
        <v>36.790999999999997</v>
      </c>
      <c r="G41">
        <v>39.202551</v>
      </c>
      <c r="H41">
        <v>41.667999999999999</v>
      </c>
    </row>
    <row r="42" spans="1:11" x14ac:dyDescent="0.25">
      <c r="A42" t="str">
        <f t="shared" si="1"/>
        <v>2015OverweightMaleNMNP</v>
      </c>
      <c r="B42">
        <v>2015</v>
      </c>
      <c r="C42" t="s">
        <v>81</v>
      </c>
      <c r="D42" t="s">
        <v>6</v>
      </c>
      <c r="E42" t="s">
        <v>95</v>
      </c>
      <c r="F42">
        <v>38.079000000000001</v>
      </c>
      <c r="G42">
        <v>40.327717999999997</v>
      </c>
      <c r="H42">
        <v>42.618000000000002</v>
      </c>
    </row>
    <row r="43" spans="1:11" x14ac:dyDescent="0.25">
      <c r="A43" t="str">
        <f t="shared" si="1"/>
        <v>2016OverweightMaleNMNP</v>
      </c>
      <c r="B43">
        <v>2016</v>
      </c>
      <c r="C43" t="s">
        <v>81</v>
      </c>
      <c r="D43" t="s">
        <v>6</v>
      </c>
      <c r="E43" t="s">
        <v>95</v>
      </c>
      <c r="F43">
        <v>36.360999999999997</v>
      </c>
      <c r="G43">
        <v>38.554900000000004</v>
      </c>
      <c r="H43">
        <v>40.796999999999997</v>
      </c>
    </row>
    <row r="44" spans="1:11" x14ac:dyDescent="0.25">
      <c r="A44" t="str">
        <f t="shared" si="1"/>
        <v>2006ObeseAllSexMaori</v>
      </c>
      <c r="B44">
        <v>2006</v>
      </c>
      <c r="C44" t="s">
        <v>82</v>
      </c>
      <c r="D44" t="s">
        <v>5</v>
      </c>
      <c r="E44" t="s">
        <v>9</v>
      </c>
      <c r="F44">
        <v>39.134</v>
      </c>
      <c r="G44">
        <v>41.086235000000002</v>
      </c>
      <c r="H44">
        <v>43.067</v>
      </c>
      <c r="I44">
        <v>1.93</v>
      </c>
      <c r="J44">
        <v>2.0750000000000002</v>
      </c>
      <c r="K44">
        <v>2.2320000000000002</v>
      </c>
    </row>
    <row r="45" spans="1:11" x14ac:dyDescent="0.25">
      <c r="A45" t="str">
        <f t="shared" si="1"/>
        <v>2011ObeseAllSexMaori</v>
      </c>
      <c r="B45">
        <v>2011</v>
      </c>
      <c r="C45" t="s">
        <v>82</v>
      </c>
      <c r="D45" t="s">
        <v>5</v>
      </c>
      <c r="E45" t="s">
        <v>9</v>
      </c>
      <c r="F45">
        <v>40.789000000000001</v>
      </c>
      <c r="G45">
        <v>43.603171000000003</v>
      </c>
      <c r="H45">
        <v>46.459000000000003</v>
      </c>
      <c r="I45">
        <v>1.8</v>
      </c>
      <c r="J45">
        <v>1.974</v>
      </c>
      <c r="K45">
        <v>2.165</v>
      </c>
    </row>
    <row r="46" spans="1:11" x14ac:dyDescent="0.25">
      <c r="A46" t="str">
        <f t="shared" si="1"/>
        <v>2012ObeseAllSexMaori</v>
      </c>
      <c r="B46">
        <v>2012</v>
      </c>
      <c r="C46" t="s">
        <v>82</v>
      </c>
      <c r="D46" t="s">
        <v>5</v>
      </c>
      <c r="E46" t="s">
        <v>9</v>
      </c>
      <c r="F46">
        <v>44.332000000000001</v>
      </c>
      <c r="G46">
        <v>47.051507999999998</v>
      </c>
      <c r="H46">
        <v>49.789000000000001</v>
      </c>
      <c r="I46">
        <v>1.869</v>
      </c>
      <c r="J46">
        <v>1.9990000000000001</v>
      </c>
      <c r="K46">
        <v>2.1389999999999998</v>
      </c>
    </row>
    <row r="47" spans="1:11" x14ac:dyDescent="0.25">
      <c r="A47" t="str">
        <f t="shared" si="1"/>
        <v>2013ObeseAllSexMaori</v>
      </c>
      <c r="B47">
        <v>2013</v>
      </c>
      <c r="C47" t="s">
        <v>82</v>
      </c>
      <c r="D47" t="s">
        <v>5</v>
      </c>
      <c r="E47" t="s">
        <v>9</v>
      </c>
      <c r="F47">
        <v>41.281999999999996</v>
      </c>
      <c r="G47">
        <v>43.732519000000003</v>
      </c>
      <c r="H47">
        <v>46.213999999999999</v>
      </c>
      <c r="I47">
        <v>1.8009999999999999</v>
      </c>
      <c r="J47">
        <v>1.9179999999999999</v>
      </c>
      <c r="K47">
        <v>2.0419999999999998</v>
      </c>
    </row>
    <row r="48" spans="1:11" x14ac:dyDescent="0.25">
      <c r="A48" t="str">
        <f t="shared" si="1"/>
        <v>2014ObeseAllSexMaori</v>
      </c>
      <c r="B48">
        <v>2014</v>
      </c>
      <c r="C48" t="s">
        <v>82</v>
      </c>
      <c r="D48" t="s">
        <v>5</v>
      </c>
      <c r="E48" t="s">
        <v>9</v>
      </c>
      <c r="F48">
        <v>43.271999999999998</v>
      </c>
      <c r="G48">
        <v>46.078363000000003</v>
      </c>
      <c r="H48">
        <v>48.91</v>
      </c>
      <c r="I48">
        <v>1.8169999999999999</v>
      </c>
      <c r="J48">
        <v>1.9390000000000001</v>
      </c>
      <c r="K48">
        <v>2.069</v>
      </c>
    </row>
    <row r="49" spans="1:11" x14ac:dyDescent="0.25">
      <c r="A49" t="str">
        <f t="shared" si="1"/>
        <v>2015ObeseAllSexMaori</v>
      </c>
      <c r="B49">
        <v>2015</v>
      </c>
      <c r="C49" t="s">
        <v>82</v>
      </c>
      <c r="D49" t="s">
        <v>5</v>
      </c>
      <c r="E49" t="s">
        <v>9</v>
      </c>
      <c r="F49">
        <v>44.427999999999997</v>
      </c>
      <c r="G49">
        <v>47.109704999999998</v>
      </c>
      <c r="H49">
        <v>49.808</v>
      </c>
      <c r="I49">
        <v>1.7749999999999999</v>
      </c>
      <c r="J49">
        <v>1.9</v>
      </c>
      <c r="K49">
        <v>2.0329999999999999</v>
      </c>
    </row>
    <row r="50" spans="1:11" x14ac:dyDescent="0.25">
      <c r="A50" t="str">
        <f t="shared" si="1"/>
        <v>2016ObeseAllSexMaori</v>
      </c>
      <c r="B50">
        <v>2016</v>
      </c>
      <c r="C50" t="s">
        <v>82</v>
      </c>
      <c r="D50" t="s">
        <v>5</v>
      </c>
      <c r="E50" t="s">
        <v>9</v>
      </c>
      <c r="F50">
        <v>47.005000000000003</v>
      </c>
      <c r="G50">
        <v>49.533248999999998</v>
      </c>
      <c r="H50">
        <v>52.064</v>
      </c>
      <c r="I50">
        <v>1.869</v>
      </c>
      <c r="J50">
        <v>1.978</v>
      </c>
      <c r="K50">
        <v>2.0939999999999999</v>
      </c>
    </row>
    <row r="51" spans="1:11" x14ac:dyDescent="0.25">
      <c r="A51" t="str">
        <f t="shared" si="1"/>
        <v>2006ObeseAllSexNMNP</v>
      </c>
      <c r="B51">
        <v>2006</v>
      </c>
      <c r="C51" t="s">
        <v>82</v>
      </c>
      <c r="D51" t="s">
        <v>5</v>
      </c>
      <c r="E51" t="s">
        <v>95</v>
      </c>
      <c r="F51">
        <v>17.846</v>
      </c>
      <c r="G51">
        <v>19.004418999999999</v>
      </c>
      <c r="H51">
        <v>20.219000000000001</v>
      </c>
    </row>
    <row r="52" spans="1:11" x14ac:dyDescent="0.25">
      <c r="A52" t="str">
        <f t="shared" si="1"/>
        <v>2011ObeseAllSexNMNP</v>
      </c>
      <c r="B52">
        <v>2011</v>
      </c>
      <c r="C52" t="s">
        <v>82</v>
      </c>
      <c r="D52" t="s">
        <v>5</v>
      </c>
      <c r="E52" t="s">
        <v>95</v>
      </c>
      <c r="F52">
        <v>19.440000000000001</v>
      </c>
      <c r="G52">
        <v>21.000893000000001</v>
      </c>
      <c r="H52">
        <v>22.652000000000001</v>
      </c>
    </row>
    <row r="53" spans="1:11" x14ac:dyDescent="0.25">
      <c r="A53" t="str">
        <f t="shared" si="1"/>
        <v>2012ObeseAllSexNMNP</v>
      </c>
      <c r="B53">
        <v>2012</v>
      </c>
      <c r="C53" t="s">
        <v>82</v>
      </c>
      <c r="D53" t="s">
        <v>5</v>
      </c>
      <c r="E53" t="s">
        <v>95</v>
      </c>
      <c r="F53">
        <v>20.998999999999999</v>
      </c>
      <c r="G53">
        <v>22.432569999999998</v>
      </c>
      <c r="H53">
        <v>23.934000000000001</v>
      </c>
    </row>
    <row r="54" spans="1:11" x14ac:dyDescent="0.25">
      <c r="A54" t="str">
        <f t="shared" si="1"/>
        <v>2013ObeseAllSexNMNP</v>
      </c>
      <c r="B54">
        <v>2013</v>
      </c>
      <c r="C54" t="s">
        <v>82</v>
      </c>
      <c r="D54" t="s">
        <v>5</v>
      </c>
      <c r="E54" t="s">
        <v>95</v>
      </c>
      <c r="F54">
        <v>20.338999999999999</v>
      </c>
      <c r="G54">
        <v>21.620180000000001</v>
      </c>
      <c r="H54">
        <v>22.959</v>
      </c>
    </row>
    <row r="55" spans="1:11" x14ac:dyDescent="0.25">
      <c r="A55" t="str">
        <f t="shared" si="1"/>
        <v>2014ObeseAllSexNMNP</v>
      </c>
      <c r="B55">
        <v>2014</v>
      </c>
      <c r="C55" t="s">
        <v>82</v>
      </c>
      <c r="D55" t="s">
        <v>5</v>
      </c>
      <c r="E55" t="s">
        <v>95</v>
      </c>
      <c r="F55">
        <v>21.140999999999998</v>
      </c>
      <c r="G55">
        <v>22.470224999999999</v>
      </c>
      <c r="H55">
        <v>23.856999999999999</v>
      </c>
    </row>
    <row r="56" spans="1:11" x14ac:dyDescent="0.25">
      <c r="A56" t="str">
        <f t="shared" si="1"/>
        <v>2015ObeseAllSexNMNP</v>
      </c>
      <c r="B56">
        <v>2015</v>
      </c>
      <c r="C56" t="s">
        <v>82</v>
      </c>
      <c r="D56" t="s">
        <v>5</v>
      </c>
      <c r="E56" t="s">
        <v>95</v>
      </c>
      <c r="F56">
        <v>21.526</v>
      </c>
      <c r="G56">
        <v>22.889828000000001</v>
      </c>
      <c r="H56">
        <v>24.312999999999999</v>
      </c>
    </row>
    <row r="57" spans="1:11" x14ac:dyDescent="0.25">
      <c r="A57" t="str">
        <f t="shared" si="1"/>
        <v>2016ObeseAllSexNMNP</v>
      </c>
      <c r="B57">
        <v>2016</v>
      </c>
      <c r="C57" t="s">
        <v>82</v>
      </c>
      <c r="D57" t="s">
        <v>5</v>
      </c>
      <c r="E57" t="s">
        <v>95</v>
      </c>
      <c r="F57">
        <v>22.12</v>
      </c>
      <c r="G57">
        <v>23.428091999999999</v>
      </c>
      <c r="H57">
        <v>24.789000000000001</v>
      </c>
    </row>
    <row r="58" spans="1:11" x14ac:dyDescent="0.25">
      <c r="A58" t="str">
        <f t="shared" si="1"/>
        <v>2006ObeseFemaleMaori</v>
      </c>
      <c r="B58">
        <v>2006</v>
      </c>
      <c r="C58" t="s">
        <v>82</v>
      </c>
      <c r="D58" t="s">
        <v>7</v>
      </c>
      <c r="E58" t="s">
        <v>9</v>
      </c>
      <c r="F58">
        <v>38.520000000000003</v>
      </c>
      <c r="G58">
        <v>41.528233</v>
      </c>
      <c r="H58">
        <v>44.600999999999999</v>
      </c>
      <c r="I58">
        <v>1.8109999999999999</v>
      </c>
      <c r="J58">
        <v>2.02</v>
      </c>
      <c r="K58">
        <v>2.2530000000000001</v>
      </c>
    </row>
    <row r="59" spans="1:11" x14ac:dyDescent="0.25">
      <c r="A59" t="str">
        <f t="shared" si="1"/>
        <v>2011ObeseFemaleMaori</v>
      </c>
      <c r="B59">
        <v>2011</v>
      </c>
      <c r="C59" t="s">
        <v>82</v>
      </c>
      <c r="D59" t="s">
        <v>7</v>
      </c>
      <c r="E59" t="s">
        <v>9</v>
      </c>
      <c r="F59">
        <v>40.197000000000003</v>
      </c>
      <c r="G59">
        <v>43.782795999999998</v>
      </c>
      <c r="H59">
        <v>47.435000000000002</v>
      </c>
      <c r="I59">
        <v>1.7829999999999999</v>
      </c>
      <c r="J59">
        <v>2</v>
      </c>
      <c r="K59">
        <v>2.242</v>
      </c>
    </row>
    <row r="60" spans="1:11" x14ac:dyDescent="0.25">
      <c r="A60" t="str">
        <f t="shared" si="1"/>
        <v>2012ObeseFemaleMaori</v>
      </c>
      <c r="B60">
        <v>2012</v>
      </c>
      <c r="C60" t="s">
        <v>82</v>
      </c>
      <c r="D60" t="s">
        <v>7</v>
      </c>
      <c r="E60" t="s">
        <v>9</v>
      </c>
      <c r="F60">
        <v>45.8</v>
      </c>
      <c r="G60">
        <v>49.380884999999999</v>
      </c>
      <c r="H60">
        <v>52.968000000000004</v>
      </c>
      <c r="I60">
        <v>1.905</v>
      </c>
      <c r="J60">
        <v>2.0670000000000002</v>
      </c>
      <c r="K60">
        <v>2.242</v>
      </c>
    </row>
    <row r="61" spans="1:11" x14ac:dyDescent="0.25">
      <c r="A61" t="str">
        <f t="shared" si="1"/>
        <v>2013ObeseFemaleMaori</v>
      </c>
      <c r="B61">
        <v>2013</v>
      </c>
      <c r="C61" t="s">
        <v>82</v>
      </c>
      <c r="D61" t="s">
        <v>7</v>
      </c>
      <c r="E61" t="s">
        <v>9</v>
      </c>
      <c r="F61">
        <v>42.744999999999997</v>
      </c>
      <c r="G61">
        <v>45.98827</v>
      </c>
      <c r="H61">
        <v>49.265999999999998</v>
      </c>
      <c r="I61">
        <v>1.8680000000000001</v>
      </c>
      <c r="J61">
        <v>2.036</v>
      </c>
      <c r="K61">
        <v>2.218</v>
      </c>
    </row>
    <row r="62" spans="1:11" x14ac:dyDescent="0.25">
      <c r="A62" t="str">
        <f t="shared" si="1"/>
        <v>2014ObeseFemaleMaori</v>
      </c>
      <c r="B62">
        <v>2014</v>
      </c>
      <c r="C62" t="s">
        <v>82</v>
      </c>
      <c r="D62" t="s">
        <v>7</v>
      </c>
      <c r="E62" t="s">
        <v>9</v>
      </c>
      <c r="F62">
        <v>43.978999999999999</v>
      </c>
      <c r="G62">
        <v>47.434541000000003</v>
      </c>
      <c r="H62">
        <v>50.914999999999999</v>
      </c>
      <c r="I62">
        <v>1.7250000000000001</v>
      </c>
      <c r="J62">
        <v>1.8959999999999999</v>
      </c>
      <c r="K62">
        <v>2.085</v>
      </c>
    </row>
    <row r="63" spans="1:11" x14ac:dyDescent="0.25">
      <c r="A63" t="str">
        <f t="shared" si="1"/>
        <v>2015ObeseFemaleMaori</v>
      </c>
      <c r="B63">
        <v>2015</v>
      </c>
      <c r="C63" t="s">
        <v>82</v>
      </c>
      <c r="D63" t="s">
        <v>7</v>
      </c>
      <c r="E63" t="s">
        <v>9</v>
      </c>
      <c r="F63">
        <v>42.843000000000004</v>
      </c>
      <c r="G63">
        <v>46.145159</v>
      </c>
      <c r="H63">
        <v>49.481000000000002</v>
      </c>
      <c r="I63">
        <v>1.6080000000000001</v>
      </c>
      <c r="J63">
        <v>1.76</v>
      </c>
      <c r="K63">
        <v>1.9259999999999999</v>
      </c>
    </row>
    <row r="64" spans="1:11" x14ac:dyDescent="0.25">
      <c r="A64" t="str">
        <f t="shared" si="1"/>
        <v>2016ObeseFemaleMaori</v>
      </c>
      <c r="B64">
        <v>2016</v>
      </c>
      <c r="C64" t="s">
        <v>82</v>
      </c>
      <c r="D64" t="s">
        <v>7</v>
      </c>
      <c r="E64" t="s">
        <v>9</v>
      </c>
      <c r="F64">
        <v>48.125</v>
      </c>
      <c r="G64">
        <v>51.165118</v>
      </c>
      <c r="H64">
        <v>54.197000000000003</v>
      </c>
      <c r="I64">
        <v>1.752</v>
      </c>
      <c r="J64">
        <v>1.921</v>
      </c>
      <c r="K64">
        <v>2.105</v>
      </c>
    </row>
    <row r="65" spans="1:11" x14ac:dyDescent="0.25">
      <c r="A65" t="str">
        <f t="shared" ref="A65:A126" si="2">B65&amp;C65&amp;D65&amp;E65</f>
        <v>2006ObeseFemaleNMNP</v>
      </c>
      <c r="B65">
        <v>2006</v>
      </c>
      <c r="C65" t="s">
        <v>82</v>
      </c>
      <c r="D65" t="s">
        <v>7</v>
      </c>
      <c r="E65" t="s">
        <v>95</v>
      </c>
      <c r="F65">
        <v>17.911999999999999</v>
      </c>
      <c r="G65">
        <v>19.607973999999999</v>
      </c>
      <c r="H65">
        <v>21.422999999999998</v>
      </c>
    </row>
    <row r="66" spans="1:11" x14ac:dyDescent="0.25">
      <c r="A66" t="str">
        <f t="shared" si="2"/>
        <v>2011ObeseFemaleNMNP</v>
      </c>
      <c r="B66">
        <v>2011</v>
      </c>
      <c r="C66" t="s">
        <v>82</v>
      </c>
      <c r="D66" t="s">
        <v>7</v>
      </c>
      <c r="E66" t="s">
        <v>95</v>
      </c>
      <c r="F66">
        <v>19.068999999999999</v>
      </c>
      <c r="G66">
        <v>21.132159000000001</v>
      </c>
      <c r="H66">
        <v>23.353999999999999</v>
      </c>
    </row>
    <row r="67" spans="1:11" x14ac:dyDescent="0.25">
      <c r="A67" t="str">
        <f t="shared" si="2"/>
        <v>2012ObeseFemaleNMNP</v>
      </c>
      <c r="B67">
        <v>2012</v>
      </c>
      <c r="C67" t="s">
        <v>82</v>
      </c>
      <c r="D67" t="s">
        <v>7</v>
      </c>
      <c r="E67" t="s">
        <v>95</v>
      </c>
      <c r="F67">
        <v>20.984999999999999</v>
      </c>
      <c r="G67">
        <v>22.719246999999999</v>
      </c>
      <c r="H67">
        <v>24.552</v>
      </c>
    </row>
    <row r="68" spans="1:11" x14ac:dyDescent="0.25">
      <c r="A68" t="str">
        <f t="shared" si="2"/>
        <v>2013ObeseFemaleNMNP</v>
      </c>
      <c r="B68">
        <v>2013</v>
      </c>
      <c r="C68" t="s">
        <v>82</v>
      </c>
      <c r="D68" t="s">
        <v>7</v>
      </c>
      <c r="E68" t="s">
        <v>95</v>
      </c>
      <c r="F68">
        <v>19.474</v>
      </c>
      <c r="G68">
        <v>21.250668000000001</v>
      </c>
      <c r="H68">
        <v>23.143000000000001</v>
      </c>
    </row>
    <row r="69" spans="1:11" x14ac:dyDescent="0.25">
      <c r="A69" t="str">
        <f t="shared" si="2"/>
        <v>2014ObeseFemaleNMNP</v>
      </c>
      <c r="B69">
        <v>2014</v>
      </c>
      <c r="C69" t="s">
        <v>82</v>
      </c>
      <c r="D69" t="s">
        <v>7</v>
      </c>
      <c r="E69" t="s">
        <v>95</v>
      </c>
      <c r="F69">
        <v>21.099</v>
      </c>
      <c r="G69">
        <v>22.875294</v>
      </c>
      <c r="H69">
        <v>24.754000000000001</v>
      </c>
    </row>
    <row r="70" spans="1:11" x14ac:dyDescent="0.25">
      <c r="A70" t="str">
        <f t="shared" si="2"/>
        <v>2015ObeseFemaleNMNP</v>
      </c>
      <c r="B70">
        <v>2015</v>
      </c>
      <c r="C70" t="s">
        <v>82</v>
      </c>
      <c r="D70" t="s">
        <v>7</v>
      </c>
      <c r="E70" t="s">
        <v>95</v>
      </c>
      <c r="F70">
        <v>22.57</v>
      </c>
      <c r="G70">
        <v>24.397721000000001</v>
      </c>
      <c r="H70">
        <v>26.323</v>
      </c>
    </row>
    <row r="71" spans="1:11" x14ac:dyDescent="0.25">
      <c r="A71" t="str">
        <f t="shared" si="2"/>
        <v>2016ObeseFemaleNMNP</v>
      </c>
      <c r="B71">
        <v>2016</v>
      </c>
      <c r="C71" t="s">
        <v>82</v>
      </c>
      <c r="D71" t="s">
        <v>7</v>
      </c>
      <c r="E71" t="s">
        <v>95</v>
      </c>
      <c r="F71">
        <v>23.032</v>
      </c>
      <c r="G71">
        <v>24.919867</v>
      </c>
      <c r="H71">
        <v>26.908999999999999</v>
      </c>
    </row>
    <row r="72" spans="1:11" x14ac:dyDescent="0.25">
      <c r="A72" t="str">
        <f t="shared" si="2"/>
        <v>2006ObeseMaleMaori</v>
      </c>
      <c r="B72">
        <v>2006</v>
      </c>
      <c r="C72" t="s">
        <v>82</v>
      </c>
      <c r="D72" t="s">
        <v>6</v>
      </c>
      <c r="E72" t="s">
        <v>9</v>
      </c>
      <c r="F72">
        <v>37.192999999999998</v>
      </c>
      <c r="G72">
        <v>40.600842999999998</v>
      </c>
      <c r="H72">
        <v>44.101999999999997</v>
      </c>
      <c r="I72">
        <v>1.905</v>
      </c>
      <c r="J72">
        <v>2.1339999999999999</v>
      </c>
      <c r="K72">
        <v>2.39</v>
      </c>
    </row>
    <row r="73" spans="1:11" x14ac:dyDescent="0.25">
      <c r="A73" t="str">
        <f t="shared" si="2"/>
        <v>2011ObeseMaleMaori</v>
      </c>
      <c r="B73">
        <v>2011</v>
      </c>
      <c r="C73" t="s">
        <v>82</v>
      </c>
      <c r="D73" t="s">
        <v>6</v>
      </c>
      <c r="E73" t="s">
        <v>9</v>
      </c>
      <c r="F73">
        <v>38.518999999999998</v>
      </c>
      <c r="G73">
        <v>43.307898999999999</v>
      </c>
      <c r="H73">
        <v>48.225000000000001</v>
      </c>
      <c r="I73">
        <v>1.7130000000000001</v>
      </c>
      <c r="J73">
        <v>1.9470000000000001</v>
      </c>
      <c r="K73">
        <v>2.2109999999999999</v>
      </c>
    </row>
    <row r="74" spans="1:11" x14ac:dyDescent="0.25">
      <c r="A74" t="str">
        <f t="shared" si="2"/>
        <v>2012ObeseMaleMaori</v>
      </c>
      <c r="B74">
        <v>2012</v>
      </c>
      <c r="C74" t="s">
        <v>82</v>
      </c>
      <c r="D74" t="s">
        <v>6</v>
      </c>
      <c r="E74" t="s">
        <v>9</v>
      </c>
      <c r="F74">
        <v>40.216000000000001</v>
      </c>
      <c r="G74">
        <v>44.388551999999997</v>
      </c>
      <c r="H74">
        <v>48.642000000000003</v>
      </c>
      <c r="I74">
        <v>1.7130000000000001</v>
      </c>
      <c r="J74">
        <v>1.92</v>
      </c>
      <c r="K74">
        <v>2.1509999999999998</v>
      </c>
    </row>
    <row r="75" spans="1:11" x14ac:dyDescent="0.25">
      <c r="A75" t="str">
        <f t="shared" si="2"/>
        <v>2013ObeseMaleMaori</v>
      </c>
      <c r="B75">
        <v>2013</v>
      </c>
      <c r="C75" t="s">
        <v>82</v>
      </c>
      <c r="D75" t="s">
        <v>6</v>
      </c>
      <c r="E75" t="s">
        <v>9</v>
      </c>
      <c r="F75">
        <v>37.61</v>
      </c>
      <c r="G75">
        <v>41.236490000000003</v>
      </c>
      <c r="H75">
        <v>44.960999999999999</v>
      </c>
      <c r="I75">
        <v>1.625</v>
      </c>
      <c r="J75">
        <v>1.788</v>
      </c>
      <c r="K75">
        <v>1.968</v>
      </c>
    </row>
    <row r="76" spans="1:11" x14ac:dyDescent="0.25">
      <c r="A76" t="str">
        <f t="shared" si="2"/>
        <v>2014ObeseMaleMaori</v>
      </c>
      <c r="B76">
        <v>2014</v>
      </c>
      <c r="C76" t="s">
        <v>82</v>
      </c>
      <c r="D76" t="s">
        <v>6</v>
      </c>
      <c r="E76" t="s">
        <v>9</v>
      </c>
      <c r="F76">
        <v>39.97</v>
      </c>
      <c r="G76">
        <v>44.73612</v>
      </c>
      <c r="H76">
        <v>49.600999999999999</v>
      </c>
      <c r="I76">
        <v>1.772</v>
      </c>
      <c r="J76">
        <v>1.9850000000000001</v>
      </c>
      <c r="K76">
        <v>2.2229999999999999</v>
      </c>
    </row>
    <row r="77" spans="1:11" x14ac:dyDescent="0.25">
      <c r="A77" t="str">
        <f t="shared" si="2"/>
        <v>2015ObeseMaleMaori</v>
      </c>
      <c r="B77">
        <v>2015</v>
      </c>
      <c r="C77" t="s">
        <v>82</v>
      </c>
      <c r="D77" t="s">
        <v>6</v>
      </c>
      <c r="E77" t="s">
        <v>9</v>
      </c>
      <c r="F77">
        <v>44.253999999999998</v>
      </c>
      <c r="G77">
        <v>48.512058000000003</v>
      </c>
      <c r="H77">
        <v>52.792000000000002</v>
      </c>
      <c r="I77">
        <v>1.859</v>
      </c>
      <c r="J77">
        <v>2.0609999999999999</v>
      </c>
      <c r="K77">
        <v>2.2839999999999998</v>
      </c>
    </row>
    <row r="78" spans="1:11" x14ac:dyDescent="0.25">
      <c r="A78" t="str">
        <f t="shared" si="2"/>
        <v>2016ObeseMaleMaori</v>
      </c>
      <c r="B78">
        <v>2016</v>
      </c>
      <c r="C78" t="s">
        <v>82</v>
      </c>
      <c r="D78" t="s">
        <v>6</v>
      </c>
      <c r="E78" t="s">
        <v>9</v>
      </c>
      <c r="F78">
        <v>43.591999999999999</v>
      </c>
      <c r="G78">
        <v>47.959488999999998</v>
      </c>
      <c r="H78">
        <v>52.359000000000002</v>
      </c>
      <c r="I78">
        <v>1.8560000000000001</v>
      </c>
      <c r="J78">
        <v>2.04</v>
      </c>
      <c r="K78">
        <v>2.242</v>
      </c>
    </row>
    <row r="79" spans="1:11" x14ac:dyDescent="0.25">
      <c r="A79" t="str">
        <f t="shared" si="2"/>
        <v>2006ObeseMaleNMNP</v>
      </c>
      <c r="B79">
        <v>2006</v>
      </c>
      <c r="C79" t="s">
        <v>82</v>
      </c>
      <c r="D79" t="s">
        <v>6</v>
      </c>
      <c r="E79" t="s">
        <v>95</v>
      </c>
      <c r="F79">
        <v>16.776</v>
      </c>
      <c r="G79">
        <v>18.425393</v>
      </c>
      <c r="H79">
        <v>20.198</v>
      </c>
    </row>
    <row r="80" spans="1:11" x14ac:dyDescent="0.25">
      <c r="A80" t="str">
        <f t="shared" si="2"/>
        <v>2011ObeseMaleNMNP</v>
      </c>
      <c r="B80">
        <v>2011</v>
      </c>
      <c r="C80" t="s">
        <v>82</v>
      </c>
      <c r="D80" t="s">
        <v>6</v>
      </c>
      <c r="E80" t="s">
        <v>95</v>
      </c>
      <c r="F80">
        <v>19.036999999999999</v>
      </c>
      <c r="G80">
        <v>20.941223999999998</v>
      </c>
      <c r="H80">
        <v>22.981999999999999</v>
      </c>
    </row>
    <row r="81" spans="1:11" x14ac:dyDescent="0.25">
      <c r="A81" t="str">
        <f t="shared" si="2"/>
        <v>2012ObeseMaleNMNP</v>
      </c>
      <c r="B81">
        <v>2012</v>
      </c>
      <c r="C81" t="s">
        <v>82</v>
      </c>
      <c r="D81" t="s">
        <v>6</v>
      </c>
      <c r="E81" t="s">
        <v>95</v>
      </c>
      <c r="F81">
        <v>20.161999999999999</v>
      </c>
      <c r="G81">
        <v>22.167904</v>
      </c>
      <c r="H81">
        <v>24.312999999999999</v>
      </c>
    </row>
    <row r="82" spans="1:11" x14ac:dyDescent="0.25">
      <c r="A82" t="str">
        <f t="shared" si="2"/>
        <v>2013ObeseMaleNMNP</v>
      </c>
      <c r="B82">
        <v>2013</v>
      </c>
      <c r="C82" t="s">
        <v>82</v>
      </c>
      <c r="D82" t="s">
        <v>6</v>
      </c>
      <c r="E82" t="s">
        <v>95</v>
      </c>
      <c r="F82">
        <v>20.067</v>
      </c>
      <c r="G82">
        <v>21.993651</v>
      </c>
      <c r="H82">
        <v>24.048999999999999</v>
      </c>
    </row>
    <row r="83" spans="1:11" x14ac:dyDescent="0.25">
      <c r="A83" t="str">
        <f t="shared" si="2"/>
        <v>2014ObeseMaleNMNP</v>
      </c>
      <c r="B83">
        <v>2014</v>
      </c>
      <c r="C83" t="s">
        <v>82</v>
      </c>
      <c r="D83" t="s">
        <v>6</v>
      </c>
      <c r="E83" t="s">
        <v>95</v>
      </c>
      <c r="F83">
        <v>20.158000000000001</v>
      </c>
      <c r="G83">
        <v>22.077658</v>
      </c>
      <c r="H83">
        <v>24.125</v>
      </c>
    </row>
    <row r="84" spans="1:11" x14ac:dyDescent="0.25">
      <c r="A84" t="str">
        <f t="shared" si="2"/>
        <v>2015ObeseMaleNMNP</v>
      </c>
      <c r="B84">
        <v>2015</v>
      </c>
      <c r="C84" t="s">
        <v>82</v>
      </c>
      <c r="D84" t="s">
        <v>6</v>
      </c>
      <c r="E84" t="s">
        <v>95</v>
      </c>
      <c r="F84">
        <v>19.809999999999999</v>
      </c>
      <c r="G84">
        <v>21.456810999999998</v>
      </c>
      <c r="H84">
        <v>23.201000000000001</v>
      </c>
    </row>
    <row r="85" spans="1:11" x14ac:dyDescent="0.25">
      <c r="A85" t="str">
        <f t="shared" si="2"/>
        <v>2016ObeseMaleNMNP</v>
      </c>
      <c r="B85">
        <v>2016</v>
      </c>
      <c r="C85" t="s">
        <v>82</v>
      </c>
      <c r="D85" t="s">
        <v>6</v>
      </c>
      <c r="E85" t="s">
        <v>95</v>
      </c>
      <c r="F85">
        <v>20.018000000000001</v>
      </c>
      <c r="G85">
        <v>21.946670999999998</v>
      </c>
      <c r="H85">
        <v>24.006</v>
      </c>
    </row>
    <row r="86" spans="1:11" x14ac:dyDescent="0.25">
      <c r="A86" t="str">
        <f t="shared" si="2"/>
        <v>2006Mean BMI scoreAllSexMaori</v>
      </c>
      <c r="B86">
        <v>2006</v>
      </c>
      <c r="C86" t="s">
        <v>83</v>
      </c>
      <c r="D86" t="s">
        <v>5</v>
      </c>
      <c r="E86" t="s">
        <v>9</v>
      </c>
      <c r="F86">
        <v>29.097000000000001</v>
      </c>
      <c r="G86">
        <v>29.404986999999998</v>
      </c>
      <c r="H86">
        <v>29.713000000000001</v>
      </c>
      <c r="I86">
        <v>1.111</v>
      </c>
      <c r="J86">
        <v>1.1240000000000001</v>
      </c>
      <c r="K86">
        <v>1.137</v>
      </c>
    </row>
    <row r="87" spans="1:11" x14ac:dyDescent="0.25">
      <c r="A87" t="str">
        <f t="shared" si="2"/>
        <v>2011Mean BMI scoreAllSexMaori</v>
      </c>
      <c r="B87">
        <v>2011</v>
      </c>
      <c r="C87" t="s">
        <v>83</v>
      </c>
      <c r="D87" t="s">
        <v>5</v>
      </c>
      <c r="E87" t="s">
        <v>9</v>
      </c>
      <c r="F87">
        <v>29.655000000000001</v>
      </c>
      <c r="G87">
        <v>30.075420999999999</v>
      </c>
      <c r="H87">
        <v>30.495999999999999</v>
      </c>
      <c r="I87">
        <v>1.119</v>
      </c>
      <c r="J87">
        <v>1.1359999999999999</v>
      </c>
      <c r="K87">
        <v>1.1539999999999999</v>
      </c>
    </row>
    <row r="88" spans="1:11" x14ac:dyDescent="0.25">
      <c r="A88" t="str">
        <f t="shared" si="2"/>
        <v>2012Mean BMI scoreAllSexMaori</v>
      </c>
      <c r="B88">
        <v>2012</v>
      </c>
      <c r="C88" t="s">
        <v>83</v>
      </c>
      <c r="D88" t="s">
        <v>5</v>
      </c>
      <c r="E88" t="s">
        <v>9</v>
      </c>
      <c r="F88">
        <v>29.8</v>
      </c>
      <c r="G88">
        <v>30.188032</v>
      </c>
      <c r="H88">
        <v>30.576000000000001</v>
      </c>
      <c r="I88">
        <v>1.1220000000000001</v>
      </c>
      <c r="J88">
        <v>1.135</v>
      </c>
      <c r="K88">
        <v>1.1499999999999999</v>
      </c>
    </row>
    <row r="89" spans="1:11" x14ac:dyDescent="0.25">
      <c r="A89" t="str">
        <f t="shared" si="2"/>
        <v>2013Mean BMI scoreAllSexMaori</v>
      </c>
      <c r="B89">
        <v>2013</v>
      </c>
      <c r="C89" t="s">
        <v>83</v>
      </c>
      <c r="D89" t="s">
        <v>5</v>
      </c>
      <c r="E89" t="s">
        <v>9</v>
      </c>
      <c r="F89">
        <v>29.741</v>
      </c>
      <c r="G89">
        <v>30.110704999999999</v>
      </c>
      <c r="H89">
        <v>30.481000000000002</v>
      </c>
      <c r="I89">
        <v>1.1160000000000001</v>
      </c>
      <c r="J89">
        <v>1.1299999999999999</v>
      </c>
      <c r="K89">
        <v>1.1439999999999999</v>
      </c>
    </row>
    <row r="90" spans="1:11" x14ac:dyDescent="0.25">
      <c r="A90" t="str">
        <f t="shared" si="2"/>
        <v>2014Mean BMI scoreAllSexMaori</v>
      </c>
      <c r="B90">
        <v>2014</v>
      </c>
      <c r="C90" t="s">
        <v>83</v>
      </c>
      <c r="D90" t="s">
        <v>5</v>
      </c>
      <c r="E90" t="s">
        <v>9</v>
      </c>
      <c r="F90">
        <v>29.925000000000001</v>
      </c>
      <c r="G90">
        <v>30.327224999999999</v>
      </c>
      <c r="H90">
        <v>30.73</v>
      </c>
      <c r="I90">
        <v>1.117</v>
      </c>
      <c r="J90">
        <v>1.131</v>
      </c>
      <c r="K90">
        <v>1.145</v>
      </c>
    </row>
    <row r="91" spans="1:11" x14ac:dyDescent="0.25">
      <c r="A91" t="str">
        <f t="shared" si="2"/>
        <v>2015Mean BMI scoreAllSexMaori</v>
      </c>
      <c r="B91">
        <v>2015</v>
      </c>
      <c r="C91" t="s">
        <v>83</v>
      </c>
      <c r="D91" t="s">
        <v>5</v>
      </c>
      <c r="E91" t="s">
        <v>9</v>
      </c>
      <c r="F91">
        <v>30.228000000000002</v>
      </c>
      <c r="G91">
        <v>30.588788000000001</v>
      </c>
      <c r="H91">
        <v>30.949000000000002</v>
      </c>
      <c r="I91">
        <v>1.123</v>
      </c>
      <c r="J91">
        <v>1.1359999999999999</v>
      </c>
      <c r="K91">
        <v>1.1499999999999999</v>
      </c>
    </row>
    <row r="92" spans="1:11" x14ac:dyDescent="0.25">
      <c r="A92" t="str">
        <f t="shared" si="2"/>
        <v>2016Mean BMI scoreAllSexMaori</v>
      </c>
      <c r="B92">
        <v>2016</v>
      </c>
      <c r="C92" t="s">
        <v>83</v>
      </c>
      <c r="D92" t="s">
        <v>5</v>
      </c>
      <c r="E92" t="s">
        <v>9</v>
      </c>
      <c r="F92">
        <v>30.428999999999998</v>
      </c>
      <c r="G92">
        <v>30.835816999999999</v>
      </c>
      <c r="H92">
        <v>31.242999999999999</v>
      </c>
      <c r="I92">
        <v>1.129</v>
      </c>
      <c r="J92">
        <v>1.1439999999999999</v>
      </c>
      <c r="K92">
        <v>1.1599999999999999</v>
      </c>
    </row>
    <row r="93" spans="1:11" x14ac:dyDescent="0.25">
      <c r="A93" t="str">
        <f t="shared" si="2"/>
        <v>2006Mean BMI scoreAllSexNMNP</v>
      </c>
      <c r="B93">
        <v>2006</v>
      </c>
      <c r="C93" t="s">
        <v>83</v>
      </c>
      <c r="D93" t="s">
        <v>5</v>
      </c>
      <c r="E93" t="s">
        <v>95</v>
      </c>
      <c r="F93">
        <v>25.965</v>
      </c>
      <c r="G93">
        <v>26.135026</v>
      </c>
      <c r="H93">
        <v>26.305</v>
      </c>
    </row>
    <row r="94" spans="1:11" x14ac:dyDescent="0.25">
      <c r="A94" t="str">
        <f t="shared" si="2"/>
        <v>2011Mean BMI scoreAllSexNMNP</v>
      </c>
      <c r="B94">
        <v>2011</v>
      </c>
      <c r="C94" t="s">
        <v>83</v>
      </c>
      <c r="D94" t="s">
        <v>5</v>
      </c>
      <c r="E94" t="s">
        <v>95</v>
      </c>
      <c r="F94">
        <v>26.167000000000002</v>
      </c>
      <c r="G94">
        <v>26.3643</v>
      </c>
      <c r="H94">
        <v>26.562000000000001</v>
      </c>
    </row>
    <row r="95" spans="1:11" x14ac:dyDescent="0.25">
      <c r="A95" t="str">
        <f t="shared" si="2"/>
        <v>2012Mean BMI scoreAllSexNMNP</v>
      </c>
      <c r="B95">
        <v>2012</v>
      </c>
      <c r="C95" t="s">
        <v>83</v>
      </c>
      <c r="D95" t="s">
        <v>5</v>
      </c>
      <c r="E95" t="s">
        <v>95</v>
      </c>
      <c r="F95">
        <v>26.329000000000001</v>
      </c>
      <c r="G95">
        <v>26.507771999999999</v>
      </c>
      <c r="H95">
        <v>26.686</v>
      </c>
    </row>
    <row r="96" spans="1:11" x14ac:dyDescent="0.25">
      <c r="A96" t="str">
        <f t="shared" si="2"/>
        <v>2013Mean BMI scoreAllSexNMNP</v>
      </c>
      <c r="B96">
        <v>2013</v>
      </c>
      <c r="C96" t="s">
        <v>83</v>
      </c>
      <c r="D96" t="s">
        <v>5</v>
      </c>
      <c r="E96" t="s">
        <v>95</v>
      </c>
      <c r="F96">
        <v>26.37</v>
      </c>
      <c r="G96">
        <v>26.548462000000001</v>
      </c>
      <c r="H96">
        <v>26.727</v>
      </c>
    </row>
    <row r="97" spans="1:11" x14ac:dyDescent="0.25">
      <c r="A97" t="str">
        <f t="shared" si="2"/>
        <v>2014Mean BMI scoreAllSexNMNP</v>
      </c>
      <c r="B97">
        <v>2014</v>
      </c>
      <c r="C97" t="s">
        <v>83</v>
      </c>
      <c r="D97" t="s">
        <v>5</v>
      </c>
      <c r="E97" t="s">
        <v>95</v>
      </c>
      <c r="F97">
        <v>26.545999999999999</v>
      </c>
      <c r="G97">
        <v>26.724556</v>
      </c>
      <c r="H97">
        <v>26.902999999999999</v>
      </c>
    </row>
    <row r="98" spans="1:11" x14ac:dyDescent="0.25">
      <c r="A98" t="str">
        <f t="shared" si="2"/>
        <v>2015Mean BMI scoreAllSexNMNP</v>
      </c>
      <c r="B98">
        <v>2015</v>
      </c>
      <c r="C98" t="s">
        <v>83</v>
      </c>
      <c r="D98" t="s">
        <v>5</v>
      </c>
      <c r="E98" t="s">
        <v>95</v>
      </c>
      <c r="F98">
        <v>26.518999999999998</v>
      </c>
      <c r="G98">
        <v>26.724271999999999</v>
      </c>
      <c r="H98">
        <v>26.93</v>
      </c>
    </row>
    <row r="99" spans="1:11" x14ac:dyDescent="0.25">
      <c r="A99" t="str">
        <f t="shared" si="2"/>
        <v>2016Mean BMI scoreAllSexNMNP</v>
      </c>
      <c r="B99">
        <v>2016</v>
      </c>
      <c r="C99" t="s">
        <v>83</v>
      </c>
      <c r="D99" t="s">
        <v>5</v>
      </c>
      <c r="E99" t="s">
        <v>95</v>
      </c>
      <c r="F99">
        <v>26.571000000000002</v>
      </c>
      <c r="G99">
        <v>26.774652</v>
      </c>
      <c r="H99">
        <v>26.978999999999999</v>
      </c>
    </row>
    <row r="100" spans="1:11" x14ac:dyDescent="0.25">
      <c r="A100" t="str">
        <f t="shared" si="2"/>
        <v>2006Mean BMI scoreFemaleMaori</v>
      </c>
      <c r="B100">
        <v>2006</v>
      </c>
      <c r="C100" t="s">
        <v>83</v>
      </c>
      <c r="D100" t="s">
        <v>7</v>
      </c>
      <c r="E100" t="s">
        <v>9</v>
      </c>
      <c r="F100">
        <v>29.169</v>
      </c>
      <c r="G100">
        <v>29.644465</v>
      </c>
      <c r="H100">
        <v>30.12</v>
      </c>
      <c r="I100">
        <v>1.1200000000000001</v>
      </c>
      <c r="J100">
        <v>1.141</v>
      </c>
      <c r="K100">
        <v>1.1619999999999999</v>
      </c>
    </row>
    <row r="101" spans="1:11" x14ac:dyDescent="0.25">
      <c r="A101" t="str">
        <f t="shared" si="2"/>
        <v>2011Mean BMI scoreFemaleMaori</v>
      </c>
      <c r="B101">
        <v>2011</v>
      </c>
      <c r="C101" t="s">
        <v>83</v>
      </c>
      <c r="D101" t="s">
        <v>7</v>
      </c>
      <c r="E101" t="s">
        <v>9</v>
      </c>
      <c r="F101">
        <v>29.728000000000002</v>
      </c>
      <c r="G101">
        <v>30.249905999999999</v>
      </c>
      <c r="H101">
        <v>30.771999999999998</v>
      </c>
      <c r="I101">
        <v>1.1319999999999999</v>
      </c>
      <c r="J101">
        <v>1.153</v>
      </c>
      <c r="K101">
        <v>1.175</v>
      </c>
    </row>
    <row r="102" spans="1:11" x14ac:dyDescent="0.25">
      <c r="A102" t="str">
        <f t="shared" si="2"/>
        <v>2012Mean BMI scoreFemaleMaori</v>
      </c>
      <c r="B102">
        <v>2012</v>
      </c>
      <c r="C102" t="s">
        <v>83</v>
      </c>
      <c r="D102" t="s">
        <v>7</v>
      </c>
      <c r="E102" t="s">
        <v>9</v>
      </c>
      <c r="F102">
        <v>30.001000000000001</v>
      </c>
      <c r="G102">
        <v>30.541243999999999</v>
      </c>
      <c r="H102">
        <v>31.081</v>
      </c>
      <c r="I102">
        <v>1.133</v>
      </c>
      <c r="J102">
        <v>1.1539999999999999</v>
      </c>
      <c r="K102">
        <v>1.1759999999999999</v>
      </c>
    </row>
    <row r="103" spans="1:11" x14ac:dyDescent="0.25">
      <c r="A103" t="str">
        <f t="shared" si="2"/>
        <v>2013Mean BMI scoreFemaleMaori</v>
      </c>
      <c r="B103">
        <v>2013</v>
      </c>
      <c r="C103" t="s">
        <v>83</v>
      </c>
      <c r="D103" t="s">
        <v>7</v>
      </c>
      <c r="E103" t="s">
        <v>9</v>
      </c>
      <c r="F103">
        <v>29.920999999999999</v>
      </c>
      <c r="G103">
        <v>30.434246999999999</v>
      </c>
      <c r="H103">
        <v>30.948</v>
      </c>
      <c r="I103">
        <v>1.133</v>
      </c>
      <c r="J103">
        <v>1.1519999999999999</v>
      </c>
      <c r="K103">
        <v>1.171</v>
      </c>
    </row>
    <row r="104" spans="1:11" x14ac:dyDescent="0.25">
      <c r="A104" t="str">
        <f t="shared" si="2"/>
        <v>2014Mean BMI scoreFemaleMaori</v>
      </c>
      <c r="B104">
        <v>2014</v>
      </c>
      <c r="C104" t="s">
        <v>83</v>
      </c>
      <c r="D104" t="s">
        <v>7</v>
      </c>
      <c r="E104" t="s">
        <v>9</v>
      </c>
      <c r="F104">
        <v>29.992000000000001</v>
      </c>
      <c r="G104">
        <v>30.599643</v>
      </c>
      <c r="H104">
        <v>31.207000000000001</v>
      </c>
      <c r="I104">
        <v>1.121</v>
      </c>
      <c r="J104">
        <v>1.143</v>
      </c>
      <c r="K104">
        <v>1.1659999999999999</v>
      </c>
    </row>
    <row r="105" spans="1:11" x14ac:dyDescent="0.25">
      <c r="A105" t="str">
        <f t="shared" si="2"/>
        <v>2015Mean BMI scoreFemaleMaori</v>
      </c>
      <c r="B105">
        <v>2015</v>
      </c>
      <c r="C105" t="s">
        <v>83</v>
      </c>
      <c r="D105" t="s">
        <v>7</v>
      </c>
      <c r="E105" t="s">
        <v>9</v>
      </c>
      <c r="F105">
        <v>30.251999999999999</v>
      </c>
      <c r="G105">
        <v>30.774108999999999</v>
      </c>
      <c r="H105">
        <v>31.295999999999999</v>
      </c>
      <c r="I105">
        <v>1.123</v>
      </c>
      <c r="J105">
        <v>1.1439999999999999</v>
      </c>
      <c r="K105">
        <v>1.165</v>
      </c>
    </row>
    <row r="106" spans="1:11" x14ac:dyDescent="0.25">
      <c r="A106" t="str">
        <f t="shared" si="2"/>
        <v>2016Mean BMI scoreFemaleMaori</v>
      </c>
      <c r="B106">
        <v>2016</v>
      </c>
      <c r="C106" t="s">
        <v>83</v>
      </c>
      <c r="D106" t="s">
        <v>7</v>
      </c>
      <c r="E106" t="s">
        <v>9</v>
      </c>
      <c r="F106">
        <v>30.773</v>
      </c>
      <c r="G106">
        <v>31.309540999999999</v>
      </c>
      <c r="H106">
        <v>31.846</v>
      </c>
      <c r="I106">
        <v>1.135</v>
      </c>
      <c r="J106">
        <v>1.159</v>
      </c>
      <c r="K106">
        <v>1.1819999999999999</v>
      </c>
    </row>
    <row r="107" spans="1:11" x14ac:dyDescent="0.25">
      <c r="A107" t="str">
        <f t="shared" si="2"/>
        <v>2006Mean BMI scoreFemaleNMNP</v>
      </c>
      <c r="B107">
        <v>2006</v>
      </c>
      <c r="C107" t="s">
        <v>83</v>
      </c>
      <c r="D107" t="s">
        <v>7</v>
      </c>
      <c r="E107" t="s">
        <v>95</v>
      </c>
      <c r="F107">
        <v>25.667999999999999</v>
      </c>
      <c r="G107">
        <v>25.920356000000002</v>
      </c>
      <c r="H107">
        <v>26.172000000000001</v>
      </c>
    </row>
    <row r="108" spans="1:11" x14ac:dyDescent="0.25">
      <c r="A108" t="str">
        <f t="shared" si="2"/>
        <v>2011Mean BMI scoreFemaleNMNP</v>
      </c>
      <c r="B108">
        <v>2011</v>
      </c>
      <c r="C108" t="s">
        <v>83</v>
      </c>
      <c r="D108" t="s">
        <v>7</v>
      </c>
      <c r="E108" t="s">
        <v>95</v>
      </c>
      <c r="F108">
        <v>25.861000000000001</v>
      </c>
      <c r="G108">
        <v>26.136265999999999</v>
      </c>
      <c r="H108">
        <v>26.411999999999999</v>
      </c>
    </row>
    <row r="109" spans="1:11" x14ac:dyDescent="0.25">
      <c r="A109" t="str">
        <f t="shared" si="2"/>
        <v>2012Mean BMI scoreFemaleNMNP</v>
      </c>
      <c r="B109">
        <v>2012</v>
      </c>
      <c r="C109" t="s">
        <v>83</v>
      </c>
      <c r="D109" t="s">
        <v>7</v>
      </c>
      <c r="E109" t="s">
        <v>95</v>
      </c>
      <c r="F109">
        <v>26.100999999999999</v>
      </c>
      <c r="G109">
        <v>26.382978000000001</v>
      </c>
      <c r="H109">
        <v>26.664999999999999</v>
      </c>
    </row>
    <row r="110" spans="1:11" x14ac:dyDescent="0.25">
      <c r="A110" t="str">
        <f t="shared" si="2"/>
        <v>2013Mean BMI scoreFemaleNMNP</v>
      </c>
      <c r="B110">
        <v>2013</v>
      </c>
      <c r="C110" t="s">
        <v>83</v>
      </c>
      <c r="D110" t="s">
        <v>7</v>
      </c>
      <c r="E110" t="s">
        <v>95</v>
      </c>
      <c r="F110">
        <v>26.015999999999998</v>
      </c>
      <c r="G110">
        <v>26.288869999999999</v>
      </c>
      <c r="H110">
        <v>26.561</v>
      </c>
    </row>
    <row r="111" spans="1:11" x14ac:dyDescent="0.25">
      <c r="A111" t="str">
        <f t="shared" si="2"/>
        <v>2014Mean BMI scoreFemaleNMNP</v>
      </c>
      <c r="B111">
        <v>2014</v>
      </c>
      <c r="C111" t="s">
        <v>83</v>
      </c>
      <c r="D111" t="s">
        <v>7</v>
      </c>
      <c r="E111" t="s">
        <v>95</v>
      </c>
      <c r="F111">
        <v>26.321000000000002</v>
      </c>
      <c r="G111">
        <v>26.585713999999999</v>
      </c>
      <c r="H111">
        <v>26.850999999999999</v>
      </c>
    </row>
    <row r="112" spans="1:11" x14ac:dyDescent="0.25">
      <c r="A112" t="str">
        <f t="shared" si="2"/>
        <v>2015Mean BMI scoreFemaleNMNP</v>
      </c>
      <c r="B112">
        <v>2015</v>
      </c>
      <c r="C112" t="s">
        <v>83</v>
      </c>
      <c r="D112" t="s">
        <v>7</v>
      </c>
      <c r="E112" t="s">
        <v>95</v>
      </c>
      <c r="F112">
        <v>26.411999999999999</v>
      </c>
      <c r="G112">
        <v>26.671745999999999</v>
      </c>
      <c r="H112">
        <v>26.931000000000001</v>
      </c>
    </row>
    <row r="113" spans="1:11" x14ac:dyDescent="0.25">
      <c r="A113" t="str">
        <f t="shared" si="2"/>
        <v>2016Mean BMI scoreFemaleNMNP</v>
      </c>
      <c r="B113">
        <v>2016</v>
      </c>
      <c r="C113" t="s">
        <v>83</v>
      </c>
      <c r="D113" t="s">
        <v>7</v>
      </c>
      <c r="E113" t="s">
        <v>95</v>
      </c>
      <c r="F113">
        <v>26.433</v>
      </c>
      <c r="G113">
        <v>26.751802999999999</v>
      </c>
      <c r="H113">
        <v>27.07</v>
      </c>
    </row>
    <row r="114" spans="1:11" x14ac:dyDescent="0.25">
      <c r="A114" t="str">
        <f t="shared" si="2"/>
        <v>2006Mean BMI scoreMaleMaori</v>
      </c>
      <c r="B114">
        <v>2006</v>
      </c>
      <c r="C114" t="s">
        <v>83</v>
      </c>
      <c r="D114" t="s">
        <v>6</v>
      </c>
      <c r="E114" t="s">
        <v>9</v>
      </c>
      <c r="F114">
        <v>28.722999999999999</v>
      </c>
      <c r="G114">
        <v>29.169585999999999</v>
      </c>
      <c r="H114">
        <v>29.616</v>
      </c>
      <c r="I114">
        <v>1.0880000000000001</v>
      </c>
      <c r="J114">
        <v>1.1080000000000001</v>
      </c>
      <c r="K114">
        <v>1.1279999999999999</v>
      </c>
    </row>
    <row r="115" spans="1:11" x14ac:dyDescent="0.25">
      <c r="A115" t="str">
        <f t="shared" si="2"/>
        <v>2011Mean BMI scoreMaleMaori</v>
      </c>
      <c r="B115">
        <v>2011</v>
      </c>
      <c r="C115" t="s">
        <v>83</v>
      </c>
      <c r="D115" t="s">
        <v>6</v>
      </c>
      <c r="E115" t="s">
        <v>9</v>
      </c>
      <c r="F115">
        <v>29.189</v>
      </c>
      <c r="G115">
        <v>29.890733999999998</v>
      </c>
      <c r="H115">
        <v>30.593</v>
      </c>
      <c r="I115">
        <v>1.0920000000000001</v>
      </c>
      <c r="J115">
        <v>1.1180000000000001</v>
      </c>
      <c r="K115">
        <v>1.1439999999999999</v>
      </c>
    </row>
    <row r="116" spans="1:11" x14ac:dyDescent="0.25">
      <c r="A116" t="str">
        <f t="shared" si="2"/>
        <v>2012Mean BMI scoreMaleMaori</v>
      </c>
      <c r="B116">
        <v>2012</v>
      </c>
      <c r="C116" t="s">
        <v>83</v>
      </c>
      <c r="D116" t="s">
        <v>6</v>
      </c>
      <c r="E116" t="s">
        <v>9</v>
      </c>
      <c r="F116">
        <v>29.251999999999999</v>
      </c>
      <c r="G116">
        <v>29.783559</v>
      </c>
      <c r="H116">
        <v>30.315000000000001</v>
      </c>
      <c r="I116">
        <v>1.095</v>
      </c>
      <c r="J116">
        <v>1.1160000000000001</v>
      </c>
      <c r="K116">
        <v>1.1359999999999999</v>
      </c>
    </row>
    <row r="117" spans="1:11" x14ac:dyDescent="0.25">
      <c r="A117" t="str">
        <f t="shared" si="2"/>
        <v>2013Mean BMI scoreMaleMaori</v>
      </c>
      <c r="B117">
        <v>2013</v>
      </c>
      <c r="C117" t="s">
        <v>83</v>
      </c>
      <c r="D117" t="s">
        <v>6</v>
      </c>
      <c r="E117" t="s">
        <v>9</v>
      </c>
      <c r="F117">
        <v>29.23</v>
      </c>
      <c r="G117">
        <v>29.754149000000002</v>
      </c>
      <c r="H117">
        <v>30.279</v>
      </c>
      <c r="I117">
        <v>1.087</v>
      </c>
      <c r="J117">
        <v>1.1060000000000001</v>
      </c>
      <c r="K117">
        <v>1.125</v>
      </c>
    </row>
    <row r="118" spans="1:11" x14ac:dyDescent="0.25">
      <c r="A118" t="str">
        <f t="shared" si="2"/>
        <v>2014Mean BMI scoreMaleMaori</v>
      </c>
      <c r="B118">
        <v>2014</v>
      </c>
      <c r="C118" t="s">
        <v>83</v>
      </c>
      <c r="D118" t="s">
        <v>6</v>
      </c>
      <c r="E118" t="s">
        <v>9</v>
      </c>
      <c r="F118">
        <v>29.521000000000001</v>
      </c>
      <c r="G118">
        <v>30.032474000000001</v>
      </c>
      <c r="H118">
        <v>30.544</v>
      </c>
      <c r="I118">
        <v>1.099</v>
      </c>
      <c r="J118">
        <v>1.119</v>
      </c>
      <c r="K118">
        <v>1.139</v>
      </c>
    </row>
    <row r="119" spans="1:11" x14ac:dyDescent="0.25">
      <c r="A119" t="str">
        <f t="shared" si="2"/>
        <v>2015Mean BMI scoreMaleMaori</v>
      </c>
      <c r="B119">
        <v>2015</v>
      </c>
      <c r="C119" t="s">
        <v>83</v>
      </c>
      <c r="D119" t="s">
        <v>6</v>
      </c>
      <c r="E119" t="s">
        <v>9</v>
      </c>
      <c r="F119">
        <v>29.9</v>
      </c>
      <c r="G119">
        <v>30.444776000000001</v>
      </c>
      <c r="H119">
        <v>30.99</v>
      </c>
      <c r="I119">
        <v>1.109</v>
      </c>
      <c r="J119">
        <v>1.1279999999999999</v>
      </c>
      <c r="K119">
        <v>1.1479999999999999</v>
      </c>
    </row>
    <row r="120" spans="1:11" x14ac:dyDescent="0.25">
      <c r="A120" t="str">
        <f t="shared" si="2"/>
        <v>2016Mean BMI scoreMaleMaori</v>
      </c>
      <c r="B120">
        <v>2016</v>
      </c>
      <c r="C120" t="s">
        <v>83</v>
      </c>
      <c r="D120" t="s">
        <v>6</v>
      </c>
      <c r="E120" t="s">
        <v>9</v>
      </c>
      <c r="F120">
        <v>29.802</v>
      </c>
      <c r="G120">
        <v>30.370397000000001</v>
      </c>
      <c r="H120">
        <v>30.939</v>
      </c>
      <c r="I120">
        <v>1.1080000000000001</v>
      </c>
      <c r="J120">
        <v>1.129</v>
      </c>
      <c r="K120">
        <v>1.1499999999999999</v>
      </c>
    </row>
    <row r="121" spans="1:11" x14ac:dyDescent="0.25">
      <c r="A121" t="str">
        <f t="shared" si="2"/>
        <v>2006Mean BMI scoreMaleNMNP</v>
      </c>
      <c r="B121">
        <v>2006</v>
      </c>
      <c r="C121" t="s">
        <v>83</v>
      </c>
      <c r="D121" t="s">
        <v>6</v>
      </c>
      <c r="E121" t="s">
        <v>95</v>
      </c>
      <c r="F121">
        <v>26.111000000000001</v>
      </c>
      <c r="G121">
        <v>26.342292</v>
      </c>
      <c r="H121">
        <v>26.574000000000002</v>
      </c>
    </row>
    <row r="122" spans="1:11" x14ac:dyDescent="0.25">
      <c r="A122" t="str">
        <f t="shared" si="2"/>
        <v>2011Mean BMI scoreMaleNMNP</v>
      </c>
      <c r="B122">
        <v>2011</v>
      </c>
      <c r="C122" t="s">
        <v>83</v>
      </c>
      <c r="D122" t="s">
        <v>6</v>
      </c>
      <c r="E122" t="s">
        <v>95</v>
      </c>
      <c r="F122">
        <v>26.367999999999999</v>
      </c>
      <c r="G122">
        <v>26.615010000000002</v>
      </c>
      <c r="H122">
        <v>26.861999999999998</v>
      </c>
    </row>
    <row r="123" spans="1:11" x14ac:dyDescent="0.25">
      <c r="A123" t="str">
        <f t="shared" si="2"/>
        <v>2012Mean BMI scoreMaleNMNP</v>
      </c>
      <c r="B123">
        <v>2012</v>
      </c>
      <c r="C123" t="s">
        <v>83</v>
      </c>
      <c r="D123" t="s">
        <v>6</v>
      </c>
      <c r="E123" t="s">
        <v>95</v>
      </c>
      <c r="F123">
        <v>26.419</v>
      </c>
      <c r="G123">
        <v>26.640775000000001</v>
      </c>
      <c r="H123">
        <v>26.863</v>
      </c>
    </row>
    <row r="124" spans="1:11" x14ac:dyDescent="0.25">
      <c r="A124" t="str">
        <f t="shared" si="2"/>
        <v>2013Mean BMI scoreMaleNMNP</v>
      </c>
      <c r="B124">
        <v>2013</v>
      </c>
      <c r="C124" t="s">
        <v>83</v>
      </c>
      <c r="D124" t="s">
        <v>6</v>
      </c>
      <c r="E124" t="s">
        <v>95</v>
      </c>
      <c r="F124">
        <v>26.55</v>
      </c>
      <c r="G124">
        <v>26.822519</v>
      </c>
      <c r="H124">
        <v>27.094999999999999</v>
      </c>
    </row>
    <row r="125" spans="1:11" x14ac:dyDescent="0.25">
      <c r="A125" t="str">
        <f t="shared" si="2"/>
        <v>2014Mean BMI scoreMaleNMNP</v>
      </c>
      <c r="B125">
        <v>2014</v>
      </c>
      <c r="C125" t="s">
        <v>83</v>
      </c>
      <c r="D125" t="s">
        <v>6</v>
      </c>
      <c r="E125" t="s">
        <v>95</v>
      </c>
      <c r="F125">
        <v>26.638999999999999</v>
      </c>
      <c r="G125">
        <v>26.877385</v>
      </c>
      <c r="H125">
        <v>27.116</v>
      </c>
    </row>
    <row r="126" spans="1:11" x14ac:dyDescent="0.25">
      <c r="A126" t="str">
        <f t="shared" si="2"/>
        <v>2015Mean BMI scoreMaleNMNP</v>
      </c>
      <c r="B126">
        <v>2015</v>
      </c>
      <c r="C126" t="s">
        <v>83</v>
      </c>
      <c r="D126" t="s">
        <v>6</v>
      </c>
      <c r="E126" t="s">
        <v>95</v>
      </c>
      <c r="F126">
        <v>26.541</v>
      </c>
      <c r="G126">
        <v>26.782941999999998</v>
      </c>
      <c r="H126">
        <v>27.024999999999999</v>
      </c>
    </row>
    <row r="127" spans="1:11" x14ac:dyDescent="0.25">
      <c r="A127" t="str">
        <f t="shared" ref="A127:A168" si="3">B127&amp;C127&amp;D127&amp;E127</f>
        <v>2016Mean BMI scoreMaleNMNP</v>
      </c>
      <c r="B127">
        <v>2016</v>
      </c>
      <c r="C127" t="s">
        <v>83</v>
      </c>
      <c r="D127" t="s">
        <v>6</v>
      </c>
      <c r="E127" t="s">
        <v>95</v>
      </c>
      <c r="F127">
        <v>26.53</v>
      </c>
      <c r="G127">
        <v>26.797878999999998</v>
      </c>
      <c r="H127">
        <v>27.065999999999999</v>
      </c>
    </row>
    <row r="128" spans="1:11" x14ac:dyDescent="0.25">
      <c r="A128" t="str">
        <f t="shared" si="3"/>
        <v>2006Mean waist measurementAllSexMaori</v>
      </c>
      <c r="B128">
        <v>2006</v>
      </c>
      <c r="C128" t="s">
        <v>84</v>
      </c>
      <c r="D128" t="s">
        <v>5</v>
      </c>
      <c r="E128" t="s">
        <v>9</v>
      </c>
      <c r="F128">
        <v>92.838999999999999</v>
      </c>
      <c r="G128">
        <v>93.558813000000001</v>
      </c>
      <c r="H128">
        <v>94.278999999999996</v>
      </c>
      <c r="I128">
        <v>1.0660000000000001</v>
      </c>
      <c r="J128">
        <v>1.075</v>
      </c>
      <c r="K128">
        <v>1.085</v>
      </c>
    </row>
    <row r="129" spans="1:11" x14ac:dyDescent="0.25">
      <c r="A129" t="str">
        <f t="shared" si="3"/>
        <v>2011Mean waist measurementAllSexMaori</v>
      </c>
      <c r="B129">
        <v>2011</v>
      </c>
      <c r="C129" t="s">
        <v>84</v>
      </c>
      <c r="D129" t="s">
        <v>5</v>
      </c>
      <c r="E129" t="s">
        <v>9</v>
      </c>
      <c r="F129">
        <v>93.837999999999994</v>
      </c>
      <c r="G129">
        <v>94.874342999999996</v>
      </c>
      <c r="H129">
        <v>95.911000000000001</v>
      </c>
      <c r="I129">
        <v>1.073</v>
      </c>
      <c r="J129">
        <v>1.0860000000000001</v>
      </c>
      <c r="K129">
        <v>1.099</v>
      </c>
    </row>
    <row r="130" spans="1:11" x14ac:dyDescent="0.25">
      <c r="A130" t="str">
        <f t="shared" si="3"/>
        <v>2012Mean waist measurementAllSexMaori</v>
      </c>
      <c r="B130">
        <v>2012</v>
      </c>
      <c r="C130" t="s">
        <v>84</v>
      </c>
      <c r="D130" t="s">
        <v>5</v>
      </c>
      <c r="E130" t="s">
        <v>9</v>
      </c>
      <c r="F130">
        <v>95.614000000000004</v>
      </c>
      <c r="G130">
        <v>96.444151000000005</v>
      </c>
      <c r="H130">
        <v>97.274000000000001</v>
      </c>
      <c r="I130">
        <v>1.0840000000000001</v>
      </c>
      <c r="J130">
        <v>1.0940000000000001</v>
      </c>
      <c r="K130">
        <v>1.103</v>
      </c>
    </row>
    <row r="131" spans="1:11" x14ac:dyDescent="0.25">
      <c r="A131" t="str">
        <f t="shared" si="3"/>
        <v>2013Mean waist measurementAllSexMaori</v>
      </c>
      <c r="B131">
        <v>2013</v>
      </c>
      <c r="C131" t="s">
        <v>84</v>
      </c>
      <c r="D131" t="s">
        <v>5</v>
      </c>
      <c r="E131" t="s">
        <v>9</v>
      </c>
      <c r="F131">
        <v>95.147999999999996</v>
      </c>
      <c r="G131">
        <v>96.172645000000003</v>
      </c>
      <c r="H131">
        <v>97.197999999999993</v>
      </c>
      <c r="I131">
        <v>1.077</v>
      </c>
      <c r="J131">
        <v>1.089</v>
      </c>
      <c r="K131">
        <v>1.101</v>
      </c>
    </row>
    <row r="132" spans="1:11" x14ac:dyDescent="0.25">
      <c r="A132" t="str">
        <f t="shared" si="3"/>
        <v>2014Mean waist measurementAllSexMaori</v>
      </c>
      <c r="B132">
        <v>2014</v>
      </c>
      <c r="C132" t="s">
        <v>84</v>
      </c>
      <c r="D132" t="s">
        <v>5</v>
      </c>
      <c r="E132" t="s">
        <v>9</v>
      </c>
      <c r="F132">
        <v>96.010999999999996</v>
      </c>
      <c r="G132">
        <v>96.853684999999999</v>
      </c>
      <c r="H132">
        <v>97.695999999999998</v>
      </c>
      <c r="I132">
        <v>1.083</v>
      </c>
      <c r="J132">
        <v>1.0920000000000001</v>
      </c>
      <c r="K132">
        <v>1.1020000000000001</v>
      </c>
    </row>
    <row r="133" spans="1:11" x14ac:dyDescent="0.25">
      <c r="A133" t="str">
        <f t="shared" si="3"/>
        <v>2015Mean waist measurementAllSexMaori</v>
      </c>
      <c r="B133">
        <v>2015</v>
      </c>
      <c r="C133" t="s">
        <v>84</v>
      </c>
      <c r="D133" t="s">
        <v>5</v>
      </c>
      <c r="E133" t="s">
        <v>9</v>
      </c>
      <c r="F133">
        <v>95.863</v>
      </c>
      <c r="G133">
        <v>96.693393999999998</v>
      </c>
      <c r="H133">
        <v>97.524000000000001</v>
      </c>
      <c r="I133">
        <v>1.077</v>
      </c>
      <c r="J133">
        <v>1.0860000000000001</v>
      </c>
      <c r="K133">
        <v>1.0960000000000001</v>
      </c>
    </row>
    <row r="134" spans="1:11" x14ac:dyDescent="0.25">
      <c r="A134" t="str">
        <f t="shared" si="3"/>
        <v>2016Mean waist measurementAllSexMaori</v>
      </c>
      <c r="B134">
        <v>2016</v>
      </c>
      <c r="C134" t="s">
        <v>84</v>
      </c>
      <c r="D134" t="s">
        <v>5</v>
      </c>
      <c r="E134" t="s">
        <v>9</v>
      </c>
      <c r="F134">
        <v>95.713999999999999</v>
      </c>
      <c r="G134">
        <v>96.601744999999994</v>
      </c>
      <c r="H134">
        <v>97.49</v>
      </c>
      <c r="I134">
        <v>1.0760000000000001</v>
      </c>
      <c r="J134">
        <v>1.087</v>
      </c>
      <c r="K134">
        <v>1.097</v>
      </c>
    </row>
    <row r="135" spans="1:11" x14ac:dyDescent="0.25">
      <c r="A135" t="str">
        <f t="shared" si="3"/>
        <v>2006Mean waist measurementAllSexNMNP</v>
      </c>
      <c r="B135">
        <v>2006</v>
      </c>
      <c r="C135" t="s">
        <v>84</v>
      </c>
      <c r="D135" t="s">
        <v>5</v>
      </c>
      <c r="E135" t="s">
        <v>95</v>
      </c>
      <c r="F135">
        <v>86.459000000000003</v>
      </c>
      <c r="G135">
        <v>86.882405000000006</v>
      </c>
      <c r="H135">
        <v>87.305000000000007</v>
      </c>
    </row>
    <row r="136" spans="1:11" x14ac:dyDescent="0.25">
      <c r="A136" t="str">
        <f t="shared" si="3"/>
        <v>2011Mean waist measurementAllSexNMNP</v>
      </c>
      <c r="B136">
        <v>2011</v>
      </c>
      <c r="C136" t="s">
        <v>84</v>
      </c>
      <c r="D136" t="s">
        <v>5</v>
      </c>
      <c r="E136" t="s">
        <v>95</v>
      </c>
      <c r="F136">
        <v>86.57</v>
      </c>
      <c r="G136">
        <v>87.025461000000007</v>
      </c>
      <c r="H136">
        <v>87.480999999999995</v>
      </c>
    </row>
    <row r="137" spans="1:11" x14ac:dyDescent="0.25">
      <c r="A137" t="str">
        <f t="shared" si="3"/>
        <v>2012Mean waist measurementAllSexNMNP</v>
      </c>
      <c r="B137">
        <v>2012</v>
      </c>
      <c r="C137" t="s">
        <v>84</v>
      </c>
      <c r="D137" t="s">
        <v>5</v>
      </c>
      <c r="E137" t="s">
        <v>95</v>
      </c>
      <c r="F137">
        <v>87.471999999999994</v>
      </c>
      <c r="G137">
        <v>87.907141999999993</v>
      </c>
      <c r="H137">
        <v>88.341999999999999</v>
      </c>
    </row>
    <row r="138" spans="1:11" x14ac:dyDescent="0.25">
      <c r="A138" t="str">
        <f t="shared" si="3"/>
        <v>2013Mean waist measurementAllSexNMNP</v>
      </c>
      <c r="B138">
        <v>2013</v>
      </c>
      <c r="C138" t="s">
        <v>84</v>
      </c>
      <c r="D138" t="s">
        <v>5</v>
      </c>
      <c r="E138" t="s">
        <v>95</v>
      </c>
      <c r="F138">
        <v>87.552999999999997</v>
      </c>
      <c r="G138">
        <v>87.974140000000006</v>
      </c>
      <c r="H138">
        <v>88.394999999999996</v>
      </c>
    </row>
    <row r="139" spans="1:11" x14ac:dyDescent="0.25">
      <c r="A139" t="str">
        <f t="shared" si="3"/>
        <v>2014Mean waist measurementAllSexNMNP</v>
      </c>
      <c r="B139">
        <v>2014</v>
      </c>
      <c r="C139" t="s">
        <v>84</v>
      </c>
      <c r="D139" t="s">
        <v>5</v>
      </c>
      <c r="E139" t="s">
        <v>95</v>
      </c>
      <c r="F139">
        <v>87.778999999999996</v>
      </c>
      <c r="G139">
        <v>88.318933000000001</v>
      </c>
      <c r="H139">
        <v>88.858999999999995</v>
      </c>
    </row>
    <row r="140" spans="1:11" x14ac:dyDescent="0.25">
      <c r="A140" t="str">
        <f t="shared" si="3"/>
        <v>2015Mean waist measurementAllSexNMNP</v>
      </c>
      <c r="B140">
        <v>2015</v>
      </c>
      <c r="C140" t="s">
        <v>84</v>
      </c>
      <c r="D140" t="s">
        <v>5</v>
      </c>
      <c r="E140" t="s">
        <v>95</v>
      </c>
      <c r="F140">
        <v>87.962999999999994</v>
      </c>
      <c r="G140">
        <v>88.513243000000003</v>
      </c>
      <c r="H140">
        <v>89.063000000000002</v>
      </c>
    </row>
    <row r="141" spans="1:11" x14ac:dyDescent="0.25">
      <c r="A141" t="str">
        <f t="shared" si="3"/>
        <v>2016Mean waist measurementAllSexNMNP</v>
      </c>
      <c r="B141">
        <v>2016</v>
      </c>
      <c r="C141" t="s">
        <v>84</v>
      </c>
      <c r="D141" t="s">
        <v>5</v>
      </c>
      <c r="E141" t="s">
        <v>95</v>
      </c>
      <c r="F141">
        <v>87.855999999999995</v>
      </c>
      <c r="G141">
        <v>88.370057000000003</v>
      </c>
      <c r="H141">
        <v>88.884</v>
      </c>
    </row>
    <row r="142" spans="1:11" x14ac:dyDescent="0.25">
      <c r="A142" t="str">
        <f t="shared" si="3"/>
        <v>2006Mean waist measurementFemaleMaori</v>
      </c>
      <c r="B142">
        <v>2006</v>
      </c>
      <c r="C142" t="s">
        <v>84</v>
      </c>
      <c r="D142" t="s">
        <v>7</v>
      </c>
      <c r="E142" t="s">
        <v>9</v>
      </c>
      <c r="F142">
        <v>88.866</v>
      </c>
      <c r="G142">
        <v>89.924847999999997</v>
      </c>
      <c r="H142">
        <v>90.983999999999995</v>
      </c>
      <c r="I142">
        <v>1.0820000000000001</v>
      </c>
      <c r="J142">
        <v>1.097</v>
      </c>
      <c r="K142">
        <v>1.1120000000000001</v>
      </c>
    </row>
    <row r="143" spans="1:11" x14ac:dyDescent="0.25">
      <c r="A143" t="str">
        <f t="shared" si="3"/>
        <v>2011Mean waist measurementFemaleMaori</v>
      </c>
      <c r="B143">
        <v>2011</v>
      </c>
      <c r="C143" t="s">
        <v>84</v>
      </c>
      <c r="D143" t="s">
        <v>7</v>
      </c>
      <c r="E143" t="s">
        <v>9</v>
      </c>
      <c r="F143">
        <v>90.006</v>
      </c>
      <c r="G143">
        <v>91.362804999999994</v>
      </c>
      <c r="H143">
        <v>92.72</v>
      </c>
      <c r="I143">
        <v>1.091</v>
      </c>
      <c r="J143">
        <v>1.109</v>
      </c>
      <c r="K143">
        <v>1.127</v>
      </c>
    </row>
    <row r="144" spans="1:11" x14ac:dyDescent="0.25">
      <c r="A144" t="str">
        <f t="shared" si="3"/>
        <v>2012Mean waist measurementFemaleMaori</v>
      </c>
      <c r="B144">
        <v>2012</v>
      </c>
      <c r="C144" t="s">
        <v>84</v>
      </c>
      <c r="D144" t="s">
        <v>7</v>
      </c>
      <c r="E144" t="s">
        <v>9</v>
      </c>
      <c r="F144">
        <v>92.831999999999994</v>
      </c>
      <c r="G144">
        <v>94.080933999999999</v>
      </c>
      <c r="H144">
        <v>95.33</v>
      </c>
      <c r="I144">
        <v>1.1100000000000001</v>
      </c>
      <c r="J144">
        <v>1.1259999999999999</v>
      </c>
      <c r="K144">
        <v>1.1419999999999999</v>
      </c>
    </row>
    <row r="145" spans="1:11" x14ac:dyDescent="0.25">
      <c r="A145" t="str">
        <f t="shared" si="3"/>
        <v>2013Mean waist measurementFemaleMaori</v>
      </c>
      <c r="B145">
        <v>2013</v>
      </c>
      <c r="C145" t="s">
        <v>84</v>
      </c>
      <c r="D145" t="s">
        <v>7</v>
      </c>
      <c r="E145" t="s">
        <v>9</v>
      </c>
      <c r="F145">
        <v>92.311000000000007</v>
      </c>
      <c r="G145">
        <v>93.660306000000006</v>
      </c>
      <c r="H145">
        <v>95.01</v>
      </c>
      <c r="I145">
        <v>1.1060000000000001</v>
      </c>
      <c r="J145">
        <v>1.1220000000000001</v>
      </c>
      <c r="K145">
        <v>1.139</v>
      </c>
    </row>
    <row r="146" spans="1:11" x14ac:dyDescent="0.25">
      <c r="A146" t="str">
        <f t="shared" si="3"/>
        <v>2014Mean waist measurementFemaleMaori</v>
      </c>
      <c r="B146">
        <v>2014</v>
      </c>
      <c r="C146" t="s">
        <v>84</v>
      </c>
      <c r="D146" t="s">
        <v>7</v>
      </c>
      <c r="E146" t="s">
        <v>9</v>
      </c>
      <c r="F146">
        <v>92.975999999999999</v>
      </c>
      <c r="G146">
        <v>94.202591999999996</v>
      </c>
      <c r="H146">
        <v>95.429000000000002</v>
      </c>
      <c r="I146">
        <v>1.103</v>
      </c>
      <c r="J146">
        <v>1.1180000000000001</v>
      </c>
      <c r="K146">
        <v>1.133</v>
      </c>
    </row>
    <row r="147" spans="1:11" x14ac:dyDescent="0.25">
      <c r="A147" t="str">
        <f t="shared" si="3"/>
        <v>2015Mean waist measurementFemaleMaori</v>
      </c>
      <c r="B147">
        <v>2015</v>
      </c>
      <c r="C147" t="s">
        <v>84</v>
      </c>
      <c r="D147" t="s">
        <v>7</v>
      </c>
      <c r="E147" t="s">
        <v>9</v>
      </c>
      <c r="F147">
        <v>92.167000000000002</v>
      </c>
      <c r="G147">
        <v>93.358029999999999</v>
      </c>
      <c r="H147">
        <v>94.549000000000007</v>
      </c>
      <c r="I147">
        <v>1.0900000000000001</v>
      </c>
      <c r="J147">
        <v>1.1040000000000001</v>
      </c>
      <c r="K147">
        <v>1.119</v>
      </c>
    </row>
    <row r="148" spans="1:11" x14ac:dyDescent="0.25">
      <c r="A148" t="str">
        <f t="shared" si="3"/>
        <v>2016Mean waist measurementFemaleMaori</v>
      </c>
      <c r="B148">
        <v>2016</v>
      </c>
      <c r="C148" t="s">
        <v>84</v>
      </c>
      <c r="D148" t="s">
        <v>7</v>
      </c>
      <c r="E148" t="s">
        <v>9</v>
      </c>
      <c r="F148">
        <v>92.424999999999997</v>
      </c>
      <c r="G148">
        <v>93.648291</v>
      </c>
      <c r="H148">
        <v>94.872</v>
      </c>
      <c r="I148">
        <v>1.0940000000000001</v>
      </c>
      <c r="J148">
        <v>1.111</v>
      </c>
      <c r="K148">
        <v>1.127</v>
      </c>
    </row>
    <row r="149" spans="1:11" x14ac:dyDescent="0.25">
      <c r="A149" t="str">
        <f t="shared" si="3"/>
        <v>2006Mean waist measurementFemaleNMNP</v>
      </c>
      <c r="B149">
        <v>2006</v>
      </c>
      <c r="C149" t="s">
        <v>84</v>
      </c>
      <c r="D149" t="s">
        <v>7</v>
      </c>
      <c r="E149" t="s">
        <v>95</v>
      </c>
      <c r="F149">
        <v>81.162999999999997</v>
      </c>
      <c r="G149">
        <v>81.760030999999998</v>
      </c>
      <c r="H149">
        <v>82.356999999999999</v>
      </c>
    </row>
    <row r="150" spans="1:11" x14ac:dyDescent="0.25">
      <c r="A150" t="str">
        <f t="shared" si="3"/>
        <v>2011Mean waist measurementFemaleNMNP</v>
      </c>
      <c r="B150">
        <v>2011</v>
      </c>
      <c r="C150" t="s">
        <v>84</v>
      </c>
      <c r="D150" t="s">
        <v>7</v>
      </c>
      <c r="E150" t="s">
        <v>95</v>
      </c>
      <c r="F150">
        <v>81.53</v>
      </c>
      <c r="G150">
        <v>82.152045000000001</v>
      </c>
      <c r="H150">
        <v>82.774000000000001</v>
      </c>
    </row>
    <row r="151" spans="1:11" x14ac:dyDescent="0.25">
      <c r="A151" t="str">
        <f t="shared" si="3"/>
        <v>2012Mean waist measurementFemaleNMNP</v>
      </c>
      <c r="B151">
        <v>2012</v>
      </c>
      <c r="C151" t="s">
        <v>84</v>
      </c>
      <c r="D151" t="s">
        <v>7</v>
      </c>
      <c r="E151" t="s">
        <v>95</v>
      </c>
      <c r="F151">
        <v>82.688000000000002</v>
      </c>
      <c r="G151">
        <v>83.358328999999998</v>
      </c>
      <c r="H151">
        <v>84.028999999999996</v>
      </c>
    </row>
    <row r="152" spans="1:11" x14ac:dyDescent="0.25">
      <c r="A152" t="str">
        <f t="shared" si="3"/>
        <v>2013Mean waist measurementFemaleNMNP</v>
      </c>
      <c r="B152">
        <v>2013</v>
      </c>
      <c r="C152" t="s">
        <v>84</v>
      </c>
      <c r="D152" t="s">
        <v>7</v>
      </c>
      <c r="E152" t="s">
        <v>95</v>
      </c>
      <c r="F152">
        <v>82.388000000000005</v>
      </c>
      <c r="G152">
        <v>83.042606000000006</v>
      </c>
      <c r="H152">
        <v>83.697000000000003</v>
      </c>
    </row>
    <row r="153" spans="1:11" x14ac:dyDescent="0.25">
      <c r="A153" t="str">
        <f t="shared" si="3"/>
        <v>2014Mean waist measurementFemaleNMNP</v>
      </c>
      <c r="B153">
        <v>2014</v>
      </c>
      <c r="C153" t="s">
        <v>84</v>
      </c>
      <c r="D153" t="s">
        <v>7</v>
      </c>
      <c r="E153" t="s">
        <v>95</v>
      </c>
      <c r="F153">
        <v>83.061000000000007</v>
      </c>
      <c r="G153">
        <v>83.753017999999997</v>
      </c>
      <c r="H153">
        <v>84.445999999999998</v>
      </c>
    </row>
    <row r="154" spans="1:11" x14ac:dyDescent="0.25">
      <c r="A154" t="str">
        <f t="shared" si="3"/>
        <v>2015Mean waist measurementFemaleNMNP</v>
      </c>
      <c r="B154">
        <v>2015</v>
      </c>
      <c r="C154" t="s">
        <v>84</v>
      </c>
      <c r="D154" t="s">
        <v>7</v>
      </c>
      <c r="E154" t="s">
        <v>95</v>
      </c>
      <c r="F154">
        <v>83.41</v>
      </c>
      <c r="G154">
        <v>84.054473999999999</v>
      </c>
      <c r="H154">
        <v>84.698999999999998</v>
      </c>
    </row>
    <row r="155" spans="1:11" x14ac:dyDescent="0.25">
      <c r="A155" t="str">
        <f t="shared" si="3"/>
        <v>2016Mean waist measurementFemaleNMNP</v>
      </c>
      <c r="B155">
        <v>2016</v>
      </c>
      <c r="C155" t="s">
        <v>84</v>
      </c>
      <c r="D155" t="s">
        <v>7</v>
      </c>
      <c r="E155" t="s">
        <v>95</v>
      </c>
      <c r="F155">
        <v>82.789000000000001</v>
      </c>
      <c r="G155">
        <v>83.552633</v>
      </c>
      <c r="H155">
        <v>84.316000000000003</v>
      </c>
    </row>
    <row r="156" spans="1:11" x14ac:dyDescent="0.25">
      <c r="A156" t="str">
        <f t="shared" si="3"/>
        <v>2006Mean waist measurementMaleMaori</v>
      </c>
      <c r="B156">
        <v>2006</v>
      </c>
      <c r="C156" t="s">
        <v>84</v>
      </c>
      <c r="D156" t="s">
        <v>6</v>
      </c>
      <c r="E156" t="s">
        <v>9</v>
      </c>
      <c r="F156">
        <v>96.277000000000001</v>
      </c>
      <c r="G156">
        <v>97.295274000000006</v>
      </c>
      <c r="H156">
        <v>98.313999999999993</v>
      </c>
      <c r="I156">
        <v>1.046</v>
      </c>
      <c r="J156">
        <v>1.0589999999999999</v>
      </c>
      <c r="K156">
        <v>1.0720000000000001</v>
      </c>
    </row>
    <row r="157" spans="1:11" x14ac:dyDescent="0.25">
      <c r="A157" t="str">
        <f t="shared" si="3"/>
        <v>2011Mean waist measurementMaleMaori</v>
      </c>
      <c r="B157">
        <v>2011</v>
      </c>
      <c r="C157" t="s">
        <v>84</v>
      </c>
      <c r="D157" t="s">
        <v>6</v>
      </c>
      <c r="E157" t="s">
        <v>9</v>
      </c>
      <c r="F157">
        <v>97.025000000000006</v>
      </c>
      <c r="G157">
        <v>98.762304999999998</v>
      </c>
      <c r="H157">
        <v>100.5</v>
      </c>
      <c r="I157">
        <v>1.0489999999999999</v>
      </c>
      <c r="J157">
        <v>1.0669999999999999</v>
      </c>
      <c r="K157">
        <v>1.0860000000000001</v>
      </c>
    </row>
    <row r="158" spans="1:11" x14ac:dyDescent="0.25">
      <c r="A158" t="str">
        <f t="shared" si="3"/>
        <v>2012Mean waist measurementMaleMaori</v>
      </c>
      <c r="B158">
        <v>2012</v>
      </c>
      <c r="C158" t="s">
        <v>84</v>
      </c>
      <c r="D158" t="s">
        <v>6</v>
      </c>
      <c r="E158" t="s">
        <v>9</v>
      </c>
      <c r="F158">
        <v>97.673000000000002</v>
      </c>
      <c r="G158">
        <v>98.966539999999995</v>
      </c>
      <c r="H158">
        <v>100.26</v>
      </c>
      <c r="I158">
        <v>1.0509999999999999</v>
      </c>
      <c r="J158">
        <v>1.0660000000000001</v>
      </c>
      <c r="K158">
        <v>1.081</v>
      </c>
    </row>
    <row r="159" spans="1:11" x14ac:dyDescent="0.25">
      <c r="A159" t="str">
        <f t="shared" si="3"/>
        <v>2013Mean waist measurementMaleMaori</v>
      </c>
      <c r="B159">
        <v>2013</v>
      </c>
      <c r="C159" t="s">
        <v>84</v>
      </c>
      <c r="D159" t="s">
        <v>6</v>
      </c>
      <c r="E159" t="s">
        <v>9</v>
      </c>
      <c r="F159">
        <v>97.677999999999997</v>
      </c>
      <c r="G159">
        <v>98.999161999999998</v>
      </c>
      <c r="H159">
        <v>100.32</v>
      </c>
      <c r="I159">
        <v>1.046</v>
      </c>
      <c r="J159">
        <v>1.06</v>
      </c>
      <c r="K159">
        <v>1.075</v>
      </c>
    </row>
    <row r="160" spans="1:11" x14ac:dyDescent="0.25">
      <c r="A160" t="str">
        <f t="shared" si="3"/>
        <v>2014Mean waist measurementMaleMaori</v>
      </c>
      <c r="B160">
        <v>2014</v>
      </c>
      <c r="C160" t="s">
        <v>84</v>
      </c>
      <c r="D160" t="s">
        <v>6</v>
      </c>
      <c r="E160" t="s">
        <v>9</v>
      </c>
      <c r="F160">
        <v>98.67</v>
      </c>
      <c r="G160">
        <v>99.823929000000007</v>
      </c>
      <c r="H160">
        <v>100.97799999999999</v>
      </c>
      <c r="I160">
        <v>1.0589999999999999</v>
      </c>
      <c r="J160">
        <v>1.0720000000000001</v>
      </c>
      <c r="K160">
        <v>1.085</v>
      </c>
    </row>
    <row r="161" spans="1:11" x14ac:dyDescent="0.25">
      <c r="A161" t="str">
        <f t="shared" si="3"/>
        <v>2015Mean waist measurementMaleMaori</v>
      </c>
      <c r="B161">
        <v>2015</v>
      </c>
      <c r="C161" t="s">
        <v>84</v>
      </c>
      <c r="D161" t="s">
        <v>6</v>
      </c>
      <c r="E161" t="s">
        <v>9</v>
      </c>
      <c r="F161">
        <v>99.228999999999999</v>
      </c>
      <c r="G161">
        <v>100.52080599999999</v>
      </c>
      <c r="H161">
        <v>101.813</v>
      </c>
      <c r="I161">
        <v>1.06</v>
      </c>
      <c r="J161">
        <v>1.0740000000000001</v>
      </c>
      <c r="K161">
        <v>1.0880000000000001</v>
      </c>
    </row>
    <row r="162" spans="1:11" x14ac:dyDescent="0.25">
      <c r="A162" t="str">
        <f t="shared" si="3"/>
        <v>2016Mean waist measurementMaleMaori</v>
      </c>
      <c r="B162">
        <v>2016</v>
      </c>
      <c r="C162" t="s">
        <v>84</v>
      </c>
      <c r="D162" t="s">
        <v>6</v>
      </c>
      <c r="E162" t="s">
        <v>9</v>
      </c>
      <c r="F162">
        <v>98.641999999999996</v>
      </c>
      <c r="G162">
        <v>99.996358999999998</v>
      </c>
      <c r="H162">
        <v>101.351</v>
      </c>
      <c r="I162">
        <v>1.054</v>
      </c>
      <c r="J162">
        <v>1.0680000000000001</v>
      </c>
      <c r="K162">
        <v>1.0840000000000001</v>
      </c>
    </row>
    <row r="163" spans="1:11" x14ac:dyDescent="0.25">
      <c r="A163" t="str">
        <f t="shared" si="3"/>
        <v>2006Mean waist measurementMaleNMNP</v>
      </c>
      <c r="B163">
        <v>2006</v>
      </c>
      <c r="C163" t="s">
        <v>84</v>
      </c>
      <c r="D163" t="s">
        <v>6</v>
      </c>
      <c r="E163" t="s">
        <v>95</v>
      </c>
      <c r="F163">
        <v>91.266999999999996</v>
      </c>
      <c r="G163">
        <v>91.833939000000001</v>
      </c>
      <c r="H163">
        <v>92.400999999999996</v>
      </c>
    </row>
    <row r="164" spans="1:11" x14ac:dyDescent="0.25">
      <c r="A164" t="str">
        <f t="shared" si="3"/>
        <v>2011Mean waist measurementMaleNMNP</v>
      </c>
      <c r="B164">
        <v>2011</v>
      </c>
      <c r="C164" t="s">
        <v>84</v>
      </c>
      <c r="D164" t="s">
        <v>6</v>
      </c>
      <c r="E164" t="s">
        <v>95</v>
      </c>
      <c r="F164">
        <v>91.370999999999995</v>
      </c>
      <c r="G164">
        <v>92.017216000000005</v>
      </c>
      <c r="H164">
        <v>92.664000000000001</v>
      </c>
    </row>
    <row r="165" spans="1:11" x14ac:dyDescent="0.25">
      <c r="A165" t="str">
        <f t="shared" si="3"/>
        <v>2012Mean waist measurementMaleNMNP</v>
      </c>
      <c r="B165">
        <v>2012</v>
      </c>
      <c r="C165" t="s">
        <v>84</v>
      </c>
      <c r="D165" t="s">
        <v>6</v>
      </c>
      <c r="E165" t="s">
        <v>95</v>
      </c>
      <c r="F165">
        <v>92.05</v>
      </c>
      <c r="G165">
        <v>92.599776000000006</v>
      </c>
      <c r="H165">
        <v>93.15</v>
      </c>
    </row>
    <row r="166" spans="1:11" x14ac:dyDescent="0.25">
      <c r="A166" t="str">
        <f t="shared" si="3"/>
        <v>2013Mean waist measurementMaleNMNP</v>
      </c>
      <c r="B166">
        <v>2013</v>
      </c>
      <c r="C166" t="s">
        <v>84</v>
      </c>
      <c r="D166" t="s">
        <v>6</v>
      </c>
      <c r="E166" t="s">
        <v>95</v>
      </c>
      <c r="F166">
        <v>92.399000000000001</v>
      </c>
      <c r="G166">
        <v>93.094875999999999</v>
      </c>
      <c r="H166">
        <v>93.790999999999997</v>
      </c>
    </row>
    <row r="167" spans="1:11" x14ac:dyDescent="0.25">
      <c r="A167" t="str">
        <f t="shared" si="3"/>
        <v>2014Mean waist measurementMaleNMNP</v>
      </c>
      <c r="B167">
        <v>2014</v>
      </c>
      <c r="C167" t="s">
        <v>84</v>
      </c>
      <c r="D167" t="s">
        <v>6</v>
      </c>
      <c r="E167" t="s">
        <v>95</v>
      </c>
      <c r="F167">
        <v>92.334000000000003</v>
      </c>
      <c r="G167">
        <v>92.980390999999997</v>
      </c>
      <c r="H167">
        <v>93.626999999999995</v>
      </c>
    </row>
    <row r="168" spans="1:11" x14ac:dyDescent="0.25">
      <c r="A168" t="str">
        <f t="shared" si="3"/>
        <v>2015Mean waist measurementMaleNMNP</v>
      </c>
      <c r="B168">
        <v>2015</v>
      </c>
      <c r="C168" t="s">
        <v>84</v>
      </c>
      <c r="D168" t="s">
        <v>6</v>
      </c>
      <c r="E168" t="s">
        <v>95</v>
      </c>
      <c r="F168">
        <v>92.251999999999995</v>
      </c>
      <c r="G168">
        <v>92.974946000000003</v>
      </c>
      <c r="H168">
        <v>93.697999999999993</v>
      </c>
    </row>
    <row r="169" spans="1:11" x14ac:dyDescent="0.25">
      <c r="A169" t="str">
        <f t="shared" ref="A169" si="4">B169&amp;C169&amp;D169&amp;E169</f>
        <v>2016Mean waist measurementMaleNMNP</v>
      </c>
      <c r="B169">
        <v>2016</v>
      </c>
      <c r="C169" t="s">
        <v>84</v>
      </c>
      <c r="D169" t="s">
        <v>6</v>
      </c>
      <c r="E169" t="s">
        <v>95</v>
      </c>
      <c r="F169">
        <v>92.495000000000005</v>
      </c>
      <c r="G169">
        <v>93.188007999999996</v>
      </c>
      <c r="H169">
        <v>93.881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K30" sqref="K30"/>
    </sheetView>
  </sheetViews>
  <sheetFormatPr defaultRowHeight="13.2" x14ac:dyDescent="0.25"/>
  <cols>
    <col min="10" max="10" width="20.6640625" customWidth="1"/>
  </cols>
  <sheetData>
    <row r="1" spans="1:10" x14ac:dyDescent="0.25">
      <c r="A1">
        <v>1</v>
      </c>
      <c r="C1" s="1" t="s">
        <v>81</v>
      </c>
      <c r="J1" s="1"/>
    </row>
    <row r="2" spans="1:10" x14ac:dyDescent="0.25">
      <c r="A2">
        <v>2</v>
      </c>
      <c r="C2" s="1" t="s">
        <v>82</v>
      </c>
      <c r="J2" s="3"/>
    </row>
    <row r="3" spans="1:10" x14ac:dyDescent="0.25">
      <c r="A3">
        <v>3</v>
      </c>
      <c r="C3" s="1" t="s">
        <v>83</v>
      </c>
      <c r="J3" s="3"/>
    </row>
    <row r="4" spans="1:10" x14ac:dyDescent="0.25">
      <c r="A4">
        <v>4</v>
      </c>
      <c r="C4" s="1" t="s">
        <v>84</v>
      </c>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 non-Pacific</vt:lpstr>
      <vt:lpstr>Māori vs NMNP by sex</vt:lpstr>
      <vt:lpstr>Māori_Non-Māori historic data</vt:lpstr>
      <vt:lpstr>ref</vt:lpstr>
      <vt:lpstr>ethnicdata</vt:lpstr>
      <vt:lpstr>'Māori vs NMNP by sex'!Print_Area</vt:lpstr>
      <vt:lpstr>'Māori vs Non-Māori non-Pacific'!Print_Area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2019-08-05T20:26:13Z</dcterms:modified>
</cp:coreProperties>
</file>