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20 Unintentional Injury\"/>
    </mc:Choice>
  </mc:AlternateContent>
  <xr:revisionPtr revIDLastSave="0" documentId="13_ncr:1_{217D7AD3-2E1D-4564-B683-279F2B583BAC}" xr6:coauthVersionLast="41" xr6:coauthVersionMax="41" xr10:uidLastSave="{00000000-0000-0000-0000-000000000000}"/>
  <bookViews>
    <workbookView xWindow="-108" yWindow="-108" windowWidth="20376" windowHeight="12240" tabRatio="829" xr2:uid="{00000000-000D-0000-FFFF-FFFF00000000}"/>
  </bookViews>
  <sheets>
    <sheet name="Notes" sheetId="17"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definedName>
    <definedName name="abc">[1]DataAnnualUpdate!$L:$R</definedName>
    <definedName name="ethnicdata">'Māori_Non-Māori historic data'!$A:$K</definedName>
    <definedName name="joinhistrefresh">#REF!</definedName>
    <definedName name="_xlnm.Print_Area" localSheetId="1">'Māori vs Non-Māori'!$A$1:$X$66</definedName>
    <definedName name="_xlnm.Print_Area" localSheetId="2">'Māori vs Non-Māori by sex'!$A$1:$AA$56</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08" i="11" l="1"/>
  <c r="BE10" i="16" l="1"/>
  <c r="BB10" i="13"/>
  <c r="A409" i="11" l="1"/>
  <c r="A408" i="11"/>
  <c r="A407" i="11"/>
  <c r="A406" i="11"/>
  <c r="A405" i="11"/>
  <c r="A404" i="11"/>
  <c r="A403" i="11"/>
  <c r="A402" i="11"/>
  <c r="A401" i="11"/>
  <c r="A400" i="11"/>
  <c r="A399" i="11"/>
  <c r="A398" i="11"/>
  <c r="A397" i="11"/>
  <c r="A396" i="11"/>
  <c r="A395" i="11"/>
  <c r="A394" i="11"/>
  <c r="A393" i="11"/>
  <c r="A392" i="11"/>
  <c r="A391" i="11"/>
  <c r="A390" i="11"/>
  <c r="A389" i="11"/>
  <c r="A388" i="11"/>
  <c r="A387" i="11"/>
  <c r="A386" i="11"/>
  <c r="A385" i="11"/>
  <c r="A384" i="11"/>
  <c r="A383" i="11"/>
  <c r="A382" i="11"/>
  <c r="A381" i="11"/>
  <c r="A380" i="11"/>
  <c r="A379" i="11"/>
  <c r="A378" i="11"/>
  <c r="A377" i="11"/>
  <c r="A376" i="11"/>
  <c r="A375" i="11"/>
  <c r="A374" i="11"/>
  <c r="A373" i="11"/>
  <c r="A372" i="11"/>
  <c r="A371" i="11"/>
  <c r="A370" i="11"/>
  <c r="A369" i="11"/>
  <c r="A368" i="11"/>
  <c r="A367" i="11"/>
  <c r="A366" i="11"/>
  <c r="A365" i="11"/>
  <c r="A364" i="11"/>
  <c r="A363" i="11"/>
  <c r="A362" i="11"/>
  <c r="A361" i="11"/>
  <c r="A360" i="11"/>
  <c r="A359" i="11"/>
  <c r="A358" i="11"/>
  <c r="A357" i="11"/>
  <c r="A356" i="11"/>
  <c r="A355" i="11"/>
  <c r="A354" i="11"/>
  <c r="A353" i="11"/>
  <c r="A352" i="11"/>
  <c r="A351" i="11"/>
  <c r="A350" i="11"/>
  <c r="A349" i="11"/>
  <c r="A348" i="11"/>
  <c r="A347" i="11"/>
  <c r="A346" i="11"/>
  <c r="A345" i="11"/>
  <c r="A344" i="11"/>
  <c r="A343" i="11"/>
  <c r="A342" i="11"/>
  <c r="A341" i="11"/>
  <c r="A340" i="11"/>
  <c r="A339" i="11"/>
  <c r="A338" i="11"/>
  <c r="A337" i="11"/>
  <c r="A336" i="11"/>
  <c r="A335" i="11"/>
  <c r="A334" i="11"/>
  <c r="A333" i="11"/>
  <c r="A332" i="11"/>
  <c r="A331" i="11"/>
  <c r="A330" i="11"/>
  <c r="A329" i="11"/>
  <c r="A328" i="11"/>
  <c r="A327" i="11"/>
  <c r="A326" i="11"/>
  <c r="A325" i="11"/>
  <c r="A324" i="11"/>
  <c r="A323" i="11"/>
  <c r="A322" i="11"/>
  <c r="A321" i="11"/>
  <c r="A320" i="11"/>
  <c r="A319" i="11"/>
  <c r="A318" i="11"/>
  <c r="A317" i="11"/>
  <c r="A316" i="11"/>
  <c r="A315" i="11"/>
  <c r="A314" i="11"/>
  <c r="A313" i="11"/>
  <c r="A312" i="11"/>
  <c r="A311" i="11"/>
  <c r="A310" i="11"/>
  <c r="A309" i="11"/>
  <c r="A307" i="11"/>
  <c r="A306" i="11"/>
  <c r="A305" i="11"/>
  <c r="A304" i="11"/>
  <c r="A303" i="11"/>
  <c r="A302" i="11"/>
  <c r="A301" i="11"/>
  <c r="A300" i="11"/>
  <c r="A299" i="11"/>
  <c r="A298" i="11"/>
  <c r="A297" i="11"/>
  <c r="A296" i="11"/>
  <c r="A295" i="11"/>
  <c r="A294" i="11"/>
  <c r="A293" i="11"/>
  <c r="A292" i="11"/>
  <c r="A291" i="11"/>
  <c r="A290" i="11"/>
  <c r="A289" i="11"/>
  <c r="A288" i="11"/>
  <c r="A287" i="11"/>
  <c r="A286" i="11"/>
  <c r="A285" i="11"/>
  <c r="A284" i="11"/>
  <c r="A283" i="11"/>
  <c r="A282" i="11"/>
  <c r="A281" i="11"/>
  <c r="A280" i="11"/>
  <c r="A279" i="11"/>
  <c r="A278" i="11"/>
  <c r="A277" i="11"/>
  <c r="A276" i="11"/>
  <c r="A275" i="11"/>
  <c r="A274" i="11"/>
  <c r="A273" i="11"/>
  <c r="A272" i="11"/>
  <c r="A271" i="11"/>
  <c r="A270" i="11"/>
  <c r="A269" i="11"/>
  <c r="A268" i="11"/>
  <c r="A267" i="11"/>
  <c r="A266" i="11"/>
  <c r="A265" i="11"/>
  <c r="A264" i="11"/>
  <c r="A263" i="11"/>
  <c r="A262" i="11"/>
  <c r="A261" i="11"/>
  <c r="A260" i="11"/>
  <c r="A259" i="11"/>
  <c r="A258" i="11"/>
  <c r="A257" i="11"/>
  <c r="A256" i="11"/>
  <c r="A255" i="11"/>
  <c r="A254" i="11"/>
  <c r="A253" i="11"/>
  <c r="A252" i="11"/>
  <c r="A251" i="11"/>
  <c r="A250" i="11"/>
  <c r="A249" i="11"/>
  <c r="A248" i="11"/>
  <c r="A247" i="11"/>
  <c r="A246" i="11"/>
  <c r="A245" i="11"/>
  <c r="A244" i="11"/>
  <c r="A243" i="11"/>
  <c r="A242" i="11"/>
  <c r="A241" i="11"/>
  <c r="A240" i="11"/>
  <c r="A239" i="11"/>
  <c r="A238" i="11"/>
  <c r="A237" i="11"/>
  <c r="A236" i="11"/>
  <c r="A235" i="11"/>
  <c r="A234" i="11"/>
  <c r="A233" i="11"/>
  <c r="A232" i="11"/>
  <c r="A231" i="11"/>
  <c r="A230" i="11"/>
  <c r="A229" i="11"/>
  <c r="A228" i="11"/>
  <c r="A227" i="11"/>
  <c r="A226" i="11"/>
  <c r="A225" i="11"/>
  <c r="A224" i="11"/>
  <c r="A223" i="11"/>
  <c r="A222" i="11"/>
  <c r="A221" i="11"/>
  <c r="A220" i="11"/>
  <c r="A219" i="11"/>
  <c r="A218" i="11"/>
  <c r="A217" i="11"/>
  <c r="A216" i="11"/>
  <c r="A215" i="11"/>
  <c r="A214" i="11"/>
  <c r="A213" i="11"/>
  <c r="A212" i="11"/>
  <c r="A211" i="11"/>
  <c r="A210" i="11"/>
  <c r="A209" i="11"/>
  <c r="A208" i="11"/>
  <c r="A207" i="11"/>
  <c r="A206" i="11"/>
  <c r="A205" i="11"/>
  <c r="A204" i="11"/>
  <c r="A203" i="11"/>
  <c r="A202" i="11"/>
  <c r="A201" i="11"/>
  <c r="A200" i="11"/>
  <c r="A199" i="11"/>
  <c r="A198" i="11"/>
  <c r="A197" i="11"/>
  <c r="A196" i="11"/>
  <c r="A195" i="11"/>
  <c r="A194" i="11"/>
  <c r="A193" i="11"/>
  <c r="A192" i="11"/>
  <c r="A191" i="11"/>
  <c r="A190" i="11"/>
  <c r="A189" i="11"/>
  <c r="A188" i="11"/>
  <c r="A187" i="11"/>
  <c r="A186" i="11"/>
  <c r="A185" i="11"/>
  <c r="A184" i="11"/>
  <c r="A183" i="11"/>
  <c r="A182" i="11"/>
  <c r="A181" i="11"/>
  <c r="A180" i="11"/>
  <c r="A179" i="11"/>
  <c r="A178" i="11"/>
  <c r="A177" i="11"/>
  <c r="A176" i="11"/>
  <c r="A175" i="11"/>
  <c r="A174" i="11"/>
  <c r="A173" i="11"/>
  <c r="A172" i="11"/>
  <c r="A171" i="11"/>
  <c r="A170" i="11"/>
  <c r="A169" i="11"/>
  <c r="A168" i="11"/>
  <c r="A167" i="11"/>
  <c r="A166" i="11"/>
  <c r="A165" i="11"/>
  <c r="A164" i="11"/>
  <c r="A163" i="11"/>
  <c r="A162" i="11"/>
  <c r="A161" i="11"/>
  <c r="A160" i="11"/>
  <c r="A159" i="11"/>
  <c r="A158" i="11"/>
  <c r="A157" i="11"/>
  <c r="A156" i="11"/>
  <c r="A155" i="11"/>
  <c r="A154" i="11"/>
  <c r="A153" i="11"/>
  <c r="A152" i="11"/>
  <c r="A151" i="11"/>
  <c r="A150" i="11"/>
  <c r="A149" i="11"/>
  <c r="A148" i="11"/>
  <c r="A147" i="11"/>
  <c r="A146" i="11"/>
  <c r="A145" i="11"/>
  <c r="A144" i="11"/>
  <c r="A143" i="11"/>
  <c r="A142" i="11"/>
  <c r="A141" i="11"/>
  <c r="A140" i="11"/>
  <c r="A139" i="11"/>
  <c r="A138" i="11"/>
  <c r="A137" i="11"/>
  <c r="A136" i="11"/>
  <c r="A135" i="11"/>
  <c r="A134" i="11"/>
  <c r="A133" i="1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A2" i="11"/>
  <c r="R33" i="16" l="1"/>
  <c r="C33" i="16"/>
  <c r="E39" i="16" s="1"/>
  <c r="BE29" i="16"/>
  <c r="O41" i="16" l="1"/>
  <c r="O45" i="16"/>
  <c r="O49" i="16"/>
  <c r="O53" i="16"/>
  <c r="N43" i="16"/>
  <c r="N47" i="16"/>
  <c r="O40" i="16"/>
  <c r="O44" i="16"/>
  <c r="O48" i="16"/>
  <c r="O52" i="16"/>
  <c r="O39" i="16"/>
  <c r="N42" i="16"/>
  <c r="O47" i="16"/>
  <c r="O55" i="16"/>
  <c r="N44" i="16"/>
  <c r="N49" i="16"/>
  <c r="N53" i="16"/>
  <c r="M43" i="16"/>
  <c r="M47" i="16"/>
  <c r="M51" i="16"/>
  <c r="M55" i="16"/>
  <c r="L41" i="16"/>
  <c r="L45" i="16"/>
  <c r="L49" i="16"/>
  <c r="L53" i="16"/>
  <c r="K43" i="16"/>
  <c r="K47" i="16"/>
  <c r="K51" i="16"/>
  <c r="K55" i="16"/>
  <c r="J41" i="16"/>
  <c r="J45" i="16"/>
  <c r="J49" i="16"/>
  <c r="J53" i="16"/>
  <c r="I43" i="16"/>
  <c r="I47" i="16"/>
  <c r="I51" i="16"/>
  <c r="I55" i="16"/>
  <c r="H41" i="16"/>
  <c r="H45" i="16"/>
  <c r="H49" i="16"/>
  <c r="H53" i="16"/>
  <c r="G43" i="16"/>
  <c r="J79" i="16" s="1"/>
  <c r="G47" i="16"/>
  <c r="J83" i="16" s="1"/>
  <c r="G51" i="16"/>
  <c r="J87" i="16" s="1"/>
  <c r="G55" i="16"/>
  <c r="J91" i="16" s="1"/>
  <c r="F41" i="16"/>
  <c r="F45" i="16"/>
  <c r="F49" i="16"/>
  <c r="F53" i="16"/>
  <c r="E43" i="16"/>
  <c r="E47" i="16"/>
  <c r="E51" i="16"/>
  <c r="E55" i="16"/>
  <c r="D41" i="16"/>
  <c r="G77" i="16" s="1"/>
  <c r="D45" i="16"/>
  <c r="G81" i="16" s="1"/>
  <c r="D49" i="16"/>
  <c r="G85" i="16" s="1"/>
  <c r="D53" i="16"/>
  <c r="G89" i="16" s="1"/>
  <c r="D54" i="16"/>
  <c r="L48" i="16"/>
  <c r="K50" i="16"/>
  <c r="J48" i="16"/>
  <c r="I46" i="16"/>
  <c r="H44" i="16"/>
  <c r="G42" i="16"/>
  <c r="J78" i="16" s="1"/>
  <c r="F40" i="16"/>
  <c r="F39" i="16"/>
  <c r="E54" i="16"/>
  <c r="D39" i="16"/>
  <c r="O42" i="16"/>
  <c r="O50" i="16"/>
  <c r="N45" i="16"/>
  <c r="N50" i="16"/>
  <c r="N54" i="16"/>
  <c r="M40" i="16"/>
  <c r="M44" i="16"/>
  <c r="BN75" i="16" s="1"/>
  <c r="M48" i="16"/>
  <c r="M52" i="16"/>
  <c r="M39" i="16"/>
  <c r="L42" i="16"/>
  <c r="L46" i="16"/>
  <c r="L50" i="16"/>
  <c r="L54" i="16"/>
  <c r="K40" i="16"/>
  <c r="K44" i="16"/>
  <c r="K48" i="16"/>
  <c r="K52" i="16"/>
  <c r="K39" i="16"/>
  <c r="J42" i="16"/>
  <c r="J46" i="16"/>
  <c r="J50" i="16"/>
  <c r="J54" i="16"/>
  <c r="I40" i="16"/>
  <c r="I44" i="16"/>
  <c r="I48" i="16"/>
  <c r="I52" i="16"/>
  <c r="I39" i="16"/>
  <c r="H42" i="16"/>
  <c r="H46" i="16"/>
  <c r="H50" i="16"/>
  <c r="H54" i="16"/>
  <c r="G40" i="16"/>
  <c r="J76" i="16" s="1"/>
  <c r="G44" i="16"/>
  <c r="J80" i="16" s="1"/>
  <c r="G48" i="16"/>
  <c r="G52" i="16"/>
  <c r="G39" i="16"/>
  <c r="F42" i="16"/>
  <c r="F46" i="16"/>
  <c r="F50" i="16"/>
  <c r="F54" i="16"/>
  <c r="E40" i="16"/>
  <c r="E44" i="16"/>
  <c r="E48" i="16"/>
  <c r="E52" i="16"/>
  <c r="D42" i="16"/>
  <c r="D46" i="16"/>
  <c r="D50" i="16"/>
  <c r="G86" i="16" s="1"/>
  <c r="L44" i="16"/>
  <c r="K42" i="16"/>
  <c r="J44" i="16"/>
  <c r="I42" i="16"/>
  <c r="I54" i="16"/>
  <c r="H52" i="16"/>
  <c r="G50" i="16"/>
  <c r="F48" i="16"/>
  <c r="E46" i="16"/>
  <c r="D44" i="16"/>
  <c r="D52" i="16"/>
  <c r="O43" i="16"/>
  <c r="O51" i="16"/>
  <c r="N40" i="16"/>
  <c r="N46" i="16"/>
  <c r="N51" i="16"/>
  <c r="N55" i="16"/>
  <c r="M41" i="16"/>
  <c r="M45" i="16"/>
  <c r="M49" i="16"/>
  <c r="M53" i="16"/>
  <c r="L43" i="16"/>
  <c r="L47" i="16"/>
  <c r="L51" i="16"/>
  <c r="L55" i="16"/>
  <c r="K41" i="16"/>
  <c r="K45" i="16"/>
  <c r="K49" i="16"/>
  <c r="K53" i="16"/>
  <c r="J43" i="16"/>
  <c r="J47" i="16"/>
  <c r="J51" i="16"/>
  <c r="J55" i="16"/>
  <c r="I41" i="16"/>
  <c r="I45" i="16"/>
  <c r="I49" i="16"/>
  <c r="I53" i="16"/>
  <c r="H43" i="16"/>
  <c r="H47" i="16"/>
  <c r="H51" i="16"/>
  <c r="H55" i="16"/>
  <c r="G41" i="16"/>
  <c r="J77" i="16" s="1"/>
  <c r="G45" i="16"/>
  <c r="J81" i="16" s="1"/>
  <c r="G49" i="16"/>
  <c r="J85" i="16" s="1"/>
  <c r="G53" i="16"/>
  <c r="J89" i="16" s="1"/>
  <c r="F43" i="16"/>
  <c r="F47" i="16"/>
  <c r="F51" i="16"/>
  <c r="F55" i="16"/>
  <c r="E41" i="16"/>
  <c r="E45" i="16"/>
  <c r="E49" i="16"/>
  <c r="E53" i="16"/>
  <c r="D43" i="16"/>
  <c r="G79" i="16" s="1"/>
  <c r="D47" i="16"/>
  <c r="G83" i="16" s="1"/>
  <c r="D51" i="16"/>
  <c r="G87" i="16" s="1"/>
  <c r="D55" i="16"/>
  <c r="G91" i="16" s="1"/>
  <c r="L40" i="16"/>
  <c r="K46" i="16"/>
  <c r="J40" i="16"/>
  <c r="J39" i="16"/>
  <c r="H40" i="16"/>
  <c r="H39" i="16"/>
  <c r="G54" i="16"/>
  <c r="F52" i="16"/>
  <c r="E50" i="16"/>
  <c r="D48" i="16"/>
  <c r="O46" i="16"/>
  <c r="O54" i="16"/>
  <c r="N41" i="16"/>
  <c r="N48" i="16"/>
  <c r="N52" i="16"/>
  <c r="N39" i="16"/>
  <c r="M42" i="16"/>
  <c r="M46" i="16"/>
  <c r="BN77" i="16" s="1"/>
  <c r="M50" i="16"/>
  <c r="M54" i="16"/>
  <c r="L52" i="16"/>
  <c r="L39" i="16"/>
  <c r="K54" i="16"/>
  <c r="J52" i="16"/>
  <c r="I50" i="16"/>
  <c r="H48" i="16"/>
  <c r="G46" i="16"/>
  <c r="J82" i="16" s="1"/>
  <c r="F44" i="16"/>
  <c r="E42" i="16"/>
  <c r="D40" i="16"/>
  <c r="X43" i="16"/>
  <c r="X47" i="16"/>
  <c r="X51" i="16"/>
  <c r="X55" i="16"/>
  <c r="W41" i="16"/>
  <c r="W45" i="16"/>
  <c r="W49" i="16"/>
  <c r="W53" i="16"/>
  <c r="V43" i="16"/>
  <c r="V47" i="16"/>
  <c r="V51" i="16"/>
  <c r="V55" i="16"/>
  <c r="U41" i="16"/>
  <c r="U45" i="16"/>
  <c r="U49" i="16"/>
  <c r="U53" i="16"/>
  <c r="T43" i="16"/>
  <c r="T47" i="16"/>
  <c r="T51" i="16"/>
  <c r="T55" i="16"/>
  <c r="S41" i="16"/>
  <c r="S45" i="16"/>
  <c r="S49" i="16"/>
  <c r="S53" i="16"/>
  <c r="X40" i="16"/>
  <c r="X44" i="16"/>
  <c r="X48" i="16"/>
  <c r="X52" i="16"/>
  <c r="X39" i="16"/>
  <c r="W42" i="16"/>
  <c r="W46" i="16"/>
  <c r="W50" i="16"/>
  <c r="W54" i="16"/>
  <c r="V40" i="16"/>
  <c r="V44" i="16"/>
  <c r="V48" i="16"/>
  <c r="V52" i="16"/>
  <c r="V39" i="16"/>
  <c r="U42" i="16"/>
  <c r="U46" i="16"/>
  <c r="U50" i="16"/>
  <c r="U54" i="16"/>
  <c r="T40" i="16"/>
  <c r="T44" i="16"/>
  <c r="T48" i="16"/>
  <c r="T52" i="16"/>
  <c r="T39" i="16"/>
  <c r="S42" i="16"/>
  <c r="S46" i="16"/>
  <c r="S50" i="16"/>
  <c r="S54" i="16"/>
  <c r="X41" i="16"/>
  <c r="X45" i="16"/>
  <c r="X49" i="16"/>
  <c r="X53" i="16"/>
  <c r="W43" i="16"/>
  <c r="W47" i="16"/>
  <c r="W51" i="16"/>
  <c r="W55" i="16"/>
  <c r="V41" i="16"/>
  <c r="V45" i="16"/>
  <c r="V49" i="16"/>
  <c r="V53" i="16"/>
  <c r="U43" i="16"/>
  <c r="U47" i="16"/>
  <c r="U51" i="16"/>
  <c r="U55" i="16"/>
  <c r="T41" i="16"/>
  <c r="T45" i="16"/>
  <c r="T49" i="16"/>
  <c r="T53" i="16"/>
  <c r="S43" i="16"/>
  <c r="S47" i="16"/>
  <c r="S51" i="16"/>
  <c r="S55" i="16"/>
  <c r="X42" i="16"/>
  <c r="X46" i="16"/>
  <c r="X50" i="16"/>
  <c r="X54" i="16"/>
  <c r="W40" i="16"/>
  <c r="W44" i="16"/>
  <c r="W48" i="16"/>
  <c r="W52" i="16"/>
  <c r="W39" i="16"/>
  <c r="V42" i="16"/>
  <c r="V46" i="16"/>
  <c r="V50" i="16"/>
  <c r="V54" i="16"/>
  <c r="U40" i="16"/>
  <c r="U44" i="16"/>
  <c r="U48" i="16"/>
  <c r="U52" i="16"/>
  <c r="U39" i="16"/>
  <c r="T42" i="16"/>
  <c r="T46" i="16"/>
  <c r="T50" i="16"/>
  <c r="T54" i="16"/>
  <c r="S40" i="16"/>
  <c r="S44" i="16"/>
  <c r="S48" i="16"/>
  <c r="S52" i="16"/>
  <c r="S39" i="16"/>
  <c r="BT71" i="16"/>
  <c r="BT75" i="16"/>
  <c r="BT79" i="16"/>
  <c r="BT83" i="16"/>
  <c r="BT70" i="16"/>
  <c r="BT56" i="16"/>
  <c r="BT60" i="16"/>
  <c r="BT64" i="16"/>
  <c r="BT68" i="16"/>
  <c r="BT36" i="16"/>
  <c r="BT40" i="16"/>
  <c r="BT44" i="16"/>
  <c r="BT48" i="16"/>
  <c r="BT35" i="16"/>
  <c r="BH71" i="16"/>
  <c r="BH75" i="16"/>
  <c r="BH79" i="16"/>
  <c r="BH83" i="16"/>
  <c r="BH70" i="16"/>
  <c r="BG74" i="16"/>
  <c r="BG78" i="16"/>
  <c r="BG82" i="16"/>
  <c r="BG86" i="16"/>
  <c r="BH55" i="16"/>
  <c r="BH59" i="16"/>
  <c r="BH63" i="16"/>
  <c r="BH67" i="16"/>
  <c r="BG55" i="16"/>
  <c r="BG59" i="16"/>
  <c r="BG63" i="16"/>
  <c r="BG67" i="16"/>
  <c r="BG53" i="16"/>
  <c r="BH38" i="16"/>
  <c r="BH42" i="16"/>
  <c r="BH46" i="16"/>
  <c r="BH50" i="16"/>
  <c r="BG40" i="16"/>
  <c r="BG44" i="16"/>
  <c r="BG48" i="16"/>
  <c r="BG36" i="16"/>
  <c r="BH73" i="16"/>
  <c r="BH81" i="16"/>
  <c r="BG72" i="16"/>
  <c r="BG80" i="16"/>
  <c r="BH57" i="16"/>
  <c r="BH61" i="16"/>
  <c r="BH69" i="16"/>
  <c r="BG61" i="16"/>
  <c r="BG65" i="16"/>
  <c r="BH36" i="16"/>
  <c r="BH44" i="16"/>
  <c r="BH48" i="16"/>
  <c r="BG42" i="16"/>
  <c r="BG50" i="16"/>
  <c r="BG47" i="16"/>
  <c r="BG39" i="16"/>
  <c r="BT72" i="16"/>
  <c r="BT76" i="16"/>
  <c r="BT80" i="16"/>
  <c r="BT84" i="16"/>
  <c r="BT57" i="16"/>
  <c r="BT61" i="16"/>
  <c r="BT65" i="16"/>
  <c r="BT69" i="16"/>
  <c r="BT37" i="16"/>
  <c r="BT41" i="16"/>
  <c r="BT45" i="16"/>
  <c r="BT49" i="16"/>
  <c r="BH72" i="16"/>
  <c r="BH76" i="16"/>
  <c r="BH80" i="16"/>
  <c r="BH84" i="16"/>
  <c r="BG71" i="16"/>
  <c r="BG75" i="16"/>
  <c r="BG79" i="16"/>
  <c r="BG83" i="16"/>
  <c r="BG70" i="16"/>
  <c r="BH56" i="16"/>
  <c r="BH60" i="16"/>
  <c r="BH64" i="16"/>
  <c r="BH68" i="16"/>
  <c r="BG56" i="16"/>
  <c r="BG60" i="16"/>
  <c r="BG64" i="16"/>
  <c r="BG68" i="16"/>
  <c r="BH39" i="16"/>
  <c r="BH43" i="16"/>
  <c r="BH47" i="16"/>
  <c r="BH51" i="16"/>
  <c r="BG41" i="16"/>
  <c r="BG45" i="16"/>
  <c r="BG49" i="16"/>
  <c r="BG37" i="16"/>
  <c r="BT73" i="16"/>
  <c r="BT77" i="16"/>
  <c r="BT81" i="16"/>
  <c r="BT85" i="16"/>
  <c r="BT54" i="16"/>
  <c r="BT58" i="16"/>
  <c r="BT62" i="16"/>
  <c r="BT66" i="16"/>
  <c r="BT53" i="16"/>
  <c r="BT38" i="16"/>
  <c r="BT42" i="16"/>
  <c r="BT46" i="16"/>
  <c r="BT50" i="16"/>
  <c r="BH77" i="16"/>
  <c r="BH85" i="16"/>
  <c r="BG76" i="16"/>
  <c r="BG84" i="16"/>
  <c r="BH65" i="16"/>
  <c r="BG57" i="16"/>
  <c r="BG69" i="16"/>
  <c r="BH40" i="16"/>
  <c r="BH35" i="16"/>
  <c r="BG46" i="16"/>
  <c r="BG38" i="16"/>
  <c r="BT74" i="16"/>
  <c r="BT78" i="16"/>
  <c r="BT82" i="16"/>
  <c r="BT86" i="16"/>
  <c r="BT55" i="16"/>
  <c r="BT59" i="16"/>
  <c r="BT63" i="16"/>
  <c r="BT67" i="16"/>
  <c r="BT39" i="16"/>
  <c r="BT43" i="16"/>
  <c r="BT47" i="16"/>
  <c r="BT51" i="16"/>
  <c r="BH74" i="16"/>
  <c r="BH78" i="16"/>
  <c r="BH82" i="16"/>
  <c r="BH86" i="16"/>
  <c r="BG73" i="16"/>
  <c r="BG77" i="16"/>
  <c r="BG81" i="16"/>
  <c r="BG85" i="16"/>
  <c r="BH54" i="16"/>
  <c r="BH58" i="16"/>
  <c r="BH62" i="16"/>
  <c r="BH66" i="16"/>
  <c r="BG54" i="16"/>
  <c r="BG58" i="16"/>
  <c r="BG62" i="16"/>
  <c r="BG66" i="16"/>
  <c r="BH53" i="16"/>
  <c r="BH37" i="16"/>
  <c r="BH41" i="16"/>
  <c r="BH45" i="16"/>
  <c r="BH49" i="16"/>
  <c r="BG35" i="16"/>
  <c r="BG43" i="16"/>
  <c r="BG51" i="16"/>
  <c r="BE19" i="16"/>
  <c r="C34" i="16" s="1"/>
  <c r="C33" i="13"/>
  <c r="J88" i="16" l="1"/>
  <c r="G84" i="16"/>
  <c r="G82" i="16"/>
  <c r="J90" i="16"/>
  <c r="G80" i="16"/>
  <c r="M68" i="16"/>
  <c r="M69" i="16" s="1"/>
  <c r="J68" i="16"/>
  <c r="J69" i="16" s="1"/>
  <c r="G76" i="16"/>
  <c r="G88" i="16"/>
  <c r="J86" i="16"/>
  <c r="J84" i="16"/>
  <c r="G78" i="16"/>
  <c r="G90" i="16"/>
  <c r="D68" i="16"/>
  <c r="D69" i="16" s="1"/>
  <c r="G75" i="16"/>
  <c r="G94" i="16" s="1"/>
  <c r="G95" i="16" s="1"/>
  <c r="G68" i="16"/>
  <c r="G69" i="16" s="1"/>
  <c r="J75" i="16"/>
  <c r="J94" i="16" s="1"/>
  <c r="J95" i="16" s="1"/>
  <c r="BN66" i="16"/>
  <c r="BN74" i="16"/>
  <c r="BK58" i="16"/>
  <c r="BK62" i="16"/>
  <c r="BN58" i="16"/>
  <c r="BN69" i="16"/>
  <c r="BN84" i="16"/>
  <c r="BN85" i="16"/>
  <c r="BK69" i="16"/>
  <c r="BK84" i="16"/>
  <c r="BK61" i="16"/>
  <c r="BK76" i="16"/>
  <c r="BN61" i="16"/>
  <c r="BN76" i="16"/>
  <c r="BK66" i="16"/>
  <c r="BK54" i="16"/>
  <c r="BK57" i="16"/>
  <c r="BK72" i="16"/>
  <c r="BN57" i="16"/>
  <c r="BK77" i="16"/>
  <c r="BO74" i="16"/>
  <c r="BL68" i="16"/>
  <c r="BN78" i="16"/>
  <c r="BK81" i="16"/>
  <c r="BN73" i="16"/>
  <c r="BX58" i="16"/>
  <c r="BX81" i="16"/>
  <c r="BX69" i="16"/>
  <c r="BX84" i="16"/>
  <c r="BX62" i="16"/>
  <c r="BX85" i="16"/>
  <c r="BX57" i="16"/>
  <c r="BX72" i="16"/>
  <c r="BX77" i="16"/>
  <c r="BX65" i="16"/>
  <c r="BX80" i="16"/>
  <c r="BL58" i="16"/>
  <c r="BN53" i="16"/>
  <c r="BK75" i="16"/>
  <c r="BN54" i="16"/>
  <c r="BL81" i="16"/>
  <c r="BX53" i="16"/>
  <c r="BX54" i="16"/>
  <c r="BY58" i="16"/>
  <c r="BY81" i="16"/>
  <c r="BX64" i="16"/>
  <c r="BY68" i="16"/>
  <c r="BX70" i="16"/>
  <c r="BX71" i="16"/>
  <c r="BY75" i="16"/>
  <c r="BX59" i="16"/>
  <c r="BX78" i="16"/>
  <c r="BL66" i="16"/>
  <c r="BO82" i="16"/>
  <c r="BN64" i="16"/>
  <c r="BL53" i="16"/>
  <c r="BN81" i="16"/>
  <c r="BK85" i="16"/>
  <c r="BK65" i="16"/>
  <c r="BK80" i="16"/>
  <c r="BN65" i="16"/>
  <c r="BN80" i="16"/>
  <c r="BL73" i="16"/>
  <c r="BY65" i="16"/>
  <c r="BY80" i="16"/>
  <c r="BL69" i="16"/>
  <c r="BL84" i="16"/>
  <c r="BY66" i="16"/>
  <c r="BY73" i="16"/>
  <c r="BY57" i="16"/>
  <c r="BY72" i="16"/>
  <c r="BX56" i="16"/>
  <c r="BY60" i="16"/>
  <c r="BX79" i="16"/>
  <c r="BY83" i="16"/>
  <c r="BX67" i="16"/>
  <c r="BY67" i="16"/>
  <c r="BX86" i="16"/>
  <c r="BY86" i="16"/>
  <c r="BO53" i="16"/>
  <c r="BL61" i="16"/>
  <c r="BL76" i="16"/>
  <c r="BO61" i="16"/>
  <c r="BK60" i="16"/>
  <c r="BL64" i="16"/>
  <c r="BK83" i="16"/>
  <c r="BL70" i="16"/>
  <c r="BL71" i="16"/>
  <c r="BN56" i="16"/>
  <c r="BO60" i="16"/>
  <c r="BN79" i="16"/>
  <c r="BK53" i="16"/>
  <c r="BK73" i="16"/>
  <c r="BK63" i="16"/>
  <c r="BL63" i="16"/>
  <c r="BK82" i="16"/>
  <c r="BL82" i="16"/>
  <c r="BN63" i="16"/>
  <c r="BO63" i="16"/>
  <c r="BN82" i="16"/>
  <c r="BO75" i="16"/>
  <c r="BO84" i="16"/>
  <c r="BY62" i="16"/>
  <c r="BY85" i="16"/>
  <c r="BY69" i="16"/>
  <c r="BY84" i="16"/>
  <c r="BX68" i="16"/>
  <c r="BY56" i="16"/>
  <c r="BX75" i="16"/>
  <c r="BY79" i="16"/>
  <c r="BX63" i="16"/>
  <c r="BY63" i="16"/>
  <c r="BX82" i="16"/>
  <c r="BY82" i="16"/>
  <c r="BO66" i="16"/>
  <c r="BO54" i="16"/>
  <c r="BL57" i="16"/>
  <c r="BL72" i="16"/>
  <c r="BO57" i="16"/>
  <c r="BN72" i="16"/>
  <c r="BK56" i="16"/>
  <c r="BL60" i="16"/>
  <c r="BK79" i="16"/>
  <c r="BL83" i="16"/>
  <c r="BN68" i="16"/>
  <c r="BO56" i="16"/>
  <c r="BO62" i="16"/>
  <c r="BK59" i="16"/>
  <c r="BL59" i="16"/>
  <c r="BK78" i="16"/>
  <c r="BL78" i="16"/>
  <c r="BN59" i="16"/>
  <c r="BO59" i="16"/>
  <c r="BO70" i="16"/>
  <c r="BO71" i="16"/>
  <c r="BO80" i="16"/>
  <c r="BO69" i="16"/>
  <c r="BL85" i="16"/>
  <c r="BO58" i="16"/>
  <c r="BL56" i="16"/>
  <c r="BL79" i="16"/>
  <c r="BO68" i="16"/>
  <c r="BN70" i="16"/>
  <c r="BN71" i="16"/>
  <c r="BO81" i="16"/>
  <c r="BL77" i="16"/>
  <c r="BK68" i="16"/>
  <c r="BK55" i="16"/>
  <c r="BL55" i="16"/>
  <c r="BK74" i="16"/>
  <c r="BL74" i="16"/>
  <c r="BN55" i="16"/>
  <c r="BO55" i="16"/>
  <c r="BO86" i="16"/>
  <c r="BO83" i="16"/>
  <c r="BO76" i="16"/>
  <c r="BY59" i="16"/>
  <c r="BY78" i="16"/>
  <c r="BO85" i="16"/>
  <c r="BX66" i="16"/>
  <c r="BY53" i="16"/>
  <c r="BY54" i="16"/>
  <c r="BX73" i="16"/>
  <c r="BY77" i="16"/>
  <c r="BX61" i="16"/>
  <c r="BY61" i="16"/>
  <c r="BX76" i="16"/>
  <c r="BY76" i="16"/>
  <c r="BX60" i="16"/>
  <c r="BY64" i="16"/>
  <c r="BX83" i="16"/>
  <c r="BY70" i="16"/>
  <c r="BY71" i="16"/>
  <c r="BX55" i="16"/>
  <c r="BY55" i="16"/>
  <c r="BX74" i="16"/>
  <c r="BY74" i="16"/>
  <c r="BO77" i="16"/>
  <c r="BL65" i="16"/>
  <c r="BL80" i="16"/>
  <c r="BO65" i="16"/>
  <c r="BL62" i="16"/>
  <c r="BK64" i="16"/>
  <c r="BK70" i="16"/>
  <c r="BK71" i="16"/>
  <c r="BL75" i="16"/>
  <c r="BN60" i="16"/>
  <c r="BO64" i="16"/>
  <c r="BN83" i="16"/>
  <c r="BO73" i="16"/>
  <c r="BL54" i="16"/>
  <c r="BN62" i="16"/>
  <c r="BK67" i="16"/>
  <c r="BL67" i="16"/>
  <c r="BK86" i="16"/>
  <c r="BL86" i="16"/>
  <c r="BN67" i="16"/>
  <c r="BO67" i="16"/>
  <c r="BN86" i="16"/>
  <c r="BO78" i="16"/>
  <c r="BO79" i="16"/>
  <c r="BO72" i="16"/>
  <c r="BI36" i="16"/>
  <c r="BI35" i="16"/>
  <c r="BV35" i="16"/>
  <c r="BV36" i="16"/>
  <c r="G42" i="13"/>
  <c r="G54" i="13"/>
  <c r="H48" i="13"/>
  <c r="G40" i="13"/>
  <c r="G44" i="13"/>
  <c r="G48" i="13"/>
  <c r="G52" i="13"/>
  <c r="G39" i="13"/>
  <c r="H42" i="13"/>
  <c r="H46" i="13"/>
  <c r="H50" i="13"/>
  <c r="H54" i="13"/>
  <c r="I42" i="13"/>
  <c r="BL38" i="13" s="1"/>
  <c r="I46" i="13"/>
  <c r="I50" i="13"/>
  <c r="I54" i="13"/>
  <c r="F40" i="13"/>
  <c r="F44" i="13"/>
  <c r="F48" i="13"/>
  <c r="F52" i="13"/>
  <c r="F39" i="13"/>
  <c r="E43" i="13"/>
  <c r="E47" i="13"/>
  <c r="E51" i="13"/>
  <c r="E55" i="13"/>
  <c r="D41" i="13"/>
  <c r="D45" i="13"/>
  <c r="D49" i="13"/>
  <c r="D53" i="13"/>
  <c r="G46" i="13"/>
  <c r="G50" i="13"/>
  <c r="BK46" i="13" s="1"/>
  <c r="H40" i="13"/>
  <c r="H44" i="13"/>
  <c r="H52" i="13"/>
  <c r="G41" i="13"/>
  <c r="G45" i="13"/>
  <c r="G49" i="13"/>
  <c r="G53" i="13"/>
  <c r="H43" i="13"/>
  <c r="H47" i="13"/>
  <c r="H51" i="13"/>
  <c r="H55" i="13"/>
  <c r="I43" i="13"/>
  <c r="I47" i="13"/>
  <c r="I51" i="13"/>
  <c r="I55" i="13"/>
  <c r="F41" i="13"/>
  <c r="F45" i="13"/>
  <c r="F49" i="13"/>
  <c r="F53" i="13"/>
  <c r="E40" i="13"/>
  <c r="E44" i="13"/>
  <c r="E48" i="13"/>
  <c r="E52" i="13"/>
  <c r="E39" i="13"/>
  <c r="D42" i="13"/>
  <c r="D46" i="13"/>
  <c r="D50" i="13"/>
  <c r="D54" i="13"/>
  <c r="G51" i="13"/>
  <c r="H45" i="13"/>
  <c r="I41" i="13"/>
  <c r="I49" i="13"/>
  <c r="I39" i="13"/>
  <c r="F47" i="13"/>
  <c r="F55" i="13"/>
  <c r="E46" i="13"/>
  <c r="E54" i="13"/>
  <c r="D44" i="13"/>
  <c r="D52" i="13"/>
  <c r="G55" i="13"/>
  <c r="H49" i="13"/>
  <c r="I44" i="13"/>
  <c r="BL40" i="13" s="1"/>
  <c r="I52" i="13"/>
  <c r="F42" i="13"/>
  <c r="F50" i="13"/>
  <c r="E41" i="13"/>
  <c r="E49" i="13"/>
  <c r="D47" i="13"/>
  <c r="BH43" i="13" s="1"/>
  <c r="D55" i="13"/>
  <c r="G43" i="13"/>
  <c r="H53" i="13"/>
  <c r="I45" i="13"/>
  <c r="I53" i="13"/>
  <c r="F43" i="13"/>
  <c r="F51" i="13"/>
  <c r="E42" i="13"/>
  <c r="E50" i="13"/>
  <c r="D40" i="13"/>
  <c r="D48" i="13"/>
  <c r="D39" i="13"/>
  <c r="F54" i="13"/>
  <c r="E53" i="13"/>
  <c r="D43" i="13"/>
  <c r="G47" i="13"/>
  <c r="H41" i="13"/>
  <c r="I40" i="13"/>
  <c r="I48" i="13"/>
  <c r="BL44" i="13" s="1"/>
  <c r="H39" i="13"/>
  <c r="F46" i="13"/>
  <c r="E45" i="13"/>
  <c r="D51" i="13"/>
  <c r="R34" i="16"/>
  <c r="BH39" i="13" l="1"/>
  <c r="BH48" i="13"/>
  <c r="BK42" i="13"/>
  <c r="BL35" i="13"/>
  <c r="BH35" i="13"/>
  <c r="BI41" i="13"/>
  <c r="BI50" i="13"/>
  <c r="BL49" i="13"/>
  <c r="BI46" i="13"/>
  <c r="BL50" i="13"/>
  <c r="BI37" i="13"/>
  <c r="BL48" i="13"/>
  <c r="BL37" i="13"/>
  <c r="BL36" i="13"/>
  <c r="BH36" i="13"/>
  <c r="BK39" i="13"/>
  <c r="BH47" i="13"/>
  <c r="BI45" i="13"/>
  <c r="BK51" i="13"/>
  <c r="BH40" i="13"/>
  <c r="BH51" i="13"/>
  <c r="BK43" i="13"/>
  <c r="BL41" i="13"/>
  <c r="BI38" i="13"/>
  <c r="BL45" i="13"/>
  <c r="BI42" i="13"/>
  <c r="BK47" i="13"/>
  <c r="BH44" i="13"/>
  <c r="BI49" i="13"/>
  <c r="BK44" i="13"/>
  <c r="BH38" i="13"/>
  <c r="BL43" i="13"/>
  <c r="BK41" i="13"/>
  <c r="BH45" i="13"/>
  <c r="BI48" i="13"/>
  <c r="BK35" i="13"/>
  <c r="BK36" i="13"/>
  <c r="BH50" i="13"/>
  <c r="BL39" i="13"/>
  <c r="BK37" i="13"/>
  <c r="BH41" i="13"/>
  <c r="BI44" i="13"/>
  <c r="BL46" i="13"/>
  <c r="BK48" i="13"/>
  <c r="BI47" i="13"/>
  <c r="BI51" i="13"/>
  <c r="BH46" i="13"/>
  <c r="BL51" i="13"/>
  <c r="BK49" i="13"/>
  <c r="BH37" i="13"/>
  <c r="BI40" i="13"/>
  <c r="BL42" i="13"/>
  <c r="BK50" i="13"/>
  <c r="BI39" i="13"/>
  <c r="BI43" i="13"/>
  <c r="BH42" i="13"/>
  <c r="BL47" i="13"/>
  <c r="BK45" i="13"/>
  <c r="BH49" i="13"/>
  <c r="BI35" i="13"/>
  <c r="BI36" i="13"/>
  <c r="BK40" i="13"/>
  <c r="BK38" i="13"/>
  <c r="O33" i="13"/>
  <c r="R47" i="13" l="1"/>
  <c r="Q46" i="13"/>
  <c r="P40" i="13"/>
  <c r="P52" i="13"/>
  <c r="R40" i="13"/>
  <c r="R44" i="13"/>
  <c r="R48" i="13"/>
  <c r="R52" i="13"/>
  <c r="R39" i="13"/>
  <c r="Q43" i="13"/>
  <c r="Q47" i="13"/>
  <c r="Q51" i="13"/>
  <c r="Q55" i="13"/>
  <c r="P41" i="13"/>
  <c r="P45" i="13"/>
  <c r="P49" i="13"/>
  <c r="R41" i="13"/>
  <c r="R45" i="13"/>
  <c r="R49" i="13"/>
  <c r="R53" i="13"/>
  <c r="Q40" i="13"/>
  <c r="Q44" i="13"/>
  <c r="Q48" i="13"/>
  <c r="Q52" i="13"/>
  <c r="Q39" i="13"/>
  <c r="P42" i="13"/>
  <c r="P46" i="13"/>
  <c r="P50" i="13"/>
  <c r="P54" i="13"/>
  <c r="R43" i="13"/>
  <c r="R51" i="13"/>
  <c r="R55" i="13"/>
  <c r="Q42" i="13"/>
  <c r="Q50" i="13"/>
  <c r="Q54" i="13"/>
  <c r="P44" i="13"/>
  <c r="P48" i="13"/>
  <c r="P39" i="13"/>
  <c r="R42" i="13"/>
  <c r="R46" i="13"/>
  <c r="R50" i="13"/>
  <c r="R54" i="13"/>
  <c r="Q41" i="13"/>
  <c r="Q45" i="13"/>
  <c r="Q49" i="13"/>
  <c r="Q53" i="13"/>
  <c r="P43" i="13"/>
  <c r="P47" i="13"/>
  <c r="P51" i="13"/>
  <c r="P55" i="13"/>
  <c r="P53" i="13"/>
  <c r="BB29" i="13"/>
  <c r="P56" i="13" l="1"/>
  <c r="BD39" i="13"/>
  <c r="BD43" i="13"/>
  <c r="BD47" i="13"/>
  <c r="BD51" i="13"/>
  <c r="BD36" i="13"/>
  <c r="BD40" i="13"/>
  <c r="BD44" i="13"/>
  <c r="BD48" i="13"/>
  <c r="BD35" i="13"/>
  <c r="BD37" i="13"/>
  <c r="BD41" i="13"/>
  <c r="BD45" i="13"/>
  <c r="BD49" i="13"/>
  <c r="BD38" i="13"/>
  <c r="BD42" i="13"/>
  <c r="BD46" i="13"/>
  <c r="BD50" i="13"/>
  <c r="BU51" i="13"/>
  <c r="BU43" i="13"/>
  <c r="BV42" i="13"/>
  <c r="BU39" i="13"/>
  <c r="BU42" i="13"/>
  <c r="BV37" i="13"/>
  <c r="BV48" i="13"/>
  <c r="BV41" i="13"/>
  <c r="BU47" i="13"/>
  <c r="BV46" i="13"/>
  <c r="BU44" i="13"/>
  <c r="BV36" i="13"/>
  <c r="BV45" i="13"/>
  <c r="BV50" i="13"/>
  <c r="BU35" i="13"/>
  <c r="BV39" i="13"/>
  <c r="BU38" i="13"/>
  <c r="BU40" i="13"/>
  <c r="BV51" i="13"/>
  <c r="BU46" i="13"/>
  <c r="BV49" i="13"/>
  <c r="BU45" i="13"/>
  <c r="BU48" i="13"/>
  <c r="BU49" i="13"/>
  <c r="BV38" i="13"/>
  <c r="BV47" i="13"/>
  <c r="BU41" i="13"/>
  <c r="BV44" i="13"/>
  <c r="BU36" i="13"/>
  <c r="BU37" i="13"/>
  <c r="BV40" i="13"/>
  <c r="BU50" i="13"/>
  <c r="BV35" i="13"/>
  <c r="BV43" i="13"/>
  <c r="BQ72" i="13"/>
  <c r="BQ76" i="13"/>
  <c r="BQ80" i="13"/>
  <c r="BQ84" i="13"/>
  <c r="BQ71" i="13"/>
  <c r="BQ56" i="13"/>
  <c r="BQ60" i="13"/>
  <c r="BQ64" i="13"/>
  <c r="BQ68" i="13"/>
  <c r="BQ37" i="13"/>
  <c r="BQ41" i="13"/>
  <c r="BQ45" i="13"/>
  <c r="BQ49" i="13"/>
  <c r="BE72" i="13"/>
  <c r="BE76" i="13"/>
  <c r="BE80" i="13"/>
  <c r="BE84" i="13"/>
  <c r="BE71" i="13"/>
  <c r="BD74" i="13"/>
  <c r="BD78" i="13"/>
  <c r="BD82" i="13"/>
  <c r="BD86" i="13"/>
  <c r="BE55" i="13"/>
  <c r="BE59" i="13"/>
  <c r="BE63" i="13"/>
  <c r="BE67" i="13"/>
  <c r="BQ78" i="13"/>
  <c r="BQ86" i="13"/>
  <c r="BQ58" i="13"/>
  <c r="BQ62" i="13"/>
  <c r="BQ35" i="13"/>
  <c r="BQ43" i="13"/>
  <c r="BQ51" i="13"/>
  <c r="BE82" i="13"/>
  <c r="BD72" i="13"/>
  <c r="BD80" i="13"/>
  <c r="BD53" i="13"/>
  <c r="BE61" i="13"/>
  <c r="BE69" i="13"/>
  <c r="BQ75" i="13"/>
  <c r="BQ87" i="13"/>
  <c r="BQ59" i="13"/>
  <c r="BQ67" i="13"/>
  <c r="BQ40" i="13"/>
  <c r="BQ48" i="13"/>
  <c r="BE79" i="13"/>
  <c r="BE83" i="13"/>
  <c r="BD73" i="13"/>
  <c r="BD81" i="13"/>
  <c r="BE54" i="13"/>
  <c r="BE62" i="13"/>
  <c r="BQ73" i="13"/>
  <c r="BQ77" i="13"/>
  <c r="BQ81" i="13"/>
  <c r="BQ85" i="13"/>
  <c r="BQ69" i="13"/>
  <c r="BQ57" i="13"/>
  <c r="BQ61" i="13"/>
  <c r="BQ65" i="13"/>
  <c r="BQ53" i="13"/>
  <c r="BQ38" i="13"/>
  <c r="BQ42" i="13"/>
  <c r="BQ46" i="13"/>
  <c r="BQ50" i="13"/>
  <c r="BE73" i="13"/>
  <c r="BE77" i="13"/>
  <c r="BE81" i="13"/>
  <c r="BE85" i="13"/>
  <c r="BD71" i="13"/>
  <c r="BD75" i="13"/>
  <c r="BD79" i="13"/>
  <c r="BD83" i="13"/>
  <c r="BD87" i="13"/>
  <c r="BE56" i="13"/>
  <c r="BE60" i="13"/>
  <c r="BE64" i="13"/>
  <c r="BE68" i="13"/>
  <c r="BQ74" i="13"/>
  <c r="BQ82" i="13"/>
  <c r="BQ54" i="13"/>
  <c r="BQ66" i="13"/>
  <c r="BQ39" i="13"/>
  <c r="BQ47" i="13"/>
  <c r="BE74" i="13"/>
  <c r="BE78" i="13"/>
  <c r="BE86" i="13"/>
  <c r="BD76" i="13"/>
  <c r="BD84" i="13"/>
  <c r="BE57" i="13"/>
  <c r="BE65" i="13"/>
  <c r="BQ79" i="13"/>
  <c r="BQ83" i="13"/>
  <c r="BQ55" i="13"/>
  <c r="BQ63" i="13"/>
  <c r="BQ36" i="13"/>
  <c r="BQ44" i="13"/>
  <c r="BE75" i="13"/>
  <c r="BE87" i="13"/>
  <c r="BD77" i="13"/>
  <c r="BD85" i="13"/>
  <c r="BE58" i="13"/>
  <c r="BE66" i="13"/>
  <c r="BD57" i="13"/>
  <c r="BD61" i="13"/>
  <c r="BD65" i="13"/>
  <c r="BD69" i="13"/>
  <c r="BD54" i="13"/>
  <c r="BD58" i="13"/>
  <c r="BD62" i="13"/>
  <c r="BD66" i="13"/>
  <c r="BE53" i="13"/>
  <c r="BD64" i="13"/>
  <c r="BD68" i="13"/>
  <c r="BD55" i="13"/>
  <c r="BD59" i="13"/>
  <c r="BD63" i="13"/>
  <c r="BD67" i="13"/>
  <c r="BD56" i="13"/>
  <c r="BD60" i="13"/>
  <c r="BE36" i="13"/>
  <c r="BE40" i="13"/>
  <c r="BE44" i="13"/>
  <c r="BE48" i="13"/>
  <c r="BE35" i="13"/>
  <c r="BE37" i="13"/>
  <c r="BE41" i="13"/>
  <c r="BE45" i="13"/>
  <c r="BE49" i="13"/>
  <c r="BE43" i="13"/>
  <c r="BE38" i="13"/>
  <c r="BE42" i="13"/>
  <c r="BE46" i="13"/>
  <c r="BE50" i="13"/>
  <c r="BE39" i="13"/>
  <c r="BE47" i="13"/>
  <c r="BE51" i="13"/>
  <c r="BB19" i="13"/>
  <c r="BF36" i="13" l="1"/>
  <c r="BF35" i="13"/>
  <c r="BS36" i="13"/>
  <c r="BS35" i="13"/>
  <c r="O34" i="13"/>
</calcChain>
</file>

<file path=xl/sharedStrings.xml><?xml version="1.0" encoding="utf-8"?>
<sst xmlns="http://schemas.openxmlformats.org/spreadsheetml/2006/main" count="2326" uniqueCount="152">
  <si>
    <t>year</t>
  </si>
  <si>
    <t>type</t>
  </si>
  <si>
    <t>sex</t>
  </si>
  <si>
    <t>ethmn</t>
  </si>
  <si>
    <t>rate</t>
  </si>
  <si>
    <t>AllSex</t>
  </si>
  <si>
    <t>Male</t>
  </si>
  <si>
    <t>Female</t>
  </si>
  <si>
    <t>Year</t>
  </si>
  <si>
    <t>Maori</t>
  </si>
  <si>
    <t>Combo</t>
  </si>
  <si>
    <t>Māori</t>
  </si>
  <si>
    <t>Non-Māori</t>
  </si>
  <si>
    <t>ghost</t>
  </si>
  <si>
    <t>Māori female</t>
  </si>
  <si>
    <t>Non-Māori female</t>
  </si>
  <si>
    <t>Māori male</t>
  </si>
  <si>
    <t>Non-Māori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</si>
  <si>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</si>
  <si>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</si>
  <si>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</si>
  <si>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</si>
  <si>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</si>
  <si>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</si>
  <si>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</si>
  <si>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</si>
  <si>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</si>
  <si>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error +ve</t>
  </si>
  <si>
    <t>error -ve</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</si>
  <si>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</si>
  <si>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</si>
  <si>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</si>
  <si>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</si>
  <si>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</si>
  <si>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</si>
  <si>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</si>
  <si>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</si>
  <si>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</si>
  <si>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</si>
  <si>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</si>
  <si>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</si>
  <si>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</si>
  <si>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rate ratios, by sex</t>
  </si>
  <si>
    <t>Māori male vs non-Māori male</t>
  </si>
  <si>
    <t>Māori female vs non-Māori female</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</si>
  <si>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</si>
  <si>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</si>
  <si>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</si>
  <si>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</si>
  <si>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</si>
  <si>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</si>
  <si>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</si>
  <si>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</si>
  <si>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</si>
  <si>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</si>
  <si>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</si>
  <si>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</si>
  <si>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</si>
  <si>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</si>
  <si>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</si>
  <si>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</si>
  <si>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</si>
  <si>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</si>
  <si>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</si>
  <si>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</si>
  <si>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</si>
  <si>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</si>
  <si>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</si>
  <si>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</si>
  <si>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</si>
  <si>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</si>
  <si>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</si>
  <si>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</si>
  <si>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</si>
  <si>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</si>
  <si>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Maori male vs Non-maori male</t>
  </si>
  <si>
    <t>Maori female ve Non-Maori female</t>
  </si>
  <si>
    <t>Condition</t>
  </si>
  <si>
    <t xml:space="preserve">Unless otherwise stated, all indicators used ethnicity as recorded on the relevant collection. </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</si>
  <si>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</si>
  <si>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</si>
  <si>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Age group (years)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</si>
  <si>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</si>
  <si>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</si>
  <si>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</si>
  <si>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Age-standardised rate (deaths per 100,000)</t>
  </si>
  <si>
    <t>1996-98</t>
  </si>
  <si>
    <t>1997-99</t>
  </si>
  <si>
    <t>1998-00</t>
  </si>
  <si>
    <t>1999-01</t>
  </si>
  <si>
    <t>2000-02</t>
  </si>
  <si>
    <t>2001-03</t>
  </si>
  <si>
    <t>2002-04</t>
  </si>
  <si>
    <t>2003-05</t>
  </si>
  <si>
    <t>2004-06</t>
  </si>
  <si>
    <t>2005-07</t>
  </si>
  <si>
    <t>2006-08</t>
  </si>
  <si>
    <t>2007-09</t>
  </si>
  <si>
    <t>2008-10</t>
  </si>
  <si>
    <t>2009-11</t>
  </si>
  <si>
    <t>2010-12</t>
  </si>
  <si>
    <t>2011-13</t>
  </si>
  <si>
    <t>2012-14</t>
  </si>
  <si>
    <t>Age standardised rate (deaths per 100,000)</t>
  </si>
  <si>
    <t>Age-standardised rates (deahts per 100,000), by sex</t>
  </si>
  <si>
    <t>ICD-9-CMA</t>
  </si>
  <si>
    <t>ICD-10-AM</t>
  </si>
  <si>
    <t>Table 2: 2001 Census total Māori population</t>
  </si>
  <si>
    <t>Age-standardised rate ratio, by sex, 1996-2014</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</si>
  <si>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</si>
  <si>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</si>
  <si>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SNZ’s mid-year (at 30 June) estimated resident population were used as denominator data in the calculation of population rates.</t>
  </si>
  <si>
    <t>Data in this Excel tool were sourced from the Mortality Collection Data Set (MORT), Ministry of Health and Statistics New Zealand (SNZ).</t>
  </si>
  <si>
    <t>Rates were not calculated for counts fewer than five in data.</t>
  </si>
  <si>
    <t>Table 1: ICD codes used in this Excel tool</t>
  </si>
  <si>
    <t>ASR = age-standardised rates (per 100,000), age standardised to the 2001 Census Māori population.</t>
  </si>
  <si>
    <t>Mortality Collection Data Set (MORT), Ministry of Health.</t>
  </si>
  <si>
    <t>Age-standardised rates</t>
  </si>
  <si>
    <t>Age-standardised rate (deaths per 100,000), 1996–2014</t>
  </si>
  <si>
    <t>Age-standardised rate ratio, 1996–2014</t>
  </si>
  <si>
    <t>Age-standardised rate (deaths per 100,000), by sex, 1996-2014</t>
  </si>
  <si>
    <t>Health Status Indicators - All unintentional injury mortality</t>
  </si>
  <si>
    <t>Health Status Indicators - All unintentional injury mortality, by sex</t>
  </si>
  <si>
    <t>All unintentional injury</t>
  </si>
  <si>
    <t>E800-E848, E850-E869, E880-E888, E890-E928</t>
  </si>
  <si>
    <t>V00-X59</t>
  </si>
  <si>
    <t>All unintentional injury mortality, all age groups</t>
  </si>
  <si>
    <t>All unintentional injury mortality, 0-14 years</t>
  </si>
  <si>
    <t>All unintentional injury mortality, 15-64 years</t>
  </si>
  <si>
    <t>All unintentional injury mortality, 65+ years</t>
  </si>
  <si>
    <t>If the confidence intervals of two rates do not overlap, the difference in rates is said to be statistically significant.</t>
  </si>
  <si>
    <t>Motor vehicle accidents</t>
  </si>
  <si>
    <t>Suffocation</t>
  </si>
  <si>
    <t>W75-W84</t>
  </si>
  <si>
    <t>Drownings and submersions</t>
  </si>
  <si>
    <t>E910</t>
  </si>
  <si>
    <t>W65-W74</t>
  </si>
  <si>
    <t>E810-E819, E820-E825, E826</t>
  </si>
  <si>
    <t>V02-V04, V09.0-V09.3, V12-V14, V19.0-V19.6, V20-V79, V80.3-V80.5, V81.0-V81.1, V82.0-V82.1, V83.0-V83.3, V84.0-V84.3, V85.0-V85.3, V86.0-V87.8, V88.0-V88.8, V89.0, V89.2, V89.9</t>
  </si>
  <si>
    <t>Thermal injury</t>
  </si>
  <si>
    <t>800-899, 926</t>
  </si>
  <si>
    <t>W85-X19</t>
  </si>
  <si>
    <t>E911-E915</t>
  </si>
  <si>
    <t>Poisoning</t>
  </si>
  <si>
    <t>X40-X49</t>
  </si>
  <si>
    <t>E850-E858, E860-E869</t>
  </si>
  <si>
    <t>Falls</t>
  </si>
  <si>
    <t>E880-E886, E888</t>
  </si>
  <si>
    <t>W00-W19</t>
  </si>
  <si>
    <t>Males difference</t>
  </si>
  <si>
    <t>Females Difference</t>
  </si>
  <si>
    <t>All indicators presented in this Excel tool compare Māori with non-Māori. Prioritised ethnicity classification was used when people identified with more than one ethnic group. A person was classified as Māori if one of their recorded ethnicities was Māori; all other people were recorded as non-Māori, and represent a comparative or reference group. (For example, a person recorded as both Māori and New Zealand European was counted as Māori.) Unknown or missing ethnicity was counted as non-Māori.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</si>
</sst>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4"/>
      <color theme="1"/>
      <name val="Arial"/>
      <family val="2"/>
    </font>
    <font>
      <b/>
      <sz val="11"/>
      <color theme="1"/>
      <name val="Georgia"/>
      <family val="1"/>
    </font>
    <font>
      <sz val="8"/>
      <color theme="0"/>
      <name val="Arial"/>
      <family val="2"/>
    </font>
    <font>
      <sz val="9"/>
      <color theme="4" tint="0.79998168889431442"/>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xf numFmtId="9" fontId="1" fillId="0" borderId="0" applyFont="0" applyFill="0" applyBorder="0" applyAlignment="0" applyProtection="0"/>
  </cellStyleXfs>
  <cellXfs count="108">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49" fontId="0" fillId="0" borderId="0" xfId="0" applyNumberFormat="1"/>
    <xf numFmtId="0" fontId="0" fillId="0" borderId="0" xfId="0" applyNumberFormat="1"/>
    <xf numFmtId="49" fontId="16" fillId="0" borderId="0" xfId="0" applyNumberFormat="1" applyFont="1"/>
    <xf numFmtId="0" fontId="30" fillId="34" borderId="0" xfId="0" applyFont="1" applyFill="1" applyAlignment="1" applyProtection="1">
      <alignment vertical="top"/>
      <protection locked="0"/>
    </xf>
    <xf numFmtId="0" fontId="0" fillId="34" borderId="0" xfId="0" applyFill="1" applyAlignment="1" applyProtection="1">
      <alignment vertical="top"/>
      <protection locked="0"/>
    </xf>
    <xf numFmtId="0" fontId="0" fillId="34" borderId="0" xfId="0" applyFill="1" applyAlignment="1" applyProtection="1">
      <alignment horizontal="left" vertical="top"/>
      <protection locked="0"/>
    </xf>
    <xf numFmtId="0" fontId="0" fillId="34" borderId="0" xfId="0" applyFill="1" applyAlignment="1" applyProtection="1">
      <alignment vertical="top" wrapText="1"/>
      <protection locked="0"/>
    </xf>
    <xf numFmtId="0" fontId="0" fillId="34" borderId="0" xfId="0" applyFill="1" applyProtection="1">
      <protection locked="0"/>
    </xf>
    <xf numFmtId="0" fontId="16" fillId="34" borderId="0" xfId="0" applyFont="1" applyFill="1" applyAlignment="1" applyProtection="1">
      <alignment vertical="top"/>
      <protection locked="0"/>
    </xf>
    <xf numFmtId="0" fontId="0" fillId="34" borderId="0" xfId="0" applyFill="1" applyAlignment="1" applyProtection="1">
      <alignment horizontal="left" vertical="top" wrapText="1"/>
      <protection locked="0"/>
    </xf>
    <xf numFmtId="0" fontId="31" fillId="34" borderId="13" xfId="0" applyFont="1" applyFill="1" applyBorder="1" applyAlignment="1" applyProtection="1">
      <alignment vertical="top"/>
      <protection locked="0"/>
    </xf>
    <xf numFmtId="0" fontId="31" fillId="34" borderId="13" xfId="0" applyFont="1" applyFill="1" applyBorder="1" applyAlignment="1" applyProtection="1">
      <alignment horizontal="left" vertical="top"/>
      <protection locked="0"/>
    </xf>
    <xf numFmtId="0" fontId="31" fillId="34" borderId="0" xfId="0" applyFont="1" applyFill="1" applyBorder="1" applyAlignment="1" applyProtection="1">
      <alignment vertical="top"/>
      <protection locked="0"/>
    </xf>
    <xf numFmtId="0" fontId="29" fillId="34" borderId="13" xfId="0" applyFont="1" applyFill="1" applyBorder="1" applyAlignment="1" applyProtection="1">
      <alignment vertical="top" wrapText="1"/>
      <protection locked="0"/>
    </xf>
    <xf numFmtId="0" fontId="29" fillId="34" borderId="13" xfId="0" applyFont="1" applyFill="1" applyBorder="1" applyAlignment="1" applyProtection="1">
      <alignment horizontal="left" vertical="top" wrapText="1"/>
      <protection locked="0"/>
    </xf>
    <xf numFmtId="0" fontId="29" fillId="34" borderId="0" xfId="0" applyFont="1" applyFill="1" applyBorder="1" applyAlignment="1" applyProtection="1">
      <alignment vertical="top" wrapText="1"/>
      <protection locked="0"/>
    </xf>
    <xf numFmtId="0" fontId="29" fillId="34" borderId="0" xfId="0" applyFont="1" applyFill="1" applyBorder="1" applyAlignment="1" applyProtection="1">
      <alignment horizontal="left" vertical="top" wrapText="1"/>
      <protection locked="0"/>
    </xf>
    <xf numFmtId="0" fontId="0" fillId="34" borderId="0" xfId="0" applyFont="1" applyFill="1" applyAlignment="1" applyProtection="1">
      <alignment vertical="top"/>
      <protection locked="0"/>
    </xf>
    <xf numFmtId="0" fontId="31" fillId="34" borderId="12" xfId="0" applyFont="1" applyFill="1" applyBorder="1" applyAlignment="1" applyProtection="1">
      <alignment horizontal="center" vertical="top" wrapText="1"/>
      <protection locked="0"/>
    </xf>
    <xf numFmtId="0" fontId="31" fillId="34" borderId="12" xfId="0" applyFont="1" applyFill="1" applyBorder="1" applyAlignment="1" applyProtection="1">
      <alignment horizontal="center" vertical="center" wrapText="1"/>
      <protection locked="0"/>
    </xf>
    <xf numFmtId="0" fontId="29" fillId="34" borderId="0" xfId="0" applyFont="1" applyFill="1" applyAlignment="1" applyProtection="1">
      <alignment vertical="top" wrapText="1"/>
      <protection locked="0"/>
    </xf>
    <xf numFmtId="3" fontId="29" fillId="34" borderId="0" xfId="0" applyNumberFormat="1" applyFont="1" applyFill="1" applyAlignment="1" applyProtection="1">
      <alignment vertical="top" wrapText="1"/>
      <protection locked="0"/>
    </xf>
    <xf numFmtId="0" fontId="29" fillId="34" borderId="0" xfId="0" applyFont="1" applyFill="1" applyAlignment="1" applyProtection="1">
      <alignment vertical="center" wrapText="1"/>
      <protection locked="0"/>
    </xf>
    <xf numFmtId="0" fontId="29" fillId="34" borderId="11" xfId="0" applyFont="1" applyFill="1" applyBorder="1" applyAlignment="1" applyProtection="1">
      <alignment vertical="top" wrapText="1"/>
      <protection locked="0"/>
    </xf>
    <xf numFmtId="0" fontId="29" fillId="34" borderId="11" xfId="0" applyFont="1" applyFill="1" applyBorder="1" applyAlignment="1" applyProtection="1">
      <alignment vertical="center" wrapText="1"/>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3" fillId="34" borderId="0" xfId="0" applyFont="1" applyFill="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2"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8" fillId="34" borderId="0" xfId="0" applyFont="1" applyFill="1" applyBorder="1" applyProtection="1">
      <protection locked="0"/>
    </xf>
    <xf numFmtId="0" fontId="0" fillId="34" borderId="0" xfId="0" applyFill="1" applyBorder="1" applyProtection="1">
      <protection locked="0"/>
    </xf>
    <xf numFmtId="0" fontId="0" fillId="34" borderId="0" xfId="0" applyFill="1" applyBorder="1" applyAlignment="1" applyProtection="1">
      <alignment vertical="center"/>
      <protection locked="0"/>
    </xf>
    <xf numFmtId="0" fontId="17" fillId="34" borderId="0" xfId="0" applyFont="1" applyFill="1" applyBorder="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7" fillId="34" borderId="0" xfId="0" applyFont="1" applyFill="1" applyBorder="1" applyProtection="1">
      <protection locked="0"/>
    </xf>
    <xf numFmtId="0" fontId="16" fillId="33" borderId="0" xfId="0" applyFont="1" applyFill="1" applyAlignment="1" applyProtection="1">
      <alignment vertical="center"/>
      <protection locked="0"/>
    </xf>
    <xf numFmtId="0" fontId="16" fillId="34" borderId="0" xfId="0" applyFont="1" applyFill="1" applyBorder="1" applyAlignment="1" applyProtection="1">
      <alignment vertical="center"/>
      <protection locked="0"/>
    </xf>
    <xf numFmtId="164" fontId="17" fillId="34" borderId="0" xfId="0" applyNumberFormat="1"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21" fillId="34" borderId="0" xfId="0" applyFont="1" applyFill="1" applyAlignment="1" applyProtection="1">
      <alignment vertical="top"/>
      <protection locked="0"/>
    </xf>
    <xf numFmtId="0" fontId="22" fillId="34" borderId="0" xfId="0" applyFont="1" applyFill="1" applyBorder="1" applyAlignment="1" applyProtection="1">
      <alignment horizontal="right" vertical="top"/>
      <protection locked="0"/>
    </xf>
    <xf numFmtId="0" fontId="17" fillId="34" borderId="0" xfId="0" applyFont="1" applyFill="1" applyBorder="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4" borderId="0" xfId="0" applyFont="1" applyFill="1" applyBorder="1" applyAlignment="1" applyProtection="1">
      <alignment horizontal="right"/>
      <protection locked="0"/>
    </xf>
    <xf numFmtId="0" fontId="0" fillId="34" borderId="0" xfId="0" applyFill="1" applyBorder="1" applyAlignment="1" applyProtection="1">
      <alignment horizontal="right"/>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0" fillId="33" borderId="0" xfId="0" applyFill="1" applyAlignment="1" applyProtection="1">
      <alignment horizontal="right"/>
      <protection locked="0"/>
    </xf>
    <xf numFmtId="164" fontId="16" fillId="34" borderId="0" xfId="0" applyNumberFormat="1" applyFont="1" applyFill="1" applyBorder="1" applyAlignment="1" applyProtection="1">
      <alignment horizontal="right"/>
      <protection locked="0"/>
    </xf>
    <xf numFmtId="164" fontId="0" fillId="34" borderId="0" xfId="0" applyNumberFormat="1" applyFill="1" applyBorder="1" applyAlignment="1" applyProtection="1">
      <alignment horizontal="right"/>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0" fontId="21" fillId="34" borderId="0" xfId="0" applyFont="1" applyFill="1" applyBorder="1" applyProtection="1">
      <protection locked="0"/>
    </xf>
    <xf numFmtId="164" fontId="0" fillId="34" borderId="0" xfId="0" applyNumberFormat="1" applyFont="1" applyFill="1" applyBorder="1" applyAlignment="1" applyProtection="1">
      <alignment horizontal="right"/>
      <protection locked="0"/>
    </xf>
    <xf numFmtId="164" fontId="0" fillId="33" borderId="0" xfId="0" applyNumberFormat="1" applyFill="1" applyProtection="1">
      <protection locked="0"/>
    </xf>
    <xf numFmtId="164" fontId="0" fillId="34" borderId="0" xfId="0" applyNumberFormat="1" applyFill="1" applyProtection="1">
      <protection locked="0"/>
    </xf>
    <xf numFmtId="0" fontId="0" fillId="34" borderId="0" xfId="0" applyFill="1" applyAlignment="1" applyProtection="1">
      <alignment horizontal="right"/>
      <protection locked="0"/>
    </xf>
    <xf numFmtId="0" fontId="19" fillId="34" borderId="0" xfId="0" applyFont="1" applyFill="1" applyProtection="1">
      <protection locked="0"/>
    </xf>
    <xf numFmtId="0" fontId="23" fillId="34" borderId="0" xfId="0" applyFont="1" applyFill="1" applyProtection="1">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Border="1" applyAlignment="1" applyProtection="1">
      <alignment horizontal="right"/>
      <protection locked="0"/>
    </xf>
    <xf numFmtId="0" fontId="0" fillId="33" borderId="0" xfId="0" applyFont="1" applyFill="1" applyBorder="1" applyAlignment="1" applyProtection="1">
      <alignment horizontal="right"/>
      <protection locked="0"/>
    </xf>
    <xf numFmtId="0" fontId="16" fillId="33" borderId="10" xfId="0" applyFont="1" applyFill="1" applyBorder="1" applyAlignment="1" applyProtection="1">
      <alignment horizontal="right"/>
      <protection locked="0"/>
    </xf>
    <xf numFmtId="0" fontId="0" fillId="33" borderId="10" xfId="0" applyFont="1" applyFill="1" applyBorder="1" applyAlignment="1" applyProtection="1">
      <alignment horizontal="right"/>
      <protection locked="0"/>
    </xf>
    <xf numFmtId="0" fontId="0" fillId="34" borderId="0" xfId="0" applyFill="1" applyAlignment="1" applyProtection="1">
      <alignment horizontal="left" vertical="top" wrapText="1"/>
      <protection locked="0"/>
    </xf>
    <xf numFmtId="0" fontId="31" fillId="34" borderId="0" xfId="0" applyFont="1" applyFill="1" applyBorder="1" applyAlignment="1" applyProtection="1">
      <alignment horizontal="center" vertical="top" wrapText="1"/>
      <protection locked="0"/>
    </xf>
    <xf numFmtId="0" fontId="29" fillId="34" borderId="0" xfId="0" applyFont="1" applyFill="1" applyBorder="1" applyAlignment="1" applyProtection="1">
      <alignment horizontal="left" vertical="top" wrapText="1"/>
      <protection locked="0"/>
    </xf>
    <xf numFmtId="0" fontId="22" fillId="34" borderId="0" xfId="0" applyFont="1" applyFill="1" applyBorder="1" applyAlignment="1" applyProtection="1">
      <alignment horizontal="center" vertical="top"/>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2" fontId="33" fillId="33" borderId="0" xfId="0" applyNumberFormat="1" applyFont="1" applyFill="1" applyProtection="1">
      <protection locked="0"/>
    </xf>
    <xf numFmtId="0" fontId="17" fillId="34" borderId="0" xfId="0" applyFont="1" applyFill="1" applyAlignment="1" applyProtection="1">
      <alignment horizontal="right"/>
      <protection locked="0"/>
    </xf>
    <xf numFmtId="164" fontId="17" fillId="34" borderId="0" xfId="0" applyNumberFormat="1" applyFont="1" applyFill="1" applyAlignment="1" applyProtection="1">
      <alignment horizontal="right"/>
      <protection locked="0"/>
    </xf>
    <xf numFmtId="165" fontId="17" fillId="34" borderId="0" xfId="45" applyNumberFormat="1" applyFont="1" applyFill="1" applyAlignment="1" applyProtection="1">
      <alignment horizontal="right"/>
      <protection locked="0"/>
    </xf>
    <xf numFmtId="164" fontId="17" fillId="34" borderId="0" xfId="0" applyNumberFormat="1" applyFont="1" applyFill="1" applyProtection="1">
      <protection locked="0"/>
    </xf>
    <xf numFmtId="164" fontId="27" fillId="34" borderId="0" xfId="0" applyNumberFormat="1" applyFont="1" applyFill="1" applyProtection="1">
      <protection locked="0"/>
    </xf>
    <xf numFmtId="165" fontId="27" fillId="34" borderId="0" xfId="45" applyNumberFormat="1" applyFont="1" applyFill="1" applyProtection="1">
      <protection locked="0"/>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Percent" xfId="45" builtinId="5"/>
    <cellStyle name="Title" xfId="1" builtinId="15" customBuiltin="1"/>
    <cellStyle name="Total" xfId="17" builtinId="25" customBuiltin="1"/>
    <cellStyle name="Warning Text" xfId="14" builtinId="11" customBuiltin="1"/>
  </cellStyles>
  <dxfs count="5">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Non-Māori'!$BI$35:$BI$51</c:f>
                <c:numCache>
                  <c:formatCode>General</c:formatCode>
                  <c:ptCount val="17"/>
                  <c:pt idx="0">
                    <c:v>3.1999999999999957</c:v>
                  </c:pt>
                  <c:pt idx="1">
                    <c:v>3.1000000000000014</c:v>
                  </c:pt>
                  <c:pt idx="2">
                    <c:v>2.9000000000000057</c:v>
                  </c:pt>
                  <c:pt idx="3">
                    <c:v>2.8999999999999986</c:v>
                  </c:pt>
                  <c:pt idx="4">
                    <c:v>2.7999999999999972</c:v>
                  </c:pt>
                  <c:pt idx="5">
                    <c:v>2.8000000000000043</c:v>
                  </c:pt>
                  <c:pt idx="6">
                    <c:v>2.7999999999999972</c:v>
                  </c:pt>
                  <c:pt idx="7">
                    <c:v>2.8000000000000043</c:v>
                  </c:pt>
                  <c:pt idx="8">
                    <c:v>2.7000000000000028</c:v>
                  </c:pt>
                  <c:pt idx="9">
                    <c:v>2.7000000000000028</c:v>
                  </c:pt>
                  <c:pt idx="10">
                    <c:v>2.5999999999999943</c:v>
                  </c:pt>
                  <c:pt idx="11">
                    <c:v>2.6000000000000014</c:v>
                  </c:pt>
                  <c:pt idx="12">
                    <c:v>2.5999999999999943</c:v>
                  </c:pt>
                  <c:pt idx="13">
                    <c:v>2.4000000000000021</c:v>
                  </c:pt>
                  <c:pt idx="14">
                    <c:v>2.3000000000000007</c:v>
                  </c:pt>
                  <c:pt idx="15">
                    <c:v>2.1000000000000014</c:v>
                  </c:pt>
                  <c:pt idx="16">
                    <c:v>2.0999999999999979</c:v>
                  </c:pt>
                </c:numCache>
              </c:numRef>
            </c:plus>
            <c:minus>
              <c:numRef>
                <c:f>'Māori vs Non-Māori'!$BH$35:$BH$51</c:f>
                <c:numCache>
                  <c:formatCode>General</c:formatCode>
                  <c:ptCount val="17"/>
                  <c:pt idx="0">
                    <c:v>3</c:v>
                  </c:pt>
                  <c:pt idx="1">
                    <c:v>2.8999999999999986</c:v>
                  </c:pt>
                  <c:pt idx="2">
                    <c:v>2.7999999999999972</c:v>
                  </c:pt>
                  <c:pt idx="3">
                    <c:v>2.5999999999999979</c:v>
                  </c:pt>
                  <c:pt idx="4">
                    <c:v>2.5</c:v>
                  </c:pt>
                  <c:pt idx="5">
                    <c:v>2.5999999999999979</c:v>
                  </c:pt>
                  <c:pt idx="6">
                    <c:v>2.7000000000000028</c:v>
                  </c:pt>
                  <c:pt idx="7">
                    <c:v>2.5999999999999943</c:v>
                  </c:pt>
                  <c:pt idx="8">
                    <c:v>2.5999999999999979</c:v>
                  </c:pt>
                  <c:pt idx="9">
                    <c:v>2.5</c:v>
                  </c:pt>
                  <c:pt idx="10">
                    <c:v>2.5000000000000036</c:v>
                  </c:pt>
                  <c:pt idx="11">
                    <c:v>2.3999999999999986</c:v>
                  </c:pt>
                  <c:pt idx="12">
                    <c:v>2.4000000000000021</c:v>
                  </c:pt>
                  <c:pt idx="13">
                    <c:v>2.3000000000000007</c:v>
                  </c:pt>
                  <c:pt idx="14">
                    <c:v>2.1999999999999993</c:v>
                  </c:pt>
                  <c:pt idx="15">
                    <c:v>2</c:v>
                  </c:pt>
                  <c:pt idx="16">
                    <c:v>1.9000000000000021</c:v>
                  </c:pt>
                </c:numCache>
              </c:numRef>
            </c:minus>
            <c:spPr>
              <a:ln w="12700">
                <a:solidFill>
                  <a:srgbClr val="0070C0"/>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Non-Māori'!$BD$35:$BD$51</c:f>
              <c:numCache>
                <c:formatCode>General</c:formatCode>
                <c:ptCount val="17"/>
                <c:pt idx="0">
                  <c:v>39.1</c:v>
                </c:pt>
                <c:pt idx="1">
                  <c:v>37.6</c:v>
                </c:pt>
                <c:pt idx="2">
                  <c:v>34.799999999999997</c:v>
                </c:pt>
                <c:pt idx="3">
                  <c:v>32.9</c:v>
                </c:pt>
                <c:pt idx="4">
                  <c:v>32</c:v>
                </c:pt>
                <c:pt idx="5">
                  <c:v>33.799999999999997</c:v>
                </c:pt>
                <c:pt idx="6">
                  <c:v>35.200000000000003</c:v>
                </c:pt>
                <c:pt idx="7">
                  <c:v>34.799999999999997</c:v>
                </c:pt>
                <c:pt idx="8">
                  <c:v>33.799999999999997</c:v>
                </c:pt>
                <c:pt idx="9">
                  <c:v>33.4</c:v>
                </c:pt>
                <c:pt idx="10">
                  <c:v>33.200000000000003</c:v>
                </c:pt>
                <c:pt idx="11">
                  <c:v>32.4</c:v>
                </c:pt>
                <c:pt idx="12">
                  <c:v>32.200000000000003</c:v>
                </c:pt>
                <c:pt idx="13">
                  <c:v>29.8</c:v>
                </c:pt>
                <c:pt idx="14">
                  <c:v>27.7</c:v>
                </c:pt>
                <c:pt idx="15">
                  <c:v>23.4</c:v>
                </c:pt>
                <c:pt idx="16">
                  <c:v>23.1</c:v>
                </c:pt>
              </c:numCache>
            </c:numRef>
          </c:val>
          <c:smooth val="0"/>
          <c:extLst>
            <c:ext xmlns:c16="http://schemas.microsoft.com/office/drawing/2014/chart" uri="{C3380CC4-5D6E-409C-BE32-E72D297353CC}">
              <c16:uniqueId val="{00000000-178B-4E88-B8C9-6C21176960FD}"/>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Non-Māori'!$BL$35:$BL$51</c:f>
                <c:numCache>
                  <c:formatCode>General</c:formatCode>
                  <c:ptCount val="17"/>
                  <c:pt idx="0">
                    <c:v>0.80000000000000071</c:v>
                  </c:pt>
                  <c:pt idx="1">
                    <c:v>0.69999999999999929</c:v>
                  </c:pt>
                  <c:pt idx="2">
                    <c:v>0.80000000000000071</c:v>
                  </c:pt>
                  <c:pt idx="3">
                    <c:v>0.69999999999999929</c:v>
                  </c:pt>
                  <c:pt idx="4">
                    <c:v>0.70000000000000284</c:v>
                  </c:pt>
                  <c:pt idx="5">
                    <c:v>0.70000000000000284</c:v>
                  </c:pt>
                  <c:pt idx="6">
                    <c:v>0.60000000000000142</c:v>
                  </c:pt>
                  <c:pt idx="7">
                    <c:v>0.59999999999999787</c:v>
                  </c:pt>
                  <c:pt idx="8">
                    <c:v>0.5</c:v>
                  </c:pt>
                  <c:pt idx="9">
                    <c:v>0.59999999999999964</c:v>
                  </c:pt>
                  <c:pt idx="10">
                    <c:v>0.5</c:v>
                  </c:pt>
                  <c:pt idx="11">
                    <c:v>0.5</c:v>
                  </c:pt>
                  <c:pt idx="12">
                    <c:v>0.59999999999999964</c:v>
                  </c:pt>
                  <c:pt idx="13">
                    <c:v>0.60000000000000142</c:v>
                  </c:pt>
                  <c:pt idx="14">
                    <c:v>0.5</c:v>
                  </c:pt>
                  <c:pt idx="15">
                    <c:v>0.5</c:v>
                  </c:pt>
                  <c:pt idx="16">
                    <c:v>0.40000000000000036</c:v>
                  </c:pt>
                </c:numCache>
              </c:numRef>
            </c:plus>
            <c:minus>
              <c:numRef>
                <c:f>'Māori vs Non-Māori'!$BK$35:$BK$51</c:f>
                <c:numCache>
                  <c:formatCode>General</c:formatCode>
                  <c:ptCount val="17"/>
                  <c:pt idx="0">
                    <c:v>0.69999999999999929</c:v>
                  </c:pt>
                  <c:pt idx="1">
                    <c:v>0.80000000000000071</c:v>
                  </c:pt>
                  <c:pt idx="2">
                    <c:v>0.69999999999999929</c:v>
                  </c:pt>
                  <c:pt idx="3">
                    <c:v>0.70000000000000284</c:v>
                  </c:pt>
                  <c:pt idx="4">
                    <c:v>0.69999999999999929</c:v>
                  </c:pt>
                  <c:pt idx="5">
                    <c:v>0.59999999999999787</c:v>
                  </c:pt>
                  <c:pt idx="6">
                    <c:v>0.59999999999999787</c:v>
                  </c:pt>
                  <c:pt idx="7">
                    <c:v>0.70000000000000107</c:v>
                  </c:pt>
                  <c:pt idx="8">
                    <c:v>0.60000000000000142</c:v>
                  </c:pt>
                  <c:pt idx="9">
                    <c:v>0.5</c:v>
                  </c:pt>
                  <c:pt idx="10">
                    <c:v>0.59999999999999964</c:v>
                  </c:pt>
                  <c:pt idx="11">
                    <c:v>0.60000000000000142</c:v>
                  </c:pt>
                  <c:pt idx="12">
                    <c:v>0.5</c:v>
                  </c:pt>
                  <c:pt idx="13">
                    <c:v>0.5</c:v>
                  </c:pt>
                  <c:pt idx="14">
                    <c:v>0.5</c:v>
                  </c:pt>
                  <c:pt idx="15">
                    <c:v>0.5</c:v>
                  </c:pt>
                  <c:pt idx="16">
                    <c:v>0.5</c:v>
                  </c:pt>
                </c:numCache>
              </c:numRef>
            </c:minus>
            <c:spPr>
              <a:ln>
                <a:solidFill>
                  <a:sysClr val="window" lastClr="FFFFFF">
                    <a:lumMod val="65000"/>
                  </a:sysClr>
                </a:solidFill>
              </a:ln>
            </c:spPr>
          </c:errBars>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Non-Māori'!$BE$35:$BE$51</c:f>
              <c:numCache>
                <c:formatCode>General</c:formatCode>
                <c:ptCount val="17"/>
                <c:pt idx="0">
                  <c:v>19.2</c:v>
                </c:pt>
                <c:pt idx="1">
                  <c:v>18.8</c:v>
                </c:pt>
                <c:pt idx="2">
                  <c:v>18.399999999999999</c:v>
                </c:pt>
                <c:pt idx="3">
                  <c:v>18.100000000000001</c:v>
                </c:pt>
                <c:pt idx="4">
                  <c:v>17.899999999999999</c:v>
                </c:pt>
                <c:pt idx="5">
                  <c:v>17.399999999999999</c:v>
                </c:pt>
                <c:pt idx="6">
                  <c:v>16.899999999999999</c:v>
                </c:pt>
                <c:pt idx="7">
                  <c:v>16.100000000000001</c:v>
                </c:pt>
                <c:pt idx="8">
                  <c:v>14.8</c:v>
                </c:pt>
                <c:pt idx="9">
                  <c:v>14.9</c:v>
                </c:pt>
                <c:pt idx="10">
                  <c:v>15.4</c:v>
                </c:pt>
                <c:pt idx="11">
                  <c:v>16.3</c:v>
                </c:pt>
                <c:pt idx="12">
                  <c:v>15.6</c:v>
                </c:pt>
                <c:pt idx="13">
                  <c:v>16</c:v>
                </c:pt>
                <c:pt idx="14">
                  <c:v>14.9</c:v>
                </c:pt>
                <c:pt idx="15">
                  <c:v>14.1</c:v>
                </c:pt>
                <c:pt idx="16">
                  <c:v>12.1</c:v>
                </c:pt>
              </c:numCache>
            </c:numRef>
          </c:val>
          <c:smooth val="0"/>
          <c:extLst>
            <c:ext xmlns:c16="http://schemas.microsoft.com/office/drawing/2014/chart" uri="{C3380CC4-5D6E-409C-BE32-E72D297353CC}">
              <c16:uniqueId val="{00000001-178B-4E88-B8C9-6C21176960FD}"/>
            </c:ext>
          </c:extLst>
        </c:ser>
        <c:ser>
          <c:idx val="0"/>
          <c:order val="2"/>
          <c:tx>
            <c:v>Ghost</c:v>
          </c:tx>
          <c:spPr>
            <a:ln w="28575" cap="rnd">
              <a:noFill/>
              <a:round/>
            </a:ln>
            <a:effectLst/>
          </c:spPr>
          <c:marker>
            <c:symbol val="none"/>
          </c:marker>
          <c:cat>
            <c:strRef>
              <c:f>'Māori vs Non-Māori'!$BB$35:$BB$51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Non-Māori'!#REF!</c:f>
              <c:numCache>
                <c:formatCode>General</c:formatCode>
                <c:ptCount val="1"/>
                <c:pt idx="0">
                  <c:v>1</c:v>
                </c:pt>
              </c:numCache>
            </c:numRef>
          </c:val>
          <c:smooth val="0"/>
          <c:extLst>
            <c:ext xmlns:c16="http://schemas.microsoft.com/office/drawing/2014/chart" uri="{C3380CC4-5D6E-409C-BE32-E72D297353CC}">
              <c16:uniqueId val="{00000002-178B-4E88-B8C9-6C21176960FD}"/>
            </c:ext>
          </c:extLst>
        </c:ser>
        <c:dLbls>
          <c:showLegendKey val="0"/>
          <c:showVal val="0"/>
          <c:showCatName val="0"/>
          <c:showSerName val="0"/>
          <c:showPercent val="0"/>
          <c:showBubbleSize val="0"/>
        </c:dLbls>
        <c:marker val="1"/>
        <c:smooth val="0"/>
        <c:axId val="91084696"/>
        <c:axId val="91081560"/>
      </c:lineChart>
      <c:catAx>
        <c:axId val="9108469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081560"/>
        <c:crosses val="autoZero"/>
        <c:auto val="1"/>
        <c:lblAlgn val="ctr"/>
        <c:lblOffset val="100"/>
        <c:noMultiLvlLbl val="0"/>
      </c:catAx>
      <c:valAx>
        <c:axId val="91081560"/>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084696"/>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ED9A-4FB5-B50A-A8B97683DCDA}"/>
              </c:ext>
            </c:extLst>
          </c:dPt>
          <c:errBars>
            <c:errDir val="y"/>
            <c:errBarType val="both"/>
            <c:errValType val="cust"/>
            <c:noEndCap val="0"/>
            <c:plus>
              <c:numRef>
                <c:f>'Māori vs Non-Māori'!$BV$35:$BV$51</c:f>
                <c:numCache>
                  <c:formatCode>General</c:formatCode>
                  <c:ptCount val="17"/>
                  <c:pt idx="0">
                    <c:v>0.20000000000000018</c:v>
                  </c:pt>
                  <c:pt idx="1">
                    <c:v>0.20000000000000018</c:v>
                  </c:pt>
                  <c:pt idx="2">
                    <c:v>0.17999999999999994</c:v>
                  </c:pt>
                  <c:pt idx="3">
                    <c:v>0.18999999999999972</c:v>
                  </c:pt>
                  <c:pt idx="4">
                    <c:v>0.18999999999999995</c:v>
                  </c:pt>
                  <c:pt idx="5">
                    <c:v>0.18999999999999995</c:v>
                  </c:pt>
                  <c:pt idx="6">
                    <c:v>0.19999999999999973</c:v>
                  </c:pt>
                  <c:pt idx="7">
                    <c:v>0.20999999999999996</c:v>
                  </c:pt>
                  <c:pt idx="8">
                    <c:v>0.21999999999999975</c:v>
                  </c:pt>
                  <c:pt idx="9">
                    <c:v>0.20999999999999996</c:v>
                  </c:pt>
                  <c:pt idx="10">
                    <c:v>0.19999999999999973</c:v>
                  </c:pt>
                  <c:pt idx="11">
                    <c:v>0.18999999999999995</c:v>
                  </c:pt>
                  <c:pt idx="12">
                    <c:v>0.18999999999999995</c:v>
                  </c:pt>
                  <c:pt idx="13">
                    <c:v>0.17999999999999994</c:v>
                  </c:pt>
                  <c:pt idx="14">
                    <c:v>0.17999999999999994</c:v>
                  </c:pt>
                  <c:pt idx="15">
                    <c:v>0.18000000000000016</c:v>
                  </c:pt>
                  <c:pt idx="16">
                    <c:v>0.20999999999999996</c:v>
                  </c:pt>
                </c:numCache>
              </c:numRef>
            </c:plus>
            <c:minus>
              <c:numRef>
                <c:f>'Māori vs Non-Māori'!$BU$35:$BU$51</c:f>
                <c:numCache>
                  <c:formatCode>General</c:formatCode>
                  <c:ptCount val="17"/>
                  <c:pt idx="0">
                    <c:v>0.16999999999999971</c:v>
                  </c:pt>
                  <c:pt idx="1">
                    <c:v>0.16999999999999993</c:v>
                  </c:pt>
                  <c:pt idx="2">
                    <c:v>0.16999999999999993</c:v>
                  </c:pt>
                  <c:pt idx="3">
                    <c:v>0.16000000000000014</c:v>
                  </c:pt>
                  <c:pt idx="4">
                    <c:v>0.16000000000000014</c:v>
                  </c:pt>
                  <c:pt idx="5">
                    <c:v>0.16999999999999993</c:v>
                  </c:pt>
                  <c:pt idx="6">
                    <c:v>0.18000000000000016</c:v>
                  </c:pt>
                  <c:pt idx="7">
                    <c:v>0.18999999999999995</c:v>
                  </c:pt>
                  <c:pt idx="8">
                    <c:v>0.20000000000000018</c:v>
                  </c:pt>
                  <c:pt idx="9">
                    <c:v>0.20000000000000018</c:v>
                  </c:pt>
                  <c:pt idx="10">
                    <c:v>0.19000000000000017</c:v>
                  </c:pt>
                  <c:pt idx="11">
                    <c:v>0.17999999999999994</c:v>
                  </c:pt>
                  <c:pt idx="12">
                    <c:v>0.17999999999999994</c:v>
                  </c:pt>
                  <c:pt idx="13">
                    <c:v>0.17000000000000015</c:v>
                  </c:pt>
                  <c:pt idx="14">
                    <c:v>0.17000000000000015</c:v>
                  </c:pt>
                  <c:pt idx="15">
                    <c:v>0.15999999999999992</c:v>
                  </c:pt>
                  <c:pt idx="16">
                    <c:v>0.18999999999999995</c:v>
                  </c:pt>
                </c:numCache>
              </c:numRef>
            </c:minus>
            <c:spPr>
              <a:ln w="12700">
                <a:solidFill>
                  <a:srgbClr val="FFC000"/>
                </a:solidFill>
              </a:ln>
            </c:spPr>
          </c:errBars>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Non-Māori'!$BQ$35:$BQ$51</c:f>
              <c:numCache>
                <c:formatCode>General</c:formatCode>
                <c:ptCount val="17"/>
                <c:pt idx="0">
                  <c:v>2.0299999999999998</c:v>
                </c:pt>
                <c:pt idx="1">
                  <c:v>2</c:v>
                </c:pt>
                <c:pt idx="2">
                  <c:v>1.89</c:v>
                </c:pt>
                <c:pt idx="3">
                  <c:v>1.82</c:v>
                </c:pt>
                <c:pt idx="4">
                  <c:v>1.79</c:v>
                </c:pt>
                <c:pt idx="5">
                  <c:v>1.94</c:v>
                </c:pt>
                <c:pt idx="6">
                  <c:v>2.08</c:v>
                </c:pt>
                <c:pt idx="7">
                  <c:v>2.17</c:v>
                </c:pt>
                <c:pt idx="8">
                  <c:v>2.29</c:v>
                </c:pt>
                <c:pt idx="9">
                  <c:v>2.2400000000000002</c:v>
                </c:pt>
                <c:pt idx="10">
                  <c:v>2.16</c:v>
                </c:pt>
                <c:pt idx="11">
                  <c:v>2</c:v>
                </c:pt>
                <c:pt idx="12">
                  <c:v>2.0699999999999998</c:v>
                </c:pt>
                <c:pt idx="13">
                  <c:v>1.86</c:v>
                </c:pt>
                <c:pt idx="14">
                  <c:v>1.86</c:v>
                </c:pt>
                <c:pt idx="15">
                  <c:v>1.66</c:v>
                </c:pt>
                <c:pt idx="16">
                  <c:v>1.92</c:v>
                </c:pt>
              </c:numCache>
            </c:numRef>
          </c:val>
          <c:smooth val="0"/>
          <c:extLst>
            <c:ext xmlns:c16="http://schemas.microsoft.com/office/drawing/2014/chart" uri="{C3380CC4-5D6E-409C-BE32-E72D297353CC}">
              <c16:uniqueId val="{00000001-ED9A-4FB5-B50A-A8B97683DCDA}"/>
            </c:ext>
          </c:extLst>
        </c:ser>
        <c:ser>
          <c:idx val="2"/>
          <c:order val="1"/>
          <c:tx>
            <c:v>Ghost</c:v>
          </c:tx>
          <c:spPr>
            <a:ln w="28575" cap="rnd">
              <a:noFill/>
              <a:round/>
            </a:ln>
            <a:effectLst/>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Non-Māori'!$BS$35:$BS$36</c:f>
              <c:numCache>
                <c:formatCode>General</c:formatCode>
                <c:ptCount val="2"/>
                <c:pt idx="0">
                  <c:v>2.4900000000000002</c:v>
                </c:pt>
                <c:pt idx="1">
                  <c:v>1.29</c:v>
                </c:pt>
              </c:numCache>
            </c:numRef>
          </c:val>
          <c:smooth val="0"/>
          <c:extLst>
            <c:ext xmlns:c16="http://schemas.microsoft.com/office/drawing/2014/chart" uri="{C3380CC4-5D6E-409C-BE32-E72D297353CC}">
              <c16:uniqueId val="{00000002-ED9A-4FB5-B50A-A8B97683DCDA}"/>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Non-Māori'!$BO$35:$BO$51</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Non-Māori'!$BX$35:$BX$51</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3-ED9A-4FB5-B50A-A8B97683DCDA}"/>
            </c:ext>
          </c:extLst>
        </c:ser>
        <c:dLbls>
          <c:showLegendKey val="0"/>
          <c:showVal val="0"/>
          <c:showCatName val="0"/>
          <c:showSerName val="0"/>
          <c:showPercent val="0"/>
          <c:showBubbleSize val="0"/>
        </c:dLbls>
        <c:marker val="1"/>
        <c:smooth val="0"/>
        <c:axId val="91085088"/>
        <c:axId val="91079600"/>
      </c:lineChart>
      <c:catAx>
        <c:axId val="9108508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079600"/>
        <c:crosses val="autoZero"/>
        <c:auto val="1"/>
        <c:lblAlgn val="ctr"/>
        <c:lblOffset val="100"/>
        <c:tickLblSkip val="1"/>
        <c:noMultiLvlLbl val="0"/>
      </c:catAx>
      <c:valAx>
        <c:axId val="9107960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085088"/>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5253194618903072E-2"/>
          <c:y val="0.2221066723639727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4"/>
            <c:spPr>
              <a:solidFill>
                <a:srgbClr val="0070C0"/>
              </a:solidFill>
              <a:ln>
                <a:solidFill>
                  <a:srgbClr val="0070C0"/>
                </a:solidFill>
              </a:ln>
            </c:spPr>
          </c:marker>
          <c:dPt>
            <c:idx val="11"/>
            <c:bubble3D val="0"/>
            <c:extLst>
              <c:ext xmlns:c16="http://schemas.microsoft.com/office/drawing/2014/chart" uri="{C3380CC4-5D6E-409C-BE32-E72D297353CC}">
                <c16:uniqueId val="{00000000-AC7F-40FC-AC8B-4723C4D89751}"/>
              </c:ext>
            </c:extLst>
          </c:dPt>
          <c:dPt>
            <c:idx val="17"/>
            <c:bubble3D val="0"/>
            <c:spPr>
              <a:ln w="28575" cap="rnd">
                <a:noFill/>
                <a:round/>
              </a:ln>
              <a:effectLst/>
            </c:spPr>
            <c:extLst>
              <c:ext xmlns:c16="http://schemas.microsoft.com/office/drawing/2014/chart" uri="{C3380CC4-5D6E-409C-BE32-E72D297353CC}">
                <c16:uniqueId val="{00000002-AC7F-40FC-AC8B-4723C4D89751}"/>
              </c:ext>
            </c:extLst>
          </c:dPt>
          <c:errBars>
            <c:errDir val="y"/>
            <c:errBarType val="both"/>
            <c:errValType val="cust"/>
            <c:noEndCap val="0"/>
            <c:plus>
              <c:numRef>
                <c:f>'Māori vs Non-Māori by sex'!$BL$53:$BL$86</c:f>
                <c:numCache>
                  <c:formatCode>General</c:formatCode>
                  <c:ptCount val="34"/>
                  <c:pt idx="0">
                    <c:v>5.5999999999999943</c:v>
                  </c:pt>
                  <c:pt idx="1">
                    <c:v>5.2999999999999972</c:v>
                  </c:pt>
                  <c:pt idx="2">
                    <c:v>5</c:v>
                  </c:pt>
                  <c:pt idx="3">
                    <c:v>4.8999999999999986</c:v>
                  </c:pt>
                  <c:pt idx="4">
                    <c:v>4.7000000000000028</c:v>
                  </c:pt>
                  <c:pt idx="5">
                    <c:v>4.7999999999999972</c:v>
                  </c:pt>
                  <c:pt idx="6">
                    <c:v>4.9000000000000057</c:v>
                  </c:pt>
                  <c:pt idx="7">
                    <c:v>4.7999999999999972</c:v>
                  </c:pt>
                  <c:pt idx="8">
                    <c:v>4.7000000000000028</c:v>
                  </c:pt>
                  <c:pt idx="9">
                    <c:v>4.7000000000000028</c:v>
                  </c:pt>
                  <c:pt idx="10">
                    <c:v>4.5999999999999943</c:v>
                  </c:pt>
                  <c:pt idx="11">
                    <c:v>4.5</c:v>
                  </c:pt>
                  <c:pt idx="12">
                    <c:v>4.5</c:v>
                  </c:pt>
                  <c:pt idx="13">
                    <c:v>4.3000000000000043</c:v>
                  </c:pt>
                  <c:pt idx="14">
                    <c:v>4.1000000000000014</c:v>
                  </c:pt>
                  <c:pt idx="15">
                    <c:v>3.8000000000000043</c:v>
                  </c:pt>
                  <c:pt idx="16">
                    <c:v>3.7000000000000028</c:v>
                  </c:pt>
                  <c:pt idx="17">
                    <c:v>3.3000000000000007</c:v>
                  </c:pt>
                  <c:pt idx="18">
                    <c:v>3.3999999999999986</c:v>
                  </c:pt>
                  <c:pt idx="19">
                    <c:v>3.1999999999999993</c:v>
                  </c:pt>
                  <c:pt idx="20">
                    <c:v>3.1999999999999993</c:v>
                  </c:pt>
                  <c:pt idx="21">
                    <c:v>3.1000000000000014</c:v>
                  </c:pt>
                  <c:pt idx="22">
                    <c:v>3.1999999999999993</c:v>
                  </c:pt>
                  <c:pt idx="23">
                    <c:v>3.1999999999999993</c:v>
                  </c:pt>
                  <c:pt idx="24">
                    <c:v>3</c:v>
                  </c:pt>
                  <c:pt idx="25">
                    <c:v>2.8999999999999986</c:v>
                  </c:pt>
                  <c:pt idx="26">
                    <c:v>2.8999999999999986</c:v>
                  </c:pt>
                  <c:pt idx="27">
                    <c:v>2.8999999999999986</c:v>
                  </c:pt>
                  <c:pt idx="28">
                    <c:v>2.8000000000000007</c:v>
                  </c:pt>
                  <c:pt idx="29">
                    <c:v>2.8000000000000007</c:v>
                  </c:pt>
                  <c:pt idx="30">
                    <c:v>2.5999999999999979</c:v>
                  </c:pt>
                  <c:pt idx="31">
                    <c:v>2.3999999999999986</c:v>
                  </c:pt>
                  <c:pt idx="32">
                    <c:v>2.2000000000000011</c:v>
                  </c:pt>
                  <c:pt idx="33">
                    <c:v>2.1999999999999993</c:v>
                  </c:pt>
                </c:numCache>
              </c:numRef>
            </c:plus>
            <c:minus>
              <c:numRef>
                <c:f>'Māori vs Non-Māori by sex'!$BK$53:$BK$86</c:f>
                <c:numCache>
                  <c:formatCode>General</c:formatCode>
                  <c:ptCount val="34"/>
                  <c:pt idx="0">
                    <c:v>5.2000000000000028</c:v>
                  </c:pt>
                  <c:pt idx="1">
                    <c:v>5</c:v>
                  </c:pt>
                  <c:pt idx="2">
                    <c:v>4.6999999999999957</c:v>
                  </c:pt>
                  <c:pt idx="3">
                    <c:v>4.5</c:v>
                  </c:pt>
                  <c:pt idx="4">
                    <c:v>4.3999999999999986</c:v>
                  </c:pt>
                  <c:pt idx="5">
                    <c:v>4.5</c:v>
                  </c:pt>
                  <c:pt idx="6">
                    <c:v>4.5</c:v>
                  </c:pt>
                  <c:pt idx="7">
                    <c:v>4.6000000000000014</c:v>
                  </c:pt>
                  <c:pt idx="8">
                    <c:v>4.5</c:v>
                  </c:pt>
                  <c:pt idx="9">
                    <c:v>4.3999999999999986</c:v>
                  </c:pt>
                  <c:pt idx="10">
                    <c:v>4.3000000000000043</c:v>
                  </c:pt>
                  <c:pt idx="11">
                    <c:v>4.2999999999999972</c:v>
                  </c:pt>
                  <c:pt idx="12">
                    <c:v>4.1000000000000014</c:v>
                  </c:pt>
                  <c:pt idx="13">
                    <c:v>4.0999999999999943</c:v>
                  </c:pt>
                  <c:pt idx="14">
                    <c:v>3.8999999999999986</c:v>
                  </c:pt>
                  <c:pt idx="15">
                    <c:v>3.5999999999999943</c:v>
                  </c:pt>
                  <c:pt idx="16">
                    <c:v>3.5</c:v>
                  </c:pt>
                  <c:pt idx="17">
                    <c:v>2.9000000000000021</c:v>
                  </c:pt>
                  <c:pt idx="18">
                    <c:v>3</c:v>
                  </c:pt>
                  <c:pt idx="19">
                    <c:v>3</c:v>
                  </c:pt>
                  <c:pt idx="20">
                    <c:v>2.9000000000000021</c:v>
                  </c:pt>
                  <c:pt idx="21">
                    <c:v>2.7999999999999972</c:v>
                  </c:pt>
                  <c:pt idx="22">
                    <c:v>2.8999999999999986</c:v>
                  </c:pt>
                  <c:pt idx="23">
                    <c:v>2.8999999999999986</c:v>
                  </c:pt>
                  <c:pt idx="24">
                    <c:v>2.8000000000000007</c:v>
                  </c:pt>
                  <c:pt idx="25">
                    <c:v>2.7000000000000028</c:v>
                  </c:pt>
                  <c:pt idx="26">
                    <c:v>2.6000000000000014</c:v>
                  </c:pt>
                  <c:pt idx="27">
                    <c:v>2.6999999999999993</c:v>
                  </c:pt>
                  <c:pt idx="28">
                    <c:v>2.6000000000000014</c:v>
                  </c:pt>
                  <c:pt idx="29">
                    <c:v>2.5</c:v>
                  </c:pt>
                  <c:pt idx="30">
                    <c:v>2.2000000000000011</c:v>
                  </c:pt>
                  <c:pt idx="31">
                    <c:v>2.2000000000000011</c:v>
                  </c:pt>
                  <c:pt idx="32">
                    <c:v>1.7999999999999989</c:v>
                  </c:pt>
                  <c:pt idx="33">
                    <c:v>1.9000000000000004</c:v>
                  </c:pt>
                </c:numCache>
              </c:numRef>
            </c:minus>
            <c:spPr>
              <a:ln w="12700">
                <a:solidFill>
                  <a:srgbClr val="0070C0"/>
                </a:solidFill>
              </a:ln>
            </c:spPr>
          </c:errBars>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sex'!$BG$53:$BG$86</c:f>
              <c:numCache>
                <c:formatCode>General</c:formatCode>
                <c:ptCount val="34"/>
                <c:pt idx="0">
                  <c:v>59</c:v>
                </c:pt>
                <c:pt idx="1">
                  <c:v>54.6</c:v>
                </c:pt>
                <c:pt idx="2">
                  <c:v>49.8</c:v>
                </c:pt>
                <c:pt idx="3">
                  <c:v>46.6</c:v>
                </c:pt>
                <c:pt idx="4">
                  <c:v>45</c:v>
                </c:pt>
                <c:pt idx="5">
                  <c:v>47.6</c:v>
                </c:pt>
                <c:pt idx="6">
                  <c:v>49.3</c:v>
                </c:pt>
                <c:pt idx="7">
                  <c:v>50.5</c:v>
                </c:pt>
                <c:pt idx="8">
                  <c:v>49.3</c:v>
                </c:pt>
                <c:pt idx="9">
                  <c:v>49</c:v>
                </c:pt>
                <c:pt idx="10">
                  <c:v>47.2</c:v>
                </c:pt>
                <c:pt idx="11">
                  <c:v>46.8</c:v>
                </c:pt>
                <c:pt idx="12">
                  <c:v>46.4</c:v>
                </c:pt>
                <c:pt idx="13">
                  <c:v>44.8</c:v>
                </c:pt>
                <c:pt idx="14">
                  <c:v>42</c:v>
                </c:pt>
                <c:pt idx="15">
                  <c:v>36.299999999999997</c:v>
                </c:pt>
                <c:pt idx="16">
                  <c:v>34.9</c:v>
                </c:pt>
                <c:pt idx="17">
                  <c:v>20.3</c:v>
                </c:pt>
                <c:pt idx="18">
                  <c:v>21.6</c:v>
                </c:pt>
                <c:pt idx="19">
                  <c:v>20.8</c:v>
                </c:pt>
                <c:pt idx="20">
                  <c:v>20.100000000000001</c:v>
                </c:pt>
                <c:pt idx="21">
                  <c:v>19.899999999999999</c:v>
                </c:pt>
                <c:pt idx="22">
                  <c:v>21</c:v>
                </c:pt>
                <c:pt idx="23">
                  <c:v>22.2</c:v>
                </c:pt>
                <c:pt idx="24">
                  <c:v>20.5</c:v>
                </c:pt>
                <c:pt idx="25">
                  <c:v>19.600000000000001</c:v>
                </c:pt>
                <c:pt idx="26">
                  <c:v>19.100000000000001</c:v>
                </c:pt>
                <c:pt idx="27">
                  <c:v>20.3</c:v>
                </c:pt>
                <c:pt idx="28">
                  <c:v>19.3</c:v>
                </c:pt>
                <c:pt idx="29">
                  <c:v>19.3</c:v>
                </c:pt>
                <c:pt idx="30">
                  <c:v>16.100000000000001</c:v>
                </c:pt>
                <c:pt idx="31">
                  <c:v>14.8</c:v>
                </c:pt>
                <c:pt idx="32">
                  <c:v>11.6</c:v>
                </c:pt>
                <c:pt idx="33">
                  <c:v>12.4</c:v>
                </c:pt>
              </c:numCache>
            </c:numRef>
          </c:val>
          <c:smooth val="0"/>
          <c:extLst>
            <c:ext xmlns:c16="http://schemas.microsoft.com/office/drawing/2014/chart" uri="{C3380CC4-5D6E-409C-BE32-E72D297353CC}">
              <c16:uniqueId val="{00000003-AC7F-40FC-AC8B-4723C4D89751}"/>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4"/>
            <c:spPr>
              <a:ln>
                <a:solidFill>
                  <a:sysClr val="window" lastClr="FFFFFF">
                    <a:lumMod val="65000"/>
                  </a:sysClr>
                </a:solidFill>
              </a:ln>
            </c:spPr>
          </c:marker>
          <c:dPt>
            <c:idx val="11"/>
            <c:bubble3D val="0"/>
            <c:extLst>
              <c:ext xmlns:c16="http://schemas.microsoft.com/office/drawing/2014/chart" uri="{C3380CC4-5D6E-409C-BE32-E72D297353CC}">
                <c16:uniqueId val="{00000004-AC7F-40FC-AC8B-4723C4D89751}"/>
              </c:ext>
            </c:extLst>
          </c:dPt>
          <c:dPt>
            <c:idx val="17"/>
            <c:bubble3D val="0"/>
            <c:spPr>
              <a:ln w="22225" cap="rnd">
                <a:noFill/>
                <a:round/>
              </a:ln>
              <a:effectLst/>
            </c:spPr>
            <c:extLst>
              <c:ext xmlns:c16="http://schemas.microsoft.com/office/drawing/2014/chart" uri="{C3380CC4-5D6E-409C-BE32-E72D297353CC}">
                <c16:uniqueId val="{00000006-AC7F-40FC-AC8B-4723C4D89751}"/>
              </c:ext>
            </c:extLst>
          </c:dPt>
          <c:errBars>
            <c:errDir val="y"/>
            <c:errBarType val="both"/>
            <c:errValType val="cust"/>
            <c:noEndCap val="0"/>
            <c:plus>
              <c:numRef>
                <c:f>'Māori vs Non-Māori by sex'!$BO$53:$BO$73</c:f>
                <c:numCache>
                  <c:formatCode>General</c:formatCode>
                  <c:ptCount val="21"/>
                  <c:pt idx="0">
                    <c:v>1.3999999999999986</c:v>
                  </c:pt>
                  <c:pt idx="1">
                    <c:v>1.2999999999999972</c:v>
                  </c:pt>
                  <c:pt idx="2">
                    <c:v>1.3999999999999986</c:v>
                  </c:pt>
                  <c:pt idx="3">
                    <c:v>1.3000000000000007</c:v>
                  </c:pt>
                  <c:pt idx="4">
                    <c:v>1.3999999999999986</c:v>
                  </c:pt>
                  <c:pt idx="5">
                    <c:v>1.3000000000000007</c:v>
                  </c:pt>
                  <c:pt idx="6">
                    <c:v>1.1999999999999993</c:v>
                  </c:pt>
                  <c:pt idx="7">
                    <c:v>1.1999999999999993</c:v>
                  </c:pt>
                  <c:pt idx="8">
                    <c:v>1.1000000000000014</c:v>
                  </c:pt>
                  <c:pt idx="9">
                    <c:v>1.1000000000000014</c:v>
                  </c:pt>
                  <c:pt idx="10">
                    <c:v>1.0999999999999979</c:v>
                  </c:pt>
                  <c:pt idx="11">
                    <c:v>1.0999999999999979</c:v>
                  </c:pt>
                  <c:pt idx="12">
                    <c:v>1</c:v>
                  </c:pt>
                  <c:pt idx="13">
                    <c:v>1</c:v>
                  </c:pt>
                  <c:pt idx="14">
                    <c:v>1</c:v>
                  </c:pt>
                  <c:pt idx="15">
                    <c:v>0.89999999999999858</c:v>
                  </c:pt>
                  <c:pt idx="16">
                    <c:v>0.89999999999999858</c:v>
                  </c:pt>
                  <c:pt idx="17">
                    <c:v>0.69999999999999929</c:v>
                  </c:pt>
                  <c:pt idx="18">
                    <c:v>0.69999999999999929</c:v>
                  </c:pt>
                  <c:pt idx="19">
                    <c:v>0.70000000000000107</c:v>
                  </c:pt>
                  <c:pt idx="20">
                    <c:v>0.69999999999999929</c:v>
                  </c:pt>
                </c:numCache>
              </c:numRef>
            </c:plus>
            <c:minus>
              <c:numRef>
                <c:f>'Māori vs Non-Māori by sex'!$BN$53:$BN$73</c:f>
                <c:numCache>
                  <c:formatCode>General</c:formatCode>
                  <c:ptCount val="21"/>
                  <c:pt idx="0">
                    <c:v>1.3999999999999986</c:v>
                  </c:pt>
                  <c:pt idx="1">
                    <c:v>1.4000000000000021</c:v>
                  </c:pt>
                  <c:pt idx="2">
                    <c:v>1.3000000000000007</c:v>
                  </c:pt>
                  <c:pt idx="3">
                    <c:v>1.2999999999999972</c:v>
                  </c:pt>
                  <c:pt idx="4">
                    <c:v>1.1999999999999993</c:v>
                  </c:pt>
                  <c:pt idx="5">
                    <c:v>1.1999999999999993</c:v>
                  </c:pt>
                  <c:pt idx="6">
                    <c:v>1.1999999999999993</c:v>
                  </c:pt>
                  <c:pt idx="7">
                    <c:v>1.1000000000000014</c:v>
                  </c:pt>
                  <c:pt idx="8">
                    <c:v>1.0999999999999979</c:v>
                  </c:pt>
                  <c:pt idx="9">
                    <c:v>1</c:v>
                  </c:pt>
                  <c:pt idx="10">
                    <c:v>1.1000000000000014</c:v>
                  </c:pt>
                  <c:pt idx="11">
                    <c:v>1.1000000000000014</c:v>
                  </c:pt>
                  <c:pt idx="12">
                    <c:v>1.0999999999999979</c:v>
                  </c:pt>
                  <c:pt idx="13">
                    <c:v>1</c:v>
                  </c:pt>
                  <c:pt idx="14">
                    <c:v>0.90000000000000213</c:v>
                  </c:pt>
                  <c:pt idx="15">
                    <c:v>0.90000000000000213</c:v>
                  </c:pt>
                  <c:pt idx="16">
                    <c:v>0.80000000000000071</c:v>
                  </c:pt>
                  <c:pt idx="17">
                    <c:v>0.59999999999999964</c:v>
                  </c:pt>
                  <c:pt idx="18">
                    <c:v>0.59999999999999964</c:v>
                  </c:pt>
                  <c:pt idx="19">
                    <c:v>0.69999999999999929</c:v>
                  </c:pt>
                  <c:pt idx="20">
                    <c:v>0.59999999999999964</c:v>
                  </c:pt>
                </c:numCache>
              </c:numRef>
            </c:minus>
            <c:spPr>
              <a:ln>
                <a:solidFill>
                  <a:sysClr val="window" lastClr="FFFFFF">
                    <a:lumMod val="65000"/>
                  </a:sysClr>
                </a:solidFill>
              </a:ln>
            </c:spPr>
          </c:errBars>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sex'!$BH$53:$BH$86</c:f>
              <c:numCache>
                <c:formatCode>General</c:formatCode>
                <c:ptCount val="34"/>
                <c:pt idx="0">
                  <c:v>28.5</c:v>
                </c:pt>
                <c:pt idx="1">
                  <c:v>27.6</c:v>
                </c:pt>
                <c:pt idx="2">
                  <c:v>26.8</c:v>
                </c:pt>
                <c:pt idx="3">
                  <c:v>26.4</c:v>
                </c:pt>
                <c:pt idx="4">
                  <c:v>26.5</c:v>
                </c:pt>
                <c:pt idx="5">
                  <c:v>25.7</c:v>
                </c:pt>
                <c:pt idx="6">
                  <c:v>24.5</c:v>
                </c:pt>
                <c:pt idx="7">
                  <c:v>23.5</c:v>
                </c:pt>
                <c:pt idx="8">
                  <c:v>21.9</c:v>
                </c:pt>
                <c:pt idx="9">
                  <c:v>22.2</c:v>
                </c:pt>
                <c:pt idx="10">
                  <c:v>22.6</c:v>
                </c:pt>
                <c:pt idx="11">
                  <c:v>23.6</c:v>
                </c:pt>
                <c:pt idx="12">
                  <c:v>22.9</c:v>
                </c:pt>
                <c:pt idx="13">
                  <c:v>22</c:v>
                </c:pt>
                <c:pt idx="14">
                  <c:v>20.6</c:v>
                </c:pt>
                <c:pt idx="15">
                  <c:v>19.3</c:v>
                </c:pt>
                <c:pt idx="16">
                  <c:v>17.600000000000001</c:v>
                </c:pt>
                <c:pt idx="17">
                  <c:v>10</c:v>
                </c:pt>
                <c:pt idx="18">
                  <c:v>10</c:v>
                </c:pt>
                <c:pt idx="19">
                  <c:v>10.199999999999999</c:v>
                </c:pt>
                <c:pt idx="20">
                  <c:v>9.9</c:v>
                </c:pt>
                <c:pt idx="21">
                  <c:v>9.3000000000000007</c:v>
                </c:pt>
                <c:pt idx="22">
                  <c:v>9.3000000000000007</c:v>
                </c:pt>
                <c:pt idx="23">
                  <c:v>9.5</c:v>
                </c:pt>
                <c:pt idx="24">
                  <c:v>8.8000000000000007</c:v>
                </c:pt>
                <c:pt idx="25">
                  <c:v>7.9</c:v>
                </c:pt>
                <c:pt idx="26">
                  <c:v>7.8</c:v>
                </c:pt>
                <c:pt idx="27">
                  <c:v>8.4</c:v>
                </c:pt>
                <c:pt idx="28">
                  <c:v>9.1</c:v>
                </c:pt>
                <c:pt idx="29">
                  <c:v>8.6</c:v>
                </c:pt>
                <c:pt idx="30">
                  <c:v>10.199999999999999</c:v>
                </c:pt>
                <c:pt idx="31">
                  <c:v>9.4</c:v>
                </c:pt>
                <c:pt idx="32">
                  <c:v>9</c:v>
                </c:pt>
                <c:pt idx="33">
                  <c:v>6.7</c:v>
                </c:pt>
              </c:numCache>
            </c:numRef>
          </c:val>
          <c:smooth val="0"/>
          <c:extLst>
            <c:ext xmlns:c16="http://schemas.microsoft.com/office/drawing/2014/chart" uri="{C3380CC4-5D6E-409C-BE32-E72D297353CC}">
              <c16:uniqueId val="{00000007-AC7F-40FC-AC8B-4723C4D89751}"/>
            </c:ext>
          </c:extLst>
        </c:ser>
        <c:ser>
          <c:idx val="0"/>
          <c:order val="2"/>
          <c:tx>
            <c:v>Ghost</c:v>
          </c:tx>
          <c:spPr>
            <a:ln w="28575" cap="rnd">
              <a:noFill/>
              <a:round/>
            </a:ln>
            <a:effectLst/>
          </c:spPr>
          <c:marker>
            <c:symbol val="none"/>
          </c:marker>
          <c:cat>
            <c:multiLvlStrRef>
              <c:f>'Māori vs Non-Māori by sex'!$BD$53:$BE$86</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'Māori vs Non-Māori by sex'!$BI$35:$BI$36</c:f>
              <c:numCache>
                <c:formatCode>General</c:formatCode>
                <c:ptCount val="2"/>
                <c:pt idx="0">
                  <c:v>59</c:v>
                </c:pt>
                <c:pt idx="1">
                  <c:v>6.7</c:v>
                </c:pt>
              </c:numCache>
            </c:numRef>
          </c:val>
          <c:smooth val="0"/>
          <c:extLst>
            <c:ext xmlns:c16="http://schemas.microsoft.com/office/drawing/2014/chart" uri="{C3380CC4-5D6E-409C-BE32-E72D297353CC}">
              <c16:uniqueId val="{00000008-AC7F-40FC-AC8B-4723C4D89751}"/>
            </c:ext>
          </c:extLst>
        </c:ser>
        <c:dLbls>
          <c:showLegendKey val="0"/>
          <c:showVal val="0"/>
          <c:showCatName val="0"/>
          <c:showSerName val="0"/>
          <c:showPercent val="0"/>
          <c:showBubbleSize val="0"/>
        </c:dLbls>
        <c:marker val="1"/>
        <c:smooth val="0"/>
        <c:axId val="91079992"/>
        <c:axId val="91079208"/>
      </c:lineChart>
      <c:catAx>
        <c:axId val="9107999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079208"/>
        <c:crosses val="autoZero"/>
        <c:auto val="1"/>
        <c:lblAlgn val="ctr"/>
        <c:lblOffset val="100"/>
        <c:noMultiLvlLbl val="0"/>
      </c:catAx>
      <c:valAx>
        <c:axId val="9107920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079992"/>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664394125667797E-2"/>
          <c:y val="0.21525342090859337"/>
          <c:w val="0.89973709150326797"/>
          <c:h val="0.50215202481916865"/>
        </c:manualLayout>
      </c:layout>
      <c:lineChart>
        <c:grouping val="standard"/>
        <c:varyColors val="0"/>
        <c:ser>
          <c:idx val="0"/>
          <c:order val="0"/>
          <c:tx>
            <c:strRef>
              <c:f>'Māori vs Non-Māori by sex'!$BQ$53</c:f>
              <c:strCache>
                <c:ptCount val="1"/>
                <c:pt idx="0">
                  <c:v>Maori male vs Non-maori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0DB1-49C9-AD53-13B5BC0A9823}"/>
              </c:ext>
            </c:extLst>
          </c:dPt>
          <c:errBars>
            <c:errDir val="y"/>
            <c:errBarType val="both"/>
            <c:errValType val="cust"/>
            <c:noEndCap val="0"/>
            <c:plus>
              <c:numRef>
                <c:f>'Māori vs Non-Māori by sex'!$BY$53:$BY$86</c:f>
                <c:numCache>
                  <c:formatCode>General</c:formatCode>
                  <c:ptCount val="34"/>
                  <c:pt idx="0">
                    <c:v>0.22999999999999998</c:v>
                  </c:pt>
                  <c:pt idx="1">
                    <c:v>0.22999999999999998</c:v>
                  </c:pt>
                  <c:pt idx="2">
                    <c:v>0.21999999999999997</c:v>
                  </c:pt>
                  <c:pt idx="3">
                    <c:v>0.20999999999999996</c:v>
                  </c:pt>
                  <c:pt idx="4">
                    <c:v>0.20999999999999996</c:v>
                  </c:pt>
                  <c:pt idx="5">
                    <c:v>0.21999999999999975</c:v>
                  </c:pt>
                  <c:pt idx="6">
                    <c:v>0.24000000000000021</c:v>
                  </c:pt>
                  <c:pt idx="7">
                    <c:v>0.25</c:v>
                  </c:pt>
                  <c:pt idx="8">
                    <c:v>0.25999999999999979</c:v>
                  </c:pt>
                  <c:pt idx="9">
                    <c:v>0.25999999999999979</c:v>
                  </c:pt>
                  <c:pt idx="10">
                    <c:v>0.24000000000000021</c:v>
                  </c:pt>
                  <c:pt idx="11">
                    <c:v>0.22999999999999998</c:v>
                  </c:pt>
                  <c:pt idx="12">
                    <c:v>0.24000000000000021</c:v>
                  </c:pt>
                  <c:pt idx="13">
                    <c:v>0.24000000000000021</c:v>
                  </c:pt>
                  <c:pt idx="14">
                    <c:v>0.24000000000000021</c:v>
                  </c:pt>
                  <c:pt idx="15">
                    <c:v>0.24000000000000021</c:v>
                  </c:pt>
                  <c:pt idx="16">
                    <c:v>0.26000000000000023</c:v>
                  </c:pt>
                  <c:pt idx="17">
                    <c:v>0.39999999999999991</c:v>
                  </c:pt>
                  <c:pt idx="18">
                    <c:v>0.39999999999999991</c:v>
                  </c:pt>
                  <c:pt idx="19">
                    <c:v>0.39000000000000012</c:v>
                  </c:pt>
                  <c:pt idx="20">
                    <c:v>0.39000000000000012</c:v>
                  </c:pt>
                  <c:pt idx="21">
                    <c:v>0.41000000000000014</c:v>
                  </c:pt>
                  <c:pt idx="22">
                    <c:v>0.42000000000000037</c:v>
                  </c:pt>
                  <c:pt idx="23">
                    <c:v>0.41999999999999993</c:v>
                  </c:pt>
                  <c:pt idx="24">
                    <c:v>0.43999999999999995</c:v>
                  </c:pt>
                  <c:pt idx="25">
                    <c:v>0.46999999999999975</c:v>
                  </c:pt>
                  <c:pt idx="26">
                    <c:v>0.45999999999999996</c:v>
                  </c:pt>
                  <c:pt idx="27">
                    <c:v>0.43000000000000016</c:v>
                  </c:pt>
                  <c:pt idx="28">
                    <c:v>0.38000000000000034</c:v>
                  </c:pt>
                  <c:pt idx="29">
                    <c:v>0.39999999999999991</c:v>
                  </c:pt>
                  <c:pt idx="30">
                    <c:v>0.29999999999999982</c:v>
                  </c:pt>
                  <c:pt idx="31">
                    <c:v>0.30999999999999983</c:v>
                  </c:pt>
                  <c:pt idx="32">
                    <c:v>0.28000000000000003</c:v>
                  </c:pt>
                  <c:pt idx="33">
                    <c:v>0.4099999999999997</c:v>
                  </c:pt>
                </c:numCache>
              </c:numRef>
            </c:plus>
            <c:minus>
              <c:numRef>
                <c:f>'Māori vs Non-Māori by sex'!$BX$53:$BX$86</c:f>
                <c:numCache>
                  <c:formatCode>General</c:formatCode>
                  <c:ptCount val="34"/>
                  <c:pt idx="0">
                    <c:v>0.20999999999999974</c:v>
                  </c:pt>
                  <c:pt idx="1">
                    <c:v>0.19999999999999996</c:v>
                  </c:pt>
                  <c:pt idx="2">
                    <c:v>0.20000000000000018</c:v>
                  </c:pt>
                  <c:pt idx="3">
                    <c:v>0.18999999999999995</c:v>
                  </c:pt>
                  <c:pt idx="4">
                    <c:v>0.17999999999999994</c:v>
                  </c:pt>
                  <c:pt idx="5">
                    <c:v>0.19000000000000017</c:v>
                  </c:pt>
                  <c:pt idx="6">
                    <c:v>0.20999999999999974</c:v>
                  </c:pt>
                  <c:pt idx="7">
                    <c:v>0.21999999999999997</c:v>
                  </c:pt>
                  <c:pt idx="8">
                    <c:v>0.22999999999999998</c:v>
                  </c:pt>
                  <c:pt idx="9">
                    <c:v>0.2200000000000002</c:v>
                  </c:pt>
                  <c:pt idx="10">
                    <c:v>0.21999999999999975</c:v>
                  </c:pt>
                  <c:pt idx="11">
                    <c:v>0.19999999999999996</c:v>
                  </c:pt>
                  <c:pt idx="12">
                    <c:v>0.20999999999999974</c:v>
                  </c:pt>
                  <c:pt idx="13">
                    <c:v>0.20999999999999974</c:v>
                  </c:pt>
                  <c:pt idx="14">
                    <c:v>0.20999999999999974</c:v>
                  </c:pt>
                  <c:pt idx="15">
                    <c:v>0.20999999999999996</c:v>
                  </c:pt>
                  <c:pt idx="16">
                    <c:v>0.22999999999999998</c:v>
                  </c:pt>
                  <c:pt idx="17">
                    <c:v>0.32000000000000006</c:v>
                  </c:pt>
                  <c:pt idx="18">
                    <c:v>0.34000000000000008</c:v>
                  </c:pt>
                  <c:pt idx="19">
                    <c:v>0.33000000000000007</c:v>
                  </c:pt>
                  <c:pt idx="20">
                    <c:v>0.32000000000000006</c:v>
                  </c:pt>
                  <c:pt idx="21">
                    <c:v>0.33999999999999986</c:v>
                  </c:pt>
                  <c:pt idx="22">
                    <c:v>0.34999999999999987</c:v>
                  </c:pt>
                  <c:pt idx="23">
                    <c:v>0.35999999999999988</c:v>
                  </c:pt>
                  <c:pt idx="24">
                    <c:v>0.35999999999999988</c:v>
                  </c:pt>
                  <c:pt idx="25">
                    <c:v>0.40000000000000036</c:v>
                  </c:pt>
                  <c:pt idx="26">
                    <c:v>0.39000000000000012</c:v>
                  </c:pt>
                  <c:pt idx="27">
                    <c:v>0.37000000000000011</c:v>
                  </c:pt>
                  <c:pt idx="28">
                    <c:v>0.31999999999999984</c:v>
                  </c:pt>
                  <c:pt idx="29">
                    <c:v>0.34000000000000008</c:v>
                  </c:pt>
                  <c:pt idx="30">
                    <c:v>0.25</c:v>
                  </c:pt>
                  <c:pt idx="31">
                    <c:v>0.26</c:v>
                  </c:pt>
                  <c:pt idx="32">
                    <c:v>0.22999999999999998</c:v>
                  </c:pt>
                  <c:pt idx="33">
                    <c:v>0.33000000000000007</c:v>
                  </c:pt>
                </c:numCache>
              </c:numRef>
            </c:minus>
            <c:spPr>
              <a:ln w="12700">
                <a:solidFill>
                  <a:schemeClr val="accent6">
                    <a:lumMod val="75000"/>
                  </a:schemeClr>
                </a:solidFill>
              </a:ln>
            </c:spPr>
          </c:errBars>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sex'!$BT$53:$BT$69</c:f>
              <c:numCache>
                <c:formatCode>General</c:formatCode>
                <c:ptCount val="17"/>
                <c:pt idx="0">
                  <c:v>2.0699999999999998</c:v>
                </c:pt>
                <c:pt idx="1">
                  <c:v>1.98</c:v>
                </c:pt>
                <c:pt idx="2">
                  <c:v>1.86</c:v>
                </c:pt>
                <c:pt idx="3">
                  <c:v>1.77</c:v>
                </c:pt>
                <c:pt idx="4">
                  <c:v>1.69</c:v>
                </c:pt>
                <c:pt idx="5">
                  <c:v>1.85</c:v>
                </c:pt>
                <c:pt idx="6">
                  <c:v>2.0099999999999998</c:v>
                </c:pt>
                <c:pt idx="7">
                  <c:v>2.15</c:v>
                </c:pt>
                <c:pt idx="8">
                  <c:v>2.25</c:v>
                </c:pt>
                <c:pt idx="9">
                  <c:v>2.2000000000000002</c:v>
                </c:pt>
                <c:pt idx="10">
                  <c:v>2.09</c:v>
                </c:pt>
                <c:pt idx="11">
                  <c:v>1.98</c:v>
                </c:pt>
                <c:pt idx="12">
                  <c:v>2.0299999999999998</c:v>
                </c:pt>
                <c:pt idx="13">
                  <c:v>2.0299999999999998</c:v>
                </c:pt>
                <c:pt idx="14">
                  <c:v>2.0299999999999998</c:v>
                </c:pt>
                <c:pt idx="15">
                  <c:v>1.88</c:v>
                </c:pt>
                <c:pt idx="16">
                  <c:v>1.98</c:v>
                </c:pt>
              </c:numCache>
            </c:numRef>
          </c:val>
          <c:smooth val="0"/>
          <c:extLst>
            <c:ext xmlns:c16="http://schemas.microsoft.com/office/drawing/2014/chart" uri="{C3380CC4-5D6E-409C-BE32-E72D297353CC}">
              <c16:uniqueId val="{00000001-0DB1-49C9-AD53-13B5BC0A9823}"/>
            </c:ext>
          </c:extLst>
        </c:ser>
        <c:ser>
          <c:idx val="3"/>
          <c:order val="1"/>
          <c:tx>
            <c:strRef>
              <c:f>'Māori vs Non-Māori by sex'!$BQ$70</c:f>
              <c:strCache>
                <c:ptCount val="1"/>
                <c:pt idx="0">
                  <c:v>Maori female ve Non-Maori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sex'!$BY$53:$BY$86</c:f>
                <c:numCache>
                  <c:formatCode>General</c:formatCode>
                  <c:ptCount val="34"/>
                  <c:pt idx="0">
                    <c:v>0.22999999999999998</c:v>
                  </c:pt>
                  <c:pt idx="1">
                    <c:v>0.22999999999999998</c:v>
                  </c:pt>
                  <c:pt idx="2">
                    <c:v>0.21999999999999997</c:v>
                  </c:pt>
                  <c:pt idx="3">
                    <c:v>0.20999999999999996</c:v>
                  </c:pt>
                  <c:pt idx="4">
                    <c:v>0.20999999999999996</c:v>
                  </c:pt>
                  <c:pt idx="5">
                    <c:v>0.21999999999999975</c:v>
                  </c:pt>
                  <c:pt idx="6">
                    <c:v>0.24000000000000021</c:v>
                  </c:pt>
                  <c:pt idx="7">
                    <c:v>0.25</c:v>
                  </c:pt>
                  <c:pt idx="8">
                    <c:v>0.25999999999999979</c:v>
                  </c:pt>
                  <c:pt idx="9">
                    <c:v>0.25999999999999979</c:v>
                  </c:pt>
                  <c:pt idx="10">
                    <c:v>0.24000000000000021</c:v>
                  </c:pt>
                  <c:pt idx="11">
                    <c:v>0.22999999999999998</c:v>
                  </c:pt>
                  <c:pt idx="12">
                    <c:v>0.24000000000000021</c:v>
                  </c:pt>
                  <c:pt idx="13">
                    <c:v>0.24000000000000021</c:v>
                  </c:pt>
                  <c:pt idx="14">
                    <c:v>0.24000000000000021</c:v>
                  </c:pt>
                  <c:pt idx="15">
                    <c:v>0.24000000000000021</c:v>
                  </c:pt>
                  <c:pt idx="16">
                    <c:v>0.26000000000000023</c:v>
                  </c:pt>
                  <c:pt idx="17">
                    <c:v>0.39999999999999991</c:v>
                  </c:pt>
                  <c:pt idx="18">
                    <c:v>0.39999999999999991</c:v>
                  </c:pt>
                  <c:pt idx="19">
                    <c:v>0.39000000000000012</c:v>
                  </c:pt>
                  <c:pt idx="20">
                    <c:v>0.39000000000000012</c:v>
                  </c:pt>
                  <c:pt idx="21">
                    <c:v>0.41000000000000014</c:v>
                  </c:pt>
                  <c:pt idx="22">
                    <c:v>0.42000000000000037</c:v>
                  </c:pt>
                  <c:pt idx="23">
                    <c:v>0.41999999999999993</c:v>
                  </c:pt>
                  <c:pt idx="24">
                    <c:v>0.43999999999999995</c:v>
                  </c:pt>
                  <c:pt idx="25">
                    <c:v>0.46999999999999975</c:v>
                  </c:pt>
                  <c:pt idx="26">
                    <c:v>0.45999999999999996</c:v>
                  </c:pt>
                  <c:pt idx="27">
                    <c:v>0.43000000000000016</c:v>
                  </c:pt>
                  <c:pt idx="28">
                    <c:v>0.38000000000000034</c:v>
                  </c:pt>
                  <c:pt idx="29">
                    <c:v>0.39999999999999991</c:v>
                  </c:pt>
                  <c:pt idx="30">
                    <c:v>0.29999999999999982</c:v>
                  </c:pt>
                  <c:pt idx="31">
                    <c:v>0.30999999999999983</c:v>
                  </c:pt>
                  <c:pt idx="32">
                    <c:v>0.28000000000000003</c:v>
                  </c:pt>
                  <c:pt idx="33">
                    <c:v>0.4099999999999997</c:v>
                  </c:pt>
                </c:numCache>
              </c:numRef>
            </c:plus>
            <c:minus>
              <c:numRef>
                <c:f>'Māori vs Non-Māori by sex'!$BX$53:$BX$86</c:f>
                <c:numCache>
                  <c:formatCode>General</c:formatCode>
                  <c:ptCount val="34"/>
                  <c:pt idx="0">
                    <c:v>0.20999999999999974</c:v>
                  </c:pt>
                  <c:pt idx="1">
                    <c:v>0.19999999999999996</c:v>
                  </c:pt>
                  <c:pt idx="2">
                    <c:v>0.20000000000000018</c:v>
                  </c:pt>
                  <c:pt idx="3">
                    <c:v>0.18999999999999995</c:v>
                  </c:pt>
                  <c:pt idx="4">
                    <c:v>0.17999999999999994</c:v>
                  </c:pt>
                  <c:pt idx="5">
                    <c:v>0.19000000000000017</c:v>
                  </c:pt>
                  <c:pt idx="6">
                    <c:v>0.20999999999999974</c:v>
                  </c:pt>
                  <c:pt idx="7">
                    <c:v>0.21999999999999997</c:v>
                  </c:pt>
                  <c:pt idx="8">
                    <c:v>0.22999999999999998</c:v>
                  </c:pt>
                  <c:pt idx="9">
                    <c:v>0.2200000000000002</c:v>
                  </c:pt>
                  <c:pt idx="10">
                    <c:v>0.21999999999999975</c:v>
                  </c:pt>
                  <c:pt idx="11">
                    <c:v>0.19999999999999996</c:v>
                  </c:pt>
                  <c:pt idx="12">
                    <c:v>0.20999999999999974</c:v>
                  </c:pt>
                  <c:pt idx="13">
                    <c:v>0.20999999999999974</c:v>
                  </c:pt>
                  <c:pt idx="14">
                    <c:v>0.20999999999999974</c:v>
                  </c:pt>
                  <c:pt idx="15">
                    <c:v>0.20999999999999996</c:v>
                  </c:pt>
                  <c:pt idx="16">
                    <c:v>0.22999999999999998</c:v>
                  </c:pt>
                  <c:pt idx="17">
                    <c:v>0.32000000000000006</c:v>
                  </c:pt>
                  <c:pt idx="18">
                    <c:v>0.34000000000000008</c:v>
                  </c:pt>
                  <c:pt idx="19">
                    <c:v>0.33000000000000007</c:v>
                  </c:pt>
                  <c:pt idx="20">
                    <c:v>0.32000000000000006</c:v>
                  </c:pt>
                  <c:pt idx="21">
                    <c:v>0.33999999999999986</c:v>
                  </c:pt>
                  <c:pt idx="22">
                    <c:v>0.34999999999999987</c:v>
                  </c:pt>
                  <c:pt idx="23">
                    <c:v>0.35999999999999988</c:v>
                  </c:pt>
                  <c:pt idx="24">
                    <c:v>0.35999999999999988</c:v>
                  </c:pt>
                  <c:pt idx="25">
                    <c:v>0.40000000000000036</c:v>
                  </c:pt>
                  <c:pt idx="26">
                    <c:v>0.39000000000000012</c:v>
                  </c:pt>
                  <c:pt idx="27">
                    <c:v>0.37000000000000011</c:v>
                  </c:pt>
                  <c:pt idx="28">
                    <c:v>0.31999999999999984</c:v>
                  </c:pt>
                  <c:pt idx="29">
                    <c:v>0.34000000000000008</c:v>
                  </c:pt>
                  <c:pt idx="30">
                    <c:v>0.25</c:v>
                  </c:pt>
                  <c:pt idx="31">
                    <c:v>0.26</c:v>
                  </c:pt>
                  <c:pt idx="32">
                    <c:v>0.22999999999999998</c:v>
                  </c:pt>
                  <c:pt idx="33">
                    <c:v>0.33000000000000007</c:v>
                  </c:pt>
                </c:numCache>
              </c:numRef>
            </c:minus>
            <c:spPr>
              <a:ln>
                <a:solidFill>
                  <a:schemeClr val="accent2">
                    <a:lumMod val="75000"/>
                  </a:schemeClr>
                </a:solidFill>
              </a:ln>
            </c:spPr>
          </c:errBars>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sex'!$BT$70:$BT$86</c:f>
              <c:numCache>
                <c:formatCode>General</c:formatCode>
                <c:ptCount val="17"/>
                <c:pt idx="0">
                  <c:v>2.02</c:v>
                </c:pt>
                <c:pt idx="1">
                  <c:v>2.16</c:v>
                </c:pt>
                <c:pt idx="2">
                  <c:v>2.04</c:v>
                </c:pt>
                <c:pt idx="3">
                  <c:v>2.02</c:v>
                </c:pt>
                <c:pt idx="4">
                  <c:v>2.13</c:v>
                </c:pt>
                <c:pt idx="5">
                  <c:v>2.2599999999999998</c:v>
                </c:pt>
                <c:pt idx="6">
                  <c:v>2.34</c:v>
                </c:pt>
                <c:pt idx="7">
                  <c:v>2.3199999999999998</c:v>
                </c:pt>
                <c:pt idx="8">
                  <c:v>2.4900000000000002</c:v>
                </c:pt>
                <c:pt idx="9">
                  <c:v>2.44</c:v>
                </c:pt>
                <c:pt idx="10">
                  <c:v>2.42</c:v>
                </c:pt>
                <c:pt idx="11">
                  <c:v>2.11</c:v>
                </c:pt>
                <c:pt idx="12">
                  <c:v>2.25</c:v>
                </c:pt>
                <c:pt idx="13">
                  <c:v>1.58</c:v>
                </c:pt>
                <c:pt idx="14">
                  <c:v>1.58</c:v>
                </c:pt>
                <c:pt idx="15">
                  <c:v>1.29</c:v>
                </c:pt>
                <c:pt idx="16">
                  <c:v>1.87</c:v>
                </c:pt>
              </c:numCache>
            </c:numRef>
          </c:val>
          <c:smooth val="0"/>
          <c:extLst>
            <c:ext xmlns:c16="http://schemas.microsoft.com/office/drawing/2014/chart" uri="{C3380CC4-5D6E-409C-BE32-E72D297353CC}">
              <c16:uniqueId val="{00000002-0DB1-49C9-AD53-13B5BC0A9823}"/>
            </c:ext>
          </c:extLst>
        </c:ser>
        <c:ser>
          <c:idx val="2"/>
          <c:order val="2"/>
          <c:tx>
            <c:v>Ghost</c:v>
          </c:tx>
          <c:spPr>
            <a:ln w="28575" cap="rnd">
              <a:noFill/>
              <a:round/>
            </a:ln>
            <a:effectLst/>
          </c:spPr>
          <c:marker>
            <c:symbol val="none"/>
          </c:marker>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sex'!$BV$35:$BV$36</c:f>
              <c:numCache>
                <c:formatCode>General</c:formatCode>
                <c:ptCount val="2"/>
                <c:pt idx="0">
                  <c:v>2.4900000000000002</c:v>
                </c:pt>
                <c:pt idx="1">
                  <c:v>1.29</c:v>
                </c:pt>
              </c:numCache>
            </c:numRef>
          </c:val>
          <c:smooth val="0"/>
          <c:extLst>
            <c:ext xmlns:c16="http://schemas.microsoft.com/office/drawing/2014/chart" uri="{C3380CC4-5D6E-409C-BE32-E72D297353CC}">
              <c16:uniqueId val="{00000003-0DB1-49C9-AD53-13B5BC0A9823}"/>
            </c:ext>
          </c:extLst>
        </c:ser>
        <c:ser>
          <c:idx val="1"/>
          <c:order val="3"/>
          <c:tx>
            <c:strRef>
              <c:f>'Māori vs Non-Māori by sex'!$CA$51</c:f>
              <c:strCache>
                <c:ptCount val="1"/>
                <c:pt idx="0">
                  <c:v>Reference (1.00)</c:v>
                </c:pt>
              </c:strCache>
            </c:strRef>
          </c:tx>
          <c:spPr>
            <a:ln>
              <a:solidFill>
                <a:schemeClr val="tx1"/>
              </a:solidFill>
            </a:ln>
          </c:spPr>
          <c:marker>
            <c:symbol val="none"/>
          </c:marker>
          <c:cat>
            <c:strRef>
              <c:f>'Māori vs Non-Māori by sex'!$BR$53:$BR$69</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'Māori vs Non-Māori by sex'!$CA$53:$CA$69</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4-0DB1-49C9-AD53-13B5BC0A9823}"/>
            </c:ext>
          </c:extLst>
        </c:ser>
        <c:dLbls>
          <c:showLegendKey val="0"/>
          <c:showVal val="0"/>
          <c:showCatName val="0"/>
          <c:showSerName val="0"/>
          <c:showPercent val="0"/>
          <c:showBubbleSize val="0"/>
        </c:dLbls>
        <c:marker val="1"/>
        <c:smooth val="0"/>
        <c:axId val="91082736"/>
        <c:axId val="91085872"/>
      </c:lineChart>
      <c:catAx>
        <c:axId val="9108273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27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085872"/>
        <c:crosses val="autoZero"/>
        <c:auto val="1"/>
        <c:lblAlgn val="ctr"/>
        <c:lblOffset val="100"/>
        <c:tickLblSkip val="1"/>
        <c:noMultiLvlLbl val="0"/>
      </c:catAx>
      <c:valAx>
        <c:axId val="9108587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91082736"/>
        <c:crosses val="autoZero"/>
        <c:crossBetween val="between"/>
      </c:valAx>
      <c:spPr>
        <a:noFill/>
        <a:ln>
          <a:noFill/>
        </a:ln>
        <a:effectLst/>
      </c:spPr>
    </c:plotArea>
    <c:legend>
      <c:legendPos val="b"/>
      <c:legendEntry>
        <c:idx val="2"/>
        <c:delete val="1"/>
      </c:legendEntry>
      <c:layout>
        <c:manualLayout>
          <c:xMode val="edge"/>
          <c:yMode val="edge"/>
          <c:x val="0.18662997939957873"/>
          <c:y val="0.13046709688942146"/>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5" noThreeD="1" sel="1" val="0"/>
</file>

<file path=xl/ctrlProps/ctrlProp2.xml><?xml version="1.0" encoding="utf-8"?>
<formControlPr xmlns="http://schemas.microsoft.com/office/spreadsheetml/2009/9/main" objectType="Drop" dropLines="11" dropStyle="combo" dx="16" fmlaLink="$BE$4" fmlaRange="ref!$C$1:$C$5"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133349</xdr:rowOff>
    </xdr:from>
    <xdr:to>
      <xdr:col>11</xdr:col>
      <xdr:colOff>457199</xdr:colOff>
      <xdr:row>30</xdr:row>
      <xdr:rowOff>47624</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76274" y="4114799"/>
          <a:ext cx="5953125"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Mortality Collection Data Set (MORT),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All unintentional injury mortality, all age groups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0.1379</cdr:y>
    </cdr:from>
    <cdr:to>
      <cdr:x>0.52568</cdr:x>
      <cdr:y>0.19679</cdr:y>
    </cdr:to>
    <cdr:sp macro="" textlink="'Māori vs Non-Māori'!$BB$14">
      <cdr:nvSpPr>
        <cdr:cNvPr id="15" name="TextBox 14"/>
        <cdr:cNvSpPr txBox="1"/>
      </cdr:nvSpPr>
      <cdr:spPr>
        <a:xfrm xmlns:a="http://schemas.openxmlformats.org/drawingml/2006/main">
          <a:off x="0" y="516759"/>
          <a:ext cx="3303271" cy="220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All unintentional injury mortality, all age groups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0.8535</cdr:y>
    </cdr:from>
    <cdr:to>
      <cdr:x>0.95717</cdr:x>
      <cdr:y>1</cdr:y>
    </cdr:to>
    <cdr:sp macro="" textlink="">
      <cdr:nvSpPr>
        <cdr:cNvPr id="7" name="TextBox 6"/>
        <cdr:cNvSpPr txBox="1"/>
      </cdr:nvSpPr>
      <cdr:spPr>
        <a:xfrm xmlns:a="http://schemas.openxmlformats.org/drawingml/2006/main">
          <a:off x="0" y="3118688"/>
          <a:ext cx="5857880" cy="5353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 Data Set (MORT),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47623</xdr:colOff>
      <xdr:row>5</xdr:row>
      <xdr:rowOff>5511</xdr:rowOff>
    </xdr:from>
    <xdr:to>
      <xdr:col>14</xdr:col>
      <xdr:colOff>200025</xdr:colOff>
      <xdr:row>30</xdr:row>
      <xdr:rowOff>142874</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76201</xdr:rowOff>
    </xdr:from>
    <xdr:to>
      <xdr:col>11</xdr:col>
      <xdr:colOff>518159</xdr:colOff>
      <xdr:row>30</xdr:row>
      <xdr:rowOff>121921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1"/>
          <a:ext cx="6067425" cy="51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Mortality Collection Data Set (MORT), Ministry of Health.</a:t>
          </a:r>
          <a:endParaRPr lang="en-NZ" sz="900">
            <a:effectLst/>
          </a:endParaRPr>
        </a:p>
        <a:p>
          <a:endParaRPr lang="en-NZ" sz="1000"/>
        </a:p>
      </xdr:txBody>
    </xdr:sp>
    <xdr:clientData/>
  </xdr:twoCellAnchor>
  <xdr:twoCellAnchor>
    <xdr:from>
      <xdr:col>16</xdr:col>
      <xdr:colOff>285750</xdr:colOff>
      <xdr:row>5</xdr:row>
      <xdr:rowOff>91236</xdr:rowOff>
    </xdr:from>
    <xdr:to>
      <xdr:col>25</xdr:col>
      <xdr:colOff>233550</xdr:colOff>
      <xdr:row>30</xdr:row>
      <xdr:rowOff>133349</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All unintentional injury mortality, all age groups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0.41766</cdr:x>
      <cdr:y>0.19908</cdr:y>
    </cdr:to>
    <cdr:sp macro="" textlink="'Māori vs Non-Māori by sex'!$BE$14">
      <cdr:nvSpPr>
        <cdr:cNvPr id="15" name="TextBox 14"/>
        <cdr:cNvSpPr txBox="1"/>
      </cdr:nvSpPr>
      <cdr:spPr>
        <a:xfrm xmlns:a="http://schemas.openxmlformats.org/drawingml/2006/main">
          <a:off x="0" y="534811"/>
          <a:ext cx="3208022" cy="2521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 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All unintentional injury mortality, all age groups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0.12139</cdr:y>
    </cdr:from>
    <cdr:to>
      <cdr:x>0.26614</cdr:x>
      <cdr:y>0.19783</cdr:y>
    </cdr:to>
    <cdr:sp macro="" textlink="'Māori vs Non-Māori by sex'!$BE$15">
      <cdr:nvSpPr>
        <cdr:cNvPr id="4" name="TextBox 3"/>
        <cdr:cNvSpPr txBox="1"/>
      </cdr:nvSpPr>
      <cdr:spPr>
        <a:xfrm xmlns:a="http://schemas.openxmlformats.org/drawingml/2006/main">
          <a:off x="41807" y="443570"/>
          <a:ext cx="1744139" cy="279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0.00142</cdr:x>
      <cdr:y>0.84359</cdr:y>
    </cdr:from>
    <cdr:to>
      <cdr:x>0.95859</cdr:x>
      <cdr:y>1</cdr:y>
    </cdr:to>
    <cdr:sp macro="" textlink="">
      <cdr:nvSpPr>
        <cdr:cNvPr id="7" name="TextBox 6"/>
        <cdr:cNvSpPr txBox="1"/>
      </cdr:nvSpPr>
      <cdr:spPr>
        <a:xfrm xmlns:a="http://schemas.openxmlformats.org/drawingml/2006/main">
          <a:off x="9525" y="3082478"/>
          <a:ext cx="6423137" cy="5715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Mortality Collection Data Set (MORT),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83"/>
  <sheetViews>
    <sheetView tabSelected="1" zoomScaleNormal="100" workbookViewId="0">
      <selection activeCell="F4" sqref="F4"/>
    </sheetView>
  </sheetViews>
  <sheetFormatPr defaultColWidth="8.88671875" defaultRowHeight="13.2" x14ac:dyDescent="0.25"/>
  <cols>
    <col min="1" max="2" width="20.6640625" style="8" customWidth="1"/>
    <col min="3" max="3" width="20.6640625" style="9" customWidth="1"/>
    <col min="4" max="4" width="20.6640625" style="8" customWidth="1"/>
    <col min="5" max="5" width="6.44140625" style="8" customWidth="1"/>
    <col min="6" max="6" width="6.6640625" style="8" customWidth="1"/>
    <col min="7" max="7" width="5.6640625" style="8" customWidth="1"/>
    <col min="8" max="8" width="5.6640625" style="10" customWidth="1"/>
    <col min="9" max="16384" width="8.88671875" style="11"/>
  </cols>
  <sheetData>
    <row r="1" spans="1:8" ht="17.399999999999999" x14ac:dyDescent="0.25">
      <c r="A1" s="7" t="s">
        <v>45</v>
      </c>
    </row>
    <row r="2" spans="1:8" x14ac:dyDescent="0.25">
      <c r="A2" s="12" t="s">
        <v>46</v>
      </c>
    </row>
    <row r="3" spans="1:8" x14ac:dyDescent="0.25">
      <c r="A3" s="95" t="s">
        <v>112</v>
      </c>
      <c r="B3" s="95"/>
      <c r="C3" s="95"/>
      <c r="D3" s="95"/>
      <c r="E3" s="95"/>
    </row>
    <row r="4" spans="1:8" x14ac:dyDescent="0.25">
      <c r="A4" s="95"/>
      <c r="B4" s="95"/>
      <c r="C4" s="95"/>
      <c r="D4" s="95"/>
      <c r="E4" s="95"/>
    </row>
    <row r="5" spans="1:8" x14ac:dyDescent="0.25">
      <c r="A5" s="13"/>
      <c r="B5" s="13"/>
      <c r="C5" s="13"/>
      <c r="D5" s="13"/>
      <c r="E5" s="13"/>
    </row>
    <row r="6" spans="1:8" x14ac:dyDescent="0.25">
      <c r="A6" s="8" t="s">
        <v>109</v>
      </c>
    </row>
    <row r="8" spans="1:8" ht="12.75" customHeight="1" x14ac:dyDescent="0.25">
      <c r="A8" s="95" t="s">
        <v>110</v>
      </c>
      <c r="B8" s="95"/>
      <c r="C8" s="95"/>
      <c r="D8" s="95"/>
      <c r="E8" s="95"/>
      <c r="H8" s="8"/>
    </row>
    <row r="9" spans="1:8" x14ac:dyDescent="0.25">
      <c r="A9" s="95"/>
      <c r="B9" s="95"/>
      <c r="C9" s="95"/>
      <c r="D9" s="95"/>
      <c r="E9" s="95"/>
      <c r="H9" s="8"/>
    </row>
    <row r="10" spans="1:8" x14ac:dyDescent="0.25">
      <c r="A10" s="95"/>
      <c r="B10" s="95"/>
      <c r="C10" s="95"/>
      <c r="D10" s="95"/>
      <c r="E10" s="95"/>
      <c r="H10" s="8"/>
    </row>
    <row r="11" spans="1:8" x14ac:dyDescent="0.25">
      <c r="A11" s="10"/>
      <c r="B11" s="10"/>
      <c r="C11" s="10"/>
      <c r="D11" s="10"/>
      <c r="E11" s="10"/>
      <c r="F11" s="10"/>
      <c r="G11" s="10"/>
    </row>
    <row r="12" spans="1:8" x14ac:dyDescent="0.25">
      <c r="A12" s="12" t="s">
        <v>114</v>
      </c>
      <c r="B12" s="12"/>
      <c r="C12" s="12"/>
      <c r="D12" s="12"/>
      <c r="E12" s="12"/>
      <c r="F12" s="12"/>
      <c r="G12" s="12"/>
      <c r="H12" s="12"/>
    </row>
    <row r="13" spans="1:8" ht="13.8" x14ac:dyDescent="0.25">
      <c r="A13" s="14" t="s">
        <v>77</v>
      </c>
      <c r="B13" s="15" t="s">
        <v>105</v>
      </c>
      <c r="C13" s="14" t="s">
        <v>106</v>
      </c>
      <c r="D13" s="16"/>
      <c r="E13" s="96"/>
      <c r="F13" s="96"/>
      <c r="G13" s="96"/>
      <c r="H13" s="96"/>
    </row>
    <row r="14" spans="1:8" ht="41.4" x14ac:dyDescent="0.25">
      <c r="A14" s="17" t="s">
        <v>123</v>
      </c>
      <c r="B14" s="18" t="s">
        <v>124</v>
      </c>
      <c r="C14" s="17" t="s">
        <v>125</v>
      </c>
      <c r="D14" s="19"/>
      <c r="E14" s="97"/>
      <c r="F14" s="97"/>
      <c r="G14" s="97"/>
      <c r="H14" s="97"/>
    </row>
    <row r="15" spans="1:8" ht="138" x14ac:dyDescent="0.25">
      <c r="A15" s="17" t="s">
        <v>131</v>
      </c>
      <c r="B15" s="17" t="s">
        <v>137</v>
      </c>
      <c r="C15" s="17" t="s">
        <v>138</v>
      </c>
      <c r="D15" s="19"/>
      <c r="E15" s="20"/>
      <c r="F15" s="20"/>
      <c r="G15" s="20"/>
      <c r="H15" s="20"/>
    </row>
    <row r="16" spans="1:8" ht="13.8" x14ac:dyDescent="0.25">
      <c r="A16" s="17" t="s">
        <v>132</v>
      </c>
      <c r="B16" s="18" t="s">
        <v>142</v>
      </c>
      <c r="C16" s="17" t="s">
        <v>133</v>
      </c>
      <c r="D16" s="19"/>
      <c r="E16" s="20"/>
      <c r="F16" s="20"/>
      <c r="G16" s="20"/>
      <c r="H16" s="20"/>
    </row>
    <row r="17" spans="1:8" ht="27.6" x14ac:dyDescent="0.25">
      <c r="A17" s="17" t="s">
        <v>134</v>
      </c>
      <c r="B17" s="18" t="s">
        <v>135</v>
      </c>
      <c r="C17" s="17" t="s">
        <v>136</v>
      </c>
      <c r="D17" s="19"/>
      <c r="E17" s="20"/>
      <c r="F17" s="20"/>
      <c r="G17" s="20"/>
      <c r="H17" s="20"/>
    </row>
    <row r="18" spans="1:8" ht="13.8" x14ac:dyDescent="0.25">
      <c r="A18" s="17" t="s">
        <v>139</v>
      </c>
      <c r="B18" s="18" t="s">
        <v>140</v>
      </c>
      <c r="C18" s="17" t="s">
        <v>141</v>
      </c>
      <c r="D18" s="19"/>
      <c r="E18" s="20"/>
      <c r="F18" s="20"/>
      <c r="G18" s="20"/>
      <c r="H18" s="20"/>
    </row>
    <row r="19" spans="1:8" ht="27.6" x14ac:dyDescent="0.25">
      <c r="A19" s="17" t="s">
        <v>143</v>
      </c>
      <c r="B19" s="18" t="s">
        <v>145</v>
      </c>
      <c r="C19" s="17" t="s">
        <v>144</v>
      </c>
      <c r="D19" s="19"/>
      <c r="E19" s="20"/>
      <c r="F19" s="20"/>
      <c r="G19" s="20"/>
      <c r="H19" s="20"/>
    </row>
    <row r="20" spans="1:8" ht="13.8" x14ac:dyDescent="0.25">
      <c r="A20" s="17" t="s">
        <v>146</v>
      </c>
      <c r="B20" s="18" t="s">
        <v>147</v>
      </c>
      <c r="C20" s="17" t="s">
        <v>148</v>
      </c>
      <c r="D20" s="19"/>
      <c r="E20" s="20"/>
      <c r="F20" s="20"/>
      <c r="G20" s="20"/>
      <c r="H20" s="20"/>
    </row>
    <row r="22" spans="1:8" x14ac:dyDescent="0.25">
      <c r="A22" s="12" t="s">
        <v>47</v>
      </c>
    </row>
    <row r="23" spans="1:8" x14ac:dyDescent="0.25">
      <c r="A23" s="95" t="s">
        <v>111</v>
      </c>
      <c r="B23" s="95"/>
      <c r="C23" s="95"/>
      <c r="D23" s="95"/>
      <c r="E23" s="95"/>
      <c r="H23" s="8"/>
    </row>
    <row r="24" spans="1:8" x14ac:dyDescent="0.25">
      <c r="A24" s="95"/>
      <c r="B24" s="95"/>
      <c r="C24" s="95"/>
      <c r="D24" s="95"/>
      <c r="E24" s="95"/>
      <c r="H24" s="8"/>
    </row>
    <row r="26" spans="1:8" x14ac:dyDescent="0.25">
      <c r="A26" s="12" t="s">
        <v>48</v>
      </c>
    </row>
    <row r="27" spans="1:8" ht="12.75" customHeight="1" x14ac:dyDescent="0.25">
      <c r="A27" s="95" t="s">
        <v>151</v>
      </c>
      <c r="B27" s="95"/>
      <c r="C27" s="95"/>
      <c r="D27" s="95"/>
      <c r="E27" s="95"/>
      <c r="H27" s="8"/>
    </row>
    <row r="28" spans="1:8" x14ac:dyDescent="0.25">
      <c r="A28" s="95"/>
      <c r="B28" s="95"/>
      <c r="C28" s="95"/>
      <c r="D28" s="95"/>
      <c r="E28" s="95"/>
      <c r="H28" s="8"/>
    </row>
    <row r="29" spans="1:8" x14ac:dyDescent="0.25">
      <c r="A29" s="95"/>
      <c r="B29" s="95"/>
      <c r="C29" s="95"/>
      <c r="D29" s="95"/>
      <c r="E29" s="95"/>
      <c r="H29" s="8"/>
    </row>
    <row r="30" spans="1:8" x14ac:dyDescent="0.25">
      <c r="A30" s="95"/>
      <c r="B30" s="95"/>
      <c r="C30" s="95"/>
      <c r="D30" s="95"/>
      <c r="E30" s="95"/>
      <c r="H30" s="8"/>
    </row>
    <row r="31" spans="1:8" x14ac:dyDescent="0.25">
      <c r="A31" s="95"/>
      <c r="B31" s="95"/>
      <c r="C31" s="95"/>
      <c r="D31" s="95"/>
      <c r="E31" s="95"/>
      <c r="F31" s="13"/>
      <c r="G31" s="13"/>
      <c r="H31" s="13"/>
    </row>
    <row r="32" spans="1:8" x14ac:dyDescent="0.25">
      <c r="A32" s="10"/>
      <c r="B32" s="10"/>
      <c r="C32" s="10"/>
      <c r="D32" s="10"/>
      <c r="E32" s="10"/>
      <c r="F32" s="10"/>
      <c r="G32" s="10"/>
    </row>
    <row r="33" spans="1:8" x14ac:dyDescent="0.25">
      <c r="A33" s="8" t="s">
        <v>78</v>
      </c>
    </row>
    <row r="35" spans="1:8" x14ac:dyDescent="0.25">
      <c r="A35" s="12" t="s">
        <v>117</v>
      </c>
    </row>
    <row r="36" spans="1:8" ht="12.75" customHeight="1" x14ac:dyDescent="0.25">
      <c r="A36" s="95" t="s">
        <v>79</v>
      </c>
      <c r="B36" s="95"/>
      <c r="C36" s="95"/>
      <c r="D36" s="95"/>
      <c r="E36" s="95"/>
      <c r="H36" s="8"/>
    </row>
    <row r="37" spans="1:8" x14ac:dyDescent="0.25">
      <c r="A37" s="95"/>
      <c r="B37" s="95"/>
      <c r="C37" s="95"/>
      <c r="D37" s="95"/>
      <c r="E37" s="95"/>
      <c r="H37" s="8"/>
    </row>
    <row r="38" spans="1:8" x14ac:dyDescent="0.25">
      <c r="A38" s="95"/>
      <c r="B38" s="95"/>
      <c r="C38" s="95"/>
      <c r="D38" s="95"/>
      <c r="E38" s="95"/>
      <c r="H38" s="8"/>
    </row>
    <row r="39" spans="1:8" x14ac:dyDescent="0.25">
      <c r="A39" s="95"/>
      <c r="B39" s="95"/>
      <c r="C39" s="95"/>
      <c r="D39" s="95"/>
      <c r="E39" s="95"/>
      <c r="F39" s="13"/>
      <c r="G39" s="13"/>
      <c r="H39" s="13"/>
    </row>
    <row r="40" spans="1:8" x14ac:dyDescent="0.25">
      <c r="A40" s="10"/>
      <c r="B40" s="10"/>
      <c r="C40" s="10"/>
      <c r="D40" s="10"/>
      <c r="E40" s="10"/>
      <c r="F40" s="10"/>
      <c r="G40" s="10"/>
    </row>
    <row r="41" spans="1:8" ht="12.75" customHeight="1" x14ac:dyDescent="0.25">
      <c r="A41" s="95" t="s">
        <v>80</v>
      </c>
      <c r="B41" s="95"/>
      <c r="C41" s="95"/>
      <c r="D41" s="95"/>
      <c r="E41" s="95"/>
      <c r="H41" s="8"/>
    </row>
    <row r="42" spans="1:8" x14ac:dyDescent="0.25">
      <c r="A42" s="95"/>
      <c r="B42" s="95"/>
      <c r="C42" s="95"/>
      <c r="D42" s="95"/>
      <c r="E42" s="95"/>
      <c r="H42" s="8"/>
    </row>
    <row r="43" spans="1:8" x14ac:dyDescent="0.25">
      <c r="A43" s="95"/>
      <c r="B43" s="95"/>
      <c r="C43" s="95"/>
      <c r="D43" s="95"/>
      <c r="E43" s="95"/>
      <c r="H43" s="8"/>
    </row>
    <row r="44" spans="1:8" x14ac:dyDescent="0.25">
      <c r="A44" s="95"/>
      <c r="B44" s="95"/>
      <c r="C44" s="95"/>
      <c r="D44" s="95"/>
      <c r="E44" s="95"/>
      <c r="H44" s="8"/>
    </row>
    <row r="45" spans="1:8" x14ac:dyDescent="0.25">
      <c r="A45" s="95"/>
      <c r="B45" s="95"/>
      <c r="C45" s="95"/>
      <c r="D45" s="95"/>
      <c r="E45" s="95"/>
      <c r="F45" s="13"/>
      <c r="G45" s="13"/>
      <c r="H45" s="13"/>
    </row>
    <row r="46" spans="1:8" x14ac:dyDescent="0.25">
      <c r="A46" s="10"/>
      <c r="B46" s="10"/>
      <c r="C46" s="10"/>
      <c r="D46" s="10"/>
      <c r="E46" s="10"/>
      <c r="F46" s="10"/>
      <c r="G46" s="10"/>
    </row>
    <row r="47" spans="1:8" x14ac:dyDescent="0.25">
      <c r="A47" s="21" t="s">
        <v>113</v>
      </c>
      <c r="B47" s="10"/>
      <c r="C47" s="10"/>
      <c r="D47" s="10"/>
      <c r="E47" s="10"/>
      <c r="F47" s="10"/>
      <c r="G47" s="10"/>
    </row>
    <row r="49" spans="1:3" ht="13.8" thickBot="1" x14ac:dyDescent="0.3">
      <c r="A49" s="12" t="s">
        <v>107</v>
      </c>
    </row>
    <row r="50" spans="1:3" ht="33" customHeight="1" thickBot="1" x14ac:dyDescent="0.3">
      <c r="A50" s="22" t="s">
        <v>81</v>
      </c>
      <c r="B50" s="22" t="s">
        <v>49</v>
      </c>
      <c r="C50" s="23" t="s">
        <v>50</v>
      </c>
    </row>
    <row r="51" spans="1:3" ht="13.8" x14ac:dyDescent="0.25">
      <c r="A51" s="24" t="s">
        <v>51</v>
      </c>
      <c r="B51" s="25">
        <v>67404</v>
      </c>
      <c r="C51" s="26">
        <v>12.81</v>
      </c>
    </row>
    <row r="52" spans="1:3" ht="13.8" x14ac:dyDescent="0.25">
      <c r="A52" s="24" t="s">
        <v>52</v>
      </c>
      <c r="B52" s="25">
        <v>66186</v>
      </c>
      <c r="C52" s="26">
        <v>12.58</v>
      </c>
    </row>
    <row r="53" spans="1:3" ht="13.8" x14ac:dyDescent="0.25">
      <c r="A53" s="24" t="s">
        <v>53</v>
      </c>
      <c r="B53" s="25">
        <v>62838</v>
      </c>
      <c r="C53" s="26">
        <v>11.94</v>
      </c>
    </row>
    <row r="54" spans="1:3" ht="13.8" x14ac:dyDescent="0.25">
      <c r="A54" s="24" t="s">
        <v>54</v>
      </c>
      <c r="B54" s="25">
        <v>49587</v>
      </c>
      <c r="C54" s="26">
        <v>9.42</v>
      </c>
    </row>
    <row r="55" spans="1:3" ht="13.8" x14ac:dyDescent="0.25">
      <c r="A55" s="24" t="s">
        <v>55</v>
      </c>
      <c r="B55" s="25">
        <v>42153</v>
      </c>
      <c r="C55" s="26">
        <v>8.01</v>
      </c>
    </row>
    <row r="56" spans="1:3" ht="13.8" x14ac:dyDescent="0.25">
      <c r="A56" s="24" t="s">
        <v>56</v>
      </c>
      <c r="B56" s="25">
        <v>40218</v>
      </c>
      <c r="C56" s="26">
        <v>7.64</v>
      </c>
    </row>
    <row r="57" spans="1:3" ht="13.8" x14ac:dyDescent="0.25">
      <c r="A57" s="24" t="s">
        <v>57</v>
      </c>
      <c r="B57" s="25">
        <v>39231</v>
      </c>
      <c r="C57" s="26">
        <v>7.46</v>
      </c>
    </row>
    <row r="58" spans="1:3" ht="13.8" x14ac:dyDescent="0.25">
      <c r="A58" s="24" t="s">
        <v>58</v>
      </c>
      <c r="B58" s="25">
        <v>38412</v>
      </c>
      <c r="C58" s="26">
        <v>7.3</v>
      </c>
    </row>
    <row r="59" spans="1:3" ht="13.8" x14ac:dyDescent="0.25">
      <c r="A59" s="24" t="s">
        <v>59</v>
      </c>
      <c r="B59" s="25">
        <v>32832</v>
      </c>
      <c r="C59" s="26">
        <v>6.24</v>
      </c>
    </row>
    <row r="60" spans="1:3" ht="13.8" x14ac:dyDescent="0.25">
      <c r="A60" s="24" t="s">
        <v>60</v>
      </c>
      <c r="B60" s="25">
        <v>25101</v>
      </c>
      <c r="C60" s="26">
        <v>4.7699999999999996</v>
      </c>
    </row>
    <row r="61" spans="1:3" ht="13.8" x14ac:dyDescent="0.25">
      <c r="A61" s="24" t="s">
        <v>61</v>
      </c>
      <c r="B61" s="25">
        <v>19335</v>
      </c>
      <c r="C61" s="26">
        <v>3.67</v>
      </c>
    </row>
    <row r="62" spans="1:3" ht="13.8" x14ac:dyDescent="0.25">
      <c r="A62" s="24" t="s">
        <v>62</v>
      </c>
      <c r="B62" s="25">
        <v>13740</v>
      </c>
      <c r="C62" s="26">
        <v>2.61</v>
      </c>
    </row>
    <row r="63" spans="1:3" ht="13.8" x14ac:dyDescent="0.25">
      <c r="A63" s="24" t="s">
        <v>63</v>
      </c>
      <c r="B63" s="25">
        <v>11424</v>
      </c>
      <c r="C63" s="26">
        <v>2.17</v>
      </c>
    </row>
    <row r="64" spans="1:3" ht="13.8" x14ac:dyDescent="0.25">
      <c r="A64" s="24" t="s">
        <v>64</v>
      </c>
      <c r="B64" s="24">
        <v>8043</v>
      </c>
      <c r="C64" s="26">
        <v>1.53</v>
      </c>
    </row>
    <row r="65" spans="1:8" ht="13.8" x14ac:dyDescent="0.25">
      <c r="A65" s="24" t="s">
        <v>65</v>
      </c>
      <c r="B65" s="24">
        <v>5046</v>
      </c>
      <c r="C65" s="26">
        <v>0.96</v>
      </c>
    </row>
    <row r="66" spans="1:8" ht="13.8" x14ac:dyDescent="0.25">
      <c r="A66" s="24" t="s">
        <v>66</v>
      </c>
      <c r="B66" s="24">
        <v>2736</v>
      </c>
      <c r="C66" s="26">
        <v>0.52</v>
      </c>
    </row>
    <row r="67" spans="1:8" ht="13.8" x14ac:dyDescent="0.25">
      <c r="A67" s="24" t="s">
        <v>67</v>
      </c>
      <c r="B67" s="24">
        <v>1251</v>
      </c>
      <c r="C67" s="26">
        <v>0.24</v>
      </c>
    </row>
    <row r="68" spans="1:8" ht="14.4" thickBot="1" x14ac:dyDescent="0.3">
      <c r="A68" s="27" t="s">
        <v>68</v>
      </c>
      <c r="B68" s="27">
        <v>699</v>
      </c>
      <c r="C68" s="28">
        <v>0.13</v>
      </c>
    </row>
    <row r="70" spans="1:8" x14ac:dyDescent="0.25">
      <c r="A70" s="12" t="s">
        <v>69</v>
      </c>
    </row>
    <row r="71" spans="1:8" x14ac:dyDescent="0.25">
      <c r="A71" s="95" t="s">
        <v>82</v>
      </c>
      <c r="B71" s="95"/>
      <c r="C71" s="95"/>
      <c r="D71" s="95"/>
      <c r="E71" s="95"/>
      <c r="H71" s="8"/>
    </row>
    <row r="72" spans="1:8" x14ac:dyDescent="0.25">
      <c r="A72" s="95"/>
      <c r="B72" s="95"/>
      <c r="C72" s="95"/>
      <c r="D72" s="95"/>
      <c r="E72" s="95"/>
      <c r="H72" s="8"/>
    </row>
    <row r="73" spans="1:8" x14ac:dyDescent="0.25">
      <c r="A73" s="95"/>
      <c r="B73" s="95"/>
      <c r="C73" s="95"/>
      <c r="D73" s="95"/>
      <c r="E73" s="95"/>
      <c r="H73" s="8"/>
    </row>
    <row r="75" spans="1:8" x14ac:dyDescent="0.25">
      <c r="A75" s="95" t="s">
        <v>83</v>
      </c>
      <c r="B75" s="95"/>
      <c r="C75" s="95"/>
      <c r="D75" s="95"/>
      <c r="E75" s="95"/>
      <c r="H75" s="8"/>
    </row>
    <row r="76" spans="1:8" x14ac:dyDescent="0.25">
      <c r="A76" s="95"/>
      <c r="B76" s="95"/>
      <c r="C76" s="95"/>
      <c r="D76" s="95"/>
      <c r="E76" s="95"/>
      <c r="H76" s="8"/>
    </row>
    <row r="78" spans="1:8" x14ac:dyDescent="0.25">
      <c r="A78" s="12" t="s">
        <v>70</v>
      </c>
    </row>
    <row r="79" spans="1:8" x14ac:dyDescent="0.25">
      <c r="A79" s="95" t="s">
        <v>84</v>
      </c>
      <c r="B79" s="95"/>
      <c r="C79" s="95"/>
      <c r="D79" s="95"/>
      <c r="E79" s="95"/>
      <c r="H79" s="8"/>
    </row>
    <row r="80" spans="1:8" x14ac:dyDescent="0.25">
      <c r="A80" s="95"/>
      <c r="B80" s="95"/>
      <c r="C80" s="95"/>
      <c r="D80" s="95"/>
      <c r="E80" s="95"/>
      <c r="H80" s="8"/>
    </row>
    <row r="81" spans="1:8" x14ac:dyDescent="0.25">
      <c r="A81" s="95"/>
      <c r="B81" s="95"/>
      <c r="C81" s="95"/>
      <c r="D81" s="95"/>
      <c r="E81" s="95"/>
      <c r="H81" s="8"/>
    </row>
    <row r="82" spans="1:8" x14ac:dyDescent="0.25">
      <c r="A82" s="95"/>
      <c r="B82" s="95"/>
      <c r="C82" s="95"/>
      <c r="D82" s="95"/>
      <c r="E82" s="95"/>
      <c r="H82" s="8"/>
    </row>
    <row r="83" spans="1:8" x14ac:dyDescent="0.25">
      <c r="A83" s="95"/>
      <c r="B83" s="95"/>
      <c r="C83" s="95"/>
      <c r="D83" s="95"/>
      <c r="E83" s="95"/>
      <c r="H83" s="8"/>
    </row>
  </sheetData>
  <sheetProtection algorithmName="SHA-512" hashValue="RwGjKb1/qPntA6oE4s51roQ32FAmw8mJ8QVHc7toKmaZ0cpKRKeOPiHnNiUI702x/ik7mw/Ptj9L0xGSVT8u0A==" saltValue="EOh+76ZnjOwwj7EvuwoNcA==" spinCount="100000" sheet="1" objects="1" scenarios="1" selectLockedCells="1" selectUnlockedCells="1"/>
  <mergeCells count="11">
    <mergeCell ref="A41:E45"/>
    <mergeCell ref="A71:E73"/>
    <mergeCell ref="A75:E76"/>
    <mergeCell ref="A79:E83"/>
    <mergeCell ref="E13:H13"/>
    <mergeCell ref="E14:H14"/>
    <mergeCell ref="A3:E4"/>
    <mergeCell ref="A8:E10"/>
    <mergeCell ref="A23:E24"/>
    <mergeCell ref="A27:E31"/>
    <mergeCell ref="A36:E39"/>
  </mergeCells>
  <hyperlinks>
    <hyperlink ref="A11"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C112"/>
  <sheetViews>
    <sheetView zoomScaleNormal="100" workbookViewId="0">
      <pane ySplit="5" topLeftCell="A6" activePane="bottomLeft" state="frozen"/>
      <selection pane="bottomLeft" activeCell="P56" sqref="P56"/>
    </sheetView>
  </sheetViews>
  <sheetFormatPr defaultColWidth="9.109375" defaultRowHeight="13.2" x14ac:dyDescent="0.25"/>
  <cols>
    <col min="1" max="1" width="2.6640625" style="11" customWidth="1"/>
    <col min="2" max="2" width="7.33203125" style="11" customWidth="1"/>
    <col min="3" max="4" width="9.109375" style="11" customWidth="1"/>
    <col min="5" max="5" width="10.33203125" style="11" customWidth="1"/>
    <col min="6" max="6" width="8.33203125" style="11" customWidth="1"/>
    <col min="7" max="8" width="9.109375" style="11"/>
    <col min="9" max="10" width="9.109375" style="11" customWidth="1"/>
    <col min="11" max="12" width="9.109375" style="11"/>
    <col min="13" max="13" width="1.6640625" style="11" customWidth="1"/>
    <col min="14" max="15" width="9.109375" style="11"/>
    <col min="16" max="16" width="10.88671875" style="11" customWidth="1"/>
    <col min="17" max="17" width="9.88671875" style="11" customWidth="1"/>
    <col min="18" max="18" width="13.44140625" style="11" customWidth="1"/>
    <col min="19" max="19" width="12.6640625" style="11" customWidth="1"/>
    <col min="20" max="25" width="9.109375" style="11"/>
    <col min="26" max="26" width="9.109375" style="32"/>
    <col min="27" max="51" width="9.109375" style="32" customWidth="1"/>
    <col min="52" max="52" width="9.109375" style="33" customWidth="1"/>
    <col min="53" max="62" width="9.109375" style="33"/>
    <col min="63" max="16384" width="9.109375" style="11"/>
  </cols>
  <sheetData>
    <row r="1" spans="2:81" ht="21" customHeight="1" x14ac:dyDescent="0.25">
      <c r="B1" s="29" t="s">
        <v>121</v>
      </c>
      <c r="C1" s="30"/>
      <c r="D1" s="30"/>
      <c r="Y1" s="31"/>
      <c r="BK1" s="33"/>
      <c r="BL1" s="33"/>
      <c r="BM1" s="33"/>
      <c r="BN1" s="33"/>
      <c r="BO1" s="33"/>
      <c r="BP1" s="33"/>
      <c r="BQ1" s="33"/>
      <c r="BR1" s="33"/>
      <c r="BS1" s="33"/>
      <c r="BT1" s="33"/>
      <c r="BU1" s="33"/>
      <c r="BV1" s="33"/>
      <c r="BW1" s="33"/>
      <c r="BX1" s="33"/>
      <c r="BY1" s="33"/>
      <c r="BZ1" s="33"/>
      <c r="CA1" s="33"/>
      <c r="CB1" s="33"/>
      <c r="CC1" s="33"/>
    </row>
    <row r="2" spans="2:81" ht="10.5" customHeight="1" x14ac:dyDescent="0.25">
      <c r="Y2" s="34"/>
      <c r="BK2" s="33"/>
      <c r="BL2" s="33"/>
      <c r="BM2" s="33"/>
      <c r="BN2" s="33"/>
      <c r="BO2" s="33"/>
      <c r="BP2" s="33"/>
      <c r="BQ2" s="33"/>
      <c r="BR2" s="33"/>
      <c r="BS2" s="33"/>
      <c r="BT2" s="33"/>
      <c r="BU2" s="33"/>
      <c r="BV2" s="33"/>
      <c r="BW2" s="33"/>
      <c r="BX2" s="33"/>
      <c r="BY2" s="33"/>
      <c r="BZ2" s="33"/>
      <c r="CA2" s="33"/>
      <c r="CB2" s="33"/>
      <c r="CC2" s="33"/>
    </row>
    <row r="3" spans="2:81" ht="8.25" customHeight="1" x14ac:dyDescent="0.25">
      <c r="B3" s="35"/>
      <c r="C3" s="35"/>
      <c r="D3" s="35"/>
      <c r="E3" s="35"/>
      <c r="F3" s="35"/>
      <c r="G3" s="35"/>
      <c r="H3" s="35"/>
      <c r="I3" s="35"/>
      <c r="J3" s="35"/>
      <c r="K3" s="35"/>
      <c r="L3" s="35"/>
      <c r="M3" s="35"/>
      <c r="N3" s="35"/>
      <c r="O3" s="35"/>
      <c r="P3" s="35"/>
      <c r="Q3" s="35"/>
      <c r="R3" s="35"/>
      <c r="S3" s="35"/>
      <c r="T3" s="35"/>
      <c r="U3" s="35"/>
      <c r="V3" s="35"/>
      <c r="W3" s="35"/>
      <c r="X3" s="35"/>
      <c r="BK3" s="33"/>
      <c r="BL3" s="33"/>
      <c r="BM3" s="33"/>
      <c r="BN3" s="33"/>
      <c r="BO3" s="33"/>
      <c r="BP3" s="33"/>
      <c r="BQ3" s="33"/>
      <c r="BR3" s="33"/>
      <c r="BS3" s="33"/>
      <c r="BT3" s="33"/>
      <c r="BU3" s="33"/>
      <c r="BV3" s="33"/>
      <c r="BW3" s="33"/>
      <c r="BX3" s="33"/>
      <c r="BY3" s="33"/>
      <c r="BZ3" s="33"/>
      <c r="CA3" s="33"/>
      <c r="CB3" s="33"/>
      <c r="CC3" s="33"/>
    </row>
    <row r="4" spans="2:81" x14ac:dyDescent="0.25">
      <c r="B4" s="35"/>
      <c r="C4" s="36" t="s">
        <v>18</v>
      </c>
      <c r="D4" s="35"/>
      <c r="E4" s="35"/>
      <c r="F4" s="35"/>
      <c r="G4" s="35"/>
      <c r="H4" s="35"/>
      <c r="I4" s="35"/>
      <c r="J4" s="36"/>
      <c r="K4" s="35"/>
      <c r="L4" s="35"/>
      <c r="M4" s="35"/>
      <c r="N4" s="35"/>
      <c r="O4" s="35"/>
      <c r="P4" s="35"/>
      <c r="Q4" s="35"/>
      <c r="R4" s="35"/>
      <c r="S4" s="35"/>
      <c r="T4" s="35"/>
      <c r="U4" s="35"/>
      <c r="V4" s="35"/>
      <c r="W4" s="35"/>
      <c r="X4" s="35"/>
      <c r="BB4" s="33">
        <v>1</v>
      </c>
      <c r="BK4" s="33"/>
      <c r="BL4" s="33"/>
      <c r="BM4" s="33"/>
      <c r="BN4" s="33"/>
      <c r="BO4" s="33"/>
      <c r="BP4" s="33"/>
      <c r="BQ4" s="33"/>
      <c r="BR4" s="33"/>
      <c r="BS4" s="33"/>
      <c r="BT4" s="33"/>
      <c r="BU4" s="33"/>
      <c r="BV4" s="33"/>
      <c r="BW4" s="33"/>
      <c r="BX4" s="33"/>
      <c r="BY4" s="33"/>
      <c r="BZ4" s="33"/>
      <c r="CA4" s="33"/>
      <c r="CB4" s="33"/>
      <c r="CC4" s="33"/>
    </row>
    <row r="5" spans="2:81" ht="18" customHeight="1" x14ac:dyDescent="0.25">
      <c r="B5" s="35"/>
      <c r="C5" s="35"/>
      <c r="D5" s="35"/>
      <c r="E5" s="35"/>
      <c r="F5" s="35"/>
      <c r="G5" s="35"/>
      <c r="H5" s="35"/>
      <c r="I5" s="35"/>
      <c r="J5" s="35"/>
      <c r="K5" s="35"/>
      <c r="L5" s="35"/>
      <c r="M5" s="35"/>
      <c r="N5" s="35"/>
      <c r="O5" s="35"/>
      <c r="P5" s="35"/>
      <c r="Q5" s="35"/>
      <c r="R5" s="35"/>
      <c r="S5" s="35"/>
      <c r="T5" s="35"/>
      <c r="U5" s="35"/>
      <c r="V5" s="35"/>
      <c r="W5" s="35"/>
      <c r="X5" s="35"/>
      <c r="BK5" s="33"/>
      <c r="BL5" s="33"/>
      <c r="BM5" s="33"/>
      <c r="BN5" s="33"/>
      <c r="BO5" s="33"/>
      <c r="BP5" s="33"/>
      <c r="BQ5" s="33"/>
      <c r="BR5" s="33"/>
      <c r="BS5" s="33"/>
      <c r="BT5" s="33"/>
      <c r="BU5" s="33"/>
      <c r="BV5" s="33"/>
      <c r="BW5" s="33"/>
      <c r="BX5" s="33"/>
      <c r="BY5" s="33"/>
      <c r="BZ5" s="33"/>
      <c r="CA5" s="33"/>
      <c r="CB5" s="33"/>
      <c r="CC5" s="33"/>
    </row>
    <row r="6" spans="2:81" x14ac:dyDescent="0.25">
      <c r="B6" s="35"/>
      <c r="C6" s="35"/>
      <c r="D6" s="35"/>
      <c r="E6" s="35"/>
      <c r="F6" s="35"/>
      <c r="G6" s="35"/>
      <c r="H6" s="35"/>
      <c r="I6" s="35"/>
      <c r="J6" s="35"/>
      <c r="K6" s="35"/>
      <c r="L6" s="35"/>
      <c r="M6" s="35"/>
      <c r="N6" s="35"/>
      <c r="O6" s="35"/>
      <c r="P6" s="35"/>
      <c r="Q6" s="35"/>
      <c r="R6" s="35"/>
      <c r="S6" s="35"/>
      <c r="T6" s="35"/>
      <c r="U6" s="35"/>
      <c r="V6" s="35"/>
      <c r="W6" s="35"/>
      <c r="X6" s="35"/>
      <c r="BK6" s="33"/>
      <c r="BL6" s="33"/>
      <c r="BM6" s="33"/>
      <c r="BN6" s="33"/>
      <c r="BO6" s="33"/>
      <c r="BP6" s="33"/>
      <c r="BQ6" s="33"/>
      <c r="BR6" s="33"/>
      <c r="BS6" s="33"/>
      <c r="BT6" s="33"/>
      <c r="BU6" s="33"/>
      <c r="BV6" s="33"/>
      <c r="BW6" s="33"/>
      <c r="BX6" s="33"/>
      <c r="BY6" s="33"/>
      <c r="BZ6" s="33"/>
      <c r="CA6" s="33"/>
      <c r="CB6" s="33"/>
      <c r="CC6" s="33"/>
    </row>
    <row r="7" spans="2:81" x14ac:dyDescent="0.25">
      <c r="B7" s="35"/>
      <c r="C7" s="35"/>
      <c r="D7" s="35"/>
      <c r="E7" s="35"/>
      <c r="F7" s="35"/>
      <c r="G7" s="35"/>
      <c r="H7" s="35"/>
      <c r="I7" s="35"/>
      <c r="J7" s="35"/>
      <c r="K7" s="35"/>
      <c r="L7" s="35"/>
      <c r="M7" s="35"/>
      <c r="N7" s="35"/>
      <c r="O7" s="35"/>
      <c r="P7" s="35"/>
      <c r="Q7" s="35"/>
      <c r="R7" s="35"/>
      <c r="S7" s="35"/>
      <c r="T7" s="35"/>
      <c r="U7" s="35"/>
      <c r="V7" s="35"/>
      <c r="W7" s="35"/>
      <c r="X7" s="35"/>
      <c r="BK7" s="33"/>
      <c r="BL7" s="33"/>
      <c r="BM7" s="33"/>
      <c r="BN7" s="33"/>
      <c r="BO7" s="33"/>
      <c r="BP7" s="33"/>
      <c r="BQ7" s="33"/>
      <c r="BR7" s="33"/>
      <c r="BS7" s="33"/>
      <c r="BT7" s="33"/>
      <c r="BU7" s="33"/>
      <c r="BV7" s="33"/>
      <c r="BW7" s="33"/>
      <c r="BX7" s="33"/>
      <c r="BY7" s="33"/>
      <c r="BZ7" s="33"/>
      <c r="CA7" s="33"/>
      <c r="CB7" s="33"/>
      <c r="CC7" s="33"/>
    </row>
    <row r="8" spans="2:81" ht="12" customHeight="1" x14ac:dyDescent="0.3">
      <c r="B8" s="35"/>
      <c r="C8" s="37"/>
      <c r="D8" s="35"/>
      <c r="E8" s="35"/>
      <c r="F8" s="35"/>
      <c r="G8" s="35"/>
      <c r="H8" s="35"/>
      <c r="I8" s="35"/>
      <c r="J8" s="35"/>
      <c r="K8" s="35"/>
      <c r="L8" s="35"/>
      <c r="M8" s="35"/>
      <c r="N8" s="37"/>
      <c r="O8" s="35"/>
      <c r="P8" s="35"/>
      <c r="Q8" s="35"/>
      <c r="R8" s="35"/>
      <c r="S8" s="35"/>
      <c r="T8" s="35"/>
      <c r="U8" s="35"/>
      <c r="V8" s="35"/>
      <c r="W8" s="35"/>
      <c r="X8" s="35"/>
      <c r="BB8" s="38"/>
      <c r="BK8" s="33"/>
      <c r="BL8" s="33"/>
      <c r="BM8" s="33"/>
      <c r="BN8" s="33"/>
      <c r="BO8" s="33"/>
      <c r="BP8" s="33"/>
      <c r="BQ8" s="33"/>
      <c r="BR8" s="33"/>
      <c r="BS8" s="33"/>
      <c r="BT8" s="33"/>
      <c r="BU8" s="33"/>
      <c r="BV8" s="33"/>
      <c r="BW8" s="33"/>
      <c r="BX8" s="33"/>
      <c r="BY8" s="33"/>
      <c r="BZ8" s="33"/>
      <c r="CA8" s="33"/>
      <c r="CB8" s="33"/>
      <c r="CC8" s="33"/>
    </row>
    <row r="9" spans="2:81" ht="9.75" customHeight="1" x14ac:dyDescent="0.25">
      <c r="B9" s="35"/>
      <c r="C9" s="35"/>
      <c r="D9" s="35"/>
      <c r="E9" s="35"/>
      <c r="F9" s="35"/>
      <c r="G9" s="35"/>
      <c r="H9" s="35"/>
      <c r="I9" s="35"/>
      <c r="J9" s="35"/>
      <c r="K9" s="35"/>
      <c r="L9" s="35"/>
      <c r="M9" s="35"/>
      <c r="N9" s="35"/>
      <c r="O9" s="35"/>
      <c r="P9" s="35"/>
      <c r="Q9" s="35"/>
      <c r="R9" s="35"/>
      <c r="S9" s="35"/>
      <c r="T9" s="35"/>
      <c r="U9" s="35"/>
      <c r="V9" s="35"/>
      <c r="W9" s="35"/>
      <c r="X9" s="35"/>
      <c r="BK9" s="33"/>
      <c r="BL9" s="33"/>
      <c r="BM9" s="33"/>
      <c r="BN9" s="33"/>
      <c r="BO9" s="33"/>
      <c r="BP9" s="33"/>
      <c r="BQ9" s="33"/>
      <c r="BR9" s="33"/>
      <c r="BS9" s="33"/>
      <c r="BT9" s="33"/>
      <c r="BU9" s="33"/>
      <c r="BV9" s="33"/>
      <c r="BW9" s="33"/>
      <c r="BX9" s="33"/>
      <c r="BY9" s="33"/>
      <c r="BZ9" s="33"/>
      <c r="CA9" s="33"/>
      <c r="CB9" s="33"/>
      <c r="CC9" s="33"/>
    </row>
    <row r="10" spans="2:81" x14ac:dyDescent="0.25">
      <c r="B10" s="35"/>
      <c r="C10" s="39"/>
      <c r="D10" s="35"/>
      <c r="E10" s="35"/>
      <c r="F10" s="35"/>
      <c r="G10" s="35"/>
      <c r="H10" s="35"/>
      <c r="I10" s="35"/>
      <c r="J10" s="35"/>
      <c r="K10" s="35"/>
      <c r="L10" s="35"/>
      <c r="M10" s="35"/>
      <c r="N10" s="35"/>
      <c r="O10" s="35"/>
      <c r="P10" s="35"/>
      <c r="Q10" s="35"/>
      <c r="R10" s="35"/>
      <c r="S10" s="35"/>
      <c r="T10" s="35"/>
      <c r="U10" s="35"/>
      <c r="V10" s="35"/>
      <c r="W10" s="35"/>
      <c r="X10" s="35"/>
      <c r="BB10" s="33" t="str">
        <f>VLOOKUP($BB$4, RefCauseofDeath, 3,FALSE)</f>
        <v>All unintentional injury mortality, all age groups</v>
      </c>
      <c r="BK10" s="33"/>
      <c r="BL10" s="33"/>
      <c r="BM10" s="33"/>
      <c r="BN10" s="33"/>
      <c r="BO10" s="33"/>
      <c r="BP10" s="33"/>
      <c r="BQ10" s="33"/>
      <c r="BR10" s="33"/>
      <c r="BS10" s="33"/>
      <c r="BT10" s="33"/>
      <c r="BU10" s="33"/>
      <c r="BV10" s="33"/>
      <c r="BW10" s="33"/>
      <c r="BX10" s="33"/>
      <c r="BY10" s="33"/>
      <c r="BZ10" s="33"/>
      <c r="CA10" s="33"/>
      <c r="CB10" s="33"/>
      <c r="CC10" s="33"/>
    </row>
    <row r="11" spans="2:81" x14ac:dyDescent="0.25">
      <c r="B11" s="35"/>
      <c r="C11" s="35"/>
      <c r="D11" s="35"/>
      <c r="E11" s="35"/>
      <c r="F11" s="35"/>
      <c r="G11" s="35"/>
      <c r="H11" s="35"/>
      <c r="I11" s="35"/>
      <c r="J11" s="35"/>
      <c r="K11" s="35"/>
      <c r="L11" s="35"/>
      <c r="M11" s="35"/>
      <c r="N11" s="35"/>
      <c r="O11" s="35"/>
      <c r="P11" s="35"/>
      <c r="Q11" s="35"/>
      <c r="R11" s="35"/>
      <c r="S11" s="35"/>
      <c r="T11" s="35"/>
      <c r="U11" s="35"/>
      <c r="V11" s="35"/>
      <c r="W11" s="35"/>
      <c r="X11" s="35"/>
      <c r="BK11" s="33"/>
      <c r="BL11" s="33"/>
      <c r="BM11" s="33"/>
      <c r="BN11" s="33"/>
      <c r="BO11" s="33"/>
      <c r="BP11" s="33"/>
      <c r="BQ11" s="33"/>
      <c r="BR11" s="33"/>
      <c r="BS11" s="33"/>
      <c r="BT11" s="33"/>
      <c r="BU11" s="33"/>
      <c r="BV11" s="33"/>
      <c r="BW11" s="33"/>
      <c r="BX11" s="33"/>
      <c r="BY11" s="33"/>
      <c r="BZ11" s="33"/>
      <c r="CA11" s="33"/>
      <c r="CB11" s="33"/>
      <c r="CC11" s="33"/>
    </row>
    <row r="12" spans="2:81" x14ac:dyDescent="0.25">
      <c r="B12" s="35"/>
      <c r="C12" s="35"/>
      <c r="D12" s="35"/>
      <c r="E12" s="35"/>
      <c r="F12" s="35"/>
      <c r="G12" s="35"/>
      <c r="H12" s="35"/>
      <c r="I12" s="35"/>
      <c r="J12" s="35"/>
      <c r="K12" s="35"/>
      <c r="L12" s="35"/>
      <c r="M12" s="35"/>
      <c r="N12" s="35"/>
      <c r="O12" s="35"/>
      <c r="P12" s="35"/>
      <c r="Q12" s="35"/>
      <c r="R12" s="35"/>
      <c r="S12" s="35"/>
      <c r="T12" s="35"/>
      <c r="U12" s="35"/>
      <c r="V12" s="35"/>
      <c r="W12" s="35"/>
      <c r="X12" s="35"/>
      <c r="BB12" s="33" t="s">
        <v>74</v>
      </c>
      <c r="BC12" s="33" t="s">
        <v>71</v>
      </c>
      <c r="BD12" s="33" t="s">
        <v>73</v>
      </c>
      <c r="BK12" s="33"/>
      <c r="BL12" s="33"/>
      <c r="BM12" s="33"/>
      <c r="BN12" s="33"/>
      <c r="BO12" s="33"/>
      <c r="BP12" s="33"/>
      <c r="BQ12" s="33"/>
      <c r="BR12" s="33"/>
      <c r="BS12" s="33"/>
      <c r="BT12" s="33"/>
      <c r="BU12" s="33"/>
      <c r="BV12" s="33"/>
      <c r="BW12" s="33"/>
      <c r="BX12" s="33"/>
      <c r="BY12" s="33"/>
      <c r="BZ12" s="33"/>
      <c r="CA12" s="33"/>
      <c r="CB12" s="33"/>
      <c r="CC12" s="33"/>
    </row>
    <row r="13" spans="2:81" x14ac:dyDescent="0.25">
      <c r="B13" s="35"/>
      <c r="C13" s="35"/>
      <c r="D13" s="35"/>
      <c r="E13" s="35"/>
      <c r="F13" s="35"/>
      <c r="G13" s="35"/>
      <c r="H13" s="35"/>
      <c r="I13" s="35"/>
      <c r="J13" s="35"/>
      <c r="K13" s="35"/>
      <c r="L13" s="35"/>
      <c r="M13" s="35"/>
      <c r="N13" s="35"/>
      <c r="O13" s="35"/>
      <c r="P13" s="35"/>
      <c r="Q13" s="35"/>
      <c r="R13" s="35"/>
      <c r="S13" s="35"/>
      <c r="T13" s="35"/>
      <c r="U13" s="35"/>
      <c r="V13" s="35"/>
      <c r="W13" s="35"/>
      <c r="X13" s="35"/>
      <c r="BK13" s="33"/>
      <c r="BL13" s="33"/>
      <c r="BM13" s="33"/>
      <c r="BN13" s="33"/>
      <c r="BO13" s="33"/>
      <c r="BP13" s="33"/>
      <c r="BQ13" s="33"/>
      <c r="BR13" s="33"/>
      <c r="BS13" s="33"/>
      <c r="BT13" s="33"/>
      <c r="BU13" s="33"/>
      <c r="BV13" s="33"/>
      <c r="BW13" s="33"/>
      <c r="BX13" s="33"/>
      <c r="BY13" s="33"/>
      <c r="BZ13" s="33"/>
      <c r="CA13" s="33"/>
      <c r="CB13" s="33"/>
      <c r="CC13" s="33"/>
    </row>
    <row r="14" spans="2:81" x14ac:dyDescent="0.25">
      <c r="B14" s="35"/>
      <c r="C14" s="35"/>
      <c r="D14" s="35"/>
      <c r="E14" s="35"/>
      <c r="F14" s="35"/>
      <c r="G14" s="35"/>
      <c r="H14" s="35"/>
      <c r="I14" s="35"/>
      <c r="J14" s="35"/>
      <c r="K14" s="35"/>
      <c r="L14" s="35"/>
      <c r="M14" s="35"/>
      <c r="N14" s="35"/>
      <c r="O14" s="35"/>
      <c r="P14" s="35"/>
      <c r="Q14" s="35"/>
      <c r="R14" s="35"/>
      <c r="S14" s="35"/>
      <c r="T14" s="35"/>
      <c r="U14" s="35"/>
      <c r="V14" s="35"/>
      <c r="W14" s="35"/>
      <c r="X14" s="35"/>
      <c r="BB14" s="40" t="s">
        <v>85</v>
      </c>
      <c r="BK14" s="33"/>
      <c r="BL14" s="33"/>
      <c r="BM14" s="33"/>
      <c r="BN14" s="33"/>
      <c r="BO14" s="33"/>
      <c r="BP14" s="33"/>
      <c r="BQ14" s="33"/>
      <c r="BR14" s="33"/>
      <c r="BS14" s="33"/>
      <c r="BT14" s="33"/>
      <c r="BU14" s="33"/>
      <c r="BV14" s="33"/>
      <c r="BW14" s="33"/>
      <c r="BX14" s="33"/>
      <c r="BY14" s="33"/>
      <c r="BZ14" s="33"/>
      <c r="CA14" s="33"/>
      <c r="CB14" s="33"/>
      <c r="CC14" s="33"/>
    </row>
    <row r="15" spans="2:81" x14ac:dyDescent="0.25">
      <c r="B15" s="35"/>
      <c r="C15" s="35"/>
      <c r="D15" s="35"/>
      <c r="E15" s="35"/>
      <c r="F15" s="35"/>
      <c r="G15" s="35"/>
      <c r="H15" s="35"/>
      <c r="I15" s="35"/>
      <c r="J15" s="35"/>
      <c r="K15" s="35"/>
      <c r="L15" s="35"/>
      <c r="M15" s="35"/>
      <c r="N15" s="35"/>
      <c r="O15" s="35"/>
      <c r="P15" s="35"/>
      <c r="Q15" s="35"/>
      <c r="R15" s="35"/>
      <c r="S15" s="35"/>
      <c r="T15" s="35"/>
      <c r="U15" s="35"/>
      <c r="V15" s="35"/>
      <c r="W15" s="35"/>
      <c r="X15" s="35"/>
      <c r="BB15" s="33" t="s">
        <v>37</v>
      </c>
      <c r="BK15" s="33"/>
      <c r="BL15" s="33"/>
      <c r="BM15" s="33"/>
      <c r="BN15" s="33"/>
      <c r="BO15" s="33"/>
      <c r="BP15" s="33"/>
      <c r="BQ15" s="33"/>
      <c r="BR15" s="33"/>
      <c r="BS15" s="33"/>
      <c r="BT15" s="33"/>
      <c r="BU15" s="33"/>
      <c r="BV15" s="33"/>
      <c r="BW15" s="33"/>
      <c r="BX15" s="33"/>
      <c r="BY15" s="33"/>
      <c r="BZ15" s="33"/>
      <c r="CA15" s="33"/>
      <c r="CB15" s="33"/>
      <c r="CC15" s="33"/>
    </row>
    <row r="16" spans="2:81" x14ac:dyDescent="0.25">
      <c r="B16" s="35"/>
      <c r="C16" s="35"/>
      <c r="D16" s="35"/>
      <c r="E16" s="35"/>
      <c r="F16" s="35"/>
      <c r="G16" s="35"/>
      <c r="H16" s="35"/>
      <c r="I16" s="35"/>
      <c r="J16" s="35"/>
      <c r="K16" s="35"/>
      <c r="L16" s="35"/>
      <c r="M16" s="35"/>
      <c r="N16" s="35"/>
      <c r="O16" s="35"/>
      <c r="P16" s="35"/>
      <c r="Q16" s="35"/>
      <c r="R16" s="35"/>
      <c r="S16" s="35"/>
      <c r="T16" s="35"/>
      <c r="U16" s="35"/>
      <c r="V16" s="35"/>
      <c r="W16" s="35"/>
      <c r="X16" s="35"/>
      <c r="BB16" s="41"/>
      <c r="BK16" s="33"/>
      <c r="BL16" s="33"/>
      <c r="BM16" s="33"/>
      <c r="BN16" s="33"/>
      <c r="BO16" s="33"/>
      <c r="BP16" s="33"/>
      <c r="BQ16" s="33"/>
      <c r="BR16" s="33"/>
      <c r="BS16" s="33"/>
      <c r="BT16" s="33"/>
      <c r="BU16" s="33"/>
      <c r="BV16" s="33"/>
      <c r="BW16" s="33"/>
      <c r="BX16" s="33"/>
      <c r="BY16" s="33"/>
      <c r="BZ16" s="33"/>
      <c r="CA16" s="33"/>
      <c r="CB16" s="33"/>
      <c r="CC16" s="33"/>
    </row>
    <row r="17" spans="2:81" x14ac:dyDescent="0.25">
      <c r="B17" s="35"/>
      <c r="C17" s="35"/>
      <c r="D17" s="35"/>
      <c r="E17" s="35"/>
      <c r="F17" s="35"/>
      <c r="G17" s="35"/>
      <c r="H17" s="35"/>
      <c r="I17" s="35"/>
      <c r="J17" s="35"/>
      <c r="K17" s="35"/>
      <c r="L17" s="35"/>
      <c r="M17" s="35"/>
      <c r="N17" s="35"/>
      <c r="O17" s="35"/>
      <c r="P17" s="35"/>
      <c r="Q17" s="35"/>
      <c r="R17" s="35"/>
      <c r="S17" s="35"/>
      <c r="T17" s="35"/>
      <c r="U17" s="35"/>
      <c r="V17" s="35"/>
      <c r="W17" s="35"/>
      <c r="X17" s="35"/>
      <c r="BB17" s="42"/>
      <c r="BK17" s="33"/>
      <c r="BL17" s="33"/>
      <c r="BM17" s="33"/>
      <c r="BN17" s="33"/>
      <c r="BO17" s="33"/>
      <c r="BP17" s="33"/>
      <c r="BQ17" s="33"/>
      <c r="BR17" s="33"/>
      <c r="BS17" s="33"/>
      <c r="BT17" s="33"/>
      <c r="BU17" s="33"/>
      <c r="BV17" s="33"/>
      <c r="BW17" s="33"/>
      <c r="BX17" s="33"/>
      <c r="BY17" s="33"/>
      <c r="BZ17" s="33"/>
      <c r="CA17" s="33"/>
      <c r="CB17" s="33"/>
      <c r="CC17" s="33"/>
    </row>
    <row r="18" spans="2:81" x14ac:dyDescent="0.25">
      <c r="B18" s="35"/>
      <c r="C18" s="35"/>
      <c r="D18" s="35"/>
      <c r="E18" s="35"/>
      <c r="F18" s="35"/>
      <c r="G18" s="35"/>
      <c r="H18" s="35"/>
      <c r="I18" s="35"/>
      <c r="J18" s="35"/>
      <c r="K18" s="35"/>
      <c r="L18" s="35"/>
      <c r="M18" s="35"/>
      <c r="N18" s="35"/>
      <c r="O18" s="35"/>
      <c r="P18" s="35"/>
      <c r="Q18" s="35"/>
      <c r="R18" s="35"/>
      <c r="S18" s="35"/>
      <c r="T18" s="35"/>
      <c r="U18" s="35"/>
      <c r="V18" s="35"/>
      <c r="W18" s="35"/>
      <c r="X18" s="35"/>
      <c r="BK18" s="33"/>
      <c r="BL18" s="33"/>
      <c r="BM18" s="33"/>
      <c r="BN18" s="33"/>
      <c r="BO18" s="33"/>
      <c r="BP18" s="33"/>
      <c r="BQ18" s="33"/>
      <c r="BR18" s="33"/>
      <c r="BS18" s="33"/>
      <c r="BT18" s="33"/>
      <c r="BU18" s="33"/>
      <c r="BV18" s="33"/>
      <c r="BW18" s="33"/>
      <c r="BX18" s="33"/>
      <c r="BY18" s="33"/>
      <c r="BZ18" s="33"/>
      <c r="CA18" s="33"/>
      <c r="CB18" s="33"/>
      <c r="CC18" s="33"/>
    </row>
    <row r="19" spans="2:81" x14ac:dyDescent="0.25">
      <c r="B19" s="35"/>
      <c r="C19" s="35"/>
      <c r="D19" s="35"/>
      <c r="E19" s="35"/>
      <c r="F19" s="35"/>
      <c r="G19" s="35"/>
      <c r="H19" s="35"/>
      <c r="I19" s="35"/>
      <c r="J19" s="35"/>
      <c r="K19" s="35"/>
      <c r="L19" s="35"/>
      <c r="M19" s="35"/>
      <c r="N19" s="35"/>
      <c r="O19" s="35"/>
      <c r="P19" s="35"/>
      <c r="Q19" s="35"/>
      <c r="R19" s="35"/>
      <c r="S19" s="35"/>
      <c r="T19" s="35"/>
      <c r="U19" s="35"/>
      <c r="V19" s="35"/>
      <c r="W19" s="35"/>
      <c r="X19" s="35"/>
      <c r="BB19" s="33" t="str">
        <f>IF(C33="Intentional self-harm", "(includes suicide)", "")</f>
        <v/>
      </c>
      <c r="BK19" s="33"/>
      <c r="BL19" s="33"/>
      <c r="BM19" s="33"/>
      <c r="BN19" s="33"/>
      <c r="BO19" s="33"/>
      <c r="BP19" s="33"/>
      <c r="BQ19" s="33"/>
      <c r="BR19" s="33"/>
      <c r="BS19" s="33"/>
      <c r="BT19" s="33"/>
      <c r="BU19" s="33"/>
      <c r="BV19" s="33"/>
      <c r="BW19" s="33"/>
      <c r="BX19" s="33"/>
      <c r="BY19" s="33"/>
      <c r="BZ19" s="33"/>
      <c r="CA19" s="33"/>
      <c r="CB19" s="33"/>
      <c r="CC19" s="33"/>
    </row>
    <row r="20" spans="2:81" x14ac:dyDescent="0.25">
      <c r="B20" s="35"/>
      <c r="C20" s="35"/>
      <c r="D20" s="35"/>
      <c r="E20" s="35"/>
      <c r="F20" s="35"/>
      <c r="G20" s="35"/>
      <c r="H20" s="35"/>
      <c r="I20" s="35"/>
      <c r="J20" s="35"/>
      <c r="K20" s="35"/>
      <c r="L20" s="35"/>
      <c r="M20" s="35"/>
      <c r="N20" s="35"/>
      <c r="O20" s="35"/>
      <c r="P20" s="35"/>
      <c r="Q20" s="35"/>
      <c r="R20" s="35"/>
      <c r="S20" s="35"/>
      <c r="T20" s="35"/>
      <c r="U20" s="35"/>
      <c r="V20" s="35"/>
      <c r="W20" s="35"/>
      <c r="X20" s="35"/>
      <c r="BK20" s="33"/>
      <c r="BL20" s="33"/>
      <c r="BM20" s="33"/>
      <c r="BN20" s="33"/>
      <c r="BO20" s="33"/>
      <c r="BP20" s="33"/>
      <c r="BQ20" s="33"/>
      <c r="BR20" s="33"/>
      <c r="BS20" s="33"/>
      <c r="BT20" s="33"/>
      <c r="BU20" s="33"/>
      <c r="BV20" s="33"/>
      <c r="BW20" s="33"/>
      <c r="BX20" s="33"/>
      <c r="BY20" s="33"/>
      <c r="BZ20" s="33"/>
      <c r="CA20" s="33"/>
      <c r="CB20" s="33"/>
      <c r="CC20" s="33"/>
    </row>
    <row r="21" spans="2:81" x14ac:dyDescent="0.25">
      <c r="B21" s="35"/>
      <c r="C21" s="35"/>
      <c r="D21" s="35"/>
      <c r="E21" s="35"/>
      <c r="F21" s="35"/>
      <c r="G21" s="35"/>
      <c r="H21" s="35"/>
      <c r="I21" s="35"/>
      <c r="J21" s="35"/>
      <c r="K21" s="35"/>
      <c r="L21" s="35"/>
      <c r="M21" s="35"/>
      <c r="N21" s="35"/>
      <c r="O21" s="35"/>
      <c r="P21" s="35"/>
      <c r="Q21" s="35"/>
      <c r="R21" s="35"/>
      <c r="S21" s="35"/>
      <c r="T21" s="35"/>
      <c r="U21" s="35"/>
      <c r="V21" s="35"/>
      <c r="W21" s="35"/>
      <c r="X21" s="35"/>
      <c r="BK21" s="33"/>
      <c r="BL21" s="33"/>
      <c r="BM21" s="33"/>
      <c r="BN21" s="33"/>
      <c r="BO21" s="33"/>
      <c r="BP21" s="33"/>
      <c r="BQ21" s="33"/>
      <c r="BR21" s="33"/>
      <c r="BS21" s="33"/>
      <c r="BT21" s="33"/>
      <c r="BU21" s="33"/>
      <c r="BV21" s="33"/>
      <c r="BW21" s="33"/>
      <c r="BX21" s="33"/>
      <c r="BY21" s="33"/>
      <c r="BZ21" s="33"/>
      <c r="CA21" s="33"/>
      <c r="CB21" s="33"/>
      <c r="CC21" s="33"/>
    </row>
    <row r="22" spans="2:81" x14ac:dyDescent="0.25">
      <c r="B22" s="35"/>
      <c r="C22" s="35"/>
      <c r="D22" s="35"/>
      <c r="E22" s="35"/>
      <c r="F22" s="35"/>
      <c r="G22" s="35"/>
      <c r="H22" s="35"/>
      <c r="I22" s="35"/>
      <c r="J22" s="35"/>
      <c r="K22" s="35"/>
      <c r="L22" s="35"/>
      <c r="M22" s="35"/>
      <c r="N22" s="35"/>
      <c r="O22" s="35"/>
      <c r="P22" s="35"/>
      <c r="Q22" s="35"/>
      <c r="R22" s="35"/>
      <c r="S22" s="35"/>
      <c r="T22" s="35"/>
      <c r="U22" s="35"/>
      <c r="V22" s="35"/>
      <c r="W22" s="35"/>
      <c r="X22" s="35"/>
      <c r="BK22" s="33"/>
      <c r="BL22" s="33"/>
      <c r="BM22" s="33"/>
      <c r="BN22" s="33"/>
      <c r="BO22" s="33"/>
      <c r="BP22" s="33"/>
      <c r="BQ22" s="33"/>
      <c r="BR22" s="33"/>
      <c r="BS22" s="33"/>
      <c r="BT22" s="33"/>
      <c r="BU22" s="33"/>
      <c r="BV22" s="33"/>
      <c r="BW22" s="33"/>
      <c r="BX22" s="33"/>
      <c r="BY22" s="33"/>
      <c r="BZ22" s="33"/>
      <c r="CA22" s="33"/>
      <c r="CB22" s="33"/>
      <c r="CC22" s="33"/>
    </row>
    <row r="23" spans="2:81" x14ac:dyDescent="0.25">
      <c r="B23" s="35"/>
      <c r="C23" s="35"/>
      <c r="D23" s="35"/>
      <c r="E23" s="35"/>
      <c r="F23" s="35"/>
      <c r="G23" s="35"/>
      <c r="H23" s="35"/>
      <c r="I23" s="35"/>
      <c r="J23" s="35"/>
      <c r="K23" s="35"/>
      <c r="L23" s="35"/>
      <c r="M23" s="35"/>
      <c r="N23" s="35"/>
      <c r="O23" s="35"/>
      <c r="P23" s="35"/>
      <c r="Q23" s="35"/>
      <c r="R23" s="35"/>
      <c r="S23" s="35"/>
      <c r="T23" s="35"/>
      <c r="U23" s="35"/>
      <c r="V23" s="35"/>
      <c r="W23" s="35"/>
      <c r="X23" s="35"/>
      <c r="BK23" s="33"/>
      <c r="BL23" s="33"/>
      <c r="BM23" s="33"/>
      <c r="BN23" s="33"/>
      <c r="BO23" s="33"/>
      <c r="BP23" s="33"/>
      <c r="BQ23" s="33"/>
      <c r="BR23" s="33"/>
      <c r="BS23" s="33"/>
      <c r="BT23" s="33"/>
      <c r="BU23" s="33"/>
      <c r="BV23" s="33"/>
      <c r="BW23" s="33"/>
      <c r="BX23" s="33"/>
      <c r="BY23" s="33"/>
      <c r="BZ23" s="33"/>
      <c r="CA23" s="33"/>
      <c r="CB23" s="33"/>
      <c r="CC23" s="33"/>
    </row>
    <row r="24" spans="2:81" ht="4.5" customHeight="1" x14ac:dyDescent="0.25">
      <c r="B24" s="35"/>
      <c r="C24" s="35"/>
      <c r="D24" s="35"/>
      <c r="E24" s="35"/>
      <c r="F24" s="35"/>
      <c r="G24" s="35"/>
      <c r="H24" s="35"/>
      <c r="I24" s="35"/>
      <c r="J24" s="35"/>
      <c r="K24" s="35"/>
      <c r="L24" s="35"/>
      <c r="M24" s="35"/>
      <c r="N24" s="35"/>
      <c r="O24" s="35"/>
      <c r="P24" s="35"/>
      <c r="Q24" s="35"/>
      <c r="R24" s="35"/>
      <c r="S24" s="35"/>
      <c r="T24" s="35"/>
      <c r="U24" s="35"/>
      <c r="V24" s="35"/>
      <c r="W24" s="35"/>
      <c r="X24" s="35"/>
      <c r="BK24" s="33"/>
      <c r="BL24" s="33"/>
      <c r="BM24" s="33"/>
      <c r="BN24" s="33"/>
      <c r="BO24" s="33"/>
      <c r="BP24" s="33"/>
      <c r="BQ24" s="33"/>
      <c r="BR24" s="33"/>
      <c r="BS24" s="33"/>
      <c r="BT24" s="33"/>
      <c r="BU24" s="33"/>
      <c r="BV24" s="33"/>
      <c r="BW24" s="33"/>
      <c r="BX24" s="33"/>
      <c r="BY24" s="33"/>
      <c r="BZ24" s="33"/>
      <c r="CA24" s="33"/>
      <c r="CB24" s="33"/>
      <c r="CC24" s="33"/>
    </row>
    <row r="25" spans="2:81" x14ac:dyDescent="0.25">
      <c r="B25" s="35"/>
      <c r="C25" s="35"/>
      <c r="D25" s="35"/>
      <c r="E25" s="35"/>
      <c r="F25" s="35"/>
      <c r="G25" s="35"/>
      <c r="H25" s="35"/>
      <c r="I25" s="35"/>
      <c r="J25" s="35"/>
      <c r="K25" s="35"/>
      <c r="L25" s="35"/>
      <c r="M25" s="35"/>
      <c r="N25" s="35"/>
      <c r="O25" s="35"/>
      <c r="P25" s="35"/>
      <c r="Q25" s="35"/>
      <c r="R25" s="35"/>
      <c r="S25" s="35"/>
      <c r="T25" s="35"/>
      <c r="U25" s="35"/>
      <c r="V25" s="35"/>
      <c r="W25" s="35"/>
      <c r="X25" s="35"/>
      <c r="BK25" s="33"/>
      <c r="BL25" s="33"/>
      <c r="BM25" s="33"/>
      <c r="BN25" s="33"/>
      <c r="BO25" s="33"/>
      <c r="BP25" s="33"/>
      <c r="BQ25" s="33"/>
      <c r="BR25" s="33"/>
      <c r="BS25" s="33"/>
      <c r="BT25" s="33"/>
      <c r="BU25" s="33"/>
      <c r="BV25" s="33"/>
      <c r="BW25" s="33"/>
      <c r="BX25" s="33"/>
      <c r="BY25" s="33"/>
      <c r="BZ25" s="33"/>
      <c r="CA25" s="33"/>
      <c r="CB25" s="33"/>
      <c r="CC25" s="33"/>
    </row>
    <row r="26" spans="2:81" x14ac:dyDescent="0.25">
      <c r="B26" s="35"/>
      <c r="C26" s="35"/>
      <c r="D26" s="35"/>
      <c r="E26" s="35"/>
      <c r="F26" s="35"/>
      <c r="G26" s="35"/>
      <c r="H26" s="35"/>
      <c r="I26" s="35"/>
      <c r="J26" s="35"/>
      <c r="K26" s="35"/>
      <c r="L26" s="35"/>
      <c r="M26" s="35"/>
      <c r="N26" s="35"/>
      <c r="O26" s="35"/>
      <c r="P26" s="35"/>
      <c r="Q26" s="35"/>
      <c r="R26" s="35"/>
      <c r="S26" s="35"/>
      <c r="T26" s="35"/>
      <c r="U26" s="35"/>
      <c r="V26" s="35"/>
      <c r="W26" s="35"/>
      <c r="X26" s="35"/>
      <c r="BK26" s="33"/>
      <c r="BL26" s="33"/>
      <c r="BM26" s="33"/>
      <c r="BN26" s="33"/>
      <c r="BO26" s="33"/>
      <c r="BP26" s="33"/>
      <c r="BQ26" s="33"/>
      <c r="BR26" s="33"/>
      <c r="BS26" s="33"/>
      <c r="BT26" s="33"/>
      <c r="BU26" s="33"/>
      <c r="BV26" s="33"/>
      <c r="BW26" s="33"/>
      <c r="BX26" s="33"/>
      <c r="BY26" s="33"/>
      <c r="BZ26" s="33"/>
      <c r="CA26" s="33"/>
      <c r="CB26" s="33"/>
      <c r="CC26" s="33"/>
    </row>
    <row r="27" spans="2:81" ht="9" customHeight="1" x14ac:dyDescent="0.25">
      <c r="B27" s="35"/>
      <c r="C27" s="35"/>
      <c r="D27" s="35"/>
      <c r="E27" s="35"/>
      <c r="F27" s="35"/>
      <c r="G27" s="35"/>
      <c r="H27" s="35"/>
      <c r="I27" s="35"/>
      <c r="J27" s="35"/>
      <c r="K27" s="35"/>
      <c r="L27" s="35"/>
      <c r="M27" s="35"/>
      <c r="N27" s="35"/>
      <c r="O27" s="35"/>
      <c r="P27" s="35"/>
      <c r="Q27" s="35"/>
      <c r="R27" s="35"/>
      <c r="S27" s="35"/>
      <c r="T27" s="35"/>
      <c r="U27" s="35"/>
      <c r="V27" s="35"/>
      <c r="W27" s="35"/>
      <c r="X27" s="35"/>
      <c r="BK27" s="33"/>
      <c r="BL27" s="33"/>
      <c r="BM27" s="33"/>
      <c r="BN27" s="33"/>
      <c r="BO27" s="33"/>
      <c r="BP27" s="33"/>
      <c r="BQ27" s="33"/>
      <c r="BR27" s="33"/>
      <c r="BS27" s="33"/>
      <c r="BT27" s="33"/>
      <c r="BU27" s="33"/>
      <c r="BV27" s="33"/>
      <c r="BW27" s="33"/>
      <c r="BX27" s="33"/>
      <c r="BY27" s="33"/>
      <c r="BZ27" s="33"/>
      <c r="CA27" s="33"/>
      <c r="CB27" s="33"/>
      <c r="CC27" s="33"/>
    </row>
    <row r="28" spans="2:81" ht="3.75" customHeight="1" x14ac:dyDescent="0.25">
      <c r="B28" s="35"/>
      <c r="C28" s="35"/>
      <c r="D28" s="35"/>
      <c r="E28" s="35"/>
      <c r="F28" s="35"/>
      <c r="G28" s="35"/>
      <c r="H28" s="35"/>
      <c r="I28" s="35"/>
      <c r="J28" s="35"/>
      <c r="K28" s="35"/>
      <c r="L28" s="35"/>
      <c r="M28" s="35"/>
      <c r="N28" s="35"/>
      <c r="O28" s="35"/>
      <c r="P28" s="35"/>
      <c r="Q28" s="35"/>
      <c r="R28" s="35"/>
      <c r="S28" s="35"/>
      <c r="T28" s="35"/>
      <c r="U28" s="35"/>
      <c r="V28" s="35"/>
      <c r="W28" s="35"/>
      <c r="X28" s="35"/>
      <c r="BK28" s="33"/>
      <c r="BL28" s="33"/>
      <c r="BM28" s="33"/>
      <c r="BN28" s="33"/>
      <c r="BO28" s="33"/>
      <c r="BP28" s="33"/>
      <c r="BQ28" s="33"/>
      <c r="BR28" s="33"/>
      <c r="BS28" s="33"/>
      <c r="BT28" s="33"/>
      <c r="BU28" s="33"/>
      <c r="BV28" s="33"/>
      <c r="BW28" s="33"/>
      <c r="BX28" s="33"/>
      <c r="BY28" s="33"/>
      <c r="BZ28" s="33"/>
      <c r="CA28" s="33"/>
      <c r="CB28" s="33"/>
      <c r="CC28" s="33"/>
    </row>
    <row r="29" spans="2:81" x14ac:dyDescent="0.25">
      <c r="B29" s="43"/>
      <c r="C29" s="43"/>
      <c r="D29" s="43"/>
      <c r="E29" s="43"/>
      <c r="F29" s="43"/>
      <c r="G29" s="43"/>
      <c r="H29" s="43"/>
      <c r="I29" s="35"/>
      <c r="J29" s="35"/>
      <c r="K29" s="35"/>
      <c r="L29" s="35"/>
      <c r="M29" s="35"/>
      <c r="N29" s="35"/>
      <c r="O29" s="35"/>
      <c r="P29" s="35"/>
      <c r="Q29" s="35"/>
      <c r="R29" s="35"/>
      <c r="S29" s="35"/>
      <c r="T29" s="35"/>
      <c r="U29" s="35"/>
      <c r="V29" s="35"/>
      <c r="W29" s="35"/>
      <c r="X29" s="35"/>
      <c r="BB29" s="33" t="str">
        <f>VLOOKUP(BB4, RefCauseofDeath, 3, FALSE)</f>
        <v>All unintentional injury mortality, all age groups</v>
      </c>
      <c r="BK29" s="33"/>
      <c r="BL29" s="33"/>
      <c r="BM29" s="33"/>
      <c r="BN29" s="33"/>
      <c r="BO29" s="33"/>
      <c r="BP29" s="33"/>
      <c r="BQ29" s="33"/>
      <c r="BR29" s="33"/>
      <c r="BS29" s="33"/>
      <c r="BT29" s="33"/>
      <c r="BU29" s="33"/>
      <c r="BV29" s="33"/>
      <c r="BW29" s="33"/>
      <c r="BX29" s="33"/>
      <c r="BY29" s="33"/>
      <c r="BZ29" s="33"/>
      <c r="CA29" s="33"/>
      <c r="CB29" s="33"/>
      <c r="CC29" s="33"/>
    </row>
    <row r="30" spans="2:81" ht="11.25" customHeight="1" x14ac:dyDescent="0.25">
      <c r="B30" s="43"/>
      <c r="C30" s="43"/>
      <c r="D30" s="43"/>
      <c r="E30" s="43"/>
      <c r="F30" s="43"/>
      <c r="G30" s="43"/>
      <c r="H30" s="43"/>
      <c r="I30" s="35"/>
      <c r="J30" s="35"/>
      <c r="K30" s="35"/>
      <c r="L30" s="35"/>
      <c r="M30" s="35"/>
      <c r="N30" s="35"/>
      <c r="O30" s="35"/>
      <c r="P30" s="35"/>
      <c r="Q30" s="35"/>
      <c r="R30" s="35"/>
      <c r="S30" s="35"/>
      <c r="T30" s="35"/>
      <c r="U30" s="35"/>
      <c r="V30" s="35"/>
      <c r="W30" s="35"/>
      <c r="X30" s="35"/>
      <c r="BK30" s="33"/>
      <c r="BL30" s="33"/>
      <c r="BM30" s="33"/>
      <c r="BN30" s="33"/>
      <c r="BO30" s="33"/>
      <c r="BP30" s="33"/>
      <c r="BQ30" s="33"/>
      <c r="BR30" s="33"/>
      <c r="BS30" s="33"/>
      <c r="BT30" s="33"/>
      <c r="BU30" s="33"/>
      <c r="BV30" s="33"/>
      <c r="BW30" s="33"/>
      <c r="BX30" s="33"/>
      <c r="BY30" s="33"/>
      <c r="BZ30" s="33"/>
      <c r="CA30" s="33"/>
      <c r="CB30" s="33"/>
      <c r="CC30" s="33"/>
    </row>
    <row r="31" spans="2:81" s="44" customFormat="1" x14ac:dyDescent="0.25">
      <c r="B31" s="43"/>
      <c r="C31" s="43"/>
      <c r="D31" s="43"/>
      <c r="E31" s="43"/>
      <c r="F31" s="43"/>
      <c r="G31" s="43"/>
      <c r="H31" s="43"/>
      <c r="I31" s="36"/>
      <c r="J31" s="36"/>
      <c r="K31" s="36"/>
      <c r="L31" s="36"/>
      <c r="M31" s="36"/>
      <c r="N31" s="36"/>
      <c r="O31" s="36"/>
      <c r="P31" s="36"/>
      <c r="Q31" s="36"/>
      <c r="R31" s="36"/>
      <c r="S31" s="36"/>
      <c r="T31" s="36"/>
      <c r="U31" s="36"/>
      <c r="V31" s="36"/>
      <c r="W31" s="36"/>
      <c r="X31" s="36"/>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0"/>
      <c r="BA31" s="40"/>
      <c r="BB31" s="40" t="s">
        <v>85</v>
      </c>
      <c r="BC31" s="40"/>
      <c r="BD31" s="40"/>
      <c r="BE31" s="40"/>
      <c r="BF31" s="40"/>
      <c r="BG31" s="40"/>
      <c r="BH31" s="40"/>
      <c r="BI31" s="40"/>
      <c r="BJ31" s="40"/>
      <c r="BK31" s="40"/>
      <c r="BL31" s="40"/>
      <c r="BM31" s="40"/>
      <c r="BN31" s="40"/>
      <c r="BO31" s="40" t="s">
        <v>39</v>
      </c>
      <c r="BP31" s="40"/>
      <c r="BQ31" s="40"/>
      <c r="BR31" s="40"/>
      <c r="BS31" s="40"/>
      <c r="BT31" s="40"/>
      <c r="BU31" s="40"/>
      <c r="BV31" s="40"/>
      <c r="BW31" s="40"/>
      <c r="BX31" s="40"/>
      <c r="BY31" s="40"/>
      <c r="BZ31" s="40"/>
      <c r="CA31" s="40"/>
      <c r="CB31" s="40"/>
      <c r="CC31" s="40"/>
    </row>
    <row r="32" spans="2:81" ht="7.5" customHeight="1" x14ac:dyDescent="0.25">
      <c r="B32" s="43"/>
      <c r="C32" s="43"/>
      <c r="D32" s="43"/>
      <c r="E32" s="43"/>
      <c r="F32" s="43"/>
      <c r="G32" s="43"/>
      <c r="H32" s="43"/>
      <c r="I32" s="35"/>
      <c r="J32" s="35"/>
      <c r="K32" s="35"/>
      <c r="L32" s="35"/>
      <c r="M32" s="35"/>
      <c r="N32" s="35"/>
      <c r="O32" s="35"/>
      <c r="P32" s="35"/>
      <c r="Q32" s="35"/>
      <c r="R32" s="35"/>
      <c r="S32" s="35"/>
      <c r="T32" s="35"/>
      <c r="U32" s="35"/>
      <c r="V32" s="35"/>
      <c r="W32" s="35"/>
      <c r="X32" s="35"/>
      <c r="BK32" s="33"/>
      <c r="BL32" s="33"/>
      <c r="BM32" s="33"/>
      <c r="BN32" s="33"/>
      <c r="BO32" s="33"/>
      <c r="BP32" s="33"/>
      <c r="BQ32" s="33"/>
      <c r="BR32" s="33"/>
      <c r="BS32" s="33"/>
      <c r="BT32" s="33"/>
      <c r="BU32" s="33"/>
      <c r="BV32" s="33"/>
      <c r="BW32" s="33"/>
      <c r="BX32" s="33"/>
      <c r="BY32" s="33"/>
      <c r="BZ32" s="33"/>
      <c r="CA32" s="33"/>
      <c r="CB32" s="33"/>
      <c r="CC32" s="33"/>
    </row>
    <row r="33" spans="2:81" s="47" customFormat="1" ht="26.25" customHeight="1" x14ac:dyDescent="0.3">
      <c r="B33" s="43"/>
      <c r="C33" s="37" t="str">
        <f>VLOOKUP(BB4, RefCauseofDeath, 3, FALSE)</f>
        <v>All unintentional injury mortality, all age groups</v>
      </c>
      <c r="D33" s="35"/>
      <c r="E33" s="35"/>
      <c r="F33" s="35"/>
      <c r="G33" s="35"/>
      <c r="H33" s="35"/>
      <c r="I33" s="43"/>
      <c r="J33" s="43"/>
      <c r="K33" s="43"/>
      <c r="L33" s="43"/>
      <c r="M33" s="43"/>
      <c r="N33" s="46"/>
      <c r="O33" s="37" t="str">
        <f>VLOOKUP(BB4, RefCauseofDeath,3,FALSE)</f>
        <v>All unintentional injury mortality, all age groups</v>
      </c>
      <c r="P33" s="35"/>
      <c r="Q33" s="35"/>
      <c r="R33" s="35"/>
      <c r="S33" s="35"/>
      <c r="T33" s="35"/>
      <c r="U33" s="43"/>
      <c r="V33" s="43"/>
      <c r="W33" s="43"/>
      <c r="X33" s="43"/>
      <c r="Z33" s="48"/>
      <c r="AA33" s="48"/>
      <c r="AB33" s="48"/>
      <c r="AC33" s="48"/>
      <c r="AD33" s="48"/>
      <c r="AE33" s="48"/>
      <c r="AF33" s="48"/>
      <c r="AG33" s="48"/>
      <c r="AH33" s="48"/>
      <c r="AI33" s="48"/>
      <c r="AJ33" s="48"/>
      <c r="AK33" s="48"/>
      <c r="AL33" s="48"/>
      <c r="AM33" s="48"/>
      <c r="AN33" s="48"/>
      <c r="AO33" s="48"/>
      <c r="AP33" s="48"/>
      <c r="AQ33" s="48"/>
      <c r="AR33" s="48"/>
      <c r="AS33" s="49"/>
      <c r="AT33" s="50"/>
      <c r="AU33" s="50"/>
      <c r="AV33" s="50"/>
      <c r="AW33" s="50"/>
      <c r="AX33" s="50"/>
      <c r="AY33" s="51"/>
      <c r="AZ33" s="52"/>
      <c r="BA33" s="53"/>
      <c r="BB33" s="53"/>
      <c r="BC33" s="53" t="s">
        <v>8</v>
      </c>
      <c r="BD33" s="53" t="s">
        <v>11</v>
      </c>
      <c r="BE33" s="53" t="s">
        <v>12</v>
      </c>
      <c r="BF33" s="53" t="s">
        <v>13</v>
      </c>
      <c r="BG33" s="53"/>
      <c r="BH33" s="53" t="s">
        <v>11</v>
      </c>
      <c r="BI33" s="53" t="s">
        <v>11</v>
      </c>
      <c r="BJ33" s="53"/>
      <c r="BK33" s="53" t="s">
        <v>12</v>
      </c>
      <c r="BL33" s="53" t="s">
        <v>12</v>
      </c>
      <c r="BM33" s="53"/>
      <c r="BN33" s="53"/>
      <c r="BO33" s="53"/>
      <c r="BP33" s="53" t="s">
        <v>8</v>
      </c>
      <c r="BQ33" s="53" t="s">
        <v>40</v>
      </c>
      <c r="BR33" s="53"/>
      <c r="BS33" s="53" t="s">
        <v>13</v>
      </c>
      <c r="BT33" s="53"/>
      <c r="BU33" s="53"/>
      <c r="BV33" s="53"/>
      <c r="BW33" s="53"/>
      <c r="BX33" s="33" t="s">
        <v>41</v>
      </c>
      <c r="BY33" s="53"/>
      <c r="BZ33" s="53"/>
      <c r="CA33" s="53"/>
      <c r="CB33" s="53"/>
      <c r="CC33" s="53"/>
    </row>
    <row r="34" spans="2:81" ht="12" customHeight="1" x14ac:dyDescent="0.25">
      <c r="B34" s="35"/>
      <c r="C34" s="35"/>
      <c r="D34" s="35"/>
      <c r="E34" s="35"/>
      <c r="F34" s="35"/>
      <c r="G34" s="35"/>
      <c r="H34" s="35"/>
      <c r="I34" s="35"/>
      <c r="J34" s="35"/>
      <c r="K34" s="35"/>
      <c r="L34" s="35"/>
      <c r="M34" s="35"/>
      <c r="N34" s="54"/>
      <c r="O34" s="35" t="str">
        <f>BB19</f>
        <v/>
      </c>
      <c r="P34" s="35"/>
      <c r="Q34" s="35"/>
      <c r="R34" s="35"/>
      <c r="S34" s="35"/>
      <c r="T34" s="35"/>
      <c r="U34" s="35"/>
      <c r="V34" s="35"/>
      <c r="W34" s="35"/>
      <c r="X34" s="35"/>
      <c r="AS34" s="50"/>
      <c r="AT34" s="50"/>
      <c r="AU34" s="50"/>
      <c r="AV34" s="50"/>
      <c r="AW34" s="50"/>
      <c r="AX34" s="50"/>
      <c r="AY34" s="50"/>
      <c r="AZ34" s="55"/>
      <c r="BH34" s="33" t="s">
        <v>28</v>
      </c>
      <c r="BI34" s="33" t="s">
        <v>27</v>
      </c>
      <c r="BK34" s="33" t="s">
        <v>28</v>
      </c>
      <c r="BL34" s="33" t="s">
        <v>27</v>
      </c>
      <c r="BM34" s="33"/>
      <c r="BN34" s="33"/>
      <c r="BO34" s="33"/>
      <c r="BP34" s="33"/>
      <c r="BQ34" s="33"/>
      <c r="BR34" s="33"/>
      <c r="BS34" s="33"/>
      <c r="BT34" s="33"/>
      <c r="BU34" s="33" t="s">
        <v>28</v>
      </c>
      <c r="BV34" s="33" t="s">
        <v>27</v>
      </c>
      <c r="BW34" s="33"/>
      <c r="BX34" s="33"/>
      <c r="BY34" s="33"/>
      <c r="BZ34" s="33"/>
      <c r="CA34" s="33"/>
      <c r="CB34" s="33"/>
      <c r="CC34" s="33"/>
    </row>
    <row r="35" spans="2:81" s="47" customFormat="1" x14ac:dyDescent="0.25">
      <c r="B35" s="43"/>
      <c r="C35" s="56" t="s">
        <v>118</v>
      </c>
      <c r="D35" s="56"/>
      <c r="E35" s="56"/>
      <c r="F35" s="56"/>
      <c r="G35" s="56"/>
      <c r="H35" s="56"/>
      <c r="I35" s="43"/>
      <c r="J35" s="43"/>
      <c r="K35" s="43"/>
      <c r="L35" s="43"/>
      <c r="M35" s="43"/>
      <c r="N35" s="43"/>
      <c r="O35" s="56" t="s">
        <v>119</v>
      </c>
      <c r="P35" s="43"/>
      <c r="Q35" s="43"/>
      <c r="R35" s="43"/>
      <c r="S35" s="43"/>
      <c r="T35" s="43"/>
      <c r="U35" s="43"/>
      <c r="V35" s="43"/>
      <c r="W35" s="43"/>
      <c r="X35" s="43"/>
      <c r="Z35" s="48"/>
      <c r="AA35" s="48"/>
      <c r="AB35" s="48"/>
      <c r="AC35" s="48"/>
      <c r="AD35" s="48"/>
      <c r="AE35" s="48"/>
      <c r="AF35" s="48"/>
      <c r="AG35" s="48"/>
      <c r="AH35" s="48"/>
      <c r="AI35" s="48"/>
      <c r="AJ35" s="48"/>
      <c r="AK35" s="48"/>
      <c r="AL35" s="48"/>
      <c r="AM35" s="48"/>
      <c r="AN35" s="48"/>
      <c r="AO35" s="48"/>
      <c r="AP35" s="48"/>
      <c r="AQ35" s="48"/>
      <c r="AR35" s="48"/>
      <c r="AS35" s="57"/>
      <c r="AT35" s="57"/>
      <c r="AU35" s="57"/>
      <c r="AV35" s="57"/>
      <c r="AW35" s="57"/>
      <c r="AX35" s="57"/>
      <c r="AY35" s="51"/>
      <c r="AZ35" s="52"/>
      <c r="BA35" s="33" t="s">
        <v>5</v>
      </c>
      <c r="BB35" s="53" t="s">
        <v>86</v>
      </c>
      <c r="BC35" s="53">
        <v>1996</v>
      </c>
      <c r="BD35" s="53">
        <f t="shared" ref="BD35:BD51" si="0">IFERROR(VALUE(FIXED(VLOOKUP($BC35&amp;$BB$29&amp;$BB$12&amp;"Maori",ethnicdata,7,FALSE),1)),NA())</f>
        <v>39.1</v>
      </c>
      <c r="BE35" s="53">
        <f t="shared" ref="BE35:BE51" si="1">IFERROR(VALUE(FIXED(VLOOKUP($BC35&amp;$BB$29&amp;$BB$12&amp;"nonMaori",ethnicdata,7,FALSE),1)),NA())</f>
        <v>19.2</v>
      </c>
      <c r="BF35" s="53">
        <f>MAX(BD35:BE87)</f>
        <v>59</v>
      </c>
      <c r="BG35" s="53"/>
      <c r="BH35" s="58">
        <f>D39-E39</f>
        <v>3</v>
      </c>
      <c r="BI35" s="58">
        <f>F39-D39</f>
        <v>3.1999999999999957</v>
      </c>
      <c r="BJ35" s="53"/>
      <c r="BK35" s="58">
        <f>G39-H39</f>
        <v>0.69999999999999929</v>
      </c>
      <c r="BL35" s="58">
        <f>I39-G39</f>
        <v>0.80000000000000071</v>
      </c>
      <c r="BM35" s="53"/>
      <c r="BN35" s="33" t="s">
        <v>5</v>
      </c>
      <c r="BO35" s="53" t="s">
        <v>86</v>
      </c>
      <c r="BP35" s="53">
        <v>1996</v>
      </c>
      <c r="BQ35" s="53">
        <f t="shared" ref="BQ35:BQ51" si="2">IFERROR(VALUE(FIXED(VLOOKUP($BC35&amp;$BB$29&amp;$BB$12&amp;"Maori",ethnicdata,10,FALSE),2)),NA())</f>
        <v>2.0299999999999998</v>
      </c>
      <c r="BR35" s="53"/>
      <c r="BS35" s="53">
        <f>MAX(BQ35:BQ87)</f>
        <v>2.4900000000000002</v>
      </c>
      <c r="BT35" s="53"/>
      <c r="BU35" s="58">
        <f>P39-Q39</f>
        <v>0.16999999999999971</v>
      </c>
      <c r="BV35" s="58">
        <f>R39-P39</f>
        <v>0.20000000000000018</v>
      </c>
      <c r="BW35" s="53"/>
      <c r="BX35" s="53">
        <v>1</v>
      </c>
      <c r="BY35" s="53"/>
      <c r="BZ35" s="53"/>
      <c r="CA35" s="53"/>
      <c r="CB35" s="53"/>
      <c r="CC35" s="53"/>
    </row>
    <row r="36" spans="2:81" x14ac:dyDescent="0.25">
      <c r="B36" s="35"/>
      <c r="C36" s="35"/>
      <c r="D36" s="35"/>
      <c r="E36" s="35"/>
      <c r="F36" s="35"/>
      <c r="G36" s="35"/>
      <c r="H36" s="35"/>
      <c r="I36" s="35"/>
      <c r="J36" s="35"/>
      <c r="K36" s="35"/>
      <c r="L36" s="35"/>
      <c r="M36" s="35"/>
      <c r="N36" s="35"/>
      <c r="O36" s="35"/>
      <c r="P36" s="35"/>
      <c r="Q36" s="35"/>
      <c r="R36" s="35"/>
      <c r="S36" s="35"/>
      <c r="T36" s="35"/>
      <c r="U36" s="35"/>
      <c r="V36" s="35"/>
      <c r="W36" s="35"/>
      <c r="X36" s="35"/>
      <c r="AS36" s="50"/>
      <c r="AT36" s="50"/>
      <c r="AU36" s="50"/>
      <c r="AV36" s="50"/>
      <c r="AW36" s="50"/>
      <c r="AX36" s="50"/>
      <c r="AY36" s="50"/>
      <c r="AZ36" s="55"/>
      <c r="BB36" s="33" t="s">
        <v>87</v>
      </c>
      <c r="BC36" s="33">
        <v>1997</v>
      </c>
      <c r="BD36" s="53">
        <f t="shared" si="0"/>
        <v>37.6</v>
      </c>
      <c r="BE36" s="53">
        <f t="shared" si="1"/>
        <v>18.8</v>
      </c>
      <c r="BF36" s="53">
        <f>MIN(BD35:BE87)</f>
        <v>6.7</v>
      </c>
      <c r="BH36" s="58">
        <f t="shared" ref="BH36:BH51" si="3">D40-E40</f>
        <v>2.8999999999999986</v>
      </c>
      <c r="BI36" s="58">
        <f t="shared" ref="BI36:BI51" si="4">F40-D40</f>
        <v>3.1000000000000014</v>
      </c>
      <c r="BK36" s="58">
        <f t="shared" ref="BK36:BK51" si="5">G40-H40</f>
        <v>0.80000000000000071</v>
      </c>
      <c r="BL36" s="58">
        <f t="shared" ref="BL36:BL51" si="6">I40-G40</f>
        <v>0.69999999999999929</v>
      </c>
      <c r="BM36" s="33"/>
      <c r="BN36" s="33"/>
      <c r="BO36" s="33" t="s">
        <v>87</v>
      </c>
      <c r="BP36" s="33">
        <v>1997</v>
      </c>
      <c r="BQ36" s="53">
        <f t="shared" si="2"/>
        <v>2</v>
      </c>
      <c r="BR36" s="53"/>
      <c r="BS36" s="53">
        <f>MIN(BQ35:BQ87)</f>
        <v>1.29</v>
      </c>
      <c r="BT36" s="33"/>
      <c r="BU36" s="58">
        <f t="shared" ref="BU36:BU51" si="7">P40-Q40</f>
        <v>0.16999999999999993</v>
      </c>
      <c r="BV36" s="58">
        <f t="shared" ref="BV36:BV51" si="8">R40-P40</f>
        <v>0.20000000000000018</v>
      </c>
      <c r="BW36" s="33"/>
      <c r="BX36" s="33">
        <v>1</v>
      </c>
      <c r="BY36" s="33"/>
      <c r="BZ36" s="33"/>
      <c r="CA36" s="33"/>
      <c r="CB36" s="33"/>
      <c r="CC36" s="33"/>
    </row>
    <row r="37" spans="2:81" s="8" customFormat="1" x14ac:dyDescent="0.25">
      <c r="B37" s="59"/>
      <c r="C37" s="60" t="s">
        <v>8</v>
      </c>
      <c r="D37" s="99" t="s">
        <v>11</v>
      </c>
      <c r="E37" s="99"/>
      <c r="F37" s="99"/>
      <c r="G37" s="99" t="s">
        <v>12</v>
      </c>
      <c r="H37" s="99"/>
      <c r="I37" s="99"/>
      <c r="J37" s="59"/>
      <c r="K37" s="59"/>
      <c r="L37" s="59"/>
      <c r="M37" s="59"/>
      <c r="N37" s="59"/>
      <c r="O37" s="61" t="s">
        <v>8</v>
      </c>
      <c r="P37" s="100" t="s">
        <v>29</v>
      </c>
      <c r="Q37" s="100"/>
      <c r="R37" s="100"/>
      <c r="S37" s="62"/>
      <c r="T37" s="59"/>
      <c r="U37" s="59"/>
      <c r="V37" s="59"/>
      <c r="W37" s="59"/>
      <c r="X37" s="59"/>
      <c r="Z37" s="63"/>
      <c r="AA37" s="63"/>
      <c r="AB37" s="63"/>
      <c r="AC37" s="63"/>
      <c r="AD37" s="63"/>
      <c r="AE37" s="63"/>
      <c r="AF37" s="63"/>
      <c r="AG37" s="63"/>
      <c r="AH37" s="63"/>
      <c r="AI37" s="63"/>
      <c r="AJ37" s="63"/>
      <c r="AK37" s="63"/>
      <c r="AL37" s="63"/>
      <c r="AM37" s="63"/>
      <c r="AN37" s="63"/>
      <c r="AO37" s="63"/>
      <c r="AP37" s="63"/>
      <c r="AQ37" s="63"/>
      <c r="AR37" s="63"/>
      <c r="AS37" s="64"/>
      <c r="AT37" s="98"/>
      <c r="AU37" s="98"/>
      <c r="AV37" s="98"/>
      <c r="AW37" s="98"/>
      <c r="AX37" s="98"/>
      <c r="AY37" s="98"/>
      <c r="AZ37" s="65"/>
      <c r="BA37" s="66"/>
      <c r="BB37" s="66" t="s">
        <v>88</v>
      </c>
      <c r="BC37" s="66">
        <v>1998</v>
      </c>
      <c r="BD37" s="53">
        <f t="shared" si="0"/>
        <v>34.799999999999997</v>
      </c>
      <c r="BE37" s="53">
        <f t="shared" si="1"/>
        <v>18.399999999999999</v>
      </c>
      <c r="BF37" s="53"/>
      <c r="BG37" s="66"/>
      <c r="BH37" s="58">
        <f t="shared" si="3"/>
        <v>2.7999999999999972</v>
      </c>
      <c r="BI37" s="58">
        <f t="shared" si="4"/>
        <v>2.9000000000000057</v>
      </c>
      <c r="BJ37" s="66"/>
      <c r="BK37" s="58">
        <f t="shared" si="5"/>
        <v>0.69999999999999929</v>
      </c>
      <c r="BL37" s="58">
        <f t="shared" si="6"/>
        <v>0.80000000000000071</v>
      </c>
      <c r="BM37" s="66"/>
      <c r="BN37" s="66"/>
      <c r="BO37" s="66" t="s">
        <v>88</v>
      </c>
      <c r="BP37" s="66">
        <v>1998</v>
      </c>
      <c r="BQ37" s="53">
        <f t="shared" si="2"/>
        <v>1.89</v>
      </c>
      <c r="BR37" s="53"/>
      <c r="BS37" s="53"/>
      <c r="BT37" s="66"/>
      <c r="BU37" s="58">
        <f t="shared" si="7"/>
        <v>0.16999999999999993</v>
      </c>
      <c r="BV37" s="58">
        <f t="shared" si="8"/>
        <v>0.17999999999999994</v>
      </c>
      <c r="BW37" s="66"/>
      <c r="BX37" s="66">
        <v>1</v>
      </c>
      <c r="BY37" s="66"/>
      <c r="BZ37" s="66"/>
      <c r="CA37" s="66"/>
      <c r="CB37" s="66"/>
      <c r="CC37" s="66"/>
    </row>
    <row r="38" spans="2:81" x14ac:dyDescent="0.25">
      <c r="B38" s="35"/>
      <c r="C38" s="54"/>
      <c r="D38" s="67" t="s">
        <v>19</v>
      </c>
      <c r="E38" s="68" t="s">
        <v>20</v>
      </c>
      <c r="F38" s="68" t="s">
        <v>21</v>
      </c>
      <c r="G38" s="67" t="s">
        <v>19</v>
      </c>
      <c r="H38" s="68" t="s">
        <v>20</v>
      </c>
      <c r="I38" s="68" t="s">
        <v>21</v>
      </c>
      <c r="J38" s="35"/>
      <c r="K38" s="35"/>
      <c r="L38" s="35"/>
      <c r="M38" s="35"/>
      <c r="N38" s="35"/>
      <c r="O38" s="35"/>
      <c r="P38" s="67" t="s">
        <v>38</v>
      </c>
      <c r="Q38" s="68" t="s">
        <v>20</v>
      </c>
      <c r="R38" s="68" t="s">
        <v>21</v>
      </c>
      <c r="S38" s="35"/>
      <c r="T38" s="35"/>
      <c r="U38" s="35"/>
      <c r="V38" s="35"/>
      <c r="W38" s="35"/>
      <c r="X38" s="35"/>
      <c r="AS38" s="50"/>
      <c r="AT38" s="69"/>
      <c r="AU38" s="70"/>
      <c r="AV38" s="70"/>
      <c r="AW38" s="70"/>
      <c r="AX38" s="70"/>
      <c r="AY38" s="70"/>
      <c r="AZ38" s="55"/>
      <c r="BB38" s="33" t="s">
        <v>89</v>
      </c>
      <c r="BC38" s="33">
        <v>1999</v>
      </c>
      <c r="BD38" s="53">
        <f t="shared" si="0"/>
        <v>32.9</v>
      </c>
      <c r="BE38" s="53">
        <f t="shared" si="1"/>
        <v>18.100000000000001</v>
      </c>
      <c r="BF38" s="53"/>
      <c r="BH38" s="58">
        <f t="shared" si="3"/>
        <v>2.5999999999999979</v>
      </c>
      <c r="BI38" s="58">
        <f t="shared" si="4"/>
        <v>2.8999999999999986</v>
      </c>
      <c r="BK38" s="58">
        <f t="shared" si="5"/>
        <v>0.70000000000000284</v>
      </c>
      <c r="BL38" s="58">
        <f t="shared" si="6"/>
        <v>0.69999999999999929</v>
      </c>
      <c r="BM38" s="33"/>
      <c r="BN38" s="33"/>
      <c r="BO38" s="33" t="s">
        <v>89</v>
      </c>
      <c r="BP38" s="33">
        <v>1999</v>
      </c>
      <c r="BQ38" s="53">
        <f t="shared" si="2"/>
        <v>1.82</v>
      </c>
      <c r="BR38" s="53"/>
      <c r="BS38" s="53"/>
      <c r="BT38" s="33"/>
      <c r="BU38" s="58">
        <f t="shared" si="7"/>
        <v>0.16000000000000014</v>
      </c>
      <c r="BV38" s="58">
        <f t="shared" si="8"/>
        <v>0.18999999999999972</v>
      </c>
      <c r="BW38" s="33"/>
      <c r="BX38" s="33">
        <v>1</v>
      </c>
      <c r="BY38" s="33"/>
      <c r="BZ38" s="33"/>
      <c r="CA38" s="33"/>
      <c r="CB38" s="33"/>
      <c r="CC38" s="33"/>
    </row>
    <row r="39" spans="2:81" x14ac:dyDescent="0.25">
      <c r="B39" s="35"/>
      <c r="C39" s="35" t="s">
        <v>86</v>
      </c>
      <c r="D39" s="71">
        <f t="shared" ref="D39:D55" si="9">IFERROR(VALUE(FIXED(VLOOKUP($BC35&amp;$C$33&amp;$BB$12&amp;"Maori",ethnicdata,7,FALSE),1)),"N/A")</f>
        <v>39.1</v>
      </c>
      <c r="E39" s="72">
        <f t="shared" ref="E39:E55" si="10">IFERROR(VALUE(FIXED(VLOOKUP($BC35&amp;$C$33&amp;$BB$12&amp;"Maori",ethnicdata,6,FALSE),1)),"N/A")</f>
        <v>36.1</v>
      </c>
      <c r="F39" s="72">
        <f t="shared" ref="F39:F55" si="11">IFERROR(VALUE(FIXED(VLOOKUP($BC35&amp;$C$33&amp;$BB$12&amp;"Maori",ethnicdata,8,FALSE),1)),"N/A")</f>
        <v>42.3</v>
      </c>
      <c r="G39" s="71">
        <f t="shared" ref="G39:G55" si="12">IFERROR(VALUE(FIXED(VLOOKUP($BC35&amp;$C$33&amp;$BB$12&amp;"nonMaori",ethnicdata,7,FALSE),1)),"N/A")</f>
        <v>19.2</v>
      </c>
      <c r="H39" s="72">
        <f t="shared" ref="H39:H55" si="13">IFERROR(VALUE(FIXED(VLOOKUP($BC35&amp;$C$33&amp;$BB$12&amp;"nonMaori",ethnicdata,6,FALSE),1)),"N/A")</f>
        <v>18.5</v>
      </c>
      <c r="I39" s="72">
        <f t="shared" ref="I39:I55" si="14">IFERROR(VALUE(FIXED(VLOOKUP($BC35&amp;$C$33&amp;$BB$12&amp;"nonMaori",ethnicdata,8,FALSE),1)),"N/A")</f>
        <v>20</v>
      </c>
      <c r="J39" s="35"/>
      <c r="K39" s="35"/>
      <c r="L39" s="35"/>
      <c r="M39" s="35"/>
      <c r="N39" s="35"/>
      <c r="O39" s="35" t="s">
        <v>86</v>
      </c>
      <c r="P39" s="73">
        <f t="shared" ref="P39:P55" si="15">IFERROR(VALUE(FIXED(VLOOKUP($BC35&amp;$O$33&amp;$BB$12&amp;"Maori",ethnicdata,10,FALSE),2)),"N/A")</f>
        <v>2.0299999999999998</v>
      </c>
      <c r="Q39" s="74">
        <f t="shared" ref="Q39:Q55" si="16">IFERROR(VALUE(FIXED(VLOOKUP($BC35&amp;$O$33&amp;$BB$12&amp;"Maori",ethnicdata,9,FALSE),2)),"N/A")</f>
        <v>1.86</v>
      </c>
      <c r="R39" s="74">
        <f t="shared" ref="R39:R55" si="17">IFERROR(VALUE(FIXED(VLOOKUP($BC35&amp;$O$33&amp;$BB$12&amp;"Maori",ethnicdata,11,FALSE),2)),"N/A")</f>
        <v>2.23</v>
      </c>
      <c r="S39" s="75"/>
      <c r="T39" s="35"/>
      <c r="U39" s="35"/>
      <c r="V39" s="35"/>
      <c r="W39" s="35"/>
      <c r="X39" s="35"/>
      <c r="AS39" s="50"/>
      <c r="AT39" s="76"/>
      <c r="AU39" s="77"/>
      <c r="AV39" s="77"/>
      <c r="AW39" s="76"/>
      <c r="AX39" s="77"/>
      <c r="AY39" s="77"/>
      <c r="AZ39" s="55"/>
      <c r="BB39" s="33" t="s">
        <v>90</v>
      </c>
      <c r="BC39" s="53">
        <v>2000</v>
      </c>
      <c r="BD39" s="53">
        <f t="shared" si="0"/>
        <v>32</v>
      </c>
      <c r="BE39" s="53">
        <f t="shared" si="1"/>
        <v>17.899999999999999</v>
      </c>
      <c r="BF39" s="53"/>
      <c r="BH39" s="58">
        <f t="shared" si="3"/>
        <v>2.5</v>
      </c>
      <c r="BI39" s="58">
        <f t="shared" si="4"/>
        <v>2.7999999999999972</v>
      </c>
      <c r="BK39" s="58">
        <f t="shared" si="5"/>
        <v>0.69999999999999929</v>
      </c>
      <c r="BL39" s="58">
        <f t="shared" si="6"/>
        <v>0.70000000000000284</v>
      </c>
      <c r="BM39" s="33"/>
      <c r="BN39" s="33"/>
      <c r="BO39" s="33" t="s">
        <v>90</v>
      </c>
      <c r="BP39" s="33">
        <v>2000</v>
      </c>
      <c r="BQ39" s="53">
        <f t="shared" si="2"/>
        <v>1.79</v>
      </c>
      <c r="BR39" s="53"/>
      <c r="BS39" s="53"/>
      <c r="BT39" s="33"/>
      <c r="BU39" s="58">
        <f t="shared" si="7"/>
        <v>0.16000000000000014</v>
      </c>
      <c r="BV39" s="58">
        <f t="shared" si="8"/>
        <v>0.18999999999999995</v>
      </c>
      <c r="BW39" s="33"/>
      <c r="BX39" s="33">
        <v>1</v>
      </c>
      <c r="BY39" s="33"/>
      <c r="BZ39" s="33"/>
      <c r="CA39" s="33"/>
      <c r="CB39" s="33"/>
      <c r="CC39" s="33"/>
    </row>
    <row r="40" spans="2:81" x14ac:dyDescent="0.25">
      <c r="B40" s="35"/>
      <c r="C40" s="35" t="s">
        <v>87</v>
      </c>
      <c r="D40" s="71">
        <f t="shared" si="9"/>
        <v>37.6</v>
      </c>
      <c r="E40" s="72">
        <f t="shared" si="10"/>
        <v>34.700000000000003</v>
      </c>
      <c r="F40" s="72">
        <f t="shared" si="11"/>
        <v>40.700000000000003</v>
      </c>
      <c r="G40" s="71">
        <f t="shared" si="12"/>
        <v>18.8</v>
      </c>
      <c r="H40" s="72">
        <f t="shared" si="13"/>
        <v>18</v>
      </c>
      <c r="I40" s="72">
        <f t="shared" si="14"/>
        <v>19.5</v>
      </c>
      <c r="J40" s="35"/>
      <c r="K40" s="35"/>
      <c r="L40" s="35"/>
      <c r="M40" s="35"/>
      <c r="N40" s="35"/>
      <c r="O40" s="35" t="s">
        <v>87</v>
      </c>
      <c r="P40" s="73">
        <f t="shared" si="15"/>
        <v>2</v>
      </c>
      <c r="Q40" s="74">
        <f t="shared" si="16"/>
        <v>1.83</v>
      </c>
      <c r="R40" s="74">
        <f t="shared" si="17"/>
        <v>2.2000000000000002</v>
      </c>
      <c r="S40" s="75"/>
      <c r="T40" s="35"/>
      <c r="U40" s="35"/>
      <c r="V40" s="35"/>
      <c r="W40" s="35"/>
      <c r="X40" s="35"/>
      <c r="AS40" s="50"/>
      <c r="AT40" s="76"/>
      <c r="AU40" s="77"/>
      <c r="AV40" s="77"/>
      <c r="AW40" s="76"/>
      <c r="AX40" s="77"/>
      <c r="AY40" s="77"/>
      <c r="AZ40" s="55"/>
      <c r="BB40" s="33" t="s">
        <v>91</v>
      </c>
      <c r="BC40" s="33">
        <v>2001</v>
      </c>
      <c r="BD40" s="53">
        <f t="shared" si="0"/>
        <v>33.799999999999997</v>
      </c>
      <c r="BE40" s="53">
        <f t="shared" si="1"/>
        <v>17.399999999999999</v>
      </c>
      <c r="BF40" s="53"/>
      <c r="BH40" s="58">
        <f t="shared" si="3"/>
        <v>2.5999999999999979</v>
      </c>
      <c r="BI40" s="58">
        <f t="shared" si="4"/>
        <v>2.8000000000000043</v>
      </c>
      <c r="BK40" s="58">
        <f t="shared" si="5"/>
        <v>0.59999999999999787</v>
      </c>
      <c r="BL40" s="58">
        <f t="shared" si="6"/>
        <v>0.70000000000000284</v>
      </c>
      <c r="BM40" s="33"/>
      <c r="BN40" s="33"/>
      <c r="BO40" s="33" t="s">
        <v>91</v>
      </c>
      <c r="BP40" s="33">
        <v>2001</v>
      </c>
      <c r="BQ40" s="53">
        <f t="shared" si="2"/>
        <v>1.94</v>
      </c>
      <c r="BR40" s="53"/>
      <c r="BS40" s="53"/>
      <c r="BT40" s="33"/>
      <c r="BU40" s="58">
        <f t="shared" si="7"/>
        <v>0.16999999999999993</v>
      </c>
      <c r="BV40" s="58">
        <f t="shared" si="8"/>
        <v>0.18999999999999995</v>
      </c>
      <c r="BW40" s="33"/>
      <c r="BX40" s="33">
        <v>1</v>
      </c>
      <c r="BY40" s="33"/>
      <c r="BZ40" s="33"/>
      <c r="CA40" s="33"/>
      <c r="CB40" s="33"/>
      <c r="CC40" s="33"/>
    </row>
    <row r="41" spans="2:81" x14ac:dyDescent="0.25">
      <c r="B41" s="35"/>
      <c r="C41" s="35" t="s">
        <v>88</v>
      </c>
      <c r="D41" s="71">
        <f t="shared" si="9"/>
        <v>34.799999999999997</v>
      </c>
      <c r="E41" s="72">
        <f t="shared" si="10"/>
        <v>32</v>
      </c>
      <c r="F41" s="72">
        <f t="shared" si="11"/>
        <v>37.700000000000003</v>
      </c>
      <c r="G41" s="71">
        <f t="shared" si="12"/>
        <v>18.399999999999999</v>
      </c>
      <c r="H41" s="72">
        <f t="shared" si="13"/>
        <v>17.7</v>
      </c>
      <c r="I41" s="72">
        <f t="shared" si="14"/>
        <v>19.2</v>
      </c>
      <c r="J41" s="35"/>
      <c r="K41" s="35"/>
      <c r="L41" s="35"/>
      <c r="M41" s="35"/>
      <c r="N41" s="35"/>
      <c r="O41" s="35" t="s">
        <v>88</v>
      </c>
      <c r="P41" s="73">
        <f t="shared" si="15"/>
        <v>1.89</v>
      </c>
      <c r="Q41" s="74">
        <f t="shared" si="16"/>
        <v>1.72</v>
      </c>
      <c r="R41" s="74">
        <f t="shared" si="17"/>
        <v>2.0699999999999998</v>
      </c>
      <c r="S41" s="75"/>
      <c r="T41" s="35"/>
      <c r="U41" s="35"/>
      <c r="V41" s="35"/>
      <c r="W41" s="35"/>
      <c r="X41" s="35"/>
      <c r="AS41" s="50"/>
      <c r="AT41" s="76"/>
      <c r="AU41" s="77"/>
      <c r="AV41" s="77"/>
      <c r="AW41" s="76"/>
      <c r="AX41" s="77"/>
      <c r="AY41" s="77"/>
      <c r="AZ41" s="55"/>
      <c r="BB41" s="66" t="s">
        <v>92</v>
      </c>
      <c r="BC41" s="66">
        <v>2002</v>
      </c>
      <c r="BD41" s="53">
        <f t="shared" si="0"/>
        <v>35.200000000000003</v>
      </c>
      <c r="BE41" s="53">
        <f t="shared" si="1"/>
        <v>16.899999999999999</v>
      </c>
      <c r="BF41" s="53"/>
      <c r="BH41" s="58">
        <f t="shared" si="3"/>
        <v>2.7000000000000028</v>
      </c>
      <c r="BI41" s="58">
        <f t="shared" si="4"/>
        <v>2.7999999999999972</v>
      </c>
      <c r="BK41" s="58">
        <f t="shared" si="5"/>
        <v>0.59999999999999787</v>
      </c>
      <c r="BL41" s="58">
        <f t="shared" si="6"/>
        <v>0.60000000000000142</v>
      </c>
      <c r="BM41" s="33"/>
      <c r="BN41" s="33"/>
      <c r="BO41" s="66" t="s">
        <v>92</v>
      </c>
      <c r="BP41" s="66">
        <v>2002</v>
      </c>
      <c r="BQ41" s="53">
        <f t="shared" si="2"/>
        <v>2.08</v>
      </c>
      <c r="BR41" s="53"/>
      <c r="BS41" s="53"/>
      <c r="BT41" s="33"/>
      <c r="BU41" s="58">
        <f t="shared" si="7"/>
        <v>0.18000000000000016</v>
      </c>
      <c r="BV41" s="58">
        <f t="shared" si="8"/>
        <v>0.19999999999999973</v>
      </c>
      <c r="BW41" s="33"/>
      <c r="BX41" s="33">
        <v>1</v>
      </c>
      <c r="BY41" s="33"/>
      <c r="BZ41" s="33"/>
      <c r="CA41" s="33"/>
      <c r="CB41" s="33"/>
      <c r="CC41" s="33"/>
    </row>
    <row r="42" spans="2:81" x14ac:dyDescent="0.25">
      <c r="B42" s="35"/>
      <c r="C42" s="35" t="s">
        <v>89</v>
      </c>
      <c r="D42" s="71">
        <f t="shared" si="9"/>
        <v>32.9</v>
      </c>
      <c r="E42" s="72">
        <f t="shared" si="10"/>
        <v>30.3</v>
      </c>
      <c r="F42" s="72">
        <f t="shared" si="11"/>
        <v>35.799999999999997</v>
      </c>
      <c r="G42" s="71">
        <f t="shared" si="12"/>
        <v>18.100000000000001</v>
      </c>
      <c r="H42" s="72">
        <f t="shared" si="13"/>
        <v>17.399999999999999</v>
      </c>
      <c r="I42" s="72">
        <f t="shared" si="14"/>
        <v>18.8</v>
      </c>
      <c r="J42" s="35"/>
      <c r="K42" s="35"/>
      <c r="L42" s="35"/>
      <c r="M42" s="35"/>
      <c r="N42" s="35"/>
      <c r="O42" s="35" t="s">
        <v>89</v>
      </c>
      <c r="P42" s="73">
        <f t="shared" si="15"/>
        <v>1.82</v>
      </c>
      <c r="Q42" s="74">
        <f t="shared" si="16"/>
        <v>1.66</v>
      </c>
      <c r="R42" s="74">
        <f t="shared" si="17"/>
        <v>2.0099999999999998</v>
      </c>
      <c r="S42" s="75"/>
      <c r="T42" s="35"/>
      <c r="U42" s="35"/>
      <c r="V42" s="35"/>
      <c r="W42" s="35"/>
      <c r="X42" s="35"/>
      <c r="AS42" s="50"/>
      <c r="AT42" s="76"/>
      <c r="AU42" s="77"/>
      <c r="AV42" s="77"/>
      <c r="AW42" s="76"/>
      <c r="AX42" s="77"/>
      <c r="AY42" s="77"/>
      <c r="AZ42" s="55"/>
      <c r="BB42" s="33" t="s">
        <v>93</v>
      </c>
      <c r="BC42" s="33">
        <v>2003</v>
      </c>
      <c r="BD42" s="53">
        <f t="shared" si="0"/>
        <v>34.799999999999997</v>
      </c>
      <c r="BE42" s="53">
        <f t="shared" si="1"/>
        <v>16.100000000000001</v>
      </c>
      <c r="BF42" s="53"/>
      <c r="BH42" s="58">
        <f t="shared" si="3"/>
        <v>2.5999999999999943</v>
      </c>
      <c r="BI42" s="58">
        <f t="shared" si="4"/>
        <v>2.8000000000000043</v>
      </c>
      <c r="BK42" s="58">
        <f t="shared" si="5"/>
        <v>0.70000000000000107</v>
      </c>
      <c r="BL42" s="58">
        <f t="shared" si="6"/>
        <v>0.59999999999999787</v>
      </c>
      <c r="BM42" s="33"/>
      <c r="BN42" s="33"/>
      <c r="BO42" s="33" t="s">
        <v>93</v>
      </c>
      <c r="BP42" s="33">
        <v>2003</v>
      </c>
      <c r="BQ42" s="53">
        <f t="shared" si="2"/>
        <v>2.17</v>
      </c>
      <c r="BR42" s="53"/>
      <c r="BS42" s="53"/>
      <c r="BT42" s="33"/>
      <c r="BU42" s="58">
        <f t="shared" si="7"/>
        <v>0.18999999999999995</v>
      </c>
      <c r="BV42" s="58">
        <f t="shared" si="8"/>
        <v>0.20999999999999996</v>
      </c>
      <c r="BW42" s="33"/>
      <c r="BX42" s="33">
        <v>1</v>
      </c>
      <c r="BY42" s="33"/>
      <c r="BZ42" s="33"/>
      <c r="CA42" s="33"/>
      <c r="CB42" s="33"/>
      <c r="CC42" s="33"/>
    </row>
    <row r="43" spans="2:81" x14ac:dyDescent="0.25">
      <c r="B43" s="35"/>
      <c r="C43" s="35" t="s">
        <v>90</v>
      </c>
      <c r="D43" s="71">
        <f t="shared" si="9"/>
        <v>32</v>
      </c>
      <c r="E43" s="72">
        <f t="shared" si="10"/>
        <v>29.5</v>
      </c>
      <c r="F43" s="72">
        <f t="shared" si="11"/>
        <v>34.799999999999997</v>
      </c>
      <c r="G43" s="71">
        <f t="shared" si="12"/>
        <v>17.899999999999999</v>
      </c>
      <c r="H43" s="72">
        <f t="shared" si="13"/>
        <v>17.2</v>
      </c>
      <c r="I43" s="72">
        <f t="shared" si="14"/>
        <v>18.600000000000001</v>
      </c>
      <c r="J43" s="35"/>
      <c r="K43" s="35"/>
      <c r="L43" s="35"/>
      <c r="M43" s="35"/>
      <c r="N43" s="35"/>
      <c r="O43" s="35" t="s">
        <v>90</v>
      </c>
      <c r="P43" s="73">
        <f t="shared" si="15"/>
        <v>1.79</v>
      </c>
      <c r="Q43" s="74">
        <f t="shared" si="16"/>
        <v>1.63</v>
      </c>
      <c r="R43" s="74">
        <f t="shared" si="17"/>
        <v>1.98</v>
      </c>
      <c r="S43" s="75"/>
      <c r="T43" s="35"/>
      <c r="U43" s="35"/>
      <c r="V43" s="35"/>
      <c r="W43" s="35"/>
      <c r="X43" s="35"/>
      <c r="AS43" s="50"/>
      <c r="AT43" s="76"/>
      <c r="AU43" s="77"/>
      <c r="AV43" s="77"/>
      <c r="AW43" s="76"/>
      <c r="AX43" s="77"/>
      <c r="AY43" s="77"/>
      <c r="AZ43" s="55"/>
      <c r="BB43" s="33" t="s">
        <v>94</v>
      </c>
      <c r="BC43" s="53">
        <v>2004</v>
      </c>
      <c r="BD43" s="53">
        <f t="shared" si="0"/>
        <v>33.799999999999997</v>
      </c>
      <c r="BE43" s="53">
        <f t="shared" si="1"/>
        <v>14.8</v>
      </c>
      <c r="BF43" s="53"/>
      <c r="BH43" s="58">
        <f t="shared" si="3"/>
        <v>2.5999999999999979</v>
      </c>
      <c r="BI43" s="58">
        <f t="shared" si="4"/>
        <v>2.7000000000000028</v>
      </c>
      <c r="BK43" s="58">
        <f t="shared" si="5"/>
        <v>0.60000000000000142</v>
      </c>
      <c r="BL43" s="58">
        <f t="shared" si="6"/>
        <v>0.5</v>
      </c>
      <c r="BM43" s="33"/>
      <c r="BN43" s="33"/>
      <c r="BO43" s="33" t="s">
        <v>94</v>
      </c>
      <c r="BP43" s="33">
        <v>2004</v>
      </c>
      <c r="BQ43" s="53">
        <f t="shared" si="2"/>
        <v>2.29</v>
      </c>
      <c r="BR43" s="53"/>
      <c r="BS43" s="53"/>
      <c r="BT43" s="33"/>
      <c r="BU43" s="58">
        <f t="shared" si="7"/>
        <v>0.20000000000000018</v>
      </c>
      <c r="BV43" s="58">
        <f t="shared" si="8"/>
        <v>0.21999999999999975</v>
      </c>
      <c r="BW43" s="33"/>
      <c r="BX43" s="33">
        <v>1</v>
      </c>
      <c r="BY43" s="33"/>
      <c r="BZ43" s="33"/>
      <c r="CA43" s="33"/>
      <c r="CB43" s="33"/>
      <c r="CC43" s="33"/>
    </row>
    <row r="44" spans="2:81" x14ac:dyDescent="0.25">
      <c r="B44" s="35"/>
      <c r="C44" s="35" t="s">
        <v>91</v>
      </c>
      <c r="D44" s="71">
        <f t="shared" si="9"/>
        <v>33.799999999999997</v>
      </c>
      <c r="E44" s="72">
        <f t="shared" si="10"/>
        <v>31.2</v>
      </c>
      <c r="F44" s="72">
        <f t="shared" si="11"/>
        <v>36.6</v>
      </c>
      <c r="G44" s="71">
        <f t="shared" si="12"/>
        <v>17.399999999999999</v>
      </c>
      <c r="H44" s="72">
        <f t="shared" si="13"/>
        <v>16.8</v>
      </c>
      <c r="I44" s="72">
        <f t="shared" si="14"/>
        <v>18.100000000000001</v>
      </c>
      <c r="J44" s="35"/>
      <c r="K44" s="35"/>
      <c r="L44" s="35"/>
      <c r="M44" s="35"/>
      <c r="N44" s="35"/>
      <c r="O44" s="35" t="s">
        <v>91</v>
      </c>
      <c r="P44" s="73">
        <f t="shared" si="15"/>
        <v>1.94</v>
      </c>
      <c r="Q44" s="74">
        <f t="shared" si="16"/>
        <v>1.77</v>
      </c>
      <c r="R44" s="74">
        <f t="shared" si="17"/>
        <v>2.13</v>
      </c>
      <c r="S44" s="75"/>
      <c r="T44" s="35"/>
      <c r="U44" s="35"/>
      <c r="V44" s="35"/>
      <c r="W44" s="35"/>
      <c r="X44" s="35"/>
      <c r="AS44" s="50"/>
      <c r="AT44" s="76"/>
      <c r="AU44" s="77"/>
      <c r="AV44" s="77"/>
      <c r="AW44" s="76"/>
      <c r="AX44" s="77"/>
      <c r="AY44" s="77"/>
      <c r="AZ44" s="55"/>
      <c r="BB44" s="33" t="s">
        <v>95</v>
      </c>
      <c r="BC44" s="33">
        <v>2005</v>
      </c>
      <c r="BD44" s="53">
        <f t="shared" si="0"/>
        <v>33.4</v>
      </c>
      <c r="BE44" s="53">
        <f t="shared" si="1"/>
        <v>14.9</v>
      </c>
      <c r="BF44" s="53"/>
      <c r="BH44" s="58">
        <f t="shared" si="3"/>
        <v>2.5</v>
      </c>
      <c r="BI44" s="58">
        <f t="shared" si="4"/>
        <v>2.7000000000000028</v>
      </c>
      <c r="BK44" s="58">
        <f t="shared" si="5"/>
        <v>0.5</v>
      </c>
      <c r="BL44" s="58">
        <f t="shared" si="6"/>
        <v>0.59999999999999964</v>
      </c>
      <c r="BM44" s="33"/>
      <c r="BN44" s="33"/>
      <c r="BO44" s="33" t="s">
        <v>95</v>
      </c>
      <c r="BP44" s="33">
        <v>2005</v>
      </c>
      <c r="BQ44" s="53">
        <f t="shared" si="2"/>
        <v>2.2400000000000002</v>
      </c>
      <c r="BR44" s="53"/>
      <c r="BS44" s="53"/>
      <c r="BT44" s="33"/>
      <c r="BU44" s="58">
        <f t="shared" si="7"/>
        <v>0.20000000000000018</v>
      </c>
      <c r="BV44" s="58">
        <f t="shared" si="8"/>
        <v>0.20999999999999996</v>
      </c>
      <c r="BW44" s="33"/>
      <c r="BX44" s="33">
        <v>1</v>
      </c>
      <c r="BY44" s="33"/>
      <c r="BZ44" s="33"/>
      <c r="CA44" s="33"/>
      <c r="CB44" s="33"/>
      <c r="CC44" s="33"/>
    </row>
    <row r="45" spans="2:81" x14ac:dyDescent="0.25">
      <c r="B45" s="35"/>
      <c r="C45" s="35" t="s">
        <v>92</v>
      </c>
      <c r="D45" s="71">
        <f t="shared" si="9"/>
        <v>35.200000000000003</v>
      </c>
      <c r="E45" s="72">
        <f t="shared" si="10"/>
        <v>32.5</v>
      </c>
      <c r="F45" s="72">
        <f t="shared" si="11"/>
        <v>38</v>
      </c>
      <c r="G45" s="71">
        <f t="shared" si="12"/>
        <v>16.899999999999999</v>
      </c>
      <c r="H45" s="72">
        <f t="shared" si="13"/>
        <v>16.3</v>
      </c>
      <c r="I45" s="72">
        <f t="shared" si="14"/>
        <v>17.5</v>
      </c>
      <c r="J45" s="35"/>
      <c r="K45" s="35"/>
      <c r="L45" s="35"/>
      <c r="M45" s="35"/>
      <c r="N45" s="35"/>
      <c r="O45" s="35" t="s">
        <v>92</v>
      </c>
      <c r="P45" s="73">
        <f t="shared" si="15"/>
        <v>2.08</v>
      </c>
      <c r="Q45" s="74">
        <f t="shared" si="16"/>
        <v>1.9</v>
      </c>
      <c r="R45" s="74">
        <f t="shared" si="17"/>
        <v>2.2799999999999998</v>
      </c>
      <c r="S45" s="75"/>
      <c r="T45" s="35"/>
      <c r="U45" s="35"/>
      <c r="V45" s="35"/>
      <c r="W45" s="35"/>
      <c r="X45" s="35"/>
      <c r="AS45" s="50"/>
      <c r="AT45" s="76"/>
      <c r="AU45" s="77"/>
      <c r="AV45" s="77"/>
      <c r="AW45" s="76"/>
      <c r="AX45" s="77"/>
      <c r="AY45" s="77"/>
      <c r="AZ45" s="55"/>
      <c r="BB45" s="33" t="s">
        <v>96</v>
      </c>
      <c r="BC45" s="33">
        <v>2006</v>
      </c>
      <c r="BD45" s="53">
        <f t="shared" si="0"/>
        <v>33.200000000000003</v>
      </c>
      <c r="BE45" s="53">
        <f t="shared" si="1"/>
        <v>15.4</v>
      </c>
      <c r="BF45" s="53"/>
      <c r="BH45" s="58">
        <f t="shared" si="3"/>
        <v>2.5000000000000036</v>
      </c>
      <c r="BI45" s="58">
        <f t="shared" si="4"/>
        <v>2.5999999999999943</v>
      </c>
      <c r="BK45" s="58">
        <f t="shared" si="5"/>
        <v>0.59999999999999964</v>
      </c>
      <c r="BL45" s="58">
        <f t="shared" si="6"/>
        <v>0.5</v>
      </c>
      <c r="BM45" s="33"/>
      <c r="BN45" s="33"/>
      <c r="BO45" s="33" t="s">
        <v>96</v>
      </c>
      <c r="BP45" s="33">
        <v>2006</v>
      </c>
      <c r="BQ45" s="53">
        <f t="shared" si="2"/>
        <v>2.16</v>
      </c>
      <c r="BR45" s="53"/>
      <c r="BS45" s="53"/>
      <c r="BT45" s="33"/>
      <c r="BU45" s="58">
        <f t="shared" si="7"/>
        <v>0.19000000000000017</v>
      </c>
      <c r="BV45" s="58">
        <f t="shared" si="8"/>
        <v>0.19999999999999973</v>
      </c>
      <c r="BW45" s="33"/>
      <c r="BX45" s="33">
        <v>1</v>
      </c>
      <c r="BY45" s="33"/>
      <c r="BZ45" s="33"/>
      <c r="CA45" s="33"/>
      <c r="CB45" s="33"/>
      <c r="CC45" s="33"/>
    </row>
    <row r="46" spans="2:81" x14ac:dyDescent="0.25">
      <c r="B46" s="35"/>
      <c r="C46" s="35" t="s">
        <v>93</v>
      </c>
      <c r="D46" s="71">
        <f t="shared" si="9"/>
        <v>34.799999999999997</v>
      </c>
      <c r="E46" s="72">
        <f t="shared" si="10"/>
        <v>32.200000000000003</v>
      </c>
      <c r="F46" s="72">
        <f t="shared" si="11"/>
        <v>37.6</v>
      </c>
      <c r="G46" s="71">
        <f t="shared" si="12"/>
        <v>16.100000000000001</v>
      </c>
      <c r="H46" s="72">
        <f t="shared" si="13"/>
        <v>15.4</v>
      </c>
      <c r="I46" s="72">
        <f t="shared" si="14"/>
        <v>16.7</v>
      </c>
      <c r="J46" s="35"/>
      <c r="K46" s="35"/>
      <c r="L46" s="35"/>
      <c r="M46" s="35"/>
      <c r="N46" s="35"/>
      <c r="O46" s="35" t="s">
        <v>93</v>
      </c>
      <c r="P46" s="73">
        <f t="shared" si="15"/>
        <v>2.17</v>
      </c>
      <c r="Q46" s="74">
        <f t="shared" si="16"/>
        <v>1.98</v>
      </c>
      <c r="R46" s="74">
        <f t="shared" si="17"/>
        <v>2.38</v>
      </c>
      <c r="S46" s="75"/>
      <c r="T46" s="35"/>
      <c r="U46" s="35"/>
      <c r="V46" s="35"/>
      <c r="W46" s="35"/>
      <c r="X46" s="35"/>
      <c r="AS46" s="50"/>
      <c r="AT46" s="76"/>
      <c r="AU46" s="77"/>
      <c r="AV46" s="77"/>
      <c r="AW46" s="76"/>
      <c r="AX46" s="77"/>
      <c r="AY46" s="77"/>
      <c r="AZ46" s="55"/>
      <c r="BB46" s="33" t="s">
        <v>97</v>
      </c>
      <c r="BC46" s="33">
        <v>2007</v>
      </c>
      <c r="BD46" s="53">
        <f t="shared" si="0"/>
        <v>32.4</v>
      </c>
      <c r="BE46" s="53">
        <f t="shared" si="1"/>
        <v>16.3</v>
      </c>
      <c r="BF46" s="53"/>
      <c r="BH46" s="58">
        <f t="shared" si="3"/>
        <v>2.3999999999999986</v>
      </c>
      <c r="BI46" s="58">
        <f t="shared" si="4"/>
        <v>2.6000000000000014</v>
      </c>
      <c r="BK46" s="58">
        <f t="shared" si="5"/>
        <v>0.60000000000000142</v>
      </c>
      <c r="BL46" s="58">
        <f t="shared" si="6"/>
        <v>0.5</v>
      </c>
      <c r="BM46" s="33"/>
      <c r="BN46" s="33"/>
      <c r="BO46" s="33" t="s">
        <v>97</v>
      </c>
      <c r="BP46" s="33">
        <v>2007</v>
      </c>
      <c r="BQ46" s="53">
        <f t="shared" si="2"/>
        <v>2</v>
      </c>
      <c r="BR46" s="53"/>
      <c r="BS46" s="53"/>
      <c r="BT46" s="33"/>
      <c r="BU46" s="58">
        <f t="shared" si="7"/>
        <v>0.17999999999999994</v>
      </c>
      <c r="BV46" s="58">
        <f t="shared" si="8"/>
        <v>0.18999999999999995</v>
      </c>
      <c r="BW46" s="33"/>
      <c r="BX46" s="33">
        <v>1</v>
      </c>
      <c r="BY46" s="33"/>
      <c r="BZ46" s="33"/>
      <c r="CA46" s="33"/>
      <c r="CB46" s="33"/>
      <c r="CC46" s="33"/>
    </row>
    <row r="47" spans="2:81" x14ac:dyDescent="0.25">
      <c r="B47" s="35"/>
      <c r="C47" s="35" t="s">
        <v>94</v>
      </c>
      <c r="D47" s="71">
        <f t="shared" si="9"/>
        <v>33.799999999999997</v>
      </c>
      <c r="E47" s="72">
        <f t="shared" si="10"/>
        <v>31.2</v>
      </c>
      <c r="F47" s="72">
        <f t="shared" si="11"/>
        <v>36.5</v>
      </c>
      <c r="G47" s="71">
        <f t="shared" si="12"/>
        <v>14.8</v>
      </c>
      <c r="H47" s="72">
        <f t="shared" si="13"/>
        <v>14.2</v>
      </c>
      <c r="I47" s="72">
        <f t="shared" si="14"/>
        <v>15.3</v>
      </c>
      <c r="J47" s="35"/>
      <c r="K47" s="35"/>
      <c r="L47" s="35"/>
      <c r="M47" s="35"/>
      <c r="N47" s="35"/>
      <c r="O47" s="35" t="s">
        <v>94</v>
      </c>
      <c r="P47" s="73">
        <f t="shared" si="15"/>
        <v>2.29</v>
      </c>
      <c r="Q47" s="74">
        <f t="shared" si="16"/>
        <v>2.09</v>
      </c>
      <c r="R47" s="74">
        <f t="shared" si="17"/>
        <v>2.5099999999999998</v>
      </c>
      <c r="S47" s="75"/>
      <c r="T47" s="35"/>
      <c r="U47" s="35"/>
      <c r="V47" s="35"/>
      <c r="W47" s="35"/>
      <c r="X47" s="35"/>
      <c r="AS47" s="50"/>
      <c r="AT47" s="76"/>
      <c r="AU47" s="77"/>
      <c r="AV47" s="77"/>
      <c r="AW47" s="76"/>
      <c r="AX47" s="77"/>
      <c r="AY47" s="77"/>
      <c r="AZ47" s="55"/>
      <c r="BB47" s="33" t="s">
        <v>98</v>
      </c>
      <c r="BC47" s="33">
        <v>2008</v>
      </c>
      <c r="BD47" s="53">
        <f t="shared" si="0"/>
        <v>32.200000000000003</v>
      </c>
      <c r="BE47" s="53">
        <f t="shared" si="1"/>
        <v>15.6</v>
      </c>
      <c r="BF47" s="53"/>
      <c r="BH47" s="58">
        <f t="shared" si="3"/>
        <v>2.4000000000000021</v>
      </c>
      <c r="BI47" s="58">
        <f t="shared" si="4"/>
        <v>2.5999999999999943</v>
      </c>
      <c r="BK47" s="58">
        <f t="shared" si="5"/>
        <v>0.5</v>
      </c>
      <c r="BL47" s="58">
        <f t="shared" si="6"/>
        <v>0.59999999999999964</v>
      </c>
      <c r="BM47" s="33"/>
      <c r="BN47" s="33"/>
      <c r="BO47" s="33" t="s">
        <v>98</v>
      </c>
      <c r="BP47" s="33">
        <v>2008</v>
      </c>
      <c r="BQ47" s="53">
        <f t="shared" si="2"/>
        <v>2.0699999999999998</v>
      </c>
      <c r="BR47" s="53"/>
      <c r="BS47" s="53"/>
      <c r="BT47" s="33"/>
      <c r="BU47" s="58">
        <f t="shared" si="7"/>
        <v>0.17999999999999994</v>
      </c>
      <c r="BV47" s="58">
        <f t="shared" si="8"/>
        <v>0.18999999999999995</v>
      </c>
      <c r="BW47" s="33"/>
      <c r="BX47" s="33">
        <v>1</v>
      </c>
      <c r="BY47" s="33"/>
      <c r="BZ47" s="33"/>
      <c r="CA47" s="33"/>
      <c r="CB47" s="33"/>
      <c r="CC47" s="33"/>
    </row>
    <row r="48" spans="2:81" x14ac:dyDescent="0.25">
      <c r="B48" s="35"/>
      <c r="C48" s="35" t="s">
        <v>95</v>
      </c>
      <c r="D48" s="71">
        <f t="shared" si="9"/>
        <v>33.4</v>
      </c>
      <c r="E48" s="72">
        <f t="shared" si="10"/>
        <v>30.9</v>
      </c>
      <c r="F48" s="72">
        <f t="shared" si="11"/>
        <v>36.1</v>
      </c>
      <c r="G48" s="71">
        <f t="shared" si="12"/>
        <v>14.9</v>
      </c>
      <c r="H48" s="72">
        <f t="shared" si="13"/>
        <v>14.4</v>
      </c>
      <c r="I48" s="72">
        <f t="shared" si="14"/>
        <v>15.5</v>
      </c>
      <c r="J48" s="35"/>
      <c r="K48" s="35"/>
      <c r="L48" s="35"/>
      <c r="M48" s="35"/>
      <c r="N48" s="35"/>
      <c r="O48" s="35" t="s">
        <v>95</v>
      </c>
      <c r="P48" s="73">
        <f t="shared" si="15"/>
        <v>2.2400000000000002</v>
      </c>
      <c r="Q48" s="74">
        <f t="shared" si="16"/>
        <v>2.04</v>
      </c>
      <c r="R48" s="74">
        <f t="shared" si="17"/>
        <v>2.4500000000000002</v>
      </c>
      <c r="S48" s="75"/>
      <c r="T48" s="35"/>
      <c r="U48" s="35"/>
      <c r="V48" s="35"/>
      <c r="W48" s="35"/>
      <c r="X48" s="35"/>
      <c r="AS48" s="50"/>
      <c r="AT48" s="76"/>
      <c r="AU48" s="77"/>
      <c r="AV48" s="77"/>
      <c r="AW48" s="76"/>
      <c r="AX48" s="77"/>
      <c r="AY48" s="77"/>
      <c r="AZ48" s="55"/>
      <c r="BB48" s="33" t="s">
        <v>99</v>
      </c>
      <c r="BC48" s="33">
        <v>2009</v>
      </c>
      <c r="BD48" s="53">
        <f t="shared" si="0"/>
        <v>29.8</v>
      </c>
      <c r="BE48" s="53">
        <f t="shared" si="1"/>
        <v>16</v>
      </c>
      <c r="BF48" s="53"/>
      <c r="BH48" s="58">
        <f t="shared" si="3"/>
        <v>2.3000000000000007</v>
      </c>
      <c r="BI48" s="58">
        <f t="shared" si="4"/>
        <v>2.4000000000000021</v>
      </c>
      <c r="BK48" s="58">
        <f t="shared" si="5"/>
        <v>0.5</v>
      </c>
      <c r="BL48" s="58">
        <f t="shared" si="6"/>
        <v>0.60000000000000142</v>
      </c>
      <c r="BM48" s="33"/>
      <c r="BN48" s="33"/>
      <c r="BO48" s="33" t="s">
        <v>99</v>
      </c>
      <c r="BP48" s="33">
        <v>2009</v>
      </c>
      <c r="BQ48" s="53">
        <f t="shared" si="2"/>
        <v>1.86</v>
      </c>
      <c r="BR48" s="53"/>
      <c r="BS48" s="53"/>
      <c r="BT48" s="33"/>
      <c r="BU48" s="58">
        <f t="shared" si="7"/>
        <v>0.17000000000000015</v>
      </c>
      <c r="BV48" s="58">
        <f t="shared" si="8"/>
        <v>0.17999999999999994</v>
      </c>
      <c r="BW48" s="33"/>
      <c r="BX48" s="33">
        <v>1</v>
      </c>
      <c r="BY48" s="33"/>
      <c r="BZ48" s="33"/>
      <c r="CA48" s="33"/>
      <c r="CB48" s="33"/>
      <c r="CC48" s="33"/>
    </row>
    <row r="49" spans="2:81" x14ac:dyDescent="0.25">
      <c r="B49" s="35"/>
      <c r="C49" s="35" t="s">
        <v>96</v>
      </c>
      <c r="D49" s="71">
        <f t="shared" si="9"/>
        <v>33.200000000000003</v>
      </c>
      <c r="E49" s="72">
        <f t="shared" si="10"/>
        <v>30.7</v>
      </c>
      <c r="F49" s="72">
        <f t="shared" si="11"/>
        <v>35.799999999999997</v>
      </c>
      <c r="G49" s="71">
        <f t="shared" si="12"/>
        <v>15.4</v>
      </c>
      <c r="H49" s="72">
        <f t="shared" si="13"/>
        <v>14.8</v>
      </c>
      <c r="I49" s="72">
        <f t="shared" si="14"/>
        <v>15.9</v>
      </c>
      <c r="J49" s="35"/>
      <c r="K49" s="35"/>
      <c r="L49" s="35"/>
      <c r="M49" s="35"/>
      <c r="N49" s="35"/>
      <c r="O49" s="35" t="s">
        <v>96</v>
      </c>
      <c r="P49" s="73">
        <f t="shared" si="15"/>
        <v>2.16</v>
      </c>
      <c r="Q49" s="74">
        <f t="shared" si="16"/>
        <v>1.97</v>
      </c>
      <c r="R49" s="74">
        <f t="shared" si="17"/>
        <v>2.36</v>
      </c>
      <c r="S49" s="75"/>
      <c r="T49" s="35"/>
      <c r="U49" s="35"/>
      <c r="V49" s="35"/>
      <c r="W49" s="35"/>
      <c r="X49" s="35"/>
      <c r="AS49" s="50"/>
      <c r="AT49" s="76"/>
      <c r="AU49" s="77"/>
      <c r="AV49" s="77"/>
      <c r="AW49" s="76"/>
      <c r="AX49" s="77"/>
      <c r="AY49" s="77"/>
      <c r="AZ49" s="55"/>
      <c r="BB49" s="33" t="s">
        <v>100</v>
      </c>
      <c r="BC49" s="33">
        <v>2010</v>
      </c>
      <c r="BD49" s="53">
        <f t="shared" si="0"/>
        <v>27.7</v>
      </c>
      <c r="BE49" s="53">
        <f t="shared" si="1"/>
        <v>14.9</v>
      </c>
      <c r="BF49" s="53"/>
      <c r="BH49" s="58">
        <f t="shared" si="3"/>
        <v>2.1999999999999993</v>
      </c>
      <c r="BI49" s="58">
        <f t="shared" si="4"/>
        <v>2.3000000000000007</v>
      </c>
      <c r="BK49" s="58">
        <f t="shared" si="5"/>
        <v>0.5</v>
      </c>
      <c r="BL49" s="58">
        <f t="shared" si="6"/>
        <v>0.5</v>
      </c>
      <c r="BM49" s="33"/>
      <c r="BN49" s="33"/>
      <c r="BO49" s="33" t="s">
        <v>100</v>
      </c>
      <c r="BP49" s="33">
        <v>2010</v>
      </c>
      <c r="BQ49" s="53">
        <f t="shared" si="2"/>
        <v>1.86</v>
      </c>
      <c r="BR49" s="53"/>
      <c r="BS49" s="53"/>
      <c r="BT49" s="33"/>
      <c r="BU49" s="58">
        <f t="shared" si="7"/>
        <v>0.17000000000000015</v>
      </c>
      <c r="BV49" s="58">
        <f t="shared" si="8"/>
        <v>0.17999999999999994</v>
      </c>
      <c r="BW49" s="33"/>
      <c r="BX49" s="33">
        <v>1</v>
      </c>
      <c r="BY49" s="33"/>
      <c r="BZ49" s="33"/>
      <c r="CA49" s="33"/>
      <c r="CB49" s="33"/>
      <c r="CC49" s="33"/>
    </row>
    <row r="50" spans="2:81" x14ac:dyDescent="0.25">
      <c r="B50" s="35"/>
      <c r="C50" s="35" t="s">
        <v>97</v>
      </c>
      <c r="D50" s="71">
        <f t="shared" si="9"/>
        <v>32.4</v>
      </c>
      <c r="E50" s="72">
        <f t="shared" si="10"/>
        <v>30</v>
      </c>
      <c r="F50" s="72">
        <f t="shared" si="11"/>
        <v>35</v>
      </c>
      <c r="G50" s="71">
        <f t="shared" si="12"/>
        <v>16.3</v>
      </c>
      <c r="H50" s="72">
        <f t="shared" si="13"/>
        <v>15.7</v>
      </c>
      <c r="I50" s="72">
        <f t="shared" si="14"/>
        <v>16.8</v>
      </c>
      <c r="J50" s="35"/>
      <c r="K50" s="35"/>
      <c r="L50" s="35"/>
      <c r="M50" s="35"/>
      <c r="N50" s="35"/>
      <c r="O50" s="35" t="s">
        <v>97</v>
      </c>
      <c r="P50" s="73">
        <f t="shared" si="15"/>
        <v>2</v>
      </c>
      <c r="Q50" s="74">
        <f t="shared" si="16"/>
        <v>1.82</v>
      </c>
      <c r="R50" s="74">
        <f t="shared" si="17"/>
        <v>2.19</v>
      </c>
      <c r="S50" s="75"/>
      <c r="T50" s="35"/>
      <c r="U50" s="35"/>
      <c r="V50" s="35"/>
      <c r="W50" s="35"/>
      <c r="X50" s="35"/>
      <c r="AS50" s="50"/>
      <c r="AT50" s="76"/>
      <c r="AU50" s="77"/>
      <c r="AV50" s="77"/>
      <c r="AW50" s="76"/>
      <c r="AX50" s="77"/>
      <c r="AY50" s="77"/>
      <c r="AZ50" s="55"/>
      <c r="BB50" s="33" t="s">
        <v>101</v>
      </c>
      <c r="BC50" s="33">
        <v>2011</v>
      </c>
      <c r="BD50" s="53">
        <f t="shared" si="0"/>
        <v>23.4</v>
      </c>
      <c r="BE50" s="53">
        <f t="shared" si="1"/>
        <v>14.1</v>
      </c>
      <c r="BF50" s="53"/>
      <c r="BH50" s="58">
        <f t="shared" si="3"/>
        <v>2</v>
      </c>
      <c r="BI50" s="58">
        <f t="shared" si="4"/>
        <v>2.1000000000000014</v>
      </c>
      <c r="BK50" s="58">
        <f t="shared" si="5"/>
        <v>0.5</v>
      </c>
      <c r="BL50" s="58">
        <f t="shared" si="6"/>
        <v>0.5</v>
      </c>
      <c r="BM50" s="33"/>
      <c r="BN50" s="33"/>
      <c r="BO50" s="33" t="s">
        <v>101</v>
      </c>
      <c r="BP50" s="33">
        <v>2011</v>
      </c>
      <c r="BQ50" s="53">
        <f t="shared" si="2"/>
        <v>1.66</v>
      </c>
      <c r="BR50" s="53"/>
      <c r="BS50" s="53"/>
      <c r="BT50" s="33"/>
      <c r="BU50" s="58">
        <f t="shared" si="7"/>
        <v>0.15999999999999992</v>
      </c>
      <c r="BV50" s="58">
        <f t="shared" si="8"/>
        <v>0.18000000000000016</v>
      </c>
      <c r="BW50" s="33"/>
      <c r="BX50" s="33">
        <v>1</v>
      </c>
      <c r="BY50" s="33"/>
      <c r="BZ50" s="33"/>
      <c r="CA50" s="33"/>
      <c r="CB50" s="33"/>
      <c r="CC50" s="33"/>
    </row>
    <row r="51" spans="2:81" x14ac:dyDescent="0.25">
      <c r="B51" s="35"/>
      <c r="C51" s="35" t="s">
        <v>98</v>
      </c>
      <c r="D51" s="71">
        <f t="shared" si="9"/>
        <v>32.200000000000003</v>
      </c>
      <c r="E51" s="72">
        <f t="shared" si="10"/>
        <v>29.8</v>
      </c>
      <c r="F51" s="72">
        <f t="shared" si="11"/>
        <v>34.799999999999997</v>
      </c>
      <c r="G51" s="71">
        <f t="shared" si="12"/>
        <v>15.6</v>
      </c>
      <c r="H51" s="72">
        <f t="shared" si="13"/>
        <v>15.1</v>
      </c>
      <c r="I51" s="72">
        <f t="shared" si="14"/>
        <v>16.2</v>
      </c>
      <c r="J51" s="35"/>
      <c r="K51" s="35"/>
      <c r="L51" s="35"/>
      <c r="M51" s="35"/>
      <c r="N51" s="35"/>
      <c r="O51" s="35" t="s">
        <v>98</v>
      </c>
      <c r="P51" s="73">
        <f t="shared" si="15"/>
        <v>2.0699999999999998</v>
      </c>
      <c r="Q51" s="74">
        <f t="shared" si="16"/>
        <v>1.89</v>
      </c>
      <c r="R51" s="74">
        <f t="shared" si="17"/>
        <v>2.2599999999999998</v>
      </c>
      <c r="S51" s="75"/>
      <c r="T51" s="35"/>
      <c r="U51" s="35"/>
      <c r="V51" s="35"/>
      <c r="W51" s="35"/>
      <c r="X51" s="35"/>
      <c r="AS51" s="50"/>
      <c r="AT51" s="76"/>
      <c r="AU51" s="77"/>
      <c r="AV51" s="77"/>
      <c r="AW51" s="76"/>
      <c r="AX51" s="77"/>
      <c r="AY51" s="77"/>
      <c r="AZ51" s="55"/>
      <c r="BB51" s="33" t="s">
        <v>102</v>
      </c>
      <c r="BC51" s="33">
        <v>2012</v>
      </c>
      <c r="BD51" s="53">
        <f t="shared" si="0"/>
        <v>23.1</v>
      </c>
      <c r="BE51" s="53">
        <f t="shared" si="1"/>
        <v>12.1</v>
      </c>
      <c r="BF51" s="53"/>
      <c r="BH51" s="58">
        <f t="shared" si="3"/>
        <v>1.9000000000000021</v>
      </c>
      <c r="BI51" s="58">
        <f t="shared" si="4"/>
        <v>2.0999999999999979</v>
      </c>
      <c r="BK51" s="58">
        <f t="shared" si="5"/>
        <v>0.5</v>
      </c>
      <c r="BL51" s="58">
        <f t="shared" si="6"/>
        <v>0.40000000000000036</v>
      </c>
      <c r="BM51" s="33"/>
      <c r="BN51" s="33"/>
      <c r="BO51" s="33" t="s">
        <v>102</v>
      </c>
      <c r="BP51" s="33">
        <v>2012</v>
      </c>
      <c r="BQ51" s="53">
        <f t="shared" si="2"/>
        <v>1.92</v>
      </c>
      <c r="BR51" s="53"/>
      <c r="BS51" s="53"/>
      <c r="BT51" s="33"/>
      <c r="BU51" s="58">
        <f t="shared" si="7"/>
        <v>0.18999999999999995</v>
      </c>
      <c r="BV51" s="58">
        <f t="shared" si="8"/>
        <v>0.20999999999999996</v>
      </c>
      <c r="BW51" s="33"/>
      <c r="BX51" s="33">
        <v>1</v>
      </c>
      <c r="BY51" s="33"/>
      <c r="BZ51" s="33"/>
      <c r="CA51" s="33"/>
      <c r="CB51" s="33"/>
      <c r="CC51" s="33"/>
    </row>
    <row r="52" spans="2:81" x14ac:dyDescent="0.25">
      <c r="B52" s="35"/>
      <c r="C52" s="35" t="s">
        <v>99</v>
      </c>
      <c r="D52" s="71">
        <f t="shared" si="9"/>
        <v>29.8</v>
      </c>
      <c r="E52" s="72">
        <f t="shared" si="10"/>
        <v>27.5</v>
      </c>
      <c r="F52" s="72">
        <f t="shared" si="11"/>
        <v>32.200000000000003</v>
      </c>
      <c r="G52" s="71">
        <f t="shared" si="12"/>
        <v>16</v>
      </c>
      <c r="H52" s="72">
        <f t="shared" si="13"/>
        <v>15.5</v>
      </c>
      <c r="I52" s="72">
        <f t="shared" si="14"/>
        <v>16.600000000000001</v>
      </c>
      <c r="J52" s="35"/>
      <c r="K52" s="35"/>
      <c r="L52" s="35"/>
      <c r="M52" s="35"/>
      <c r="N52" s="35"/>
      <c r="O52" s="35" t="s">
        <v>99</v>
      </c>
      <c r="P52" s="73">
        <f t="shared" si="15"/>
        <v>1.86</v>
      </c>
      <c r="Q52" s="74">
        <f t="shared" si="16"/>
        <v>1.69</v>
      </c>
      <c r="R52" s="74">
        <f t="shared" si="17"/>
        <v>2.04</v>
      </c>
      <c r="S52" s="75"/>
      <c r="T52" s="35"/>
      <c r="U52" s="35"/>
      <c r="V52" s="35"/>
      <c r="W52" s="35"/>
      <c r="X52" s="35"/>
      <c r="AS52" s="50"/>
      <c r="AT52" s="76"/>
      <c r="AU52" s="77"/>
      <c r="AV52" s="77"/>
      <c r="AW52" s="76"/>
      <c r="AX52" s="77"/>
      <c r="AY52" s="77"/>
      <c r="AZ52" s="55"/>
      <c r="BK52" s="33"/>
      <c r="BL52" s="33"/>
      <c r="BM52" s="33"/>
      <c r="BN52" s="33"/>
      <c r="BO52" s="33"/>
      <c r="BP52" s="33"/>
      <c r="BQ52" s="33"/>
      <c r="BR52" s="33"/>
      <c r="BS52" s="33"/>
      <c r="BT52" s="33"/>
      <c r="BU52" s="33"/>
      <c r="BV52" s="33"/>
      <c r="BW52" s="33"/>
      <c r="BX52" s="33"/>
      <c r="BY52" s="33"/>
      <c r="BZ52" s="33"/>
      <c r="CA52" s="33"/>
      <c r="CB52" s="33"/>
      <c r="CC52" s="33"/>
    </row>
    <row r="53" spans="2:81" x14ac:dyDescent="0.25">
      <c r="B53" s="35"/>
      <c r="C53" s="35" t="s">
        <v>100</v>
      </c>
      <c r="D53" s="71">
        <f t="shared" si="9"/>
        <v>27.7</v>
      </c>
      <c r="E53" s="72">
        <f t="shared" si="10"/>
        <v>25.5</v>
      </c>
      <c r="F53" s="72">
        <f t="shared" si="11"/>
        <v>30</v>
      </c>
      <c r="G53" s="71">
        <f t="shared" si="12"/>
        <v>14.9</v>
      </c>
      <c r="H53" s="72">
        <f t="shared" si="13"/>
        <v>14.4</v>
      </c>
      <c r="I53" s="72">
        <f t="shared" si="14"/>
        <v>15.4</v>
      </c>
      <c r="J53" s="35"/>
      <c r="K53" s="35"/>
      <c r="L53" s="35"/>
      <c r="M53" s="35"/>
      <c r="N53" s="35"/>
      <c r="O53" s="35" t="s">
        <v>100</v>
      </c>
      <c r="P53" s="73">
        <f t="shared" si="15"/>
        <v>1.86</v>
      </c>
      <c r="Q53" s="74">
        <f t="shared" si="16"/>
        <v>1.69</v>
      </c>
      <c r="R53" s="74">
        <f t="shared" si="17"/>
        <v>2.04</v>
      </c>
      <c r="S53" s="75"/>
      <c r="T53" s="35"/>
      <c r="U53" s="35"/>
      <c r="V53" s="35"/>
      <c r="W53" s="35"/>
      <c r="X53" s="35"/>
      <c r="AS53" s="50"/>
      <c r="AT53" s="76"/>
      <c r="AU53" s="77"/>
      <c r="AV53" s="77"/>
      <c r="AW53" s="76"/>
      <c r="AX53" s="77"/>
      <c r="AY53" s="77"/>
      <c r="AZ53" s="55"/>
      <c r="BA53" s="33" t="s">
        <v>6</v>
      </c>
      <c r="BB53" s="53" t="s">
        <v>86</v>
      </c>
      <c r="BC53" s="53">
        <v>1996</v>
      </c>
      <c r="BD53" s="53">
        <f t="shared" ref="BD53:BD69" si="18">IFERROR(VALUE(FIXED(VLOOKUP($BC53&amp;$BB$29&amp;$BD$12&amp;"Maori",ethnicdata,7,FALSE),1)),NA())</f>
        <v>59</v>
      </c>
      <c r="BE53" s="53">
        <f t="shared" ref="BE53:BE69" si="19">IFERROR(VALUE(FIXED(VLOOKUP($BC53&amp;$BB$29&amp;$BD$12&amp;"nonMaori",ethnicdata,7,FALSE),1)),NA())</f>
        <v>28.5</v>
      </c>
      <c r="BF53" s="53"/>
      <c r="BK53" s="33"/>
      <c r="BL53" s="33"/>
      <c r="BM53" s="33"/>
      <c r="BN53" s="33" t="s">
        <v>6</v>
      </c>
      <c r="BO53" s="53" t="s">
        <v>86</v>
      </c>
      <c r="BP53" s="53">
        <v>1996</v>
      </c>
      <c r="BQ53" s="53">
        <f t="shared" ref="BQ53:BQ69" si="20">IFERROR(VALUE(FIXED(VLOOKUP($BC53&amp;$BB$29&amp;$BD$12&amp;"Maori",ethnicdata,10,FALSE),2)),NA())</f>
        <v>2.0699999999999998</v>
      </c>
      <c r="BR53" s="53"/>
      <c r="BS53" s="53"/>
      <c r="BT53" s="33"/>
      <c r="BU53" s="33"/>
      <c r="BV53" s="33"/>
      <c r="BW53" s="33"/>
      <c r="BX53" s="33"/>
      <c r="BY53" s="33"/>
      <c r="BZ53" s="33"/>
      <c r="CA53" s="33"/>
      <c r="CB53" s="33"/>
      <c r="CC53" s="33"/>
    </row>
    <row r="54" spans="2:81" x14ac:dyDescent="0.25">
      <c r="B54" s="35"/>
      <c r="C54" s="35" t="s">
        <v>101</v>
      </c>
      <c r="D54" s="71">
        <f t="shared" si="9"/>
        <v>23.4</v>
      </c>
      <c r="E54" s="72">
        <f t="shared" si="10"/>
        <v>21.4</v>
      </c>
      <c r="F54" s="72">
        <f t="shared" si="11"/>
        <v>25.5</v>
      </c>
      <c r="G54" s="71">
        <f t="shared" si="12"/>
        <v>14.1</v>
      </c>
      <c r="H54" s="72">
        <f t="shared" si="13"/>
        <v>13.6</v>
      </c>
      <c r="I54" s="72">
        <f t="shared" si="14"/>
        <v>14.6</v>
      </c>
      <c r="J54" s="35"/>
      <c r="K54" s="35"/>
      <c r="L54" s="35"/>
      <c r="M54" s="35"/>
      <c r="N54" s="35"/>
      <c r="O54" s="35" t="s">
        <v>101</v>
      </c>
      <c r="P54" s="73">
        <f t="shared" si="15"/>
        <v>1.66</v>
      </c>
      <c r="Q54" s="74">
        <f t="shared" si="16"/>
        <v>1.5</v>
      </c>
      <c r="R54" s="74">
        <f t="shared" si="17"/>
        <v>1.84</v>
      </c>
      <c r="S54" s="75"/>
      <c r="T54" s="35"/>
      <c r="U54" s="35"/>
      <c r="V54" s="35"/>
      <c r="W54" s="35"/>
      <c r="X54" s="35"/>
      <c r="AS54" s="50"/>
      <c r="AT54" s="76"/>
      <c r="AU54" s="77"/>
      <c r="AV54" s="77"/>
      <c r="AW54" s="76"/>
      <c r="AX54" s="77"/>
      <c r="AY54" s="77"/>
      <c r="AZ54" s="55"/>
      <c r="BB54" s="33" t="s">
        <v>87</v>
      </c>
      <c r="BC54" s="33">
        <v>1997</v>
      </c>
      <c r="BD54" s="53">
        <f t="shared" si="18"/>
        <v>54.6</v>
      </c>
      <c r="BE54" s="53">
        <f t="shared" si="19"/>
        <v>27.6</v>
      </c>
      <c r="BF54" s="53"/>
      <c r="BK54" s="33"/>
      <c r="BL54" s="33"/>
      <c r="BM54" s="33"/>
      <c r="BN54" s="33"/>
      <c r="BO54" s="33" t="s">
        <v>87</v>
      </c>
      <c r="BP54" s="33">
        <v>1997</v>
      </c>
      <c r="BQ54" s="53">
        <f t="shared" si="20"/>
        <v>1.98</v>
      </c>
      <c r="BR54" s="53"/>
      <c r="BS54" s="53"/>
      <c r="BT54" s="33"/>
      <c r="BU54" s="33"/>
      <c r="BV54" s="33"/>
      <c r="BW54" s="33"/>
      <c r="BX54" s="33"/>
      <c r="BY54" s="33"/>
      <c r="BZ54" s="33"/>
      <c r="CA54" s="33"/>
      <c r="CB54" s="33"/>
      <c r="CC54" s="33"/>
    </row>
    <row r="55" spans="2:81" x14ac:dyDescent="0.25">
      <c r="B55" s="35"/>
      <c r="C55" s="78" t="s">
        <v>102</v>
      </c>
      <c r="D55" s="79">
        <f t="shared" si="9"/>
        <v>23.1</v>
      </c>
      <c r="E55" s="80">
        <f t="shared" si="10"/>
        <v>21.2</v>
      </c>
      <c r="F55" s="80">
        <f t="shared" si="11"/>
        <v>25.2</v>
      </c>
      <c r="G55" s="79">
        <f t="shared" si="12"/>
        <v>12.1</v>
      </c>
      <c r="H55" s="80">
        <f t="shared" si="13"/>
        <v>11.6</v>
      </c>
      <c r="I55" s="80">
        <f t="shared" si="14"/>
        <v>12.5</v>
      </c>
      <c r="J55" s="35"/>
      <c r="K55" s="35"/>
      <c r="L55" s="35"/>
      <c r="M55" s="35"/>
      <c r="N55" s="35"/>
      <c r="O55" s="78" t="s">
        <v>102</v>
      </c>
      <c r="P55" s="81">
        <f t="shared" si="15"/>
        <v>1.92</v>
      </c>
      <c r="Q55" s="82">
        <f t="shared" si="16"/>
        <v>1.73</v>
      </c>
      <c r="R55" s="82">
        <f t="shared" si="17"/>
        <v>2.13</v>
      </c>
      <c r="S55" s="75"/>
      <c r="T55" s="35"/>
      <c r="U55" s="35"/>
      <c r="V55" s="35"/>
      <c r="W55" s="35"/>
      <c r="X55" s="35"/>
      <c r="AS55" s="50"/>
      <c r="AT55" s="76"/>
      <c r="AU55" s="77"/>
      <c r="AV55" s="77"/>
      <c r="AW55" s="76"/>
      <c r="AX55" s="77"/>
      <c r="AY55" s="77"/>
      <c r="AZ55" s="55"/>
      <c r="BB55" s="66" t="s">
        <v>88</v>
      </c>
      <c r="BC55" s="66">
        <v>1998</v>
      </c>
      <c r="BD55" s="53">
        <f t="shared" si="18"/>
        <v>49.8</v>
      </c>
      <c r="BE55" s="53">
        <f t="shared" si="19"/>
        <v>26.8</v>
      </c>
      <c r="BF55" s="53"/>
      <c r="BK55" s="33"/>
      <c r="BL55" s="33"/>
      <c r="BM55" s="33"/>
      <c r="BN55" s="33"/>
      <c r="BO55" s="66" t="s">
        <v>88</v>
      </c>
      <c r="BP55" s="66">
        <v>1998</v>
      </c>
      <c r="BQ55" s="53">
        <f t="shared" si="20"/>
        <v>1.86</v>
      </c>
      <c r="BR55" s="53"/>
      <c r="BS55" s="53"/>
      <c r="BT55" s="33"/>
      <c r="BU55" s="33"/>
      <c r="BV55" s="33"/>
      <c r="BW55" s="33"/>
      <c r="BX55" s="33"/>
      <c r="BY55" s="33"/>
      <c r="BZ55" s="33"/>
      <c r="CA55" s="33"/>
      <c r="CB55" s="33"/>
      <c r="CC55" s="33"/>
    </row>
    <row r="56" spans="2:81" x14ac:dyDescent="0.25">
      <c r="B56" s="35"/>
      <c r="C56" s="39"/>
      <c r="D56" s="39"/>
      <c r="E56" s="39"/>
      <c r="F56" s="39"/>
      <c r="G56" s="39"/>
      <c r="H56" s="39"/>
      <c r="I56" s="39"/>
      <c r="J56" s="39"/>
      <c r="K56" s="39"/>
      <c r="L56" s="39"/>
      <c r="M56" s="39"/>
      <c r="N56" s="39"/>
      <c r="O56" s="39"/>
      <c r="P56" s="101">
        <f>AVERAGE(P39:P55)</f>
        <v>1.9870588235294118</v>
      </c>
      <c r="Q56" s="39"/>
      <c r="R56" s="35"/>
      <c r="S56" s="35"/>
      <c r="T56" s="35"/>
      <c r="U56" s="35"/>
      <c r="V56" s="35"/>
      <c r="W56" s="35"/>
      <c r="X56" s="35"/>
      <c r="AS56" s="83"/>
      <c r="AT56" s="83"/>
      <c r="AU56" s="83"/>
      <c r="AV56" s="83"/>
      <c r="AW56" s="83"/>
      <c r="AX56" s="83"/>
      <c r="AY56" s="83"/>
      <c r="AZ56" s="55"/>
      <c r="BB56" s="33" t="s">
        <v>89</v>
      </c>
      <c r="BC56" s="33">
        <v>1999</v>
      </c>
      <c r="BD56" s="53">
        <f t="shared" si="18"/>
        <v>46.6</v>
      </c>
      <c r="BE56" s="53">
        <f t="shared" si="19"/>
        <v>26.4</v>
      </c>
      <c r="BF56" s="53"/>
      <c r="BK56" s="33"/>
      <c r="BL56" s="33"/>
      <c r="BM56" s="33"/>
      <c r="BN56" s="33"/>
      <c r="BO56" s="33" t="s">
        <v>89</v>
      </c>
      <c r="BP56" s="33">
        <v>1999</v>
      </c>
      <c r="BQ56" s="53">
        <f t="shared" si="20"/>
        <v>1.77</v>
      </c>
      <c r="BR56" s="53"/>
      <c r="BS56" s="53"/>
      <c r="BT56" s="33"/>
      <c r="BU56" s="33"/>
      <c r="BV56" s="33"/>
      <c r="BW56" s="33"/>
      <c r="BX56" s="33"/>
      <c r="BY56" s="33"/>
      <c r="BZ56" s="33"/>
      <c r="CA56" s="33"/>
      <c r="CB56" s="33"/>
      <c r="CC56" s="33"/>
    </row>
    <row r="57" spans="2:81" x14ac:dyDescent="0.25">
      <c r="B57" s="35"/>
      <c r="C57" s="39" t="s">
        <v>23</v>
      </c>
      <c r="D57" s="39"/>
      <c r="E57" s="39"/>
      <c r="F57" s="39"/>
      <c r="G57" s="39"/>
      <c r="H57" s="39"/>
      <c r="I57" s="39"/>
      <c r="J57" s="39"/>
      <c r="K57" s="39"/>
      <c r="L57" s="39"/>
      <c r="M57" s="39"/>
      <c r="N57" s="39"/>
      <c r="O57" s="39" t="s">
        <v>23</v>
      </c>
      <c r="P57" s="39"/>
      <c r="Q57" s="39"/>
      <c r="R57" s="35"/>
      <c r="S57" s="35"/>
      <c r="T57" s="35"/>
      <c r="U57" s="35"/>
      <c r="V57" s="35"/>
      <c r="W57" s="35"/>
      <c r="X57" s="35"/>
      <c r="AV57" s="50"/>
      <c r="AW57" s="76"/>
      <c r="AX57" s="84"/>
      <c r="AY57" s="84"/>
      <c r="AZ57" s="55"/>
      <c r="BB57" s="33" t="s">
        <v>90</v>
      </c>
      <c r="BC57" s="53">
        <v>2000</v>
      </c>
      <c r="BD57" s="53">
        <f t="shared" si="18"/>
        <v>45</v>
      </c>
      <c r="BE57" s="53">
        <f t="shared" si="19"/>
        <v>26.5</v>
      </c>
      <c r="BF57" s="53"/>
      <c r="BK57" s="33"/>
      <c r="BL57" s="33"/>
      <c r="BM57" s="33"/>
      <c r="BN57" s="33"/>
      <c r="BO57" s="33" t="s">
        <v>90</v>
      </c>
      <c r="BP57" s="53">
        <v>2000</v>
      </c>
      <c r="BQ57" s="53">
        <f t="shared" si="20"/>
        <v>1.69</v>
      </c>
      <c r="BR57" s="53"/>
      <c r="BS57" s="53"/>
      <c r="BT57" s="33"/>
      <c r="BU57" s="33"/>
      <c r="BV57" s="33"/>
      <c r="BW57" s="33"/>
      <c r="BX57" s="33"/>
      <c r="BY57" s="33"/>
      <c r="BZ57" s="33"/>
      <c r="CA57" s="33"/>
      <c r="CB57" s="33"/>
      <c r="CC57" s="33"/>
    </row>
    <row r="58" spans="2:81" x14ac:dyDescent="0.25">
      <c r="B58" s="35"/>
      <c r="C58" s="39" t="s">
        <v>115</v>
      </c>
      <c r="D58" s="35"/>
      <c r="E58" s="35"/>
      <c r="F58" s="35"/>
      <c r="G58" s="35"/>
      <c r="H58" s="35"/>
      <c r="I58" s="35"/>
      <c r="J58" s="35"/>
      <c r="K58" s="35"/>
      <c r="L58" s="35"/>
      <c r="M58" s="35"/>
      <c r="N58" s="35"/>
      <c r="O58" s="39" t="s">
        <v>35</v>
      </c>
      <c r="P58" s="35"/>
      <c r="Q58" s="39"/>
      <c r="R58" s="35"/>
      <c r="S58" s="35"/>
      <c r="T58" s="35"/>
      <c r="U58" s="35"/>
      <c r="V58" s="35"/>
      <c r="W58" s="35"/>
      <c r="X58" s="35"/>
      <c r="AV58" s="50"/>
      <c r="AW58" s="76"/>
      <c r="AX58" s="84"/>
      <c r="AY58" s="84"/>
      <c r="AZ58" s="55"/>
      <c r="BB58" s="33" t="s">
        <v>91</v>
      </c>
      <c r="BC58" s="33">
        <v>2001</v>
      </c>
      <c r="BD58" s="53">
        <f t="shared" si="18"/>
        <v>47.6</v>
      </c>
      <c r="BE58" s="53">
        <f t="shared" si="19"/>
        <v>25.7</v>
      </c>
      <c r="BF58" s="53"/>
      <c r="BK58" s="33"/>
      <c r="BL58" s="33"/>
      <c r="BM58" s="33"/>
      <c r="BN58" s="33"/>
      <c r="BO58" s="33" t="s">
        <v>91</v>
      </c>
      <c r="BP58" s="33">
        <v>2001</v>
      </c>
      <c r="BQ58" s="53">
        <f t="shared" si="20"/>
        <v>1.85</v>
      </c>
      <c r="BR58" s="53"/>
      <c r="BS58" s="53"/>
      <c r="BT58" s="33"/>
      <c r="BU58" s="33"/>
      <c r="BV58" s="33"/>
      <c r="BW58" s="33"/>
      <c r="BX58" s="33"/>
      <c r="BY58" s="33"/>
      <c r="BZ58" s="33"/>
      <c r="CA58" s="33"/>
      <c r="CB58" s="33"/>
      <c r="CC58" s="33"/>
    </row>
    <row r="59" spans="2:81" ht="12" customHeight="1" x14ac:dyDescent="0.25">
      <c r="B59" s="39"/>
      <c r="C59" s="39" t="s">
        <v>24</v>
      </c>
      <c r="D59" s="35"/>
      <c r="E59" s="35"/>
      <c r="F59" s="35"/>
      <c r="G59" s="35"/>
      <c r="H59" s="35"/>
      <c r="I59" s="39"/>
      <c r="J59" s="39"/>
      <c r="K59" s="39"/>
      <c r="L59" s="39"/>
      <c r="M59" s="39"/>
      <c r="N59" s="39"/>
      <c r="O59" s="39" t="s">
        <v>24</v>
      </c>
      <c r="P59" s="85"/>
      <c r="Q59" s="85"/>
      <c r="R59" s="35"/>
      <c r="S59" s="35"/>
      <c r="T59" s="35"/>
      <c r="U59" s="35"/>
      <c r="V59" s="35"/>
      <c r="W59" s="35"/>
      <c r="X59" s="35"/>
      <c r="AV59" s="50"/>
      <c r="AW59" s="76"/>
      <c r="AX59" s="84"/>
      <c r="AY59" s="84"/>
      <c r="AZ59" s="55"/>
      <c r="BB59" s="66" t="s">
        <v>92</v>
      </c>
      <c r="BC59" s="66">
        <v>2002</v>
      </c>
      <c r="BD59" s="53">
        <f t="shared" si="18"/>
        <v>49.3</v>
      </c>
      <c r="BE59" s="53">
        <f t="shared" si="19"/>
        <v>24.5</v>
      </c>
      <c r="BF59" s="53"/>
      <c r="BK59" s="33"/>
      <c r="BL59" s="33"/>
      <c r="BM59" s="33"/>
      <c r="BN59" s="33"/>
      <c r="BO59" s="66" t="s">
        <v>92</v>
      </c>
      <c r="BP59" s="66">
        <v>2002</v>
      </c>
      <c r="BQ59" s="53">
        <f t="shared" si="20"/>
        <v>2.0099999999999998</v>
      </c>
      <c r="BR59" s="53"/>
      <c r="BS59" s="53"/>
      <c r="BT59" s="33"/>
      <c r="BU59" s="33"/>
      <c r="BV59" s="33"/>
      <c r="BW59" s="33"/>
      <c r="BX59" s="33"/>
      <c r="BY59" s="33"/>
      <c r="BZ59" s="33"/>
      <c r="CA59" s="33"/>
      <c r="CB59" s="33"/>
      <c r="CC59" s="33"/>
    </row>
    <row r="60" spans="2:81" x14ac:dyDescent="0.25">
      <c r="B60" s="35"/>
      <c r="C60" s="39" t="s">
        <v>25</v>
      </c>
      <c r="D60" s="39"/>
      <c r="E60" s="39"/>
      <c r="F60" s="39"/>
      <c r="G60" s="39"/>
      <c r="H60" s="39"/>
      <c r="I60" s="35"/>
      <c r="J60" s="39"/>
      <c r="K60" s="39"/>
      <c r="L60" s="39"/>
      <c r="M60" s="39"/>
      <c r="N60" s="39"/>
      <c r="O60" s="39" t="s">
        <v>25</v>
      </c>
      <c r="P60" s="35"/>
      <c r="Q60" s="85"/>
      <c r="R60" s="35"/>
      <c r="S60" s="35"/>
      <c r="T60" s="35"/>
      <c r="U60" s="35"/>
      <c r="V60" s="35"/>
      <c r="W60" s="35"/>
      <c r="X60" s="35"/>
      <c r="AV60" s="50"/>
      <c r="AW60" s="76"/>
      <c r="AX60" s="84"/>
      <c r="AY60" s="84"/>
      <c r="AZ60" s="55"/>
      <c r="BB60" s="33" t="s">
        <v>93</v>
      </c>
      <c r="BC60" s="33">
        <v>2003</v>
      </c>
      <c r="BD60" s="53">
        <f t="shared" si="18"/>
        <v>50.5</v>
      </c>
      <c r="BE60" s="53">
        <f t="shared" si="19"/>
        <v>23.5</v>
      </c>
      <c r="BF60" s="53"/>
      <c r="BK60" s="33"/>
      <c r="BL60" s="33"/>
      <c r="BM60" s="33"/>
      <c r="BN60" s="33"/>
      <c r="BO60" s="33" t="s">
        <v>93</v>
      </c>
      <c r="BP60" s="33">
        <v>2003</v>
      </c>
      <c r="BQ60" s="53">
        <f t="shared" si="20"/>
        <v>2.15</v>
      </c>
      <c r="BR60" s="53"/>
      <c r="BS60" s="53"/>
      <c r="BT60" s="33"/>
      <c r="BU60" s="33"/>
      <c r="BV60" s="33"/>
      <c r="BW60" s="33"/>
      <c r="BX60" s="33"/>
      <c r="BY60" s="33"/>
      <c r="BZ60" s="33"/>
      <c r="CA60" s="33"/>
      <c r="CB60" s="33"/>
      <c r="CC60" s="33"/>
    </row>
    <row r="61" spans="2:81" x14ac:dyDescent="0.25">
      <c r="B61" s="39"/>
      <c r="C61" s="39" t="s">
        <v>130</v>
      </c>
      <c r="D61" s="39"/>
      <c r="E61" s="39"/>
      <c r="F61" s="39"/>
      <c r="G61" s="39"/>
      <c r="H61" s="39"/>
      <c r="I61" s="39"/>
      <c r="J61" s="35"/>
      <c r="K61" s="35"/>
      <c r="L61" s="35"/>
      <c r="M61" s="35"/>
      <c r="N61" s="35"/>
      <c r="O61" s="39" t="s">
        <v>36</v>
      </c>
      <c r="P61" s="35"/>
      <c r="Q61" s="35"/>
      <c r="R61" s="35"/>
      <c r="S61" s="35"/>
      <c r="T61" s="35"/>
      <c r="U61" s="35"/>
      <c r="V61" s="35"/>
      <c r="W61" s="35"/>
      <c r="X61" s="35"/>
      <c r="AV61" s="50"/>
      <c r="AW61" s="76"/>
      <c r="AX61" s="84"/>
      <c r="AY61" s="84"/>
      <c r="AZ61" s="55"/>
      <c r="BB61" s="33" t="s">
        <v>94</v>
      </c>
      <c r="BC61" s="53">
        <v>2004</v>
      </c>
      <c r="BD61" s="53">
        <f t="shared" si="18"/>
        <v>49.3</v>
      </c>
      <c r="BE61" s="53">
        <f t="shared" si="19"/>
        <v>21.9</v>
      </c>
      <c r="BF61" s="53"/>
      <c r="BK61" s="33"/>
      <c r="BL61" s="33"/>
      <c r="BM61" s="33"/>
      <c r="BN61" s="33"/>
      <c r="BO61" s="33" t="s">
        <v>94</v>
      </c>
      <c r="BP61" s="53">
        <v>2004</v>
      </c>
      <c r="BQ61" s="53">
        <f t="shared" si="20"/>
        <v>2.25</v>
      </c>
      <c r="BR61" s="53"/>
      <c r="BS61" s="53"/>
      <c r="BT61" s="33"/>
      <c r="BU61" s="33"/>
      <c r="BV61" s="33"/>
      <c r="BW61" s="33"/>
      <c r="BX61" s="33"/>
      <c r="BY61" s="33"/>
      <c r="BZ61" s="33"/>
      <c r="CA61" s="33"/>
      <c r="CB61" s="33"/>
      <c r="CC61" s="33"/>
    </row>
    <row r="62" spans="2:81" x14ac:dyDescent="0.25">
      <c r="B62" s="39"/>
      <c r="C62" s="39"/>
      <c r="D62" s="39"/>
      <c r="E62" s="39"/>
      <c r="F62" s="39"/>
      <c r="G62" s="39"/>
      <c r="H62" s="39"/>
      <c r="I62" s="39"/>
      <c r="J62" s="35"/>
      <c r="K62" s="35"/>
      <c r="L62" s="35"/>
      <c r="M62" s="35"/>
      <c r="N62" s="35"/>
      <c r="O62" s="35"/>
      <c r="P62" s="35"/>
      <c r="Q62" s="35"/>
      <c r="R62" s="35"/>
      <c r="S62" s="35"/>
      <c r="T62" s="35"/>
      <c r="U62" s="35"/>
      <c r="V62" s="35"/>
      <c r="W62" s="35"/>
      <c r="X62" s="35"/>
      <c r="AV62" s="50"/>
      <c r="AW62" s="76"/>
      <c r="AX62" s="84"/>
      <c r="AY62" s="84"/>
      <c r="AZ62" s="55"/>
      <c r="BB62" s="33" t="s">
        <v>95</v>
      </c>
      <c r="BC62" s="33">
        <v>2005</v>
      </c>
      <c r="BD62" s="53">
        <f t="shared" si="18"/>
        <v>49</v>
      </c>
      <c r="BE62" s="53">
        <f t="shared" si="19"/>
        <v>22.2</v>
      </c>
      <c r="BF62" s="53"/>
      <c r="BK62" s="33"/>
      <c r="BL62" s="33"/>
      <c r="BM62" s="33"/>
      <c r="BN62" s="33"/>
      <c r="BO62" s="33" t="s">
        <v>95</v>
      </c>
      <c r="BP62" s="33">
        <v>2005</v>
      </c>
      <c r="BQ62" s="53">
        <f t="shared" si="20"/>
        <v>2.2000000000000002</v>
      </c>
      <c r="BR62" s="53"/>
      <c r="BS62" s="53"/>
      <c r="BT62" s="33"/>
      <c r="BU62" s="33"/>
      <c r="BV62" s="33"/>
      <c r="BW62" s="33"/>
      <c r="BX62" s="33"/>
      <c r="BY62" s="33"/>
      <c r="BZ62" s="33"/>
      <c r="CA62" s="33"/>
      <c r="CB62" s="33"/>
      <c r="CC62" s="33"/>
    </row>
    <row r="63" spans="2:81" x14ac:dyDescent="0.25">
      <c r="B63" s="35"/>
      <c r="C63" s="39" t="s">
        <v>22</v>
      </c>
      <c r="D63" s="35"/>
      <c r="E63" s="35"/>
      <c r="F63" s="35"/>
      <c r="G63" s="35"/>
      <c r="H63" s="35"/>
      <c r="I63" s="35"/>
      <c r="J63" s="35"/>
      <c r="K63" s="35"/>
      <c r="L63" s="35"/>
      <c r="M63" s="35"/>
      <c r="N63" s="35"/>
      <c r="O63" s="39" t="s">
        <v>22</v>
      </c>
      <c r="P63" s="85"/>
      <c r="Q63" s="85"/>
      <c r="R63" s="35"/>
      <c r="S63" s="35"/>
      <c r="T63" s="35"/>
      <c r="U63" s="35"/>
      <c r="V63" s="35"/>
      <c r="W63" s="35"/>
      <c r="X63" s="35"/>
      <c r="AV63" s="50"/>
      <c r="AW63" s="76"/>
      <c r="AX63" s="84"/>
      <c r="AY63" s="84"/>
      <c r="AZ63" s="55"/>
      <c r="BB63" s="33" t="s">
        <v>96</v>
      </c>
      <c r="BC63" s="33">
        <v>2006</v>
      </c>
      <c r="BD63" s="53">
        <f t="shared" si="18"/>
        <v>47.2</v>
      </c>
      <c r="BE63" s="53">
        <f t="shared" si="19"/>
        <v>22.6</v>
      </c>
      <c r="BF63" s="53"/>
      <c r="BK63" s="33"/>
      <c r="BL63" s="33"/>
      <c r="BM63" s="33"/>
      <c r="BN63" s="33"/>
      <c r="BO63" s="33" t="s">
        <v>96</v>
      </c>
      <c r="BP63" s="33">
        <v>2006</v>
      </c>
      <c r="BQ63" s="53">
        <f t="shared" si="20"/>
        <v>2.09</v>
      </c>
      <c r="BR63" s="53"/>
      <c r="BS63" s="53"/>
      <c r="BT63" s="33"/>
      <c r="BU63" s="33"/>
      <c r="BV63" s="33"/>
      <c r="BW63" s="33"/>
      <c r="BX63" s="33"/>
      <c r="BY63" s="33"/>
      <c r="BZ63" s="33"/>
      <c r="CA63" s="33"/>
      <c r="CB63" s="33"/>
      <c r="CC63" s="33"/>
    </row>
    <row r="64" spans="2:81" x14ac:dyDescent="0.25">
      <c r="B64" s="35"/>
      <c r="C64" s="39" t="s">
        <v>116</v>
      </c>
      <c r="D64" s="39"/>
      <c r="E64" s="39"/>
      <c r="F64" s="39"/>
      <c r="G64" s="39"/>
      <c r="H64" s="39"/>
      <c r="I64" s="35"/>
      <c r="J64" s="35"/>
      <c r="K64" s="35"/>
      <c r="L64" s="35"/>
      <c r="M64" s="35"/>
      <c r="N64" s="35"/>
      <c r="O64" s="39" t="s">
        <v>116</v>
      </c>
      <c r="P64" s="85"/>
      <c r="Q64" s="85"/>
      <c r="R64" s="35"/>
      <c r="S64" s="35"/>
      <c r="T64" s="35"/>
      <c r="U64" s="35"/>
      <c r="V64" s="35"/>
      <c r="W64" s="35"/>
      <c r="X64" s="35"/>
      <c r="AV64" s="50"/>
      <c r="AW64" s="76"/>
      <c r="AX64" s="84"/>
      <c r="AY64" s="84"/>
      <c r="AZ64" s="55"/>
      <c r="BB64" s="33" t="s">
        <v>97</v>
      </c>
      <c r="BC64" s="33">
        <v>2007</v>
      </c>
      <c r="BD64" s="53">
        <f t="shared" si="18"/>
        <v>46.8</v>
      </c>
      <c r="BE64" s="53">
        <f t="shared" si="19"/>
        <v>23.6</v>
      </c>
      <c r="BK64" s="33"/>
      <c r="BL64" s="33"/>
      <c r="BM64" s="33"/>
      <c r="BN64" s="33"/>
      <c r="BO64" s="33" t="s">
        <v>97</v>
      </c>
      <c r="BP64" s="33">
        <v>2007</v>
      </c>
      <c r="BQ64" s="53">
        <f t="shared" si="20"/>
        <v>1.98</v>
      </c>
      <c r="BR64" s="33"/>
      <c r="BS64" s="33"/>
      <c r="BT64" s="33"/>
      <c r="BU64" s="33"/>
      <c r="BV64" s="33"/>
      <c r="BW64" s="33"/>
      <c r="BX64" s="33"/>
      <c r="BY64" s="33"/>
      <c r="BZ64" s="33"/>
      <c r="CA64" s="33"/>
      <c r="CB64" s="33"/>
      <c r="CC64" s="33"/>
    </row>
    <row r="65" spans="2:81" x14ac:dyDescent="0.25">
      <c r="B65" s="35"/>
      <c r="C65" s="39"/>
      <c r="D65" s="35"/>
      <c r="E65" s="35"/>
      <c r="F65" s="35"/>
      <c r="G65" s="35"/>
      <c r="H65" s="35"/>
      <c r="I65" s="35"/>
      <c r="J65" s="35"/>
      <c r="K65" s="35"/>
      <c r="L65" s="35"/>
      <c r="M65" s="35"/>
      <c r="N65" s="35"/>
      <c r="O65" s="85"/>
      <c r="P65" s="85"/>
      <c r="Q65" s="85"/>
      <c r="R65" s="35"/>
      <c r="S65" s="35"/>
      <c r="T65" s="35"/>
      <c r="U65" s="35"/>
      <c r="V65" s="35"/>
      <c r="W65" s="35"/>
      <c r="X65" s="35"/>
      <c r="AV65" s="50"/>
      <c r="AW65" s="76"/>
      <c r="AX65" s="84"/>
      <c r="AY65" s="84"/>
      <c r="AZ65" s="55"/>
      <c r="BB65" s="33" t="s">
        <v>98</v>
      </c>
      <c r="BC65" s="33">
        <v>2008</v>
      </c>
      <c r="BD65" s="53">
        <f t="shared" si="18"/>
        <v>46.4</v>
      </c>
      <c r="BE65" s="53">
        <f t="shared" si="19"/>
        <v>22.9</v>
      </c>
      <c r="BF65" s="53"/>
      <c r="BK65" s="33"/>
      <c r="BL65" s="33"/>
      <c r="BM65" s="33"/>
      <c r="BN65" s="33"/>
      <c r="BO65" s="33" t="s">
        <v>98</v>
      </c>
      <c r="BP65" s="33">
        <v>2008</v>
      </c>
      <c r="BQ65" s="53">
        <f t="shared" si="20"/>
        <v>2.0299999999999998</v>
      </c>
      <c r="BR65" s="53"/>
      <c r="BS65" s="53"/>
      <c r="BT65" s="33"/>
      <c r="BU65" s="33"/>
      <c r="BV65" s="33"/>
      <c r="BW65" s="33"/>
      <c r="BX65" s="33"/>
      <c r="BY65" s="33"/>
      <c r="BZ65" s="33"/>
      <c r="CA65" s="33"/>
      <c r="CB65" s="33"/>
      <c r="CC65" s="33"/>
    </row>
    <row r="66" spans="2:81" x14ac:dyDescent="0.25">
      <c r="O66" s="86"/>
      <c r="P66" s="86"/>
      <c r="Q66" s="86"/>
      <c r="AV66" s="50"/>
      <c r="AW66" s="76"/>
      <c r="AX66" s="84"/>
      <c r="AY66" s="84"/>
      <c r="AZ66" s="55"/>
      <c r="BB66" s="33" t="s">
        <v>99</v>
      </c>
      <c r="BC66" s="33">
        <v>2009</v>
      </c>
      <c r="BD66" s="53">
        <f t="shared" si="18"/>
        <v>44.8</v>
      </c>
      <c r="BE66" s="53">
        <f t="shared" si="19"/>
        <v>22</v>
      </c>
      <c r="BF66" s="53"/>
      <c r="BK66" s="33"/>
      <c r="BL66" s="33"/>
      <c r="BM66" s="33"/>
      <c r="BN66" s="33"/>
      <c r="BO66" s="33" t="s">
        <v>99</v>
      </c>
      <c r="BP66" s="33">
        <v>2009</v>
      </c>
      <c r="BQ66" s="53">
        <f t="shared" si="20"/>
        <v>2.0299999999999998</v>
      </c>
      <c r="BR66" s="53"/>
      <c r="BS66" s="53"/>
      <c r="BT66" s="33"/>
      <c r="BU66" s="33"/>
      <c r="BV66" s="33"/>
      <c r="BW66" s="33"/>
      <c r="BX66" s="33"/>
      <c r="BY66" s="33"/>
      <c r="BZ66" s="33"/>
      <c r="CA66" s="33"/>
      <c r="CB66" s="33"/>
      <c r="CC66" s="33"/>
    </row>
    <row r="67" spans="2:81" x14ac:dyDescent="0.25">
      <c r="D67" s="87"/>
      <c r="E67" s="87"/>
      <c r="F67" s="87"/>
      <c r="O67" s="86"/>
      <c r="P67" s="86"/>
      <c r="Q67" s="86"/>
      <c r="AV67" s="50"/>
      <c r="AW67" s="76"/>
      <c r="AX67" s="84"/>
      <c r="AY67" s="84"/>
      <c r="AZ67" s="55"/>
      <c r="BB67" s="33" t="s">
        <v>100</v>
      </c>
      <c r="BC67" s="33">
        <v>2010</v>
      </c>
      <c r="BD67" s="53">
        <f t="shared" si="18"/>
        <v>42</v>
      </c>
      <c r="BE67" s="53">
        <f t="shared" si="19"/>
        <v>20.6</v>
      </c>
      <c r="BF67" s="53"/>
      <c r="BK67" s="33"/>
      <c r="BL67" s="33"/>
      <c r="BM67" s="33"/>
      <c r="BN67" s="33"/>
      <c r="BO67" s="33" t="s">
        <v>100</v>
      </c>
      <c r="BP67" s="33">
        <v>2010</v>
      </c>
      <c r="BQ67" s="53">
        <f t="shared" si="20"/>
        <v>2.0299999999999998</v>
      </c>
      <c r="BR67" s="53"/>
      <c r="BS67" s="53"/>
      <c r="BT67" s="33"/>
      <c r="BU67" s="33"/>
      <c r="BV67" s="33"/>
      <c r="BW67" s="33"/>
      <c r="BX67" s="33"/>
      <c r="BY67" s="33"/>
      <c r="BZ67" s="33"/>
      <c r="CA67" s="33"/>
      <c r="CB67" s="33"/>
      <c r="CC67" s="33"/>
    </row>
    <row r="68" spans="2:81" x14ac:dyDescent="0.25">
      <c r="D68" s="87"/>
      <c r="E68" s="87"/>
      <c r="F68" s="87"/>
      <c r="O68" s="86"/>
      <c r="P68" s="86"/>
      <c r="Q68" s="86"/>
      <c r="AV68" s="50"/>
      <c r="AW68" s="76"/>
      <c r="AX68" s="84"/>
      <c r="AY68" s="84"/>
      <c r="AZ68" s="55"/>
      <c r="BB68" s="33" t="s">
        <v>101</v>
      </c>
      <c r="BC68" s="33">
        <v>2011</v>
      </c>
      <c r="BD68" s="53">
        <f t="shared" si="18"/>
        <v>36.299999999999997</v>
      </c>
      <c r="BE68" s="53">
        <f t="shared" si="19"/>
        <v>19.3</v>
      </c>
      <c r="BF68" s="53"/>
      <c r="BK68" s="33"/>
      <c r="BL68" s="33"/>
      <c r="BM68" s="33"/>
      <c r="BN68" s="33"/>
      <c r="BO68" s="33" t="s">
        <v>101</v>
      </c>
      <c r="BP68" s="33">
        <v>2011</v>
      </c>
      <c r="BQ68" s="53">
        <f t="shared" si="20"/>
        <v>1.88</v>
      </c>
      <c r="BR68" s="53"/>
      <c r="BS68" s="53"/>
      <c r="BT68" s="33"/>
      <c r="BU68" s="33"/>
      <c r="BV68" s="33"/>
      <c r="BW68" s="33"/>
      <c r="BX68" s="33"/>
      <c r="BY68" s="33"/>
      <c r="BZ68" s="33"/>
      <c r="CA68" s="33"/>
      <c r="CB68" s="33"/>
      <c r="CC68" s="33"/>
    </row>
    <row r="69" spans="2:81" x14ac:dyDescent="0.25">
      <c r="D69" s="87"/>
      <c r="E69" s="87"/>
      <c r="F69" s="87"/>
      <c r="O69" s="86"/>
      <c r="P69" s="86"/>
      <c r="Q69" s="86"/>
      <c r="AV69" s="50"/>
      <c r="AW69" s="76"/>
      <c r="AX69" s="84"/>
      <c r="AY69" s="84"/>
      <c r="AZ69" s="55"/>
      <c r="BB69" s="33" t="s">
        <v>102</v>
      </c>
      <c r="BC69" s="33">
        <v>2012</v>
      </c>
      <c r="BD69" s="53">
        <f t="shared" si="18"/>
        <v>34.9</v>
      </c>
      <c r="BE69" s="53">
        <f t="shared" si="19"/>
        <v>17.600000000000001</v>
      </c>
      <c r="BF69" s="53"/>
      <c r="BK69" s="33"/>
      <c r="BL69" s="33"/>
      <c r="BM69" s="33"/>
      <c r="BN69" s="33"/>
      <c r="BO69" s="33" t="s">
        <v>102</v>
      </c>
      <c r="BP69" s="33">
        <v>2012</v>
      </c>
      <c r="BQ69" s="53">
        <f t="shared" si="20"/>
        <v>1.98</v>
      </c>
      <c r="BR69" s="53"/>
      <c r="BS69" s="53"/>
      <c r="BT69" s="33"/>
      <c r="BU69" s="33"/>
      <c r="BV69" s="33"/>
      <c r="BW69" s="33"/>
      <c r="BX69" s="33"/>
      <c r="BY69" s="33"/>
      <c r="BZ69" s="33"/>
      <c r="CA69" s="33"/>
      <c r="CB69" s="33"/>
      <c r="CC69" s="33"/>
    </row>
    <row r="70" spans="2:81" x14ac:dyDescent="0.25">
      <c r="D70" s="87"/>
      <c r="E70" s="87"/>
      <c r="F70" s="87"/>
      <c r="O70" s="86"/>
      <c r="P70" s="86"/>
      <c r="Q70" s="86"/>
      <c r="AV70" s="50"/>
      <c r="AW70" s="76"/>
      <c r="AX70" s="84"/>
      <c r="AY70" s="84"/>
      <c r="AZ70" s="55"/>
      <c r="BD70" s="53"/>
      <c r="BE70" s="53"/>
      <c r="BF70" s="53"/>
      <c r="BK70" s="33"/>
      <c r="BL70" s="33"/>
      <c r="BM70" s="33"/>
      <c r="BN70" s="33"/>
      <c r="BO70" s="33"/>
      <c r="BP70" s="33"/>
      <c r="BQ70" s="53"/>
      <c r="BR70" s="53"/>
      <c r="BS70" s="53"/>
      <c r="BT70" s="33"/>
      <c r="BU70" s="33"/>
      <c r="BV70" s="33"/>
      <c r="BW70" s="33"/>
      <c r="BX70" s="33"/>
      <c r="BY70" s="33"/>
      <c r="BZ70" s="33"/>
      <c r="CA70" s="33"/>
      <c r="CB70" s="33"/>
      <c r="CC70" s="33"/>
    </row>
    <row r="71" spans="2:81" x14ac:dyDescent="0.25">
      <c r="D71" s="87"/>
      <c r="E71" s="87"/>
      <c r="F71" s="87"/>
      <c r="O71" s="86"/>
      <c r="P71" s="86"/>
      <c r="Q71" s="86"/>
      <c r="AV71" s="50"/>
      <c r="AW71" s="76"/>
      <c r="AX71" s="84"/>
      <c r="AY71" s="84"/>
      <c r="AZ71" s="55"/>
      <c r="BA71" s="33" t="s">
        <v>7</v>
      </c>
      <c r="BB71" s="53" t="s">
        <v>86</v>
      </c>
      <c r="BC71" s="53">
        <v>1996</v>
      </c>
      <c r="BD71" s="53">
        <f t="shared" ref="BD71:BD87" si="21">IFERROR(VALUE(FIXED(VLOOKUP($BC71&amp;$BB$29&amp;$BC$12&amp;"Maori",ethnicdata,7,FALSE),1)),NA())</f>
        <v>20.3</v>
      </c>
      <c r="BE71" s="53">
        <f t="shared" ref="BE71:BE87" si="22">IFERROR(VALUE(FIXED(VLOOKUP($BC71&amp;$BB$29&amp;$BC$12&amp;"nonMaori",ethnicdata,7,FALSE),1)),NA())</f>
        <v>10</v>
      </c>
      <c r="BF71" s="53"/>
      <c r="BK71" s="33"/>
      <c r="BL71" s="33"/>
      <c r="BM71" s="33"/>
      <c r="BN71" s="33" t="s">
        <v>7</v>
      </c>
      <c r="BO71" s="53" t="s">
        <v>86</v>
      </c>
      <c r="BP71" s="53">
        <v>1996</v>
      </c>
      <c r="BQ71" s="53">
        <f t="shared" ref="BQ71:BQ87" si="23">IFERROR(VALUE(FIXED(VLOOKUP($BC71&amp;$BB$29&amp;$BC$12&amp;"Maori",ethnicdata,10,FALSE),2)),NA())</f>
        <v>2.02</v>
      </c>
      <c r="BR71" s="53"/>
      <c r="BS71" s="53"/>
      <c r="BT71" s="33"/>
      <c r="BU71" s="33"/>
      <c r="BV71" s="33"/>
      <c r="BW71" s="33"/>
      <c r="BX71" s="33"/>
      <c r="BY71" s="33"/>
      <c r="BZ71" s="33"/>
      <c r="CA71" s="33"/>
      <c r="CB71" s="33"/>
      <c r="CC71" s="33"/>
    </row>
    <row r="72" spans="2:81" x14ac:dyDescent="0.25">
      <c r="D72" s="87"/>
      <c r="E72" s="87"/>
      <c r="F72" s="87"/>
      <c r="O72" s="86"/>
      <c r="P72" s="86"/>
      <c r="Q72" s="86"/>
      <c r="AV72" s="50"/>
      <c r="AW72" s="76"/>
      <c r="AX72" s="84"/>
      <c r="AY72" s="84"/>
      <c r="AZ72" s="55"/>
      <c r="BB72" s="33" t="s">
        <v>87</v>
      </c>
      <c r="BC72" s="33">
        <v>1997</v>
      </c>
      <c r="BD72" s="53">
        <f t="shared" si="21"/>
        <v>21.6</v>
      </c>
      <c r="BE72" s="53">
        <f t="shared" si="22"/>
        <v>10</v>
      </c>
      <c r="BF72" s="53"/>
      <c r="BK72" s="33"/>
      <c r="BL72" s="33"/>
      <c r="BM72" s="33"/>
      <c r="BN72" s="33"/>
      <c r="BO72" s="33" t="s">
        <v>87</v>
      </c>
      <c r="BP72" s="33">
        <v>1997</v>
      </c>
      <c r="BQ72" s="53">
        <f t="shared" si="23"/>
        <v>2.16</v>
      </c>
      <c r="BR72" s="53"/>
      <c r="BS72" s="53"/>
      <c r="BT72" s="53"/>
      <c r="BU72" s="33"/>
      <c r="BV72" s="33"/>
      <c r="BW72" s="33"/>
      <c r="BX72" s="33"/>
      <c r="BY72" s="33"/>
      <c r="BZ72" s="33"/>
      <c r="CA72" s="33"/>
      <c r="CB72" s="33"/>
      <c r="CC72" s="33"/>
    </row>
    <row r="73" spans="2:81" x14ac:dyDescent="0.25">
      <c r="D73" s="87"/>
      <c r="E73" s="87"/>
      <c r="F73" s="87"/>
      <c r="O73" s="86"/>
      <c r="P73" s="86"/>
      <c r="Q73" s="86"/>
      <c r="AV73" s="50"/>
      <c r="AW73" s="76"/>
      <c r="AX73" s="84"/>
      <c r="AY73" s="84"/>
      <c r="AZ73" s="55"/>
      <c r="BB73" s="66" t="s">
        <v>88</v>
      </c>
      <c r="BC73" s="66">
        <v>1998</v>
      </c>
      <c r="BD73" s="53">
        <f t="shared" si="21"/>
        <v>20.8</v>
      </c>
      <c r="BE73" s="53">
        <f t="shared" si="22"/>
        <v>10.199999999999999</v>
      </c>
      <c r="BF73" s="53"/>
      <c r="BK73" s="33"/>
      <c r="BL73" s="33"/>
      <c r="BM73" s="33"/>
      <c r="BN73" s="33"/>
      <c r="BO73" s="66" t="s">
        <v>88</v>
      </c>
      <c r="BP73" s="66">
        <v>1998</v>
      </c>
      <c r="BQ73" s="53">
        <f t="shared" si="23"/>
        <v>2.04</v>
      </c>
      <c r="BR73" s="53"/>
      <c r="BS73" s="53"/>
      <c r="BT73" s="53"/>
      <c r="BU73" s="33"/>
      <c r="BV73" s="33"/>
      <c r="BW73" s="33"/>
      <c r="BX73" s="33"/>
      <c r="BY73" s="33"/>
      <c r="BZ73" s="33"/>
      <c r="CA73" s="33"/>
      <c r="CB73" s="33"/>
      <c r="CC73" s="33"/>
    </row>
    <row r="74" spans="2:81" x14ac:dyDescent="0.25">
      <c r="D74" s="87"/>
      <c r="E74" s="87"/>
      <c r="F74" s="87"/>
      <c r="O74" s="86"/>
      <c r="P74" s="86"/>
      <c r="Q74" s="86"/>
      <c r="AV74" s="83"/>
      <c r="AW74" s="83"/>
      <c r="AX74" s="83"/>
      <c r="AY74" s="83"/>
      <c r="AZ74" s="55"/>
      <c r="BB74" s="33" t="s">
        <v>89</v>
      </c>
      <c r="BC74" s="33">
        <v>1999</v>
      </c>
      <c r="BD74" s="53">
        <f t="shared" si="21"/>
        <v>20.100000000000001</v>
      </c>
      <c r="BE74" s="53">
        <f t="shared" si="22"/>
        <v>9.9</v>
      </c>
      <c r="BF74" s="53"/>
      <c r="BK74" s="33"/>
      <c r="BL74" s="33"/>
      <c r="BM74" s="33"/>
      <c r="BN74" s="33"/>
      <c r="BO74" s="33" t="s">
        <v>89</v>
      </c>
      <c r="BP74" s="33">
        <v>1999</v>
      </c>
      <c r="BQ74" s="53">
        <f t="shared" si="23"/>
        <v>2.02</v>
      </c>
      <c r="BR74" s="53"/>
      <c r="BS74" s="53"/>
      <c r="BT74" s="53"/>
      <c r="BU74" s="33"/>
      <c r="BV74" s="33"/>
      <c r="BW74" s="33"/>
      <c r="BX74" s="33"/>
      <c r="BY74" s="33"/>
      <c r="BZ74" s="33"/>
      <c r="CA74" s="33"/>
      <c r="CB74" s="33"/>
      <c r="CC74" s="33"/>
    </row>
    <row r="75" spans="2:81" x14ac:dyDescent="0.25">
      <c r="D75" s="87"/>
      <c r="E75" s="87"/>
      <c r="F75" s="87"/>
      <c r="O75" s="86"/>
      <c r="P75" s="86"/>
      <c r="Q75" s="86"/>
      <c r="AV75" s="83"/>
      <c r="AW75" s="83"/>
      <c r="AX75" s="83"/>
      <c r="AY75" s="83"/>
      <c r="AZ75" s="55"/>
      <c r="BB75" s="33" t="s">
        <v>90</v>
      </c>
      <c r="BC75" s="53">
        <v>2000</v>
      </c>
      <c r="BD75" s="53">
        <f t="shared" si="21"/>
        <v>19.899999999999999</v>
      </c>
      <c r="BE75" s="53">
        <f t="shared" si="22"/>
        <v>9.3000000000000007</v>
      </c>
      <c r="BF75" s="53"/>
      <c r="BK75" s="33"/>
      <c r="BL75" s="33"/>
      <c r="BM75" s="33"/>
      <c r="BN75" s="33"/>
      <c r="BO75" s="33" t="s">
        <v>90</v>
      </c>
      <c r="BP75" s="53">
        <v>2000</v>
      </c>
      <c r="BQ75" s="53">
        <f t="shared" si="23"/>
        <v>2.13</v>
      </c>
      <c r="BR75" s="53"/>
      <c r="BS75" s="53"/>
      <c r="BT75" s="53"/>
      <c r="BU75" s="33"/>
      <c r="BV75" s="33"/>
      <c r="BW75" s="33"/>
      <c r="BX75" s="33"/>
      <c r="BY75" s="33"/>
      <c r="BZ75" s="33"/>
      <c r="CA75" s="33"/>
      <c r="CB75" s="33"/>
      <c r="CC75" s="33"/>
    </row>
    <row r="76" spans="2:81" x14ac:dyDescent="0.25">
      <c r="D76" s="87"/>
      <c r="E76" s="87"/>
      <c r="F76" s="87"/>
      <c r="O76" s="86"/>
      <c r="P76" s="86"/>
      <c r="Q76" s="86"/>
      <c r="BB76" s="33" t="s">
        <v>91</v>
      </c>
      <c r="BC76" s="33">
        <v>2001</v>
      </c>
      <c r="BD76" s="53">
        <f t="shared" si="21"/>
        <v>21</v>
      </c>
      <c r="BE76" s="53">
        <f t="shared" si="22"/>
        <v>9.3000000000000007</v>
      </c>
      <c r="BK76" s="33"/>
      <c r="BL76" s="33"/>
      <c r="BM76" s="33"/>
      <c r="BN76" s="33"/>
      <c r="BO76" s="33" t="s">
        <v>91</v>
      </c>
      <c r="BP76" s="33">
        <v>2001</v>
      </c>
      <c r="BQ76" s="53">
        <f t="shared" si="23"/>
        <v>2.2599999999999998</v>
      </c>
      <c r="BR76" s="53"/>
      <c r="BS76" s="53"/>
      <c r="BT76" s="33"/>
      <c r="BU76" s="33"/>
      <c r="BV76" s="33"/>
      <c r="BW76" s="33"/>
      <c r="BX76" s="33"/>
      <c r="BY76" s="33"/>
      <c r="BZ76" s="33"/>
      <c r="CA76" s="33"/>
      <c r="CB76" s="33"/>
      <c r="CC76" s="33"/>
    </row>
    <row r="77" spans="2:81" x14ac:dyDescent="0.25">
      <c r="D77" s="87"/>
      <c r="E77" s="87"/>
      <c r="F77" s="87"/>
      <c r="O77" s="86"/>
      <c r="P77" s="86"/>
      <c r="Q77" s="86"/>
      <c r="BB77" s="66" t="s">
        <v>92</v>
      </c>
      <c r="BC77" s="66">
        <v>2002</v>
      </c>
      <c r="BD77" s="53">
        <f t="shared" si="21"/>
        <v>22.2</v>
      </c>
      <c r="BE77" s="53">
        <f t="shared" si="22"/>
        <v>9.5</v>
      </c>
      <c r="BK77" s="33"/>
      <c r="BL77" s="33"/>
      <c r="BM77" s="33"/>
      <c r="BN77" s="33"/>
      <c r="BO77" s="66" t="s">
        <v>92</v>
      </c>
      <c r="BP77" s="66">
        <v>2002</v>
      </c>
      <c r="BQ77" s="53">
        <f t="shared" si="23"/>
        <v>2.34</v>
      </c>
      <c r="BR77" s="33"/>
      <c r="BS77" s="33"/>
      <c r="BT77" s="33"/>
      <c r="BU77" s="33"/>
      <c r="BV77" s="33"/>
      <c r="BW77" s="33"/>
      <c r="BX77" s="33"/>
      <c r="BY77" s="33"/>
      <c r="BZ77" s="33"/>
      <c r="CA77" s="33"/>
      <c r="CB77" s="33"/>
      <c r="CC77" s="33"/>
    </row>
    <row r="78" spans="2:81" x14ac:dyDescent="0.25">
      <c r="D78" s="87"/>
      <c r="E78" s="87"/>
      <c r="F78" s="87"/>
      <c r="O78" s="86"/>
      <c r="P78" s="86"/>
      <c r="Q78" s="86"/>
      <c r="BB78" s="33" t="s">
        <v>93</v>
      </c>
      <c r="BC78" s="33">
        <v>2003</v>
      </c>
      <c r="BD78" s="53">
        <f t="shared" si="21"/>
        <v>20.5</v>
      </c>
      <c r="BE78" s="53">
        <f t="shared" si="22"/>
        <v>8.8000000000000007</v>
      </c>
      <c r="BK78" s="33"/>
      <c r="BL78" s="33"/>
      <c r="BM78" s="33"/>
      <c r="BN78" s="33"/>
      <c r="BO78" s="33" t="s">
        <v>93</v>
      </c>
      <c r="BP78" s="33">
        <v>2003</v>
      </c>
      <c r="BQ78" s="53">
        <f t="shared" si="23"/>
        <v>2.3199999999999998</v>
      </c>
      <c r="BR78" s="33"/>
      <c r="BS78" s="33"/>
      <c r="BT78" s="33"/>
      <c r="BU78" s="33"/>
      <c r="BV78" s="33"/>
      <c r="BW78" s="33"/>
      <c r="BX78" s="33"/>
      <c r="BY78" s="33"/>
      <c r="BZ78" s="33"/>
      <c r="CA78" s="33"/>
      <c r="CB78" s="33"/>
      <c r="CC78" s="33"/>
    </row>
    <row r="79" spans="2:81" x14ac:dyDescent="0.25">
      <c r="D79" s="87"/>
      <c r="E79" s="87"/>
      <c r="F79" s="87"/>
      <c r="O79" s="86"/>
      <c r="P79" s="86"/>
      <c r="Q79" s="86"/>
      <c r="BB79" s="33" t="s">
        <v>94</v>
      </c>
      <c r="BC79" s="53">
        <v>2004</v>
      </c>
      <c r="BD79" s="53">
        <f t="shared" si="21"/>
        <v>19.600000000000001</v>
      </c>
      <c r="BE79" s="53">
        <f t="shared" si="22"/>
        <v>7.9</v>
      </c>
      <c r="BK79" s="33"/>
      <c r="BL79" s="33"/>
      <c r="BM79" s="33"/>
      <c r="BN79" s="33"/>
      <c r="BO79" s="33" t="s">
        <v>94</v>
      </c>
      <c r="BP79" s="53">
        <v>2004</v>
      </c>
      <c r="BQ79" s="53">
        <f t="shared" si="23"/>
        <v>2.4900000000000002</v>
      </c>
      <c r="BR79" s="33"/>
      <c r="BS79" s="33"/>
      <c r="BT79" s="33"/>
      <c r="BU79" s="33"/>
      <c r="BV79" s="33"/>
      <c r="BW79" s="33"/>
      <c r="BX79" s="33"/>
      <c r="BY79" s="33"/>
      <c r="BZ79" s="33"/>
      <c r="CA79" s="33"/>
      <c r="CB79" s="33"/>
      <c r="CC79" s="33"/>
    </row>
    <row r="80" spans="2:81" x14ac:dyDescent="0.25">
      <c r="D80" s="87"/>
      <c r="E80" s="87"/>
      <c r="F80" s="87"/>
      <c r="BB80" s="33" t="s">
        <v>95</v>
      </c>
      <c r="BC80" s="33">
        <v>2005</v>
      </c>
      <c r="BD80" s="53">
        <f t="shared" si="21"/>
        <v>19.100000000000001</v>
      </c>
      <c r="BE80" s="53">
        <f t="shared" si="22"/>
        <v>7.8</v>
      </c>
      <c r="BK80" s="33"/>
      <c r="BL80" s="33"/>
      <c r="BM80" s="33"/>
      <c r="BN80" s="33"/>
      <c r="BO80" s="33" t="s">
        <v>95</v>
      </c>
      <c r="BP80" s="33">
        <v>2005</v>
      </c>
      <c r="BQ80" s="53">
        <f t="shared" si="23"/>
        <v>2.44</v>
      </c>
      <c r="BR80" s="33"/>
      <c r="BS80" s="33"/>
      <c r="BT80" s="33"/>
      <c r="BU80" s="33"/>
      <c r="BV80" s="33"/>
      <c r="BW80" s="33"/>
      <c r="BX80" s="33"/>
      <c r="BY80" s="33"/>
      <c r="BZ80" s="33"/>
      <c r="CA80" s="33"/>
      <c r="CB80" s="33"/>
      <c r="CC80" s="33"/>
    </row>
    <row r="81" spans="4:81" x14ac:dyDescent="0.25">
      <c r="D81" s="87"/>
      <c r="E81" s="87"/>
      <c r="F81" s="87"/>
      <c r="BB81" s="33" t="s">
        <v>96</v>
      </c>
      <c r="BC81" s="33">
        <v>2006</v>
      </c>
      <c r="BD81" s="53">
        <f t="shared" si="21"/>
        <v>20.3</v>
      </c>
      <c r="BE81" s="53">
        <f t="shared" si="22"/>
        <v>8.4</v>
      </c>
      <c r="BK81" s="33"/>
      <c r="BL81" s="33"/>
      <c r="BM81" s="33"/>
      <c r="BN81" s="33"/>
      <c r="BO81" s="33" t="s">
        <v>96</v>
      </c>
      <c r="BP81" s="33">
        <v>2006</v>
      </c>
      <c r="BQ81" s="53">
        <f t="shared" si="23"/>
        <v>2.42</v>
      </c>
      <c r="BR81" s="33"/>
      <c r="BS81" s="33"/>
      <c r="BT81" s="33"/>
      <c r="BU81" s="33"/>
      <c r="BV81" s="33"/>
      <c r="BW81" s="33"/>
      <c r="BX81" s="33"/>
      <c r="BY81" s="33"/>
      <c r="BZ81" s="33"/>
      <c r="CA81" s="33"/>
      <c r="CB81" s="33"/>
      <c r="CC81" s="33"/>
    </row>
    <row r="82" spans="4:81" x14ac:dyDescent="0.25">
      <c r="D82" s="87"/>
      <c r="E82" s="87"/>
      <c r="F82" s="87"/>
      <c r="BB82" s="33" t="s">
        <v>97</v>
      </c>
      <c r="BC82" s="33">
        <v>2007</v>
      </c>
      <c r="BD82" s="53">
        <f t="shared" si="21"/>
        <v>19.3</v>
      </c>
      <c r="BE82" s="53">
        <f t="shared" si="22"/>
        <v>9.1</v>
      </c>
      <c r="BK82" s="33"/>
      <c r="BL82" s="33"/>
      <c r="BM82" s="33"/>
      <c r="BN82" s="33"/>
      <c r="BO82" s="33" t="s">
        <v>97</v>
      </c>
      <c r="BP82" s="33">
        <v>2007</v>
      </c>
      <c r="BQ82" s="53">
        <f t="shared" si="23"/>
        <v>2.11</v>
      </c>
      <c r="BR82" s="33"/>
      <c r="BS82" s="33"/>
      <c r="BT82" s="33"/>
      <c r="BU82" s="33"/>
      <c r="BV82" s="33"/>
      <c r="BW82" s="33"/>
      <c r="BX82" s="33"/>
      <c r="BY82" s="33"/>
      <c r="BZ82" s="33"/>
      <c r="CA82" s="33"/>
      <c r="CB82" s="33"/>
      <c r="CC82" s="33"/>
    </row>
    <row r="83" spans="4:81" x14ac:dyDescent="0.25">
      <c r="BB83" s="33" t="s">
        <v>98</v>
      </c>
      <c r="BC83" s="33">
        <v>2008</v>
      </c>
      <c r="BD83" s="53">
        <f t="shared" si="21"/>
        <v>19.3</v>
      </c>
      <c r="BE83" s="53">
        <f t="shared" si="22"/>
        <v>8.6</v>
      </c>
      <c r="BK83" s="33"/>
      <c r="BL83" s="33"/>
      <c r="BM83" s="33"/>
      <c r="BN83" s="33"/>
      <c r="BO83" s="33" t="s">
        <v>98</v>
      </c>
      <c r="BP83" s="33">
        <v>2008</v>
      </c>
      <c r="BQ83" s="53">
        <f t="shared" si="23"/>
        <v>2.25</v>
      </c>
      <c r="BR83" s="33"/>
      <c r="BS83" s="33"/>
      <c r="BT83" s="33"/>
      <c r="BU83" s="33"/>
      <c r="BV83" s="33"/>
      <c r="BW83" s="33"/>
      <c r="BX83" s="33"/>
      <c r="BY83" s="33"/>
      <c r="BZ83" s="33"/>
      <c r="CA83" s="33"/>
      <c r="CB83" s="33"/>
      <c r="CC83" s="33"/>
    </row>
    <row r="84" spans="4:81" x14ac:dyDescent="0.25">
      <c r="BB84" s="33" t="s">
        <v>99</v>
      </c>
      <c r="BC84" s="33">
        <v>2009</v>
      </c>
      <c r="BD84" s="53">
        <f t="shared" si="21"/>
        <v>16.100000000000001</v>
      </c>
      <c r="BE84" s="53">
        <f t="shared" si="22"/>
        <v>10.199999999999999</v>
      </c>
      <c r="BK84" s="33"/>
      <c r="BL84" s="33"/>
      <c r="BM84" s="33"/>
      <c r="BN84" s="33"/>
      <c r="BO84" s="33" t="s">
        <v>99</v>
      </c>
      <c r="BP84" s="33">
        <v>2009</v>
      </c>
      <c r="BQ84" s="53">
        <f t="shared" si="23"/>
        <v>1.58</v>
      </c>
      <c r="BR84" s="33"/>
      <c r="BS84" s="33"/>
      <c r="BT84" s="33"/>
      <c r="BU84" s="33"/>
      <c r="BV84" s="33"/>
      <c r="BW84" s="33"/>
      <c r="BX84" s="33"/>
      <c r="BY84" s="33"/>
      <c r="BZ84" s="33"/>
      <c r="CA84" s="33"/>
      <c r="CB84" s="33"/>
      <c r="CC84" s="33"/>
    </row>
    <row r="85" spans="4:81" x14ac:dyDescent="0.25">
      <c r="BB85" s="33" t="s">
        <v>100</v>
      </c>
      <c r="BC85" s="33">
        <v>2010</v>
      </c>
      <c r="BD85" s="53">
        <f t="shared" si="21"/>
        <v>14.8</v>
      </c>
      <c r="BE85" s="53">
        <f t="shared" si="22"/>
        <v>9.4</v>
      </c>
      <c r="BK85" s="33"/>
      <c r="BL85" s="33"/>
      <c r="BM85" s="33"/>
      <c r="BN85" s="33"/>
      <c r="BO85" s="33" t="s">
        <v>100</v>
      </c>
      <c r="BP85" s="33">
        <v>2010</v>
      </c>
      <c r="BQ85" s="53">
        <f t="shared" si="23"/>
        <v>1.58</v>
      </c>
      <c r="BR85" s="33"/>
      <c r="BS85" s="33"/>
      <c r="BT85" s="33"/>
      <c r="BU85" s="33"/>
      <c r="BV85" s="33"/>
      <c r="BW85" s="33"/>
      <c r="BX85" s="33"/>
      <c r="BY85" s="33"/>
      <c r="BZ85" s="33"/>
      <c r="CA85" s="33"/>
      <c r="CB85" s="33"/>
      <c r="CC85" s="33"/>
    </row>
    <row r="86" spans="4:81" x14ac:dyDescent="0.25">
      <c r="BB86" s="33" t="s">
        <v>101</v>
      </c>
      <c r="BC86" s="33">
        <v>2011</v>
      </c>
      <c r="BD86" s="53">
        <f t="shared" si="21"/>
        <v>11.6</v>
      </c>
      <c r="BE86" s="53">
        <f t="shared" si="22"/>
        <v>9</v>
      </c>
      <c r="BK86" s="33"/>
      <c r="BL86" s="33"/>
      <c r="BM86" s="33"/>
      <c r="BN86" s="33"/>
      <c r="BO86" s="33" t="s">
        <v>101</v>
      </c>
      <c r="BP86" s="33">
        <v>2011</v>
      </c>
      <c r="BQ86" s="53">
        <f t="shared" si="23"/>
        <v>1.29</v>
      </c>
      <c r="BR86" s="33"/>
      <c r="BS86" s="33"/>
      <c r="BT86" s="33"/>
      <c r="BU86" s="33"/>
      <c r="BV86" s="33"/>
      <c r="BW86" s="33"/>
      <c r="BX86" s="33"/>
      <c r="BY86" s="33"/>
      <c r="BZ86" s="33"/>
      <c r="CA86" s="33"/>
      <c r="CB86" s="33"/>
      <c r="CC86" s="33"/>
    </row>
    <row r="87" spans="4:81" x14ac:dyDescent="0.25">
      <c r="BB87" s="33" t="s">
        <v>102</v>
      </c>
      <c r="BC87" s="33">
        <v>2012</v>
      </c>
      <c r="BD87" s="53">
        <f t="shared" si="21"/>
        <v>12.4</v>
      </c>
      <c r="BE87" s="53">
        <f t="shared" si="22"/>
        <v>6.7</v>
      </c>
      <c r="BK87" s="33"/>
      <c r="BL87" s="33"/>
      <c r="BM87" s="33"/>
      <c r="BN87" s="33"/>
      <c r="BO87" s="33" t="s">
        <v>102</v>
      </c>
      <c r="BP87" s="33">
        <v>2012</v>
      </c>
      <c r="BQ87" s="53">
        <f t="shared" si="23"/>
        <v>1.87</v>
      </c>
      <c r="BR87" s="33"/>
      <c r="BS87" s="33"/>
      <c r="BT87" s="33"/>
      <c r="BU87" s="33"/>
      <c r="BV87" s="33"/>
      <c r="BW87" s="33"/>
      <c r="BX87" s="33"/>
      <c r="BY87" s="33"/>
      <c r="BZ87" s="33"/>
      <c r="CA87" s="33"/>
      <c r="CB87" s="33"/>
      <c r="CC87" s="33"/>
    </row>
    <row r="88" spans="4:81" x14ac:dyDescent="0.25">
      <c r="BA88" s="42"/>
      <c r="BD88" s="42"/>
      <c r="BE88" s="42"/>
      <c r="BF88" s="42"/>
      <c r="BG88" s="42"/>
      <c r="BH88" s="42"/>
      <c r="BI88" s="42"/>
      <c r="BJ88" s="42"/>
      <c r="BK88" s="42"/>
      <c r="BL88" s="42"/>
      <c r="BM88" s="42"/>
      <c r="BN88" s="42"/>
      <c r="BO88" s="33"/>
      <c r="BP88" s="33"/>
      <c r="BQ88" s="42"/>
      <c r="BR88" s="42"/>
      <c r="BS88" s="42"/>
      <c r="BT88" s="33"/>
      <c r="BU88" s="33"/>
      <c r="BV88" s="33"/>
      <c r="BW88" s="33"/>
      <c r="BX88" s="33"/>
      <c r="BY88" s="33"/>
      <c r="BZ88" s="33"/>
      <c r="CA88" s="33"/>
      <c r="CB88" s="33"/>
      <c r="CC88" s="33"/>
    </row>
    <row r="89" spans="4:81" x14ac:dyDescent="0.25">
      <c r="BA89" s="42"/>
      <c r="BD89" s="42"/>
      <c r="BE89" s="42"/>
      <c r="BF89" s="42"/>
      <c r="BG89" s="42"/>
      <c r="BH89" s="42"/>
      <c r="BI89" s="42"/>
      <c r="BJ89" s="42"/>
      <c r="BK89" s="42"/>
      <c r="BL89" s="42"/>
      <c r="BM89" s="42"/>
      <c r="BN89" s="42"/>
      <c r="BO89" s="33"/>
      <c r="BP89" s="33"/>
      <c r="BQ89" s="42"/>
      <c r="BR89" s="42"/>
      <c r="BS89" s="42"/>
      <c r="BT89" s="33"/>
      <c r="BU89" s="33"/>
      <c r="BV89" s="33"/>
      <c r="BW89" s="33"/>
      <c r="BX89" s="33"/>
      <c r="BY89" s="33"/>
      <c r="BZ89" s="33"/>
      <c r="CA89" s="33"/>
      <c r="CB89" s="33"/>
      <c r="CC89" s="33"/>
    </row>
    <row r="90" spans="4:81" x14ac:dyDescent="0.25">
      <c r="BA90" s="42"/>
      <c r="BD90" s="42"/>
      <c r="BE90" s="42"/>
      <c r="BF90" s="42"/>
      <c r="BG90" s="42"/>
      <c r="BH90" s="42"/>
      <c r="BI90" s="42"/>
      <c r="BJ90" s="42"/>
      <c r="BK90" s="42"/>
      <c r="BL90" s="42"/>
      <c r="BM90" s="42"/>
      <c r="BN90" s="42"/>
      <c r="BO90" s="33"/>
      <c r="BP90" s="33"/>
      <c r="BQ90" s="42"/>
      <c r="BR90" s="42"/>
      <c r="BS90" s="42"/>
      <c r="BT90" s="33"/>
      <c r="BU90" s="33"/>
      <c r="BV90" s="33"/>
      <c r="BW90" s="33"/>
      <c r="BX90" s="33"/>
      <c r="BY90" s="33"/>
      <c r="BZ90" s="33"/>
      <c r="CA90" s="33"/>
      <c r="CB90" s="33"/>
      <c r="CC90" s="33"/>
    </row>
    <row r="91" spans="4:81" x14ac:dyDescent="0.25">
      <c r="BA91" s="42"/>
      <c r="BD91" s="42"/>
      <c r="BE91" s="42"/>
      <c r="BF91" s="42"/>
      <c r="BG91" s="42"/>
      <c r="BH91" s="42"/>
      <c r="BI91" s="42"/>
      <c r="BJ91" s="42"/>
      <c r="BK91" s="42"/>
      <c r="BL91" s="42"/>
      <c r="BM91" s="42"/>
      <c r="BN91" s="42"/>
      <c r="BO91" s="33"/>
      <c r="BP91" s="33"/>
      <c r="BQ91" s="42"/>
      <c r="BR91" s="42"/>
      <c r="BS91" s="42"/>
      <c r="BT91" s="33"/>
      <c r="BU91" s="33"/>
      <c r="BV91" s="33"/>
      <c r="BW91" s="33"/>
      <c r="BX91" s="33"/>
      <c r="BY91" s="33"/>
      <c r="BZ91" s="33"/>
      <c r="CA91" s="33"/>
      <c r="CB91" s="33"/>
      <c r="CC91" s="33"/>
    </row>
    <row r="92" spans="4:81" x14ac:dyDescent="0.25">
      <c r="AZ92" s="32"/>
      <c r="BA92" s="42"/>
      <c r="BB92" s="32"/>
      <c r="BC92" s="32"/>
      <c r="BD92" s="42"/>
      <c r="BE92" s="42"/>
      <c r="BF92" s="42"/>
      <c r="BG92" s="42"/>
      <c r="BH92" s="42"/>
      <c r="BI92" s="42"/>
      <c r="BJ92" s="42"/>
      <c r="BK92" s="88"/>
      <c r="BL92" s="88"/>
      <c r="BM92" s="88"/>
      <c r="BN92" s="88"/>
      <c r="BQ92" s="88"/>
      <c r="BR92" s="88"/>
      <c r="BS92" s="88"/>
    </row>
    <row r="93" spans="4:81" x14ac:dyDescent="0.25">
      <c r="BA93" s="42"/>
      <c r="BB93" s="32"/>
      <c r="BC93" s="32"/>
      <c r="BD93" s="42"/>
      <c r="BE93" s="42"/>
      <c r="BF93" s="42"/>
      <c r="BG93" s="42"/>
      <c r="BH93" s="42"/>
      <c r="BI93" s="42"/>
      <c r="BJ93" s="42"/>
      <c r="BK93" s="88"/>
      <c r="BL93" s="88"/>
      <c r="BM93" s="88"/>
      <c r="BN93" s="88"/>
      <c r="BQ93" s="88"/>
      <c r="BR93" s="88"/>
      <c r="BS93" s="88"/>
    </row>
    <row r="94" spans="4:81" x14ac:dyDescent="0.25">
      <c r="BA94" s="42"/>
      <c r="BB94" s="32"/>
      <c r="BC94" s="32"/>
      <c r="BD94" s="42"/>
      <c r="BE94" s="42"/>
      <c r="BF94" s="42"/>
      <c r="BG94" s="42"/>
      <c r="BH94" s="42"/>
      <c r="BI94" s="42"/>
      <c r="BJ94" s="42"/>
      <c r="BK94" s="88"/>
      <c r="BL94" s="88"/>
      <c r="BM94" s="88"/>
      <c r="BN94" s="88"/>
      <c r="BQ94" s="88"/>
      <c r="BR94" s="88"/>
      <c r="BS94" s="88"/>
      <c r="BT94" s="88"/>
      <c r="BU94" s="88"/>
      <c r="BV94" s="88"/>
      <c r="BW94" s="88"/>
      <c r="BX94" s="88"/>
    </row>
    <row r="95" spans="4:81" x14ac:dyDescent="0.25">
      <c r="BB95" s="32"/>
      <c r="BC95" s="32"/>
      <c r="BT95" s="88"/>
      <c r="BU95" s="88"/>
      <c r="BV95" s="88"/>
      <c r="BW95" s="88"/>
      <c r="BX95" s="88"/>
    </row>
    <row r="96" spans="4:81" x14ac:dyDescent="0.25">
      <c r="BB96" s="32"/>
      <c r="BC96" s="32"/>
      <c r="BT96" s="88"/>
      <c r="BU96" s="88"/>
      <c r="BV96" s="88"/>
      <c r="BW96" s="88"/>
      <c r="BX96" s="88"/>
    </row>
    <row r="97" spans="1:76" x14ac:dyDescent="0.25">
      <c r="BB97" s="32"/>
      <c r="BC97" s="32"/>
      <c r="BT97" s="88"/>
      <c r="BU97" s="88"/>
      <c r="BV97" s="88"/>
      <c r="BW97" s="88"/>
      <c r="BX97" s="88"/>
    </row>
    <row r="98" spans="1:76" s="88" customFormat="1" x14ac:dyDescent="0.25">
      <c r="A98" s="11"/>
      <c r="B98" s="11"/>
      <c r="C98" s="11"/>
      <c r="D98" s="11"/>
      <c r="E98" s="11"/>
      <c r="F98" s="11"/>
      <c r="G98" s="11"/>
      <c r="H98" s="11"/>
      <c r="I98" s="11"/>
      <c r="J98" s="11"/>
      <c r="K98" s="11"/>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42"/>
      <c r="BA98" s="33"/>
      <c r="BB98" s="32"/>
      <c r="BC98" s="32"/>
      <c r="BD98" s="33"/>
      <c r="BE98" s="33"/>
      <c r="BF98" s="33"/>
      <c r="BG98" s="33"/>
      <c r="BH98" s="33"/>
      <c r="BI98" s="33"/>
      <c r="BJ98" s="33"/>
      <c r="BK98" s="11"/>
      <c r="BL98" s="11"/>
      <c r="BM98" s="11"/>
      <c r="BN98" s="11"/>
      <c r="BO98" s="11"/>
      <c r="BP98" s="11"/>
      <c r="BQ98" s="11"/>
      <c r="BR98" s="11"/>
      <c r="BS98" s="11"/>
    </row>
    <row r="99" spans="1:76" s="88" customFormat="1" x14ac:dyDescent="0.25">
      <c r="A99" s="11"/>
      <c r="B99" s="11"/>
      <c r="C99" s="11"/>
      <c r="D99" s="11"/>
      <c r="E99" s="11"/>
      <c r="F99" s="11"/>
      <c r="G99" s="11"/>
      <c r="H99" s="11"/>
      <c r="I99" s="11"/>
      <c r="J99" s="11"/>
      <c r="K99" s="11"/>
      <c r="Z99" s="89"/>
      <c r="AA99" s="89"/>
      <c r="AB99" s="89"/>
      <c r="AC99" s="89"/>
      <c r="AD99" s="89"/>
      <c r="AE99" s="89"/>
      <c r="AF99" s="89"/>
      <c r="AG99" s="89"/>
      <c r="AH99" s="89"/>
      <c r="AI99" s="89"/>
      <c r="AJ99" s="89"/>
      <c r="AK99" s="89"/>
      <c r="AL99" s="89"/>
      <c r="AM99" s="89"/>
      <c r="AN99" s="89"/>
      <c r="AO99" s="89"/>
      <c r="AP99" s="89"/>
      <c r="AQ99" s="89"/>
      <c r="AR99" s="89"/>
      <c r="AS99" s="89"/>
      <c r="AT99" s="89"/>
      <c r="AU99" s="89"/>
      <c r="AV99" s="89"/>
      <c r="AW99" s="89"/>
      <c r="AX99" s="89"/>
      <c r="AY99" s="89"/>
      <c r="AZ99" s="42"/>
      <c r="BA99" s="33"/>
      <c r="BB99" s="32"/>
      <c r="BC99" s="32"/>
      <c r="BD99" s="33"/>
      <c r="BE99" s="33"/>
      <c r="BF99" s="33"/>
      <c r="BG99" s="33"/>
      <c r="BH99" s="33"/>
      <c r="BI99" s="33"/>
      <c r="BJ99" s="33"/>
      <c r="BK99" s="11"/>
      <c r="BL99" s="11"/>
      <c r="BM99" s="11"/>
      <c r="BN99" s="11"/>
      <c r="BO99" s="11"/>
      <c r="BP99" s="11"/>
      <c r="BQ99" s="11"/>
      <c r="BR99" s="11"/>
      <c r="BS99" s="11"/>
    </row>
    <row r="100" spans="1:76" s="88" customFormat="1" x14ac:dyDescent="0.25">
      <c r="A100" s="11"/>
      <c r="B100" s="11"/>
      <c r="C100" s="11"/>
      <c r="D100" s="11"/>
      <c r="E100" s="11"/>
      <c r="F100" s="11"/>
      <c r="G100" s="11"/>
      <c r="H100" s="11"/>
      <c r="I100" s="11"/>
      <c r="J100" s="11"/>
      <c r="K100" s="11"/>
      <c r="Z100" s="89"/>
      <c r="AA100" s="89"/>
      <c r="AB100" s="89"/>
      <c r="AC100" s="89"/>
      <c r="AD100" s="89"/>
      <c r="AE100" s="89"/>
      <c r="AF100" s="89"/>
      <c r="AG100" s="89"/>
      <c r="AH100" s="89"/>
      <c r="AI100" s="89"/>
      <c r="AJ100" s="89"/>
      <c r="AK100" s="89"/>
      <c r="AL100" s="89"/>
      <c r="AM100" s="89"/>
      <c r="AN100" s="89"/>
      <c r="AO100" s="89"/>
      <c r="AP100" s="89"/>
      <c r="AQ100" s="89"/>
      <c r="AR100" s="89"/>
      <c r="AS100" s="89"/>
      <c r="AT100" s="89"/>
      <c r="AU100" s="89"/>
      <c r="AV100" s="89"/>
      <c r="AW100" s="89"/>
      <c r="AX100" s="89"/>
      <c r="AY100" s="89"/>
      <c r="AZ100" s="42"/>
      <c r="BA100" s="33"/>
      <c r="BB100" s="33"/>
      <c r="BC100" s="33"/>
      <c r="BD100" s="33"/>
      <c r="BE100" s="33"/>
      <c r="BF100" s="33"/>
      <c r="BG100" s="33"/>
      <c r="BH100" s="33"/>
      <c r="BI100" s="33"/>
      <c r="BJ100" s="33"/>
      <c r="BK100" s="11"/>
      <c r="BL100" s="11"/>
      <c r="BM100" s="11"/>
      <c r="BN100" s="11"/>
      <c r="BO100" s="11"/>
      <c r="BP100" s="11"/>
      <c r="BQ100" s="11"/>
      <c r="BR100" s="11"/>
      <c r="BS100" s="11"/>
    </row>
    <row r="101" spans="1:76" s="88" customFormat="1" x14ac:dyDescent="0.25">
      <c r="Z101" s="89"/>
      <c r="AA101" s="89"/>
      <c r="AB101" s="89"/>
      <c r="AC101" s="89"/>
      <c r="AD101" s="89"/>
      <c r="AE101" s="89"/>
      <c r="AF101" s="89"/>
      <c r="AG101" s="89"/>
      <c r="AH101" s="89"/>
      <c r="AI101" s="89"/>
      <c r="AJ101" s="89"/>
      <c r="AK101" s="89"/>
      <c r="AL101" s="89"/>
      <c r="AM101" s="89"/>
      <c r="AN101" s="89"/>
      <c r="AO101" s="89"/>
      <c r="AP101" s="89"/>
      <c r="AQ101" s="89"/>
      <c r="AR101" s="89"/>
      <c r="AS101" s="89"/>
      <c r="AT101" s="89"/>
      <c r="AU101" s="89"/>
      <c r="AV101" s="89"/>
      <c r="AW101" s="89"/>
      <c r="AX101" s="89"/>
      <c r="AY101" s="89"/>
      <c r="AZ101" s="42"/>
      <c r="BA101" s="33"/>
      <c r="BB101" s="33"/>
      <c r="BC101" s="33"/>
      <c r="BD101" s="33"/>
      <c r="BE101" s="33"/>
      <c r="BF101" s="33"/>
      <c r="BG101" s="33"/>
      <c r="BH101" s="33"/>
      <c r="BI101" s="33"/>
      <c r="BJ101" s="33"/>
      <c r="BK101" s="11"/>
      <c r="BL101" s="11"/>
      <c r="BM101" s="11"/>
      <c r="BN101" s="11"/>
      <c r="BO101" s="11"/>
      <c r="BP101" s="11"/>
      <c r="BQ101" s="11"/>
      <c r="BR101" s="11"/>
      <c r="BS101" s="11"/>
    </row>
    <row r="102" spans="1:76" s="88" customFormat="1" x14ac:dyDescent="0.25">
      <c r="Z102" s="89"/>
      <c r="AA102" s="89"/>
      <c r="AB102" s="89"/>
      <c r="AC102" s="89"/>
      <c r="AD102" s="89"/>
      <c r="AE102" s="89"/>
      <c r="AF102" s="89"/>
      <c r="AG102" s="89"/>
      <c r="AH102" s="89"/>
      <c r="AI102" s="89"/>
      <c r="AJ102" s="89"/>
      <c r="AK102" s="89"/>
      <c r="AL102" s="89"/>
      <c r="AM102" s="89"/>
      <c r="AN102" s="89"/>
      <c r="AO102" s="89"/>
      <c r="AP102" s="89"/>
      <c r="AQ102" s="89"/>
      <c r="AR102" s="89"/>
      <c r="AS102" s="89"/>
      <c r="AT102" s="89"/>
      <c r="AU102" s="89"/>
      <c r="AV102" s="89"/>
      <c r="AW102" s="89"/>
      <c r="AX102" s="89"/>
      <c r="AY102" s="89"/>
      <c r="AZ102" s="42"/>
      <c r="BA102" s="33"/>
      <c r="BB102" s="33"/>
      <c r="BC102" s="33"/>
      <c r="BD102" s="33"/>
      <c r="BE102" s="33"/>
      <c r="BF102" s="33"/>
      <c r="BG102" s="33"/>
      <c r="BH102" s="33"/>
      <c r="BI102" s="33"/>
      <c r="BJ102" s="33"/>
      <c r="BK102" s="11"/>
      <c r="BL102" s="11"/>
      <c r="BM102" s="11"/>
      <c r="BN102" s="11"/>
      <c r="BO102" s="11"/>
      <c r="BP102" s="11"/>
      <c r="BQ102" s="11"/>
      <c r="BR102" s="11"/>
      <c r="BS102" s="11"/>
      <c r="BT102" s="11"/>
      <c r="BU102" s="11"/>
      <c r="BV102" s="11"/>
      <c r="BW102" s="11"/>
      <c r="BX102" s="11"/>
    </row>
    <row r="103" spans="1:76" s="88" customFormat="1" x14ac:dyDescent="0.25">
      <c r="Z103" s="89"/>
      <c r="AA103" s="89"/>
      <c r="AB103" s="89"/>
      <c r="AC103" s="89"/>
      <c r="AD103" s="89"/>
      <c r="AE103" s="89"/>
      <c r="AF103" s="89"/>
      <c r="AG103" s="89"/>
      <c r="AH103" s="89"/>
      <c r="AI103" s="89"/>
      <c r="AJ103" s="89"/>
      <c r="AK103" s="89"/>
      <c r="AL103" s="89"/>
      <c r="AM103" s="89"/>
      <c r="AN103" s="89"/>
      <c r="AO103" s="89"/>
      <c r="AP103" s="89"/>
      <c r="AQ103" s="89"/>
      <c r="AR103" s="89"/>
      <c r="AS103" s="89"/>
      <c r="AT103" s="89"/>
      <c r="AU103" s="89"/>
      <c r="AV103" s="89"/>
      <c r="AW103" s="89"/>
      <c r="AX103" s="89"/>
      <c r="AY103" s="89"/>
      <c r="AZ103" s="42"/>
      <c r="BA103" s="33"/>
      <c r="BB103" s="33"/>
      <c r="BC103" s="33"/>
      <c r="BD103" s="33"/>
      <c r="BE103" s="33"/>
      <c r="BF103" s="33"/>
      <c r="BG103" s="33"/>
      <c r="BH103" s="33"/>
      <c r="BI103" s="33"/>
      <c r="BJ103" s="33"/>
      <c r="BK103" s="11"/>
      <c r="BL103" s="11"/>
      <c r="BM103" s="11"/>
      <c r="BN103" s="11"/>
      <c r="BO103" s="11"/>
      <c r="BP103" s="11"/>
      <c r="BQ103" s="11"/>
      <c r="BR103" s="11"/>
      <c r="BS103" s="11"/>
      <c r="BT103" s="11"/>
      <c r="BU103" s="11"/>
      <c r="BV103" s="11"/>
      <c r="BW103" s="11"/>
      <c r="BX103" s="11"/>
    </row>
    <row r="104" spans="1:76" s="88" customFormat="1" x14ac:dyDescent="0.25">
      <c r="Z104" s="89"/>
      <c r="AA104" s="89"/>
      <c r="AB104" s="89"/>
      <c r="AC104" s="89"/>
      <c r="AD104" s="89"/>
      <c r="AE104" s="89"/>
      <c r="AF104" s="89"/>
      <c r="AG104" s="89"/>
      <c r="AH104" s="89"/>
      <c r="AI104" s="89"/>
      <c r="AJ104" s="89"/>
      <c r="AK104" s="89"/>
      <c r="AL104" s="89"/>
      <c r="AM104" s="89"/>
      <c r="AN104" s="89"/>
      <c r="AO104" s="89"/>
      <c r="AP104" s="89"/>
      <c r="AQ104" s="89"/>
      <c r="AR104" s="89"/>
      <c r="AS104" s="89"/>
      <c r="AT104" s="89"/>
      <c r="AU104" s="89"/>
      <c r="AV104" s="89"/>
      <c r="AW104" s="89"/>
      <c r="AX104" s="89"/>
      <c r="AY104" s="89"/>
      <c r="AZ104" s="42"/>
      <c r="BA104" s="33"/>
      <c r="BB104" s="33"/>
      <c r="BC104" s="33"/>
      <c r="BD104" s="33"/>
      <c r="BE104" s="33"/>
      <c r="BF104" s="33"/>
      <c r="BG104" s="33"/>
      <c r="BH104" s="33"/>
      <c r="BI104" s="33"/>
      <c r="BJ104" s="33"/>
      <c r="BK104" s="11"/>
      <c r="BL104" s="11"/>
      <c r="BM104" s="11"/>
      <c r="BN104" s="11"/>
      <c r="BO104" s="11"/>
      <c r="BP104" s="11"/>
      <c r="BQ104" s="11"/>
      <c r="BR104" s="11"/>
      <c r="BS104" s="11"/>
      <c r="BT104" s="11"/>
      <c r="BU104" s="11"/>
      <c r="BV104" s="11"/>
      <c r="BW104" s="11"/>
    </row>
    <row r="105" spans="1:76" s="88" customFormat="1" x14ac:dyDescent="0.25">
      <c r="Z105" s="89"/>
      <c r="AA105" s="89"/>
      <c r="AB105" s="89"/>
      <c r="AC105" s="89"/>
      <c r="AD105" s="89"/>
      <c r="AE105" s="89"/>
      <c r="AF105" s="89"/>
      <c r="AG105" s="89"/>
      <c r="AH105" s="89"/>
      <c r="AI105" s="89"/>
      <c r="AJ105" s="89"/>
      <c r="AK105" s="89"/>
      <c r="AL105" s="89"/>
      <c r="AM105" s="89"/>
      <c r="AN105" s="89"/>
      <c r="AO105" s="89"/>
      <c r="AP105" s="89"/>
      <c r="AQ105" s="89"/>
      <c r="AR105" s="89"/>
      <c r="AS105" s="89"/>
      <c r="AT105" s="89"/>
      <c r="AU105" s="89"/>
      <c r="AV105" s="89"/>
      <c r="AW105" s="89"/>
      <c r="AX105" s="89"/>
      <c r="AY105" s="89"/>
      <c r="AZ105" s="42"/>
      <c r="BA105" s="33"/>
      <c r="BB105" s="42"/>
      <c r="BC105" s="42"/>
      <c r="BD105" s="33"/>
      <c r="BE105" s="33"/>
      <c r="BF105" s="33"/>
      <c r="BG105" s="33"/>
      <c r="BH105" s="33"/>
      <c r="BI105" s="33"/>
      <c r="BJ105" s="33"/>
      <c r="BK105" s="11"/>
      <c r="BL105" s="11"/>
      <c r="BM105" s="11"/>
      <c r="BN105" s="11"/>
      <c r="BQ105" s="11"/>
      <c r="BR105" s="11"/>
      <c r="BS105" s="11"/>
      <c r="BT105" s="11"/>
      <c r="BU105" s="11"/>
      <c r="BV105" s="11"/>
      <c r="BW105" s="11"/>
    </row>
    <row r="106" spans="1:76" x14ac:dyDescent="0.25">
      <c r="A106" s="88"/>
      <c r="B106" s="88"/>
      <c r="C106" s="88"/>
      <c r="D106" s="88"/>
      <c r="E106" s="88"/>
      <c r="F106" s="88"/>
      <c r="G106" s="88"/>
      <c r="H106" s="88"/>
      <c r="I106" s="88"/>
      <c r="J106" s="88"/>
      <c r="K106" s="88"/>
      <c r="BB106" s="42"/>
      <c r="BC106" s="42"/>
      <c r="BO106" s="88"/>
      <c r="BP106" s="88"/>
    </row>
    <row r="107" spans="1:76" x14ac:dyDescent="0.25">
      <c r="A107" s="88"/>
      <c r="B107" s="88"/>
      <c r="C107" s="88"/>
      <c r="D107" s="88"/>
      <c r="E107" s="88"/>
      <c r="F107" s="88"/>
      <c r="G107" s="88"/>
      <c r="H107" s="88"/>
      <c r="I107" s="88"/>
      <c r="J107" s="88"/>
      <c r="K107" s="88"/>
      <c r="BB107" s="42"/>
      <c r="BC107" s="42"/>
      <c r="BO107" s="88"/>
      <c r="BP107" s="88"/>
    </row>
    <row r="108" spans="1:76" x14ac:dyDescent="0.25">
      <c r="A108" s="88"/>
      <c r="B108" s="88"/>
      <c r="C108" s="88"/>
      <c r="D108" s="88"/>
      <c r="E108" s="88"/>
      <c r="F108" s="88"/>
      <c r="G108" s="88"/>
      <c r="H108" s="88"/>
      <c r="I108" s="88"/>
      <c r="J108" s="88"/>
      <c r="K108" s="88"/>
      <c r="BB108" s="42"/>
      <c r="BC108" s="42"/>
      <c r="BO108" s="88"/>
      <c r="BP108" s="88"/>
    </row>
    <row r="109" spans="1:76" x14ac:dyDescent="0.25">
      <c r="BB109" s="42"/>
      <c r="BC109" s="42"/>
      <c r="BO109" s="88"/>
      <c r="BP109" s="88"/>
    </row>
    <row r="110" spans="1:76" x14ac:dyDescent="0.25">
      <c r="BB110" s="42"/>
      <c r="BC110" s="42"/>
      <c r="BO110" s="88"/>
      <c r="BP110" s="88"/>
    </row>
    <row r="111" spans="1:76" x14ac:dyDescent="0.25">
      <c r="BB111" s="42"/>
      <c r="BC111" s="42"/>
      <c r="BO111" s="88"/>
      <c r="BP111" s="88"/>
    </row>
    <row r="112" spans="1:76" x14ac:dyDescent="0.25">
      <c r="BB112" s="42"/>
      <c r="BC112" s="42"/>
      <c r="BO112" s="88"/>
      <c r="BP112" s="88"/>
    </row>
  </sheetData>
  <sheetProtection selectLockedCells="1" autoFilter="0" selectUnlockedCells="1"/>
  <mergeCells count="5">
    <mergeCell ref="AW37:AY37"/>
    <mergeCell ref="AT37:AV37"/>
    <mergeCell ref="D37:F37"/>
    <mergeCell ref="G37:I37"/>
    <mergeCell ref="P37:R37"/>
  </mergeCells>
  <conditionalFormatting sqref="D67:F82 AT39:AY55 AW57:AY73 D39:I55 P39:S55">
    <cfRule type="expression" dxfId="4" priority="15">
      <formula>IF($BC$4=1, VALUE(FIXED($D$39:$F$82,1)),0)</formula>
    </cfRule>
  </conditionalFormatting>
  <pageMargins left="0.7" right="0.7" top="0.75" bottom="0.75" header="0.3" footer="0.3"/>
  <pageSetup paperSize="9" scale="56" orientation="landscape" r:id="rId1"/>
  <rowBreaks count="1" manualBreakCount="1">
    <brk id="66"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D107"/>
  <sheetViews>
    <sheetView zoomScaleNormal="100" workbookViewId="0">
      <pane ySplit="5" topLeftCell="A6" activePane="bottomLeft" state="frozen"/>
      <selection pane="bottomLeft" activeCell="Q95" sqref="Q95"/>
    </sheetView>
  </sheetViews>
  <sheetFormatPr defaultColWidth="9.109375" defaultRowHeight="13.2" x14ac:dyDescent="0.25"/>
  <cols>
    <col min="1" max="1" width="2.6640625" style="11" customWidth="1"/>
    <col min="2" max="2" width="7.33203125" style="11" customWidth="1"/>
    <col min="3" max="4" width="9.109375" style="11" customWidth="1"/>
    <col min="5" max="5" width="10.33203125" style="11" customWidth="1"/>
    <col min="6" max="6" width="8.33203125" style="11" customWidth="1"/>
    <col min="7" max="8" width="9.109375" style="11"/>
    <col min="9" max="10" width="9.109375" style="11" customWidth="1"/>
    <col min="11" max="15" width="9.109375" style="11"/>
    <col min="16" max="16" width="8.109375" style="11" customWidth="1"/>
    <col min="17" max="18" width="9.109375" style="11"/>
    <col min="19" max="19" width="10.88671875" style="11" customWidth="1"/>
    <col min="20" max="20" width="9.88671875" style="11" customWidth="1"/>
    <col min="21" max="21" width="13.44140625" style="11" customWidth="1"/>
    <col min="22" max="24" width="13.33203125" style="11" customWidth="1"/>
    <col min="25" max="28" width="9.109375" style="11"/>
    <col min="29" max="29" width="9.109375" style="32"/>
    <col min="30" max="54" width="9.109375" style="32" customWidth="1"/>
    <col min="55" max="55" width="9.109375" style="33" customWidth="1"/>
    <col min="56" max="65" width="9.109375" style="33"/>
    <col min="66" max="16384" width="9.109375" style="11"/>
  </cols>
  <sheetData>
    <row r="1" spans="2:82" ht="21" customHeight="1" x14ac:dyDescent="0.25">
      <c r="B1" s="29" t="s">
        <v>122</v>
      </c>
      <c r="C1" s="30"/>
      <c r="D1" s="30"/>
      <c r="AB1" s="31"/>
      <c r="BB1" s="33"/>
      <c r="BN1" s="33"/>
      <c r="BO1" s="33"/>
      <c r="BP1" s="33"/>
      <c r="BQ1" s="33"/>
      <c r="BR1" s="33"/>
      <c r="BS1" s="33"/>
      <c r="BT1" s="33"/>
      <c r="BU1" s="33"/>
      <c r="BV1" s="33"/>
      <c r="BW1" s="33"/>
      <c r="BX1" s="33"/>
      <c r="BY1" s="33"/>
      <c r="BZ1" s="33"/>
      <c r="CA1" s="33"/>
      <c r="CB1" s="33"/>
      <c r="CC1" s="33"/>
      <c r="CD1" s="33"/>
    </row>
    <row r="2" spans="2:82" ht="10.5" customHeight="1" x14ac:dyDescent="0.25">
      <c r="AB2" s="34"/>
      <c r="BB2" s="33"/>
      <c r="BN2" s="33"/>
      <c r="BO2" s="33"/>
      <c r="BP2" s="33"/>
      <c r="BQ2" s="33"/>
      <c r="BR2" s="33"/>
      <c r="BS2" s="33"/>
      <c r="BT2" s="33"/>
      <c r="BU2" s="33"/>
      <c r="BV2" s="33"/>
      <c r="BW2" s="33"/>
      <c r="BX2" s="33"/>
      <c r="BY2" s="33"/>
      <c r="BZ2" s="33"/>
      <c r="CA2" s="33"/>
      <c r="CB2" s="33"/>
      <c r="CC2" s="33"/>
      <c r="CD2" s="33"/>
    </row>
    <row r="3" spans="2:82" ht="8.25" customHeight="1" x14ac:dyDescent="0.25">
      <c r="B3" s="35"/>
      <c r="C3" s="35"/>
      <c r="D3" s="35"/>
      <c r="E3" s="35"/>
      <c r="F3" s="35"/>
      <c r="G3" s="35"/>
      <c r="H3" s="35"/>
      <c r="I3" s="35"/>
      <c r="J3" s="35"/>
      <c r="K3" s="35"/>
      <c r="L3" s="35"/>
      <c r="M3" s="35"/>
      <c r="N3" s="35"/>
      <c r="O3" s="35"/>
      <c r="P3" s="35"/>
      <c r="Q3" s="35"/>
      <c r="R3" s="35"/>
      <c r="S3" s="35"/>
      <c r="T3" s="35"/>
      <c r="U3" s="35"/>
      <c r="V3" s="35"/>
      <c r="W3" s="35"/>
      <c r="X3" s="35"/>
      <c r="Y3" s="35"/>
      <c r="Z3" s="35"/>
      <c r="AA3" s="35"/>
      <c r="BB3" s="33"/>
      <c r="BN3" s="33"/>
      <c r="BO3" s="33"/>
      <c r="BP3" s="33"/>
      <c r="BQ3" s="33"/>
      <c r="BR3" s="33"/>
      <c r="BS3" s="33"/>
      <c r="BT3" s="33"/>
      <c r="BU3" s="33"/>
      <c r="BV3" s="33"/>
      <c r="BW3" s="33"/>
      <c r="BX3" s="33"/>
      <c r="BY3" s="33"/>
      <c r="BZ3" s="33"/>
      <c r="CA3" s="33"/>
      <c r="CB3" s="33"/>
      <c r="CC3" s="33"/>
      <c r="CD3" s="33"/>
    </row>
    <row r="4" spans="2:82" x14ac:dyDescent="0.25">
      <c r="B4" s="35"/>
      <c r="C4" s="36" t="s">
        <v>18</v>
      </c>
      <c r="D4" s="35"/>
      <c r="E4" s="35"/>
      <c r="F4" s="35"/>
      <c r="G4" s="35"/>
      <c r="H4" s="35"/>
      <c r="I4" s="35"/>
      <c r="J4" s="36"/>
      <c r="K4" s="35"/>
      <c r="L4" s="35"/>
      <c r="M4" s="35"/>
      <c r="N4" s="35"/>
      <c r="O4" s="35"/>
      <c r="P4" s="35"/>
      <c r="Q4" s="35"/>
      <c r="R4" s="35"/>
      <c r="S4" s="35"/>
      <c r="T4" s="35"/>
      <c r="U4" s="35"/>
      <c r="V4" s="35"/>
      <c r="W4" s="35"/>
      <c r="X4" s="35"/>
      <c r="Y4" s="35"/>
      <c r="Z4" s="35"/>
      <c r="AA4" s="35"/>
      <c r="BB4" s="33"/>
      <c r="BE4" s="33">
        <v>1</v>
      </c>
      <c r="BN4" s="33"/>
      <c r="BO4" s="33"/>
      <c r="BP4" s="33"/>
      <c r="BQ4" s="33"/>
      <c r="BR4" s="33"/>
      <c r="BS4" s="33"/>
      <c r="BT4" s="33"/>
      <c r="BU4" s="33"/>
      <c r="BV4" s="33"/>
      <c r="BW4" s="33"/>
      <c r="BX4" s="33"/>
      <c r="BY4" s="33"/>
      <c r="BZ4" s="33"/>
      <c r="CA4" s="33"/>
      <c r="CB4" s="33"/>
      <c r="CC4" s="33"/>
      <c r="CD4" s="33"/>
    </row>
    <row r="5" spans="2:82" ht="18" customHeight="1" x14ac:dyDescent="0.25">
      <c r="B5" s="35"/>
      <c r="C5" s="35"/>
      <c r="D5" s="35"/>
      <c r="E5" s="35"/>
      <c r="F5" s="35"/>
      <c r="G5" s="35"/>
      <c r="H5" s="35"/>
      <c r="I5" s="35"/>
      <c r="J5" s="35"/>
      <c r="K5" s="35"/>
      <c r="L5" s="35"/>
      <c r="M5" s="35"/>
      <c r="N5" s="35"/>
      <c r="O5" s="35"/>
      <c r="P5" s="35"/>
      <c r="Q5" s="35"/>
      <c r="R5" s="35"/>
      <c r="S5" s="35"/>
      <c r="T5" s="35"/>
      <c r="U5" s="35"/>
      <c r="V5" s="35"/>
      <c r="W5" s="35"/>
      <c r="X5" s="35"/>
      <c r="Y5" s="35"/>
      <c r="Z5" s="35"/>
      <c r="AA5" s="35"/>
      <c r="BB5" s="33"/>
      <c r="BN5" s="33"/>
      <c r="BO5" s="33"/>
      <c r="BP5" s="33"/>
      <c r="BQ5" s="33"/>
      <c r="BR5" s="33"/>
      <c r="BS5" s="33"/>
      <c r="BT5" s="33"/>
      <c r="BU5" s="33"/>
      <c r="BV5" s="33"/>
      <c r="BW5" s="33"/>
      <c r="BX5" s="33"/>
      <c r="BY5" s="33"/>
      <c r="BZ5" s="33"/>
      <c r="CA5" s="33"/>
      <c r="CB5" s="33"/>
      <c r="CC5" s="33"/>
      <c r="CD5" s="33"/>
    </row>
    <row r="6" spans="2:82" x14ac:dyDescent="0.25">
      <c r="B6" s="35"/>
      <c r="C6" s="35"/>
      <c r="D6" s="35"/>
      <c r="E6" s="35"/>
      <c r="F6" s="35"/>
      <c r="G6" s="35"/>
      <c r="H6" s="35"/>
      <c r="I6" s="35"/>
      <c r="J6" s="35"/>
      <c r="K6" s="35"/>
      <c r="L6" s="35"/>
      <c r="M6" s="35"/>
      <c r="N6" s="35"/>
      <c r="O6" s="35"/>
      <c r="P6" s="35"/>
      <c r="Q6" s="35"/>
      <c r="R6" s="35"/>
      <c r="S6" s="35"/>
      <c r="T6" s="35"/>
      <c r="U6" s="35"/>
      <c r="V6" s="35"/>
      <c r="W6" s="35"/>
      <c r="X6" s="35"/>
      <c r="Y6" s="35"/>
      <c r="Z6" s="35"/>
      <c r="AA6" s="35"/>
      <c r="BB6" s="33"/>
      <c r="BN6" s="33"/>
      <c r="BO6" s="33"/>
      <c r="BP6" s="33"/>
      <c r="BQ6" s="33"/>
      <c r="BR6" s="33"/>
      <c r="BS6" s="33"/>
      <c r="BT6" s="33"/>
      <c r="BU6" s="33"/>
      <c r="BV6" s="33"/>
      <c r="BW6" s="33"/>
      <c r="BX6" s="33"/>
      <c r="BY6" s="33"/>
      <c r="BZ6" s="33"/>
      <c r="CA6" s="33"/>
      <c r="CB6" s="33"/>
      <c r="CC6" s="33"/>
      <c r="CD6" s="33"/>
    </row>
    <row r="7" spans="2:82" x14ac:dyDescent="0.25">
      <c r="B7" s="35"/>
      <c r="C7" s="35"/>
      <c r="D7" s="35"/>
      <c r="E7" s="35"/>
      <c r="F7" s="35"/>
      <c r="G7" s="35"/>
      <c r="H7" s="35"/>
      <c r="I7" s="35"/>
      <c r="J7" s="35"/>
      <c r="K7" s="35"/>
      <c r="L7" s="35"/>
      <c r="M7" s="35"/>
      <c r="N7" s="35"/>
      <c r="O7" s="35"/>
      <c r="P7" s="35"/>
      <c r="Q7" s="35"/>
      <c r="R7" s="35"/>
      <c r="S7" s="35"/>
      <c r="T7" s="35"/>
      <c r="U7" s="35"/>
      <c r="V7" s="35"/>
      <c r="W7" s="35"/>
      <c r="X7" s="35"/>
      <c r="Y7" s="35"/>
      <c r="Z7" s="35"/>
      <c r="AA7" s="35"/>
      <c r="BB7" s="33"/>
      <c r="BN7" s="33"/>
      <c r="BO7" s="33"/>
      <c r="BP7" s="33"/>
      <c r="BQ7" s="33"/>
      <c r="BR7" s="33"/>
      <c r="BS7" s="33"/>
      <c r="BT7" s="33"/>
      <c r="BU7" s="33"/>
      <c r="BV7" s="33"/>
      <c r="BW7" s="33"/>
      <c r="BX7" s="33"/>
      <c r="BY7" s="33"/>
      <c r="BZ7" s="33"/>
      <c r="CA7" s="33"/>
      <c r="CB7" s="33"/>
      <c r="CC7" s="33"/>
      <c r="CD7" s="33"/>
    </row>
    <row r="8" spans="2:82" ht="12" customHeight="1" x14ac:dyDescent="0.3">
      <c r="B8" s="35"/>
      <c r="C8" s="37"/>
      <c r="D8" s="35"/>
      <c r="E8" s="35"/>
      <c r="F8" s="35"/>
      <c r="G8" s="35"/>
      <c r="H8" s="35"/>
      <c r="I8" s="35"/>
      <c r="J8" s="35"/>
      <c r="K8" s="35"/>
      <c r="L8" s="35"/>
      <c r="M8" s="35"/>
      <c r="N8" s="35"/>
      <c r="O8" s="35"/>
      <c r="P8" s="35"/>
      <c r="Q8" s="37"/>
      <c r="R8" s="35"/>
      <c r="S8" s="35"/>
      <c r="T8" s="35"/>
      <c r="U8" s="35"/>
      <c r="V8" s="35"/>
      <c r="W8" s="35"/>
      <c r="X8" s="35"/>
      <c r="Y8" s="35"/>
      <c r="Z8" s="35"/>
      <c r="AA8" s="35"/>
      <c r="BB8" s="33"/>
      <c r="BN8" s="33"/>
      <c r="BO8" s="33"/>
      <c r="BP8" s="33"/>
      <c r="BQ8" s="33"/>
      <c r="BR8" s="33"/>
      <c r="BS8" s="33"/>
      <c r="BT8" s="33"/>
      <c r="BU8" s="33"/>
      <c r="BV8" s="33"/>
      <c r="BW8" s="33"/>
      <c r="BX8" s="33"/>
      <c r="BY8" s="33"/>
      <c r="BZ8" s="33"/>
      <c r="CA8" s="33"/>
      <c r="CB8" s="33"/>
      <c r="CC8" s="33"/>
      <c r="CD8" s="33"/>
    </row>
    <row r="9" spans="2:82" ht="9.75" customHeight="1" x14ac:dyDescent="0.25">
      <c r="B9" s="35"/>
      <c r="C9" s="35"/>
      <c r="D9" s="35"/>
      <c r="E9" s="35"/>
      <c r="F9" s="35"/>
      <c r="G9" s="35"/>
      <c r="H9" s="35"/>
      <c r="I9" s="35"/>
      <c r="J9" s="35"/>
      <c r="K9" s="35"/>
      <c r="L9" s="35"/>
      <c r="M9" s="35"/>
      <c r="N9" s="35"/>
      <c r="O9" s="35"/>
      <c r="P9" s="35"/>
      <c r="Q9" s="35"/>
      <c r="R9" s="35"/>
      <c r="S9" s="35"/>
      <c r="T9" s="35"/>
      <c r="U9" s="35"/>
      <c r="V9" s="35"/>
      <c r="W9" s="35"/>
      <c r="X9" s="35"/>
      <c r="Y9" s="35"/>
      <c r="Z9" s="35"/>
      <c r="AA9" s="35"/>
      <c r="BB9" s="33"/>
      <c r="BN9" s="33"/>
      <c r="BO9" s="33"/>
      <c r="BP9" s="33"/>
      <c r="BQ9" s="33"/>
      <c r="BR9" s="33"/>
      <c r="BS9" s="33"/>
      <c r="BT9" s="33"/>
      <c r="BU9" s="33"/>
      <c r="BV9" s="33"/>
      <c r="BW9" s="33"/>
      <c r="BX9" s="33"/>
      <c r="BY9" s="33"/>
      <c r="BZ9" s="33"/>
      <c r="CA9" s="33"/>
      <c r="CB9" s="33"/>
      <c r="CC9" s="33"/>
      <c r="CD9" s="33"/>
    </row>
    <row r="10" spans="2:82" x14ac:dyDescent="0.25">
      <c r="B10" s="35"/>
      <c r="C10" s="39"/>
      <c r="D10" s="35"/>
      <c r="E10" s="35"/>
      <c r="F10" s="35"/>
      <c r="G10" s="35"/>
      <c r="H10" s="35"/>
      <c r="I10" s="35"/>
      <c r="J10" s="35"/>
      <c r="K10" s="35"/>
      <c r="L10" s="35"/>
      <c r="M10" s="35"/>
      <c r="N10" s="35"/>
      <c r="O10" s="35"/>
      <c r="P10" s="35"/>
      <c r="Q10" s="35"/>
      <c r="R10" s="35"/>
      <c r="S10" s="35"/>
      <c r="T10" s="35"/>
      <c r="U10" s="35"/>
      <c r="V10" s="35"/>
      <c r="W10" s="35"/>
      <c r="X10" s="35"/>
      <c r="Y10" s="35"/>
      <c r="Z10" s="35"/>
      <c r="AA10" s="35"/>
      <c r="BB10" s="33"/>
      <c r="BE10" s="33" t="str">
        <f>VLOOKUP($BE$4, RefCauseofDeath, 3,FALSE)</f>
        <v>All unintentional injury mortality, all age groups</v>
      </c>
      <c r="BN10" s="33"/>
      <c r="BO10" s="33"/>
      <c r="BP10" s="33"/>
      <c r="BQ10" s="33"/>
      <c r="BR10" s="33"/>
      <c r="BS10" s="33"/>
      <c r="BT10" s="33"/>
      <c r="BU10" s="33"/>
      <c r="BV10" s="33"/>
      <c r="BW10" s="33"/>
      <c r="BX10" s="33"/>
      <c r="BY10" s="33"/>
      <c r="BZ10" s="33"/>
      <c r="CA10" s="33"/>
      <c r="CB10" s="33"/>
      <c r="CC10" s="33"/>
      <c r="CD10" s="33"/>
    </row>
    <row r="11" spans="2:82" x14ac:dyDescent="0.2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BB11" s="33"/>
      <c r="BN11" s="33"/>
      <c r="BO11" s="33"/>
      <c r="BP11" s="33"/>
      <c r="BQ11" s="33"/>
      <c r="BR11" s="33"/>
      <c r="BS11" s="33"/>
      <c r="BT11" s="33"/>
      <c r="BU11" s="33"/>
      <c r="BV11" s="33"/>
      <c r="BW11" s="33"/>
      <c r="BX11" s="33"/>
      <c r="BY11" s="33"/>
      <c r="BZ11" s="33"/>
      <c r="CA11" s="33"/>
      <c r="CB11" s="33"/>
      <c r="CC11" s="33"/>
      <c r="CD11" s="33"/>
    </row>
    <row r="12" spans="2:82" x14ac:dyDescent="0.25">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BB12" s="33"/>
      <c r="BE12" s="33" t="s">
        <v>74</v>
      </c>
      <c r="BF12" s="33" t="s">
        <v>71</v>
      </c>
      <c r="BG12" s="33" t="s">
        <v>73</v>
      </c>
      <c r="BN12" s="33"/>
      <c r="BO12" s="33"/>
      <c r="BP12" s="33"/>
      <c r="BQ12" s="33"/>
      <c r="BR12" s="33"/>
      <c r="BS12" s="33"/>
      <c r="BT12" s="33"/>
      <c r="BU12" s="33"/>
      <c r="BV12" s="33"/>
      <c r="BW12" s="33"/>
      <c r="BX12" s="33"/>
      <c r="BY12" s="33"/>
      <c r="BZ12" s="33"/>
      <c r="CA12" s="33"/>
      <c r="CB12" s="33"/>
      <c r="CC12" s="33"/>
      <c r="CD12" s="33"/>
    </row>
    <row r="13" spans="2:82" x14ac:dyDescent="0.25">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BB13" s="33"/>
      <c r="BN13" s="33"/>
      <c r="BO13" s="33"/>
      <c r="BP13" s="33"/>
      <c r="BQ13" s="33"/>
      <c r="BR13" s="33"/>
      <c r="BS13" s="33"/>
      <c r="BT13" s="33"/>
      <c r="BU13" s="33"/>
      <c r="BV13" s="33"/>
      <c r="BW13" s="33"/>
      <c r="BX13" s="33"/>
      <c r="BY13" s="33"/>
      <c r="BZ13" s="33"/>
      <c r="CA13" s="33"/>
      <c r="CB13" s="33"/>
      <c r="CC13" s="33"/>
      <c r="CD13" s="33"/>
    </row>
    <row r="14" spans="2:82" x14ac:dyDescent="0.2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BB14" s="33"/>
      <c r="BE14" s="33" t="s">
        <v>103</v>
      </c>
      <c r="BN14" s="33"/>
      <c r="BO14" s="33"/>
      <c r="BP14" s="33"/>
      <c r="BQ14" s="33"/>
      <c r="BR14" s="33"/>
      <c r="BS14" s="33"/>
      <c r="BT14" s="33"/>
      <c r="BU14" s="33"/>
      <c r="BV14" s="33"/>
      <c r="BW14" s="33"/>
      <c r="BX14" s="33"/>
      <c r="BY14" s="33"/>
      <c r="BZ14" s="33"/>
      <c r="CA14" s="33"/>
      <c r="CB14" s="33"/>
      <c r="CC14" s="33"/>
      <c r="CD14" s="33"/>
    </row>
    <row r="15" spans="2:82" x14ac:dyDescent="0.2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BB15" s="33"/>
      <c r="BE15" s="33" t="s">
        <v>37</v>
      </c>
      <c r="BN15" s="33"/>
      <c r="BO15" s="33"/>
      <c r="BP15" s="33"/>
      <c r="BQ15" s="33"/>
      <c r="BR15" s="33"/>
      <c r="BS15" s="33"/>
      <c r="BT15" s="33"/>
      <c r="BU15" s="33"/>
      <c r="BV15" s="33"/>
      <c r="BW15" s="33"/>
      <c r="BX15" s="33"/>
      <c r="BY15" s="33"/>
      <c r="BZ15" s="33"/>
      <c r="CA15" s="33"/>
      <c r="CB15" s="33"/>
      <c r="CC15" s="33"/>
      <c r="CD15" s="33"/>
    </row>
    <row r="16" spans="2:82" x14ac:dyDescent="0.2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BB16" s="33"/>
      <c r="BE16" s="41"/>
      <c r="BN16" s="33"/>
      <c r="BO16" s="33"/>
      <c r="BP16" s="33"/>
      <c r="BQ16" s="33"/>
      <c r="BR16" s="33"/>
      <c r="BS16" s="33"/>
      <c r="BT16" s="33"/>
      <c r="BU16" s="33"/>
      <c r="BV16" s="33"/>
      <c r="BW16" s="33"/>
      <c r="BX16" s="33"/>
      <c r="BY16" s="33"/>
      <c r="BZ16" s="33"/>
      <c r="CA16" s="33"/>
      <c r="CB16" s="33"/>
      <c r="CC16" s="33"/>
      <c r="CD16" s="33"/>
    </row>
    <row r="17" spans="2:82" x14ac:dyDescent="0.2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BB17" s="33"/>
      <c r="BE17" s="42"/>
      <c r="BN17" s="33"/>
      <c r="BO17" s="33"/>
      <c r="BP17" s="33"/>
      <c r="BQ17" s="33"/>
      <c r="BR17" s="33"/>
      <c r="BS17" s="33"/>
      <c r="BT17" s="33"/>
      <c r="BU17" s="33"/>
      <c r="BV17" s="33"/>
      <c r="BW17" s="33"/>
      <c r="BX17" s="33"/>
      <c r="BY17" s="33"/>
      <c r="BZ17" s="33"/>
      <c r="CA17" s="33"/>
      <c r="CB17" s="33"/>
      <c r="CC17" s="33"/>
      <c r="CD17" s="33"/>
    </row>
    <row r="18" spans="2:82" x14ac:dyDescent="0.2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BB18" s="33"/>
      <c r="BN18" s="33"/>
      <c r="BO18" s="33"/>
      <c r="BP18" s="33"/>
      <c r="BQ18" s="33"/>
      <c r="BR18" s="33"/>
      <c r="BS18" s="33"/>
      <c r="BT18" s="33"/>
      <c r="BU18" s="33"/>
      <c r="BV18" s="33"/>
      <c r="BW18" s="33"/>
      <c r="BX18" s="33"/>
      <c r="BY18" s="33"/>
      <c r="BZ18" s="33"/>
      <c r="CA18" s="33"/>
      <c r="CB18" s="33"/>
      <c r="CC18" s="33"/>
      <c r="CD18" s="33"/>
    </row>
    <row r="19" spans="2:82" x14ac:dyDescent="0.2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BB19" s="33"/>
      <c r="BE19" s="33" t="str">
        <f>IF(C33="Intentional self-harm", "(includes suicide)", "")</f>
        <v/>
      </c>
      <c r="BN19" s="33"/>
      <c r="BO19" s="33"/>
      <c r="BP19" s="33"/>
      <c r="BQ19" s="33"/>
      <c r="BR19" s="33"/>
      <c r="BS19" s="33"/>
      <c r="BT19" s="33"/>
      <c r="BU19" s="33"/>
      <c r="BV19" s="33"/>
      <c r="BW19" s="33"/>
      <c r="BX19" s="33"/>
      <c r="BY19" s="33"/>
      <c r="BZ19" s="33"/>
      <c r="CA19" s="33"/>
      <c r="CB19" s="33"/>
      <c r="CC19" s="33"/>
      <c r="CD19" s="33"/>
    </row>
    <row r="20" spans="2:82" x14ac:dyDescent="0.2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BB20" s="33"/>
      <c r="BN20" s="33"/>
      <c r="BO20" s="33"/>
      <c r="BP20" s="33"/>
      <c r="BQ20" s="33"/>
      <c r="BR20" s="33"/>
      <c r="BS20" s="33"/>
      <c r="BT20" s="33"/>
      <c r="BU20" s="33"/>
      <c r="BV20" s="33"/>
      <c r="BW20" s="33"/>
      <c r="BX20" s="33"/>
      <c r="BY20" s="33"/>
      <c r="BZ20" s="33"/>
      <c r="CA20" s="33"/>
      <c r="CB20" s="33"/>
      <c r="CC20" s="33"/>
      <c r="CD20" s="33"/>
    </row>
    <row r="21" spans="2:82" x14ac:dyDescent="0.2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BB21" s="33"/>
      <c r="BN21" s="33"/>
      <c r="BO21" s="33"/>
      <c r="BP21" s="33"/>
      <c r="BQ21" s="33"/>
      <c r="BR21" s="33"/>
      <c r="BS21" s="33"/>
      <c r="BT21" s="33"/>
      <c r="BU21" s="33"/>
      <c r="BV21" s="33"/>
      <c r="BW21" s="33"/>
      <c r="BX21" s="33"/>
      <c r="BY21" s="33"/>
      <c r="BZ21" s="33"/>
      <c r="CA21" s="33"/>
      <c r="CB21" s="33"/>
      <c r="CC21" s="33"/>
      <c r="CD21" s="33"/>
    </row>
    <row r="22" spans="2:82" x14ac:dyDescent="0.2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BB22" s="33"/>
      <c r="BN22" s="33"/>
      <c r="BO22" s="33"/>
      <c r="BP22" s="33"/>
      <c r="BQ22" s="33"/>
      <c r="BR22" s="33"/>
      <c r="BS22" s="33"/>
      <c r="BT22" s="33"/>
      <c r="BU22" s="33"/>
      <c r="BV22" s="33"/>
      <c r="BW22" s="33"/>
      <c r="BX22" s="33"/>
      <c r="BY22" s="33"/>
      <c r="BZ22" s="33"/>
      <c r="CA22" s="33"/>
      <c r="CB22" s="33"/>
      <c r="CC22" s="33"/>
      <c r="CD22" s="33"/>
    </row>
    <row r="23" spans="2:82" x14ac:dyDescent="0.2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BB23" s="33"/>
      <c r="BN23" s="33"/>
      <c r="BO23" s="33"/>
      <c r="BP23" s="33"/>
      <c r="BQ23" s="33"/>
      <c r="BR23" s="33"/>
      <c r="BS23" s="33"/>
      <c r="BT23" s="33"/>
      <c r="BU23" s="33"/>
      <c r="BV23" s="33"/>
      <c r="BW23" s="33"/>
      <c r="BX23" s="33"/>
      <c r="BY23" s="33"/>
      <c r="BZ23" s="33"/>
      <c r="CA23" s="33"/>
      <c r="CB23" s="33"/>
      <c r="CC23" s="33"/>
      <c r="CD23" s="33"/>
    </row>
    <row r="24" spans="2:82" ht="4.5" customHeight="1" x14ac:dyDescent="0.2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BB24" s="33"/>
      <c r="BN24" s="33"/>
      <c r="BO24" s="33"/>
      <c r="BP24" s="33"/>
      <c r="BQ24" s="33"/>
      <c r="BR24" s="33"/>
      <c r="BS24" s="33"/>
      <c r="BT24" s="33"/>
      <c r="BU24" s="33"/>
      <c r="BV24" s="33"/>
      <c r="BW24" s="33"/>
      <c r="BX24" s="33"/>
      <c r="BY24" s="33"/>
      <c r="BZ24" s="33"/>
      <c r="CA24" s="33"/>
      <c r="CB24" s="33"/>
      <c r="CC24" s="33"/>
      <c r="CD24" s="33"/>
    </row>
    <row r="25" spans="2:82" x14ac:dyDescent="0.2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BB25" s="33"/>
      <c r="BN25" s="33"/>
      <c r="BO25" s="33"/>
      <c r="BP25" s="33"/>
      <c r="BQ25" s="33"/>
      <c r="BR25" s="33"/>
      <c r="BS25" s="33"/>
      <c r="BT25" s="33"/>
      <c r="BU25" s="33"/>
      <c r="BV25" s="33"/>
      <c r="BW25" s="33"/>
      <c r="BX25" s="33"/>
      <c r="BY25" s="33"/>
      <c r="BZ25" s="33"/>
      <c r="CA25" s="33"/>
      <c r="CB25" s="33"/>
      <c r="CC25" s="33"/>
      <c r="CD25" s="33"/>
    </row>
    <row r="26" spans="2:82" x14ac:dyDescent="0.2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BB26" s="33"/>
      <c r="BN26" s="33"/>
      <c r="BO26" s="33"/>
      <c r="BP26" s="33"/>
      <c r="BQ26" s="33"/>
      <c r="BR26" s="33"/>
      <c r="BS26" s="33"/>
      <c r="BT26" s="33"/>
      <c r="BU26" s="33"/>
      <c r="BV26" s="33"/>
      <c r="BW26" s="33"/>
      <c r="BX26" s="33"/>
      <c r="BY26" s="33"/>
      <c r="BZ26" s="33"/>
      <c r="CA26" s="33"/>
      <c r="CB26" s="33"/>
      <c r="CC26" s="33"/>
      <c r="CD26" s="33"/>
    </row>
    <row r="27" spans="2:82" ht="9" customHeight="1" x14ac:dyDescent="0.2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BB27" s="33"/>
      <c r="BN27" s="33"/>
      <c r="BO27" s="33"/>
      <c r="BP27" s="33"/>
      <c r="BQ27" s="33"/>
      <c r="BR27" s="33"/>
      <c r="BS27" s="33"/>
      <c r="BT27" s="33"/>
      <c r="BU27" s="33"/>
      <c r="BV27" s="33"/>
      <c r="BW27" s="33"/>
      <c r="BX27" s="33"/>
      <c r="BY27" s="33"/>
      <c r="BZ27" s="33"/>
      <c r="CA27" s="33"/>
      <c r="CB27" s="33"/>
      <c r="CC27" s="33"/>
      <c r="CD27" s="33"/>
    </row>
    <row r="28" spans="2:82" ht="3.75" customHeight="1" x14ac:dyDescent="0.2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BB28" s="33"/>
      <c r="BN28" s="33"/>
      <c r="BO28" s="33"/>
      <c r="BP28" s="33"/>
      <c r="BQ28" s="33"/>
      <c r="BR28" s="33"/>
      <c r="BS28" s="33"/>
      <c r="BT28" s="33"/>
      <c r="BU28" s="33"/>
      <c r="BV28" s="33"/>
      <c r="BW28" s="33"/>
      <c r="BX28" s="33"/>
      <c r="BY28" s="33"/>
      <c r="BZ28" s="33"/>
      <c r="CA28" s="33"/>
      <c r="CB28" s="33"/>
      <c r="CC28" s="33"/>
      <c r="CD28" s="33"/>
    </row>
    <row r="29" spans="2:82" x14ac:dyDescent="0.25">
      <c r="B29" s="43"/>
      <c r="C29" s="43"/>
      <c r="D29" s="43"/>
      <c r="E29" s="43"/>
      <c r="F29" s="43"/>
      <c r="G29" s="43"/>
      <c r="H29" s="43"/>
      <c r="I29" s="35"/>
      <c r="J29" s="35"/>
      <c r="K29" s="35"/>
      <c r="L29" s="35"/>
      <c r="M29" s="35"/>
      <c r="N29" s="35"/>
      <c r="O29" s="35"/>
      <c r="P29" s="35"/>
      <c r="Q29" s="35"/>
      <c r="R29" s="35"/>
      <c r="S29" s="35"/>
      <c r="T29" s="35"/>
      <c r="U29" s="35"/>
      <c r="V29" s="35"/>
      <c r="W29" s="35"/>
      <c r="X29" s="35"/>
      <c r="Y29" s="35"/>
      <c r="Z29" s="35"/>
      <c r="AA29" s="35"/>
      <c r="BB29" s="33"/>
      <c r="BE29" s="33" t="str">
        <f>VLOOKUP(BE4, RefCauseofDeath, 3, FALSE)</f>
        <v>All unintentional injury mortality, all age groups</v>
      </c>
      <c r="BN29" s="33"/>
      <c r="BO29" s="33"/>
      <c r="BP29" s="33"/>
      <c r="BQ29" s="33"/>
      <c r="BR29" s="33"/>
      <c r="BS29" s="33"/>
      <c r="BT29" s="33"/>
      <c r="BU29" s="33"/>
      <c r="BV29" s="33"/>
      <c r="BW29" s="33"/>
      <c r="BX29" s="33"/>
      <c r="BY29" s="33"/>
      <c r="BZ29" s="33"/>
      <c r="CA29" s="33"/>
      <c r="CB29" s="33"/>
      <c r="CC29" s="33"/>
      <c r="CD29" s="33"/>
    </row>
    <row r="30" spans="2:82" ht="11.25" customHeight="1" x14ac:dyDescent="0.25">
      <c r="B30" s="43"/>
      <c r="C30" s="43"/>
      <c r="D30" s="43"/>
      <c r="E30" s="43"/>
      <c r="F30" s="43"/>
      <c r="G30" s="43"/>
      <c r="H30" s="43"/>
      <c r="I30" s="35"/>
      <c r="J30" s="35"/>
      <c r="K30" s="35"/>
      <c r="L30" s="35"/>
      <c r="M30" s="35"/>
      <c r="N30" s="35"/>
      <c r="O30" s="35"/>
      <c r="P30" s="35"/>
      <c r="Q30" s="35"/>
      <c r="R30" s="35"/>
      <c r="S30" s="35"/>
      <c r="T30" s="35"/>
      <c r="U30" s="35"/>
      <c r="V30" s="35"/>
      <c r="W30" s="35"/>
      <c r="X30" s="35"/>
      <c r="Y30" s="35"/>
      <c r="Z30" s="35"/>
      <c r="AA30" s="35"/>
      <c r="BB30" s="33"/>
      <c r="BN30" s="33"/>
      <c r="BO30" s="33"/>
      <c r="BP30" s="33"/>
      <c r="BQ30" s="33"/>
      <c r="BR30" s="33"/>
      <c r="BS30" s="33"/>
      <c r="BT30" s="33"/>
      <c r="BU30" s="33"/>
      <c r="BV30" s="33"/>
      <c r="BW30" s="33"/>
      <c r="BX30" s="33"/>
      <c r="BY30" s="33"/>
      <c r="BZ30" s="33"/>
      <c r="CA30" s="33"/>
      <c r="CB30" s="33"/>
      <c r="CC30" s="33"/>
      <c r="CD30" s="33"/>
    </row>
    <row r="31" spans="2:82" s="44" customFormat="1" x14ac:dyDescent="0.25">
      <c r="B31" s="43"/>
      <c r="C31" s="43"/>
      <c r="D31" s="43"/>
      <c r="E31" s="43"/>
      <c r="F31" s="43"/>
      <c r="G31" s="43"/>
      <c r="H31" s="43"/>
      <c r="I31" s="36"/>
      <c r="J31" s="36"/>
      <c r="K31" s="36"/>
      <c r="L31" s="36"/>
      <c r="M31" s="36"/>
      <c r="N31" s="36"/>
      <c r="O31" s="36"/>
      <c r="P31" s="36"/>
      <c r="Q31" s="36"/>
      <c r="R31" s="36"/>
      <c r="S31" s="36"/>
      <c r="T31" s="36"/>
      <c r="U31" s="36"/>
      <c r="V31" s="36"/>
      <c r="W31" s="36"/>
      <c r="X31" s="36"/>
      <c r="Y31" s="36"/>
      <c r="Z31" s="36"/>
      <c r="AA31" s="36"/>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0"/>
      <c r="BC31" s="40"/>
      <c r="BD31" s="40"/>
      <c r="BE31" s="40" t="s">
        <v>104</v>
      </c>
      <c r="BF31" s="40"/>
      <c r="BG31" s="40"/>
      <c r="BH31" s="40"/>
      <c r="BI31" s="40"/>
      <c r="BJ31" s="40"/>
      <c r="BK31" s="40"/>
      <c r="BL31" s="40"/>
      <c r="BM31" s="40"/>
      <c r="BN31" s="40"/>
      <c r="BO31" s="40"/>
      <c r="BP31" s="40"/>
      <c r="BQ31" s="40"/>
      <c r="BR31" s="40" t="s">
        <v>42</v>
      </c>
      <c r="BS31" s="40"/>
      <c r="BT31" s="40"/>
      <c r="BU31" s="40"/>
      <c r="BV31" s="40"/>
      <c r="BW31" s="40"/>
      <c r="BX31" s="40"/>
      <c r="BY31" s="40"/>
      <c r="BZ31" s="40"/>
      <c r="CA31" s="40"/>
      <c r="CB31" s="40"/>
      <c r="CC31" s="40"/>
      <c r="CD31" s="40"/>
    </row>
    <row r="32" spans="2:82" ht="7.5" customHeight="1" x14ac:dyDescent="0.25">
      <c r="B32" s="43"/>
      <c r="C32" s="43"/>
      <c r="D32" s="43"/>
      <c r="E32" s="43"/>
      <c r="F32" s="43"/>
      <c r="G32" s="43"/>
      <c r="H32" s="43"/>
      <c r="I32" s="35"/>
      <c r="J32" s="35"/>
      <c r="K32" s="35"/>
      <c r="L32" s="35"/>
      <c r="M32" s="35"/>
      <c r="N32" s="35"/>
      <c r="O32" s="35"/>
      <c r="P32" s="35"/>
      <c r="Q32" s="35"/>
      <c r="R32" s="35"/>
      <c r="S32" s="35"/>
      <c r="T32" s="35"/>
      <c r="U32" s="35"/>
      <c r="V32" s="35"/>
      <c r="W32" s="35"/>
      <c r="X32" s="35"/>
      <c r="Y32" s="35"/>
      <c r="Z32" s="35"/>
      <c r="AA32" s="35"/>
      <c r="BB32" s="33"/>
      <c r="BN32" s="33"/>
      <c r="BO32" s="33"/>
      <c r="BP32" s="33"/>
      <c r="BQ32" s="33"/>
      <c r="BR32" s="33"/>
      <c r="BS32" s="33"/>
      <c r="BT32" s="33"/>
      <c r="BU32" s="33"/>
      <c r="BV32" s="33"/>
      <c r="BW32" s="33"/>
      <c r="BX32" s="33"/>
      <c r="BY32" s="33"/>
      <c r="BZ32" s="33"/>
      <c r="CA32" s="33"/>
      <c r="CB32" s="33"/>
      <c r="CC32" s="33"/>
      <c r="CD32" s="33"/>
    </row>
    <row r="33" spans="2:82" s="47" customFormat="1" ht="26.25" customHeight="1" x14ac:dyDescent="0.3">
      <c r="B33" s="43"/>
      <c r="C33" s="37" t="str">
        <f>VLOOKUP(BE4, RefCauseofDeath, 3, FALSE)</f>
        <v>All unintentional injury mortality, all age groups</v>
      </c>
      <c r="D33" s="35"/>
      <c r="E33" s="35"/>
      <c r="F33" s="35"/>
      <c r="G33" s="35"/>
      <c r="H33" s="35"/>
      <c r="I33" s="43"/>
      <c r="J33" s="43"/>
      <c r="K33" s="43"/>
      <c r="L33" s="43"/>
      <c r="M33" s="43"/>
      <c r="N33" s="43"/>
      <c r="O33" s="43"/>
      <c r="P33" s="43"/>
      <c r="Q33" s="46"/>
      <c r="R33" s="37" t="str">
        <f>VLOOKUP(BE4, RefCauseofDeath,3,FALSE)</f>
        <v>All unintentional injury mortality, all age groups</v>
      </c>
      <c r="S33" s="35"/>
      <c r="T33" s="35"/>
      <c r="U33" s="35"/>
      <c r="V33" s="35"/>
      <c r="W33" s="35"/>
      <c r="X33" s="43"/>
      <c r="Y33" s="43"/>
      <c r="Z33" s="43"/>
      <c r="AA33" s="43"/>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53"/>
      <c r="BC33" s="53"/>
      <c r="BD33" s="53"/>
      <c r="BE33" s="53"/>
      <c r="BF33" s="53" t="s">
        <v>8</v>
      </c>
      <c r="BG33" s="53" t="s">
        <v>11</v>
      </c>
      <c r="BH33" s="53" t="s">
        <v>12</v>
      </c>
      <c r="BI33" s="53" t="s">
        <v>13</v>
      </c>
      <c r="BJ33" s="53"/>
      <c r="BK33" s="53"/>
      <c r="BL33" s="53"/>
      <c r="BM33" s="53"/>
      <c r="BN33" s="53"/>
      <c r="BO33" s="53"/>
      <c r="BP33" s="53"/>
      <c r="BQ33" s="53"/>
      <c r="BR33" s="53"/>
      <c r="BS33" s="53" t="s">
        <v>8</v>
      </c>
      <c r="BT33" s="53" t="s">
        <v>40</v>
      </c>
      <c r="BU33" s="53"/>
      <c r="BV33" s="53" t="s">
        <v>13</v>
      </c>
      <c r="BW33" s="53"/>
      <c r="BX33" s="53"/>
      <c r="BY33" s="53"/>
      <c r="BZ33" s="53"/>
      <c r="CA33" s="53"/>
      <c r="CB33" s="53"/>
      <c r="CC33" s="53"/>
      <c r="CD33" s="53"/>
    </row>
    <row r="34" spans="2:82" ht="12" customHeight="1" x14ac:dyDescent="0.25">
      <c r="B34" s="35"/>
      <c r="C34" s="35" t="str">
        <f>BE19</f>
        <v/>
      </c>
      <c r="D34" s="35"/>
      <c r="E34" s="35"/>
      <c r="F34" s="35"/>
      <c r="G34" s="35"/>
      <c r="H34" s="35"/>
      <c r="I34" s="35"/>
      <c r="J34" s="35"/>
      <c r="K34" s="35"/>
      <c r="L34" s="35"/>
      <c r="M34" s="35"/>
      <c r="N34" s="35"/>
      <c r="O34" s="35"/>
      <c r="P34" s="35"/>
      <c r="Q34" s="54"/>
      <c r="R34" s="35" t="str">
        <f>BE19</f>
        <v/>
      </c>
      <c r="S34" s="35"/>
      <c r="T34" s="35"/>
      <c r="U34" s="35"/>
      <c r="V34" s="35"/>
      <c r="W34" s="35"/>
      <c r="X34" s="35"/>
      <c r="Y34" s="35"/>
      <c r="Z34" s="35"/>
      <c r="AA34" s="35"/>
      <c r="BB34" s="33"/>
      <c r="BN34" s="33"/>
      <c r="BO34" s="33"/>
      <c r="BP34" s="33"/>
      <c r="BQ34" s="33"/>
      <c r="BR34" s="33"/>
      <c r="BS34" s="33"/>
      <c r="BT34" s="33"/>
      <c r="BU34" s="33"/>
      <c r="BV34" s="33"/>
      <c r="BW34" s="33"/>
      <c r="BX34" s="33"/>
      <c r="BY34" s="33"/>
      <c r="BZ34" s="33"/>
      <c r="CA34" s="33"/>
      <c r="CB34" s="33"/>
      <c r="CC34" s="33"/>
      <c r="CD34" s="33"/>
    </row>
    <row r="35" spans="2:82" s="47" customFormat="1" x14ac:dyDescent="0.25">
      <c r="B35" s="43"/>
      <c r="C35" s="56" t="s">
        <v>120</v>
      </c>
      <c r="D35" s="56"/>
      <c r="E35" s="56"/>
      <c r="F35" s="56"/>
      <c r="G35" s="56"/>
      <c r="H35" s="56"/>
      <c r="I35" s="43"/>
      <c r="J35" s="43"/>
      <c r="K35" s="43"/>
      <c r="L35" s="43"/>
      <c r="M35" s="43"/>
      <c r="N35" s="43"/>
      <c r="O35" s="43"/>
      <c r="P35" s="43"/>
      <c r="Q35" s="43"/>
      <c r="R35" s="56" t="s">
        <v>108</v>
      </c>
      <c r="S35" s="43"/>
      <c r="T35" s="43"/>
      <c r="U35" s="43"/>
      <c r="V35" s="43"/>
      <c r="W35" s="43"/>
      <c r="X35" s="43"/>
      <c r="Y35" s="43"/>
      <c r="Z35" s="43"/>
      <c r="AA35" s="43"/>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53"/>
      <c r="BC35" s="53"/>
      <c r="BD35" s="33" t="s">
        <v>5</v>
      </c>
      <c r="BE35" s="53" t="s">
        <v>86</v>
      </c>
      <c r="BF35" s="53">
        <v>1996</v>
      </c>
      <c r="BG35" s="53">
        <f t="shared" ref="BG35:BG51" si="0">IFERROR(VALUE(FIXED(VLOOKUP($BF35&amp;$BE$29&amp;$BE$12&amp;"Maori",ethnicdata,7,FALSE),1)),NA())</f>
        <v>39.1</v>
      </c>
      <c r="BH35" s="53">
        <f t="shared" ref="BH35:BH51" si="1">IFERROR(VALUE(FIXED(VLOOKUP($BF35&amp;$BE$29&amp;$BE$12&amp;"nonMaori",ethnicdata,7,FALSE),1)),NA())</f>
        <v>19.2</v>
      </c>
      <c r="BI35" s="53">
        <f>MAX(BG35:BH86)</f>
        <v>59</v>
      </c>
      <c r="BJ35" s="53"/>
      <c r="BK35" s="53"/>
      <c r="BL35" s="53"/>
      <c r="BM35" s="53"/>
      <c r="BN35" s="53"/>
      <c r="BO35" s="53"/>
      <c r="BP35" s="53"/>
      <c r="BQ35" s="33" t="s">
        <v>5</v>
      </c>
      <c r="BR35" s="53" t="s">
        <v>86</v>
      </c>
      <c r="BS35" s="53">
        <v>1996</v>
      </c>
      <c r="BT35" s="53">
        <f t="shared" ref="BT35:BT51" si="2">IFERROR(VALUE(FIXED(VLOOKUP($BF35&amp;$BE$29&amp;$BE$12&amp;"Maori",ethnicdata,10,FALSE),2)),NA())</f>
        <v>2.0299999999999998</v>
      </c>
      <c r="BU35" s="53"/>
      <c r="BV35" s="53">
        <f>MAX(BT35:BT86)</f>
        <v>2.4900000000000002</v>
      </c>
      <c r="BW35" s="53"/>
      <c r="BX35" s="53"/>
      <c r="BY35" s="53"/>
      <c r="BZ35" s="53"/>
      <c r="CA35" s="53"/>
      <c r="CB35" s="53"/>
      <c r="CC35" s="53"/>
      <c r="CD35" s="53"/>
    </row>
    <row r="36" spans="2:82" x14ac:dyDescent="0.2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BB36" s="33"/>
      <c r="BE36" s="33" t="s">
        <v>87</v>
      </c>
      <c r="BF36" s="33">
        <v>1997</v>
      </c>
      <c r="BG36" s="53">
        <f t="shared" si="0"/>
        <v>37.6</v>
      </c>
      <c r="BH36" s="53">
        <f t="shared" si="1"/>
        <v>18.8</v>
      </c>
      <c r="BI36" s="33">
        <f>MIN(BG35:BH86)</f>
        <v>6.7</v>
      </c>
      <c r="BN36" s="33"/>
      <c r="BO36" s="33"/>
      <c r="BP36" s="33"/>
      <c r="BQ36" s="33"/>
      <c r="BR36" s="33" t="s">
        <v>87</v>
      </c>
      <c r="BS36" s="33">
        <v>1997</v>
      </c>
      <c r="BT36" s="53">
        <f t="shared" si="2"/>
        <v>2</v>
      </c>
      <c r="BU36" s="53"/>
      <c r="BV36" s="33">
        <f>MIN(BT35:BT86)</f>
        <v>1.29</v>
      </c>
      <c r="BW36" s="33"/>
      <c r="BX36" s="33"/>
      <c r="BY36" s="33"/>
      <c r="BZ36" s="33"/>
      <c r="CA36" s="53"/>
      <c r="CB36" s="53"/>
      <c r="CC36" s="33"/>
      <c r="CD36" s="33"/>
    </row>
    <row r="37" spans="2:82" s="8" customFormat="1" x14ac:dyDescent="0.25">
      <c r="B37" s="59"/>
      <c r="C37" s="60" t="s">
        <v>8</v>
      </c>
      <c r="D37" s="99" t="s">
        <v>16</v>
      </c>
      <c r="E37" s="99"/>
      <c r="F37" s="99"/>
      <c r="G37" s="99" t="s">
        <v>14</v>
      </c>
      <c r="H37" s="99"/>
      <c r="I37" s="99"/>
      <c r="J37" s="99" t="s">
        <v>17</v>
      </c>
      <c r="K37" s="99"/>
      <c r="L37" s="99"/>
      <c r="M37" s="99" t="s">
        <v>15</v>
      </c>
      <c r="N37" s="99"/>
      <c r="O37" s="99"/>
      <c r="P37" s="59"/>
      <c r="Q37" s="59"/>
      <c r="R37" s="61" t="s">
        <v>8</v>
      </c>
      <c r="S37" s="100" t="s">
        <v>43</v>
      </c>
      <c r="T37" s="100"/>
      <c r="U37" s="100"/>
      <c r="V37" s="100" t="s">
        <v>44</v>
      </c>
      <c r="W37" s="100"/>
      <c r="X37" s="100"/>
      <c r="Y37" s="59"/>
      <c r="Z37" s="59"/>
      <c r="AA37" s="59"/>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6"/>
      <c r="BC37" s="66"/>
      <c r="BD37" s="66"/>
      <c r="BE37" s="66" t="s">
        <v>88</v>
      </c>
      <c r="BF37" s="66">
        <v>1998</v>
      </c>
      <c r="BG37" s="53">
        <f t="shared" si="0"/>
        <v>34.799999999999997</v>
      </c>
      <c r="BH37" s="53">
        <f t="shared" si="1"/>
        <v>18.399999999999999</v>
      </c>
      <c r="BI37" s="66"/>
      <c r="BJ37" s="66"/>
      <c r="BK37" s="66"/>
      <c r="BL37" s="66"/>
      <c r="BM37" s="66"/>
      <c r="BN37" s="66"/>
      <c r="BO37" s="66"/>
      <c r="BP37" s="66"/>
      <c r="BQ37" s="66"/>
      <c r="BR37" s="66" t="s">
        <v>88</v>
      </c>
      <c r="BS37" s="66">
        <v>1998</v>
      </c>
      <c r="BT37" s="53">
        <f t="shared" si="2"/>
        <v>1.89</v>
      </c>
      <c r="BU37" s="53"/>
      <c r="BV37" s="66"/>
      <c r="BW37" s="66"/>
      <c r="BX37" s="66"/>
      <c r="BY37" s="66"/>
      <c r="BZ37" s="66"/>
      <c r="CA37" s="53"/>
      <c r="CB37" s="53"/>
      <c r="CC37" s="66"/>
      <c r="CD37" s="66"/>
    </row>
    <row r="38" spans="2:82" x14ac:dyDescent="0.25">
      <c r="B38" s="35"/>
      <c r="C38" s="54"/>
      <c r="D38" s="67" t="s">
        <v>19</v>
      </c>
      <c r="E38" s="68" t="s">
        <v>20</v>
      </c>
      <c r="F38" s="68" t="s">
        <v>21</v>
      </c>
      <c r="G38" s="67" t="s">
        <v>19</v>
      </c>
      <c r="H38" s="68" t="s">
        <v>20</v>
      </c>
      <c r="I38" s="68" t="s">
        <v>21</v>
      </c>
      <c r="J38" s="67" t="s">
        <v>19</v>
      </c>
      <c r="K38" s="68" t="s">
        <v>20</v>
      </c>
      <c r="L38" s="68" t="s">
        <v>21</v>
      </c>
      <c r="M38" s="67" t="s">
        <v>19</v>
      </c>
      <c r="N38" s="68" t="s">
        <v>20</v>
      </c>
      <c r="O38" s="68" t="s">
        <v>21</v>
      </c>
      <c r="P38" s="35"/>
      <c r="Q38" s="35"/>
      <c r="R38" s="35"/>
      <c r="S38" s="67" t="s">
        <v>38</v>
      </c>
      <c r="T38" s="68" t="s">
        <v>20</v>
      </c>
      <c r="U38" s="68" t="s">
        <v>21</v>
      </c>
      <c r="V38" s="67" t="s">
        <v>38</v>
      </c>
      <c r="W38" s="68" t="s">
        <v>20</v>
      </c>
      <c r="X38" s="68" t="s">
        <v>21</v>
      </c>
      <c r="Y38" s="35"/>
      <c r="Z38" s="35"/>
      <c r="AA38" s="35"/>
      <c r="BB38" s="33"/>
      <c r="BE38" s="33" t="s">
        <v>89</v>
      </c>
      <c r="BF38" s="33">
        <v>1999</v>
      </c>
      <c r="BG38" s="53">
        <f t="shared" si="0"/>
        <v>32.9</v>
      </c>
      <c r="BH38" s="53">
        <f t="shared" si="1"/>
        <v>18.100000000000001</v>
      </c>
      <c r="BN38" s="33"/>
      <c r="BO38" s="33"/>
      <c r="BP38" s="33"/>
      <c r="BQ38" s="33"/>
      <c r="BR38" s="33" t="s">
        <v>89</v>
      </c>
      <c r="BS38" s="33">
        <v>1999</v>
      </c>
      <c r="BT38" s="53">
        <f t="shared" si="2"/>
        <v>1.82</v>
      </c>
      <c r="BU38" s="53"/>
      <c r="BV38" s="33"/>
      <c r="BW38" s="33"/>
      <c r="BX38" s="33"/>
      <c r="BY38" s="33"/>
      <c r="BZ38" s="33"/>
      <c r="CA38" s="53"/>
      <c r="CB38" s="53"/>
      <c r="CC38" s="33"/>
      <c r="CD38" s="33"/>
    </row>
    <row r="39" spans="2:82" x14ac:dyDescent="0.25">
      <c r="B39" s="85"/>
      <c r="C39" s="35" t="s">
        <v>86</v>
      </c>
      <c r="D39" s="90">
        <f t="shared" ref="D39:D55" si="3">IFERROR(VALUE(FIXED(VLOOKUP($BF35&amp;$C$33&amp;$BG$12&amp;"Maori",ethnicdata,7,FALSE),1)),"N/A")</f>
        <v>59</v>
      </c>
      <c r="E39" s="91">
        <f>IFERROR(VALUE(FIXED(VLOOKUP($BF35&amp;$C$33&amp;$BG$12&amp;"Maori",ethnicdata,6,FALSE),1)),"N/A")</f>
        <v>53.8</v>
      </c>
      <c r="F39" s="91">
        <f t="shared" ref="F39:F55" si="4">IFERROR(VALUE(FIXED(VLOOKUP($BF35&amp;$C$33&amp;$BG$12&amp;"Maori",ethnicdata,8,FALSE),1)),"N/A")</f>
        <v>64.599999999999994</v>
      </c>
      <c r="G39" s="90">
        <f t="shared" ref="G39:G55" si="5">IFERROR(VALUE(FIXED(VLOOKUP($BF35&amp;$C$33&amp;$BF$12&amp;"Maori",ethnicdata,7,FALSE),1)),"N/A")</f>
        <v>20.3</v>
      </c>
      <c r="H39" s="91">
        <f t="shared" ref="H39:H55" si="6">IFERROR(VALUE(FIXED(VLOOKUP($BF35&amp;$C$33&amp;$BF$12&amp;"Maori",ethnicdata,6,FALSE),1)),"N/A")</f>
        <v>17.399999999999999</v>
      </c>
      <c r="I39" s="91">
        <f t="shared" ref="I39:I55" si="7">IFERROR(VALUE(FIXED(VLOOKUP($BF35&amp;$C$33&amp;$BF$12&amp;"Maori",ethnicdata,8,FALSE),1)),"N/A")</f>
        <v>23.6</v>
      </c>
      <c r="J39" s="90">
        <f t="shared" ref="J39:J55" si="8">IFERROR(VALUE(FIXED(VLOOKUP($BF35&amp;$C$33&amp;$BG$12&amp;"nonMaori",ethnicdata,7,FALSE),1)),"N/A")</f>
        <v>28.5</v>
      </c>
      <c r="K39" s="91">
        <f t="shared" ref="K39:K55" si="9">IFERROR(VALUE(FIXED(VLOOKUP($BF35&amp;$C$33&amp;$BG$12&amp;"nonMaori",ethnicdata,6,FALSE),1)),"N/A")</f>
        <v>27.1</v>
      </c>
      <c r="L39" s="91">
        <f t="shared" ref="L39:L55" si="10">IFERROR(VALUE(FIXED(VLOOKUP($BF35&amp;$C$33&amp;$BG$12&amp;"nonMaori",ethnicdata,8,FALSE),1)),"N/A")</f>
        <v>29.9</v>
      </c>
      <c r="M39" s="90">
        <f t="shared" ref="M39:M55" si="11">IFERROR(VALUE(FIXED(VLOOKUP($BF35&amp;$C$33&amp;$BF$12&amp;"nonMaori",ethnicdata,7,FALSE),1)),"N/A")</f>
        <v>10</v>
      </c>
      <c r="N39" s="91">
        <f t="shared" ref="N39:N55" si="12">IFERROR(VALUE(FIXED(VLOOKUP($BF35&amp;$C$33&amp;$BF$12&amp;"nonMaori",ethnicdata,6,FALSE),1)),"N/A")</f>
        <v>9.4</v>
      </c>
      <c r="O39" s="91">
        <f t="shared" ref="O39:O55" si="13">IFERROR(VALUE(FIXED(VLOOKUP($BF35&amp;$C$33&amp;$BF$12&amp;"nonMaori",ethnicdata,8,FALSE),1)),"N/A")</f>
        <v>10.7</v>
      </c>
      <c r="P39" s="85"/>
      <c r="Q39" s="35"/>
      <c r="R39" s="35" t="s">
        <v>86</v>
      </c>
      <c r="S39" s="67">
        <f t="shared" ref="S39:S55" si="14">IFERROR(VALUE(FIXED(VLOOKUP($BF35&amp;$R$33&amp;$BG$12&amp;"Maori",ethnicdata,10,FALSE),2)),"N/A")</f>
        <v>2.0699999999999998</v>
      </c>
      <c r="T39" s="92">
        <f t="shared" ref="T39:T55" si="15">IFERROR(VALUE(FIXED(VLOOKUP($BF35&amp;$R$33&amp;$BG$12&amp;"Maori",ethnicdata,9,FALSE),2)),"N/A")</f>
        <v>1.86</v>
      </c>
      <c r="U39" s="92">
        <f t="shared" ref="U39:U55" si="16">IFERROR(VALUE(FIXED(VLOOKUP($BF35&amp;$R$33&amp;$BG$12&amp;"Maori",ethnicdata,11,FALSE),2)),"N/A")</f>
        <v>2.2999999999999998</v>
      </c>
      <c r="V39" s="67">
        <f t="shared" ref="V39:V55" si="17">IFERROR(VALUE(FIXED(VLOOKUP($BF35&amp;$R$33&amp;$BF$12&amp;"Maori",ethnicdata,10,FALSE),2)),"N/A")</f>
        <v>2.02</v>
      </c>
      <c r="W39" s="92">
        <f t="shared" ref="W39:W55" si="18">IFERROR(VALUE(FIXED(VLOOKUP($BF35&amp;$R$33&amp;$BF$12&amp;"Maori",ethnicdata,9,FALSE),2)),"N/A")</f>
        <v>1.7</v>
      </c>
      <c r="X39" s="92">
        <f t="shared" ref="X39:X55" si="19">IFERROR(VALUE(FIXED(VLOOKUP($BF35&amp;$R$33&amp;$BF$12&amp;"Maori",ethnicdata,11,FALSE),2)),"N/A")</f>
        <v>2.42</v>
      </c>
      <c r="Y39" s="35"/>
      <c r="Z39" s="35"/>
      <c r="AA39" s="35"/>
      <c r="BB39" s="33"/>
      <c r="BE39" s="33" t="s">
        <v>90</v>
      </c>
      <c r="BF39" s="53">
        <v>2000</v>
      </c>
      <c r="BG39" s="53">
        <f t="shared" si="0"/>
        <v>32</v>
      </c>
      <c r="BH39" s="53">
        <f t="shared" si="1"/>
        <v>17.899999999999999</v>
      </c>
      <c r="BN39" s="33"/>
      <c r="BO39" s="33"/>
      <c r="BP39" s="33"/>
      <c r="BQ39" s="33"/>
      <c r="BR39" s="33" t="s">
        <v>90</v>
      </c>
      <c r="BS39" s="53">
        <v>2000</v>
      </c>
      <c r="BT39" s="53">
        <f t="shared" si="2"/>
        <v>1.79</v>
      </c>
      <c r="BU39" s="53"/>
      <c r="BV39" s="33"/>
      <c r="BW39" s="33"/>
      <c r="BX39" s="33"/>
      <c r="BY39" s="33"/>
      <c r="BZ39" s="33"/>
      <c r="CA39" s="53"/>
      <c r="CB39" s="53"/>
      <c r="CC39" s="33"/>
      <c r="CD39" s="33"/>
    </row>
    <row r="40" spans="2:82" x14ac:dyDescent="0.25">
      <c r="B40" s="35"/>
      <c r="C40" s="35" t="s">
        <v>87</v>
      </c>
      <c r="D40" s="90">
        <f t="shared" si="3"/>
        <v>54.6</v>
      </c>
      <c r="E40" s="91">
        <f t="shared" ref="E40:E55" si="20">IFERROR(VALUE(FIXED(VLOOKUP($BF36&amp;$C$33&amp;$BG$12&amp;"Maori",ethnicdata,6,FALSE),1)),"N/A")</f>
        <v>49.6</v>
      </c>
      <c r="F40" s="91">
        <f t="shared" si="4"/>
        <v>59.9</v>
      </c>
      <c r="G40" s="90">
        <f t="shared" si="5"/>
        <v>21.6</v>
      </c>
      <c r="H40" s="91">
        <f t="shared" si="6"/>
        <v>18.600000000000001</v>
      </c>
      <c r="I40" s="91">
        <f t="shared" si="7"/>
        <v>25</v>
      </c>
      <c r="J40" s="90">
        <f t="shared" si="8"/>
        <v>27.6</v>
      </c>
      <c r="K40" s="91">
        <f t="shared" si="9"/>
        <v>26.2</v>
      </c>
      <c r="L40" s="91">
        <f t="shared" si="10"/>
        <v>28.9</v>
      </c>
      <c r="M40" s="90">
        <f t="shared" si="11"/>
        <v>10</v>
      </c>
      <c r="N40" s="91">
        <f t="shared" si="12"/>
        <v>9.4</v>
      </c>
      <c r="O40" s="91">
        <f t="shared" si="13"/>
        <v>10.7</v>
      </c>
      <c r="P40" s="35"/>
      <c r="Q40" s="35"/>
      <c r="R40" s="35" t="s">
        <v>87</v>
      </c>
      <c r="S40" s="67">
        <f t="shared" si="14"/>
        <v>1.98</v>
      </c>
      <c r="T40" s="92">
        <f t="shared" si="15"/>
        <v>1.78</v>
      </c>
      <c r="U40" s="92">
        <f t="shared" si="16"/>
        <v>2.21</v>
      </c>
      <c r="V40" s="67">
        <f t="shared" si="17"/>
        <v>2.16</v>
      </c>
      <c r="W40" s="92">
        <f t="shared" si="18"/>
        <v>1.82</v>
      </c>
      <c r="X40" s="92">
        <f t="shared" si="19"/>
        <v>2.56</v>
      </c>
      <c r="Y40" s="35"/>
      <c r="Z40" s="35"/>
      <c r="AA40" s="35"/>
      <c r="BB40" s="33"/>
      <c r="BE40" s="33" t="s">
        <v>91</v>
      </c>
      <c r="BF40" s="33">
        <v>2001</v>
      </c>
      <c r="BG40" s="53">
        <f t="shared" si="0"/>
        <v>33.799999999999997</v>
      </c>
      <c r="BH40" s="53">
        <f t="shared" si="1"/>
        <v>17.399999999999999</v>
      </c>
      <c r="BN40" s="33"/>
      <c r="BO40" s="33"/>
      <c r="BP40" s="33"/>
      <c r="BQ40" s="33"/>
      <c r="BR40" s="33" t="s">
        <v>91</v>
      </c>
      <c r="BS40" s="33">
        <v>2001</v>
      </c>
      <c r="BT40" s="53">
        <f t="shared" si="2"/>
        <v>1.94</v>
      </c>
      <c r="BU40" s="53"/>
      <c r="BV40" s="33"/>
      <c r="BW40" s="33"/>
      <c r="BX40" s="33"/>
      <c r="BY40" s="33"/>
      <c r="BZ40" s="33"/>
      <c r="CA40" s="53"/>
      <c r="CB40" s="53"/>
      <c r="CC40" s="33"/>
      <c r="CD40" s="33"/>
    </row>
    <row r="41" spans="2:82" x14ac:dyDescent="0.25">
      <c r="B41" s="35"/>
      <c r="C41" s="35" t="s">
        <v>88</v>
      </c>
      <c r="D41" s="90">
        <f t="shared" si="3"/>
        <v>49.8</v>
      </c>
      <c r="E41" s="91">
        <f t="shared" si="20"/>
        <v>45.1</v>
      </c>
      <c r="F41" s="91">
        <f t="shared" si="4"/>
        <v>54.8</v>
      </c>
      <c r="G41" s="90">
        <f t="shared" si="5"/>
        <v>20.8</v>
      </c>
      <c r="H41" s="91">
        <f t="shared" si="6"/>
        <v>17.8</v>
      </c>
      <c r="I41" s="91">
        <f t="shared" si="7"/>
        <v>24</v>
      </c>
      <c r="J41" s="90">
        <f t="shared" si="8"/>
        <v>26.8</v>
      </c>
      <c r="K41" s="91">
        <f t="shared" si="9"/>
        <v>25.5</v>
      </c>
      <c r="L41" s="91">
        <f t="shared" si="10"/>
        <v>28.2</v>
      </c>
      <c r="M41" s="90">
        <f t="shared" si="11"/>
        <v>10.199999999999999</v>
      </c>
      <c r="N41" s="91">
        <f t="shared" si="12"/>
        <v>9.5</v>
      </c>
      <c r="O41" s="91">
        <f t="shared" si="13"/>
        <v>10.9</v>
      </c>
      <c r="P41" s="35"/>
      <c r="Q41" s="35"/>
      <c r="R41" s="35" t="s">
        <v>88</v>
      </c>
      <c r="S41" s="67">
        <f t="shared" si="14"/>
        <v>1.86</v>
      </c>
      <c r="T41" s="92">
        <f t="shared" si="15"/>
        <v>1.66</v>
      </c>
      <c r="U41" s="92">
        <f t="shared" si="16"/>
        <v>2.08</v>
      </c>
      <c r="V41" s="67">
        <f t="shared" si="17"/>
        <v>2.04</v>
      </c>
      <c r="W41" s="92">
        <f t="shared" si="18"/>
        <v>1.71</v>
      </c>
      <c r="X41" s="92">
        <f t="shared" si="19"/>
        <v>2.4300000000000002</v>
      </c>
      <c r="Y41" s="35"/>
      <c r="Z41" s="35"/>
      <c r="AA41" s="35"/>
      <c r="BB41" s="33"/>
      <c r="BE41" s="66" t="s">
        <v>92</v>
      </c>
      <c r="BF41" s="66">
        <v>2002</v>
      </c>
      <c r="BG41" s="53">
        <f t="shared" si="0"/>
        <v>35.200000000000003</v>
      </c>
      <c r="BH41" s="53">
        <f t="shared" si="1"/>
        <v>16.899999999999999</v>
      </c>
      <c r="BN41" s="33"/>
      <c r="BO41" s="33"/>
      <c r="BP41" s="33"/>
      <c r="BQ41" s="33"/>
      <c r="BR41" s="66" t="s">
        <v>92</v>
      </c>
      <c r="BS41" s="66">
        <v>2002</v>
      </c>
      <c r="BT41" s="53">
        <f t="shared" si="2"/>
        <v>2.08</v>
      </c>
      <c r="BU41" s="53"/>
      <c r="BV41" s="33"/>
      <c r="BW41" s="33"/>
      <c r="BX41" s="33"/>
      <c r="BY41" s="33"/>
      <c r="BZ41" s="33"/>
      <c r="CA41" s="53"/>
      <c r="CB41" s="53"/>
      <c r="CC41" s="33"/>
      <c r="CD41" s="33"/>
    </row>
    <row r="42" spans="2:82" x14ac:dyDescent="0.25">
      <c r="B42" s="35"/>
      <c r="C42" s="35" t="s">
        <v>89</v>
      </c>
      <c r="D42" s="90">
        <f t="shared" si="3"/>
        <v>46.6</v>
      </c>
      <c r="E42" s="91">
        <f t="shared" si="20"/>
        <v>42.1</v>
      </c>
      <c r="F42" s="91">
        <f t="shared" si="4"/>
        <v>51.5</v>
      </c>
      <c r="G42" s="90">
        <f t="shared" si="5"/>
        <v>20.100000000000001</v>
      </c>
      <c r="H42" s="91">
        <f t="shared" si="6"/>
        <v>17.2</v>
      </c>
      <c r="I42" s="91">
        <f t="shared" si="7"/>
        <v>23.3</v>
      </c>
      <c r="J42" s="90">
        <f t="shared" si="8"/>
        <v>26.4</v>
      </c>
      <c r="K42" s="91">
        <f t="shared" si="9"/>
        <v>25.1</v>
      </c>
      <c r="L42" s="91">
        <f t="shared" si="10"/>
        <v>27.7</v>
      </c>
      <c r="M42" s="90">
        <f t="shared" si="11"/>
        <v>9.9</v>
      </c>
      <c r="N42" s="91">
        <f t="shared" si="12"/>
        <v>9.3000000000000007</v>
      </c>
      <c r="O42" s="91">
        <f t="shared" si="13"/>
        <v>10.6</v>
      </c>
      <c r="P42" s="35"/>
      <c r="Q42" s="35"/>
      <c r="R42" s="35" t="s">
        <v>89</v>
      </c>
      <c r="S42" s="67">
        <f t="shared" si="14"/>
        <v>1.77</v>
      </c>
      <c r="T42" s="92">
        <f t="shared" si="15"/>
        <v>1.58</v>
      </c>
      <c r="U42" s="92">
        <f t="shared" si="16"/>
        <v>1.98</v>
      </c>
      <c r="V42" s="67">
        <f t="shared" si="17"/>
        <v>2.02</v>
      </c>
      <c r="W42" s="92">
        <f t="shared" si="18"/>
        <v>1.7</v>
      </c>
      <c r="X42" s="92">
        <f t="shared" si="19"/>
        <v>2.41</v>
      </c>
      <c r="Y42" s="35"/>
      <c r="Z42" s="35"/>
      <c r="AA42" s="35"/>
      <c r="BB42" s="33"/>
      <c r="BE42" s="33" t="s">
        <v>93</v>
      </c>
      <c r="BF42" s="33">
        <v>2003</v>
      </c>
      <c r="BG42" s="53">
        <f t="shared" si="0"/>
        <v>34.799999999999997</v>
      </c>
      <c r="BH42" s="53">
        <f t="shared" si="1"/>
        <v>16.100000000000001</v>
      </c>
      <c r="BN42" s="33"/>
      <c r="BO42" s="33"/>
      <c r="BP42" s="33"/>
      <c r="BQ42" s="33"/>
      <c r="BR42" s="33" t="s">
        <v>93</v>
      </c>
      <c r="BS42" s="33">
        <v>2003</v>
      </c>
      <c r="BT42" s="53">
        <f t="shared" si="2"/>
        <v>2.17</v>
      </c>
      <c r="BU42" s="53"/>
      <c r="BV42" s="33"/>
      <c r="BW42" s="33"/>
      <c r="BX42" s="33"/>
      <c r="BY42" s="33"/>
      <c r="BZ42" s="33"/>
      <c r="CA42" s="53"/>
      <c r="CB42" s="53"/>
      <c r="CC42" s="33"/>
      <c r="CD42" s="33"/>
    </row>
    <row r="43" spans="2:82" x14ac:dyDescent="0.25">
      <c r="B43" s="85"/>
      <c r="C43" s="35" t="s">
        <v>90</v>
      </c>
      <c r="D43" s="90">
        <f t="shared" si="3"/>
        <v>45</v>
      </c>
      <c r="E43" s="91">
        <f t="shared" si="20"/>
        <v>40.6</v>
      </c>
      <c r="F43" s="91">
        <f t="shared" si="4"/>
        <v>49.7</v>
      </c>
      <c r="G43" s="90">
        <f t="shared" si="5"/>
        <v>19.899999999999999</v>
      </c>
      <c r="H43" s="91">
        <f t="shared" si="6"/>
        <v>17.100000000000001</v>
      </c>
      <c r="I43" s="91">
        <f t="shared" si="7"/>
        <v>23</v>
      </c>
      <c r="J43" s="90">
        <f t="shared" si="8"/>
        <v>26.5</v>
      </c>
      <c r="K43" s="91">
        <f t="shared" si="9"/>
        <v>25.3</v>
      </c>
      <c r="L43" s="91">
        <f t="shared" si="10"/>
        <v>27.9</v>
      </c>
      <c r="M43" s="90">
        <f t="shared" si="11"/>
        <v>9.3000000000000007</v>
      </c>
      <c r="N43" s="91">
        <f t="shared" si="12"/>
        <v>8.8000000000000007</v>
      </c>
      <c r="O43" s="91">
        <f t="shared" si="13"/>
        <v>10</v>
      </c>
      <c r="P43" s="85"/>
      <c r="Q43" s="35"/>
      <c r="R43" s="35" t="s">
        <v>90</v>
      </c>
      <c r="S43" s="67">
        <f t="shared" si="14"/>
        <v>1.69</v>
      </c>
      <c r="T43" s="92">
        <f t="shared" si="15"/>
        <v>1.51</v>
      </c>
      <c r="U43" s="92">
        <f t="shared" si="16"/>
        <v>1.9</v>
      </c>
      <c r="V43" s="67">
        <f t="shared" si="17"/>
        <v>2.13</v>
      </c>
      <c r="W43" s="92">
        <f t="shared" si="18"/>
        <v>1.79</v>
      </c>
      <c r="X43" s="92">
        <f t="shared" si="19"/>
        <v>2.54</v>
      </c>
      <c r="Y43" s="35"/>
      <c r="Z43" s="35"/>
      <c r="AA43" s="35"/>
      <c r="BB43" s="33"/>
      <c r="BE43" s="33" t="s">
        <v>94</v>
      </c>
      <c r="BF43" s="53">
        <v>2004</v>
      </c>
      <c r="BG43" s="53">
        <f t="shared" si="0"/>
        <v>33.799999999999997</v>
      </c>
      <c r="BH43" s="53">
        <f t="shared" si="1"/>
        <v>14.8</v>
      </c>
      <c r="BN43" s="33"/>
      <c r="BO43" s="33"/>
      <c r="BP43" s="33"/>
      <c r="BQ43" s="33"/>
      <c r="BR43" s="33" t="s">
        <v>94</v>
      </c>
      <c r="BS43" s="53">
        <v>2004</v>
      </c>
      <c r="BT43" s="53">
        <f t="shared" si="2"/>
        <v>2.29</v>
      </c>
      <c r="BU43" s="53"/>
      <c r="BV43" s="33"/>
      <c r="BW43" s="33"/>
      <c r="BX43" s="33"/>
      <c r="BY43" s="33"/>
      <c r="BZ43" s="33"/>
      <c r="CA43" s="53"/>
      <c r="CB43" s="53"/>
      <c r="CC43" s="33"/>
      <c r="CD43" s="33"/>
    </row>
    <row r="44" spans="2:82" x14ac:dyDescent="0.25">
      <c r="B44" s="35"/>
      <c r="C44" s="35" t="s">
        <v>91</v>
      </c>
      <c r="D44" s="90">
        <f t="shared" si="3"/>
        <v>47.6</v>
      </c>
      <c r="E44" s="91">
        <f t="shared" si="20"/>
        <v>43.1</v>
      </c>
      <c r="F44" s="91">
        <f t="shared" si="4"/>
        <v>52.4</v>
      </c>
      <c r="G44" s="90">
        <f t="shared" si="5"/>
        <v>21</v>
      </c>
      <c r="H44" s="91">
        <f t="shared" si="6"/>
        <v>18.100000000000001</v>
      </c>
      <c r="I44" s="91">
        <f t="shared" si="7"/>
        <v>24.2</v>
      </c>
      <c r="J44" s="90">
        <f t="shared" si="8"/>
        <v>25.7</v>
      </c>
      <c r="K44" s="91">
        <f t="shared" si="9"/>
        <v>24.5</v>
      </c>
      <c r="L44" s="91">
        <f t="shared" si="10"/>
        <v>27</v>
      </c>
      <c r="M44" s="90">
        <f t="shared" si="11"/>
        <v>9.3000000000000007</v>
      </c>
      <c r="N44" s="91">
        <f t="shared" si="12"/>
        <v>8.6999999999999993</v>
      </c>
      <c r="O44" s="91">
        <f t="shared" si="13"/>
        <v>9.9</v>
      </c>
      <c r="P44" s="35"/>
      <c r="Q44" s="35"/>
      <c r="R44" s="35" t="s">
        <v>91</v>
      </c>
      <c r="S44" s="67">
        <f t="shared" si="14"/>
        <v>1.85</v>
      </c>
      <c r="T44" s="92">
        <f t="shared" si="15"/>
        <v>1.66</v>
      </c>
      <c r="U44" s="92">
        <f t="shared" si="16"/>
        <v>2.0699999999999998</v>
      </c>
      <c r="V44" s="67">
        <f t="shared" si="17"/>
        <v>2.2599999999999998</v>
      </c>
      <c r="W44" s="92">
        <f t="shared" si="18"/>
        <v>1.91</v>
      </c>
      <c r="X44" s="92">
        <f t="shared" si="19"/>
        <v>2.68</v>
      </c>
      <c r="Y44" s="35"/>
      <c r="Z44" s="35"/>
      <c r="AA44" s="35"/>
      <c r="BB44" s="33"/>
      <c r="BE44" s="33" t="s">
        <v>95</v>
      </c>
      <c r="BF44" s="33">
        <v>2005</v>
      </c>
      <c r="BG44" s="53">
        <f t="shared" si="0"/>
        <v>33.4</v>
      </c>
      <c r="BH44" s="53">
        <f t="shared" si="1"/>
        <v>14.9</v>
      </c>
      <c r="BN44" s="33"/>
      <c r="BO44" s="33"/>
      <c r="BP44" s="33"/>
      <c r="BQ44" s="33"/>
      <c r="BR44" s="33" t="s">
        <v>95</v>
      </c>
      <c r="BS44" s="33">
        <v>2005</v>
      </c>
      <c r="BT44" s="53">
        <f t="shared" si="2"/>
        <v>2.2400000000000002</v>
      </c>
      <c r="BU44" s="53"/>
      <c r="BV44" s="33"/>
      <c r="BW44" s="33"/>
      <c r="BX44" s="33"/>
      <c r="BY44" s="33"/>
      <c r="BZ44" s="33"/>
      <c r="CA44" s="53"/>
      <c r="CB44" s="53"/>
      <c r="CC44" s="33"/>
      <c r="CD44" s="33"/>
    </row>
    <row r="45" spans="2:82" x14ac:dyDescent="0.25">
      <c r="B45" s="35"/>
      <c r="C45" s="35" t="s">
        <v>92</v>
      </c>
      <c r="D45" s="90">
        <f t="shared" si="3"/>
        <v>49.3</v>
      </c>
      <c r="E45" s="91">
        <f t="shared" si="20"/>
        <v>44.8</v>
      </c>
      <c r="F45" s="91">
        <f t="shared" si="4"/>
        <v>54.2</v>
      </c>
      <c r="G45" s="90">
        <f t="shared" si="5"/>
        <v>22.2</v>
      </c>
      <c r="H45" s="91">
        <f t="shared" si="6"/>
        <v>19.3</v>
      </c>
      <c r="I45" s="91">
        <f t="shared" si="7"/>
        <v>25.4</v>
      </c>
      <c r="J45" s="90">
        <f t="shared" si="8"/>
        <v>24.5</v>
      </c>
      <c r="K45" s="91">
        <f t="shared" si="9"/>
        <v>23.3</v>
      </c>
      <c r="L45" s="91">
        <f t="shared" si="10"/>
        <v>25.7</v>
      </c>
      <c r="M45" s="90">
        <f t="shared" si="11"/>
        <v>9.5</v>
      </c>
      <c r="N45" s="91">
        <f t="shared" si="12"/>
        <v>8.9</v>
      </c>
      <c r="O45" s="91">
        <f t="shared" si="13"/>
        <v>10.1</v>
      </c>
      <c r="P45" s="35"/>
      <c r="Q45" s="35"/>
      <c r="R45" s="35" t="s">
        <v>92</v>
      </c>
      <c r="S45" s="67">
        <f t="shared" si="14"/>
        <v>2.0099999999999998</v>
      </c>
      <c r="T45" s="92">
        <f t="shared" si="15"/>
        <v>1.8</v>
      </c>
      <c r="U45" s="92">
        <f t="shared" si="16"/>
        <v>2.25</v>
      </c>
      <c r="V45" s="67">
        <f t="shared" si="17"/>
        <v>2.34</v>
      </c>
      <c r="W45" s="92">
        <f t="shared" si="18"/>
        <v>1.98</v>
      </c>
      <c r="X45" s="92">
        <f t="shared" si="19"/>
        <v>2.76</v>
      </c>
      <c r="Y45" s="35"/>
      <c r="Z45" s="35"/>
      <c r="AA45" s="35"/>
      <c r="BB45" s="33"/>
      <c r="BE45" s="33" t="s">
        <v>96</v>
      </c>
      <c r="BF45" s="33">
        <v>2006</v>
      </c>
      <c r="BG45" s="53">
        <f t="shared" si="0"/>
        <v>33.200000000000003</v>
      </c>
      <c r="BH45" s="53">
        <f t="shared" si="1"/>
        <v>15.4</v>
      </c>
      <c r="BN45" s="33"/>
      <c r="BO45" s="33"/>
      <c r="BP45" s="33"/>
      <c r="BQ45" s="33"/>
      <c r="BR45" s="33" t="s">
        <v>96</v>
      </c>
      <c r="BS45" s="33">
        <v>2006</v>
      </c>
      <c r="BT45" s="53">
        <f t="shared" si="2"/>
        <v>2.16</v>
      </c>
      <c r="BU45" s="53"/>
      <c r="BV45" s="53"/>
      <c r="BW45" s="33"/>
      <c r="BX45" s="33"/>
      <c r="BY45" s="33"/>
      <c r="BZ45" s="53"/>
      <c r="CA45" s="33"/>
      <c r="CB45" s="33"/>
      <c r="CC45" s="33"/>
      <c r="CD45" s="33"/>
    </row>
    <row r="46" spans="2:82" x14ac:dyDescent="0.25">
      <c r="B46" s="35"/>
      <c r="C46" s="35" t="s">
        <v>93</v>
      </c>
      <c r="D46" s="90">
        <f t="shared" si="3"/>
        <v>50.5</v>
      </c>
      <c r="E46" s="91">
        <f t="shared" si="20"/>
        <v>45.9</v>
      </c>
      <c r="F46" s="91">
        <f t="shared" si="4"/>
        <v>55.3</v>
      </c>
      <c r="G46" s="90">
        <f t="shared" si="5"/>
        <v>20.5</v>
      </c>
      <c r="H46" s="91">
        <f t="shared" si="6"/>
        <v>17.7</v>
      </c>
      <c r="I46" s="91">
        <f t="shared" si="7"/>
        <v>23.5</v>
      </c>
      <c r="J46" s="90">
        <f t="shared" si="8"/>
        <v>23.5</v>
      </c>
      <c r="K46" s="91">
        <f t="shared" si="9"/>
        <v>22.4</v>
      </c>
      <c r="L46" s="91">
        <f t="shared" si="10"/>
        <v>24.7</v>
      </c>
      <c r="M46" s="90">
        <f t="shared" si="11"/>
        <v>8.8000000000000007</v>
      </c>
      <c r="N46" s="91">
        <f t="shared" si="12"/>
        <v>8.3000000000000007</v>
      </c>
      <c r="O46" s="91">
        <f t="shared" si="13"/>
        <v>9.4</v>
      </c>
      <c r="P46" s="39"/>
      <c r="Q46" s="39"/>
      <c r="R46" s="35" t="s">
        <v>93</v>
      </c>
      <c r="S46" s="67">
        <f t="shared" si="14"/>
        <v>2.15</v>
      </c>
      <c r="T46" s="92">
        <f t="shared" si="15"/>
        <v>1.93</v>
      </c>
      <c r="U46" s="92">
        <f t="shared" si="16"/>
        <v>2.4</v>
      </c>
      <c r="V46" s="67">
        <f t="shared" si="17"/>
        <v>2.3199999999999998</v>
      </c>
      <c r="W46" s="92">
        <f t="shared" si="18"/>
        <v>1.96</v>
      </c>
      <c r="X46" s="92">
        <f t="shared" si="19"/>
        <v>2.76</v>
      </c>
      <c r="Y46" s="35"/>
      <c r="Z46" s="35"/>
      <c r="AA46" s="35"/>
      <c r="BB46" s="33"/>
      <c r="BE46" s="33" t="s">
        <v>97</v>
      </c>
      <c r="BF46" s="33">
        <v>2007</v>
      </c>
      <c r="BG46" s="53">
        <f t="shared" si="0"/>
        <v>32.4</v>
      </c>
      <c r="BH46" s="53">
        <f t="shared" si="1"/>
        <v>16.3</v>
      </c>
      <c r="BN46" s="33"/>
      <c r="BO46" s="33"/>
      <c r="BP46" s="33"/>
      <c r="BQ46" s="33"/>
      <c r="BR46" s="33" t="s">
        <v>97</v>
      </c>
      <c r="BS46" s="33">
        <v>2007</v>
      </c>
      <c r="BT46" s="53">
        <f t="shared" si="2"/>
        <v>2</v>
      </c>
      <c r="BU46" s="33"/>
      <c r="BV46" s="33"/>
      <c r="BW46" s="33"/>
      <c r="BX46" s="33"/>
      <c r="BY46" s="33"/>
      <c r="BZ46" s="33"/>
      <c r="CA46" s="66"/>
      <c r="CB46" s="66"/>
      <c r="CC46" s="33"/>
      <c r="CD46" s="33"/>
    </row>
    <row r="47" spans="2:82" x14ac:dyDescent="0.25">
      <c r="B47" s="35"/>
      <c r="C47" s="35" t="s">
        <v>94</v>
      </c>
      <c r="D47" s="90">
        <f t="shared" si="3"/>
        <v>49.3</v>
      </c>
      <c r="E47" s="91">
        <f t="shared" si="20"/>
        <v>44.8</v>
      </c>
      <c r="F47" s="91">
        <f t="shared" si="4"/>
        <v>54</v>
      </c>
      <c r="G47" s="90">
        <f t="shared" si="5"/>
        <v>19.600000000000001</v>
      </c>
      <c r="H47" s="91">
        <f t="shared" si="6"/>
        <v>16.899999999999999</v>
      </c>
      <c r="I47" s="91">
        <f t="shared" si="7"/>
        <v>22.5</v>
      </c>
      <c r="J47" s="90">
        <f t="shared" si="8"/>
        <v>21.9</v>
      </c>
      <c r="K47" s="91">
        <f t="shared" si="9"/>
        <v>20.8</v>
      </c>
      <c r="L47" s="91">
        <f t="shared" si="10"/>
        <v>23</v>
      </c>
      <c r="M47" s="90">
        <f t="shared" si="11"/>
        <v>7.9</v>
      </c>
      <c r="N47" s="91">
        <f t="shared" si="12"/>
        <v>7.4</v>
      </c>
      <c r="O47" s="91">
        <f t="shared" si="13"/>
        <v>8.4</v>
      </c>
      <c r="P47" s="39"/>
      <c r="Q47" s="39"/>
      <c r="R47" s="35" t="s">
        <v>94</v>
      </c>
      <c r="S47" s="67">
        <f t="shared" si="14"/>
        <v>2.25</v>
      </c>
      <c r="T47" s="92">
        <f t="shared" si="15"/>
        <v>2.02</v>
      </c>
      <c r="U47" s="92">
        <f t="shared" si="16"/>
        <v>2.5099999999999998</v>
      </c>
      <c r="V47" s="67">
        <f t="shared" si="17"/>
        <v>2.4900000000000002</v>
      </c>
      <c r="W47" s="92">
        <f t="shared" si="18"/>
        <v>2.09</v>
      </c>
      <c r="X47" s="92">
        <f t="shared" si="19"/>
        <v>2.96</v>
      </c>
      <c r="Y47" s="35"/>
      <c r="Z47" s="35"/>
      <c r="AA47" s="35"/>
      <c r="BB47" s="33"/>
      <c r="BE47" s="33" t="s">
        <v>98</v>
      </c>
      <c r="BF47" s="33">
        <v>2008</v>
      </c>
      <c r="BG47" s="53">
        <f t="shared" si="0"/>
        <v>32.200000000000003</v>
      </c>
      <c r="BH47" s="53">
        <f t="shared" si="1"/>
        <v>15.6</v>
      </c>
      <c r="BN47" s="33"/>
      <c r="BO47" s="33"/>
      <c r="BP47" s="33"/>
      <c r="BQ47" s="33"/>
      <c r="BR47" s="33" t="s">
        <v>98</v>
      </c>
      <c r="BS47" s="33">
        <v>2008</v>
      </c>
      <c r="BT47" s="53">
        <f t="shared" si="2"/>
        <v>2.0699999999999998</v>
      </c>
      <c r="BU47" s="53"/>
      <c r="BV47" s="33"/>
      <c r="BW47" s="33"/>
      <c r="BX47" s="33"/>
      <c r="BY47" s="33"/>
      <c r="BZ47" s="53"/>
      <c r="CA47" s="33"/>
      <c r="CB47" s="33"/>
      <c r="CC47" s="33"/>
      <c r="CD47" s="33"/>
    </row>
    <row r="48" spans="2:82" x14ac:dyDescent="0.25">
      <c r="B48" s="35"/>
      <c r="C48" s="35" t="s">
        <v>95</v>
      </c>
      <c r="D48" s="90">
        <f t="shared" si="3"/>
        <v>49</v>
      </c>
      <c r="E48" s="91">
        <f t="shared" si="20"/>
        <v>44.6</v>
      </c>
      <c r="F48" s="91">
        <f t="shared" si="4"/>
        <v>53.7</v>
      </c>
      <c r="G48" s="90">
        <f t="shared" si="5"/>
        <v>19.100000000000001</v>
      </c>
      <c r="H48" s="91">
        <f t="shared" si="6"/>
        <v>16.5</v>
      </c>
      <c r="I48" s="91">
        <f t="shared" si="7"/>
        <v>22</v>
      </c>
      <c r="J48" s="90">
        <f t="shared" si="8"/>
        <v>22.2</v>
      </c>
      <c r="K48" s="91">
        <f t="shared" si="9"/>
        <v>21.2</v>
      </c>
      <c r="L48" s="91">
        <f t="shared" si="10"/>
        <v>23.3</v>
      </c>
      <c r="M48" s="90">
        <f t="shared" si="11"/>
        <v>7.8</v>
      </c>
      <c r="N48" s="91">
        <f t="shared" si="12"/>
        <v>7.4</v>
      </c>
      <c r="O48" s="91">
        <f t="shared" si="13"/>
        <v>8.3000000000000007</v>
      </c>
      <c r="P48" s="35"/>
      <c r="Q48" s="35"/>
      <c r="R48" s="35" t="s">
        <v>95</v>
      </c>
      <c r="S48" s="67">
        <f t="shared" si="14"/>
        <v>2.2000000000000002</v>
      </c>
      <c r="T48" s="92">
        <f t="shared" si="15"/>
        <v>1.98</v>
      </c>
      <c r="U48" s="92">
        <f t="shared" si="16"/>
        <v>2.46</v>
      </c>
      <c r="V48" s="67">
        <f t="shared" si="17"/>
        <v>2.44</v>
      </c>
      <c r="W48" s="92">
        <f t="shared" si="18"/>
        <v>2.0499999999999998</v>
      </c>
      <c r="X48" s="92">
        <f t="shared" si="19"/>
        <v>2.9</v>
      </c>
      <c r="Y48" s="35"/>
      <c r="Z48" s="35"/>
      <c r="AA48" s="35"/>
      <c r="BB48" s="33"/>
      <c r="BE48" s="33" t="s">
        <v>99</v>
      </c>
      <c r="BF48" s="33">
        <v>2009</v>
      </c>
      <c r="BG48" s="53">
        <f t="shared" si="0"/>
        <v>29.8</v>
      </c>
      <c r="BH48" s="53">
        <f t="shared" si="1"/>
        <v>16</v>
      </c>
      <c r="BN48" s="33"/>
      <c r="BO48" s="33"/>
      <c r="BP48" s="33"/>
      <c r="BQ48" s="33"/>
      <c r="BR48" s="33" t="s">
        <v>99</v>
      </c>
      <c r="BS48" s="33">
        <v>2009</v>
      </c>
      <c r="BT48" s="53">
        <f t="shared" si="2"/>
        <v>1.86</v>
      </c>
      <c r="BU48" s="53"/>
      <c r="BV48" s="33"/>
      <c r="BW48" s="33"/>
      <c r="BX48" s="33"/>
      <c r="BY48" s="33"/>
      <c r="BZ48" s="33"/>
      <c r="CA48" s="33"/>
      <c r="CB48" s="33"/>
      <c r="CC48" s="33"/>
      <c r="CD48" s="33"/>
    </row>
    <row r="49" spans="2:82" ht="12" customHeight="1" x14ac:dyDescent="0.25">
      <c r="B49" s="39"/>
      <c r="C49" s="35" t="s">
        <v>96</v>
      </c>
      <c r="D49" s="90">
        <f t="shared" si="3"/>
        <v>47.2</v>
      </c>
      <c r="E49" s="91">
        <f t="shared" si="20"/>
        <v>42.9</v>
      </c>
      <c r="F49" s="91">
        <f t="shared" si="4"/>
        <v>51.8</v>
      </c>
      <c r="G49" s="90">
        <f t="shared" si="5"/>
        <v>20.3</v>
      </c>
      <c r="H49" s="91">
        <f t="shared" si="6"/>
        <v>17.600000000000001</v>
      </c>
      <c r="I49" s="91">
        <f t="shared" si="7"/>
        <v>23.2</v>
      </c>
      <c r="J49" s="90">
        <f t="shared" si="8"/>
        <v>22.6</v>
      </c>
      <c r="K49" s="91">
        <f t="shared" si="9"/>
        <v>21.5</v>
      </c>
      <c r="L49" s="91">
        <f t="shared" si="10"/>
        <v>23.7</v>
      </c>
      <c r="M49" s="90">
        <f t="shared" si="11"/>
        <v>8.4</v>
      </c>
      <c r="N49" s="91">
        <f t="shared" si="12"/>
        <v>7.9</v>
      </c>
      <c r="O49" s="91">
        <f t="shared" si="13"/>
        <v>8.9</v>
      </c>
      <c r="P49" s="39"/>
      <c r="Q49" s="39"/>
      <c r="R49" s="35" t="s">
        <v>96</v>
      </c>
      <c r="S49" s="67">
        <f t="shared" si="14"/>
        <v>2.09</v>
      </c>
      <c r="T49" s="92">
        <f t="shared" si="15"/>
        <v>1.87</v>
      </c>
      <c r="U49" s="92">
        <f t="shared" si="16"/>
        <v>2.33</v>
      </c>
      <c r="V49" s="67">
        <f t="shared" si="17"/>
        <v>2.42</v>
      </c>
      <c r="W49" s="92">
        <f t="shared" si="18"/>
        <v>2.0499999999999998</v>
      </c>
      <c r="X49" s="92">
        <f t="shared" si="19"/>
        <v>2.85</v>
      </c>
      <c r="Y49" s="35"/>
      <c r="Z49" s="35"/>
      <c r="AA49" s="35"/>
      <c r="BB49" s="33"/>
      <c r="BE49" s="33" t="s">
        <v>100</v>
      </c>
      <c r="BF49" s="33">
        <v>2010</v>
      </c>
      <c r="BG49" s="53">
        <f t="shared" si="0"/>
        <v>27.7</v>
      </c>
      <c r="BH49" s="53">
        <f t="shared" si="1"/>
        <v>14.9</v>
      </c>
      <c r="BN49" s="33"/>
      <c r="BO49" s="33"/>
      <c r="BP49" s="33"/>
      <c r="BQ49" s="33"/>
      <c r="BR49" s="33" t="s">
        <v>100</v>
      </c>
      <c r="BS49" s="33">
        <v>2010</v>
      </c>
      <c r="BT49" s="53">
        <f t="shared" si="2"/>
        <v>1.86</v>
      </c>
      <c r="BU49" s="53"/>
      <c r="BV49" s="33"/>
      <c r="BW49" s="33"/>
      <c r="BX49" s="33"/>
      <c r="BY49" s="33"/>
      <c r="BZ49" s="66"/>
      <c r="CA49" s="33"/>
      <c r="CB49" s="33"/>
      <c r="CC49" s="33"/>
      <c r="CD49" s="33"/>
    </row>
    <row r="50" spans="2:82" x14ac:dyDescent="0.25">
      <c r="B50" s="35"/>
      <c r="C50" s="35" t="s">
        <v>97</v>
      </c>
      <c r="D50" s="90">
        <f t="shared" si="3"/>
        <v>46.8</v>
      </c>
      <c r="E50" s="91">
        <f t="shared" si="20"/>
        <v>42.5</v>
      </c>
      <c r="F50" s="91">
        <f t="shared" si="4"/>
        <v>51.3</v>
      </c>
      <c r="G50" s="90">
        <f t="shared" si="5"/>
        <v>19.3</v>
      </c>
      <c r="H50" s="91">
        <f t="shared" si="6"/>
        <v>16.7</v>
      </c>
      <c r="I50" s="91">
        <f t="shared" si="7"/>
        <v>22.1</v>
      </c>
      <c r="J50" s="90">
        <f t="shared" si="8"/>
        <v>23.6</v>
      </c>
      <c r="K50" s="91">
        <f t="shared" si="9"/>
        <v>22.5</v>
      </c>
      <c r="L50" s="91">
        <f t="shared" si="10"/>
        <v>24.7</v>
      </c>
      <c r="M50" s="90">
        <f t="shared" si="11"/>
        <v>9.1</v>
      </c>
      <c r="N50" s="91">
        <f t="shared" si="12"/>
        <v>8.6</v>
      </c>
      <c r="O50" s="91">
        <f t="shared" si="13"/>
        <v>9.6</v>
      </c>
      <c r="P50" s="39"/>
      <c r="Q50" s="39"/>
      <c r="R50" s="35" t="s">
        <v>97</v>
      </c>
      <c r="S50" s="67">
        <f t="shared" si="14"/>
        <v>1.98</v>
      </c>
      <c r="T50" s="92">
        <f t="shared" si="15"/>
        <v>1.78</v>
      </c>
      <c r="U50" s="92">
        <f t="shared" si="16"/>
        <v>2.21</v>
      </c>
      <c r="V50" s="67">
        <f t="shared" si="17"/>
        <v>2.11</v>
      </c>
      <c r="W50" s="92">
        <f t="shared" si="18"/>
        <v>1.79</v>
      </c>
      <c r="X50" s="92">
        <f t="shared" si="19"/>
        <v>2.4900000000000002</v>
      </c>
      <c r="Y50" s="35"/>
      <c r="Z50" s="35"/>
      <c r="AA50" s="35"/>
      <c r="BB50" s="33"/>
      <c r="BE50" s="33" t="s">
        <v>101</v>
      </c>
      <c r="BF50" s="33">
        <v>2011</v>
      </c>
      <c r="BG50" s="53">
        <f t="shared" si="0"/>
        <v>23.4</v>
      </c>
      <c r="BH50" s="53">
        <f t="shared" si="1"/>
        <v>14.1</v>
      </c>
      <c r="BN50" s="33"/>
      <c r="BO50" s="33"/>
      <c r="BP50" s="33"/>
      <c r="BQ50" s="33"/>
      <c r="BR50" s="33" t="s">
        <v>101</v>
      </c>
      <c r="BS50" s="33">
        <v>2011</v>
      </c>
      <c r="BT50" s="53">
        <f t="shared" si="2"/>
        <v>1.66</v>
      </c>
      <c r="BU50" s="53"/>
      <c r="BV50" s="33"/>
      <c r="BW50" s="33"/>
      <c r="BX50" s="33"/>
      <c r="BY50" s="33"/>
      <c r="BZ50" s="33"/>
      <c r="CA50" s="33"/>
      <c r="CB50" s="33"/>
      <c r="CC50" s="33"/>
      <c r="CD50" s="33"/>
    </row>
    <row r="51" spans="2:82" x14ac:dyDescent="0.25">
      <c r="B51" s="39"/>
      <c r="C51" s="35" t="s">
        <v>98</v>
      </c>
      <c r="D51" s="90">
        <f t="shared" si="3"/>
        <v>46.4</v>
      </c>
      <c r="E51" s="91">
        <f t="shared" si="20"/>
        <v>42.3</v>
      </c>
      <c r="F51" s="91">
        <f t="shared" si="4"/>
        <v>50.9</v>
      </c>
      <c r="G51" s="90">
        <f t="shared" si="5"/>
        <v>19.3</v>
      </c>
      <c r="H51" s="91">
        <f t="shared" si="6"/>
        <v>16.8</v>
      </c>
      <c r="I51" s="91">
        <f t="shared" si="7"/>
        <v>22.1</v>
      </c>
      <c r="J51" s="90">
        <f t="shared" si="8"/>
        <v>22.9</v>
      </c>
      <c r="K51" s="91">
        <f t="shared" si="9"/>
        <v>21.8</v>
      </c>
      <c r="L51" s="91">
        <f t="shared" si="10"/>
        <v>23.9</v>
      </c>
      <c r="M51" s="90">
        <f t="shared" si="11"/>
        <v>8.6</v>
      </c>
      <c r="N51" s="91">
        <f t="shared" si="12"/>
        <v>8.1</v>
      </c>
      <c r="O51" s="91">
        <f t="shared" si="13"/>
        <v>9.1</v>
      </c>
      <c r="P51" s="35"/>
      <c r="Q51" s="35"/>
      <c r="R51" s="35" t="s">
        <v>98</v>
      </c>
      <c r="S51" s="67">
        <f t="shared" si="14"/>
        <v>2.0299999999999998</v>
      </c>
      <c r="T51" s="92">
        <f t="shared" si="15"/>
        <v>1.82</v>
      </c>
      <c r="U51" s="92">
        <f t="shared" si="16"/>
        <v>2.27</v>
      </c>
      <c r="V51" s="67">
        <f t="shared" si="17"/>
        <v>2.25</v>
      </c>
      <c r="W51" s="92">
        <f t="shared" si="18"/>
        <v>1.91</v>
      </c>
      <c r="X51" s="92">
        <f t="shared" si="19"/>
        <v>2.65</v>
      </c>
      <c r="Y51" s="35"/>
      <c r="Z51" s="35"/>
      <c r="AA51" s="35"/>
      <c r="BB51" s="33"/>
      <c r="BE51" s="33" t="s">
        <v>102</v>
      </c>
      <c r="BF51" s="33">
        <v>2012</v>
      </c>
      <c r="BG51" s="53">
        <f t="shared" si="0"/>
        <v>23.1</v>
      </c>
      <c r="BH51" s="53">
        <f t="shared" si="1"/>
        <v>12.1</v>
      </c>
      <c r="BK51" s="53" t="s">
        <v>11</v>
      </c>
      <c r="BL51" s="53" t="s">
        <v>11</v>
      </c>
      <c r="BM51" s="53"/>
      <c r="BN51" s="53" t="s">
        <v>12</v>
      </c>
      <c r="BO51" s="53" t="s">
        <v>12</v>
      </c>
      <c r="BP51" s="33"/>
      <c r="BQ51" s="33"/>
      <c r="BR51" s="33" t="s">
        <v>102</v>
      </c>
      <c r="BS51" s="33">
        <v>2012</v>
      </c>
      <c r="BT51" s="53">
        <f t="shared" si="2"/>
        <v>1.92</v>
      </c>
      <c r="BU51" s="53"/>
      <c r="BV51" s="33"/>
      <c r="BW51" s="33"/>
      <c r="BX51" s="53"/>
      <c r="BY51" s="53"/>
      <c r="BZ51" s="33"/>
      <c r="CA51" s="33" t="s">
        <v>41</v>
      </c>
      <c r="CB51" s="53"/>
      <c r="CC51" s="33"/>
      <c r="CD51" s="33"/>
    </row>
    <row r="52" spans="2:82" x14ac:dyDescent="0.25">
      <c r="B52" s="39"/>
      <c r="C52" s="35" t="s">
        <v>99</v>
      </c>
      <c r="D52" s="90">
        <f t="shared" si="3"/>
        <v>44.8</v>
      </c>
      <c r="E52" s="91">
        <f t="shared" si="20"/>
        <v>40.700000000000003</v>
      </c>
      <c r="F52" s="91">
        <f t="shared" si="4"/>
        <v>49.1</v>
      </c>
      <c r="G52" s="90">
        <f t="shared" si="5"/>
        <v>16.100000000000001</v>
      </c>
      <c r="H52" s="91">
        <f t="shared" si="6"/>
        <v>13.9</v>
      </c>
      <c r="I52" s="91">
        <f t="shared" si="7"/>
        <v>18.7</v>
      </c>
      <c r="J52" s="90">
        <f t="shared" si="8"/>
        <v>22</v>
      </c>
      <c r="K52" s="91">
        <f t="shared" si="9"/>
        <v>21</v>
      </c>
      <c r="L52" s="91">
        <f t="shared" si="10"/>
        <v>23</v>
      </c>
      <c r="M52" s="90">
        <f t="shared" si="11"/>
        <v>10.199999999999999</v>
      </c>
      <c r="N52" s="91">
        <f t="shared" si="12"/>
        <v>9.6999999999999993</v>
      </c>
      <c r="O52" s="91">
        <f t="shared" si="13"/>
        <v>10.8</v>
      </c>
      <c r="P52" s="35"/>
      <c r="Q52" s="35"/>
      <c r="R52" s="35" t="s">
        <v>99</v>
      </c>
      <c r="S52" s="67">
        <f t="shared" si="14"/>
        <v>2.0299999999999998</v>
      </c>
      <c r="T52" s="92">
        <f t="shared" si="15"/>
        <v>1.82</v>
      </c>
      <c r="U52" s="92">
        <f t="shared" si="16"/>
        <v>2.27</v>
      </c>
      <c r="V52" s="67">
        <f t="shared" si="17"/>
        <v>1.58</v>
      </c>
      <c r="W52" s="92">
        <f t="shared" si="18"/>
        <v>1.33</v>
      </c>
      <c r="X52" s="92">
        <f t="shared" si="19"/>
        <v>1.88</v>
      </c>
      <c r="Y52" s="35"/>
      <c r="Z52" s="35"/>
      <c r="AA52" s="35"/>
      <c r="BB52" s="33"/>
      <c r="BG52" s="53"/>
      <c r="BH52" s="53"/>
      <c r="BK52" s="33" t="s">
        <v>28</v>
      </c>
      <c r="BL52" s="33" t="s">
        <v>27</v>
      </c>
      <c r="BN52" s="33" t="s">
        <v>28</v>
      </c>
      <c r="BO52" s="33" t="s">
        <v>27</v>
      </c>
      <c r="BP52" s="33"/>
      <c r="BQ52" s="33"/>
      <c r="BR52" s="33"/>
      <c r="BS52" s="33"/>
      <c r="BT52" s="53"/>
      <c r="BU52" s="53"/>
      <c r="BV52" s="33"/>
      <c r="BW52" s="33"/>
      <c r="BX52" s="33" t="s">
        <v>28</v>
      </c>
      <c r="BY52" s="33" t="s">
        <v>27</v>
      </c>
      <c r="BZ52" s="33"/>
      <c r="CA52" s="33"/>
      <c r="CB52" s="33"/>
      <c r="CC52" s="33"/>
      <c r="CD52" s="33"/>
    </row>
    <row r="53" spans="2:82" x14ac:dyDescent="0.25">
      <c r="B53" s="35"/>
      <c r="C53" s="35" t="s">
        <v>100</v>
      </c>
      <c r="D53" s="90">
        <f t="shared" si="3"/>
        <v>42</v>
      </c>
      <c r="E53" s="91">
        <f t="shared" si="20"/>
        <v>38.1</v>
      </c>
      <c r="F53" s="91">
        <f t="shared" si="4"/>
        <v>46.1</v>
      </c>
      <c r="G53" s="90">
        <f t="shared" si="5"/>
        <v>14.8</v>
      </c>
      <c r="H53" s="91">
        <f t="shared" si="6"/>
        <v>12.6</v>
      </c>
      <c r="I53" s="91">
        <f t="shared" si="7"/>
        <v>17.2</v>
      </c>
      <c r="J53" s="90">
        <f t="shared" si="8"/>
        <v>20.6</v>
      </c>
      <c r="K53" s="91">
        <f t="shared" si="9"/>
        <v>19.7</v>
      </c>
      <c r="L53" s="91">
        <f t="shared" si="10"/>
        <v>21.6</v>
      </c>
      <c r="M53" s="90">
        <f t="shared" si="11"/>
        <v>9.4</v>
      </c>
      <c r="N53" s="91">
        <f t="shared" si="12"/>
        <v>8.9</v>
      </c>
      <c r="O53" s="91">
        <f t="shared" si="13"/>
        <v>9.9</v>
      </c>
      <c r="P53" s="35"/>
      <c r="Q53" s="35"/>
      <c r="R53" s="35" t="s">
        <v>100</v>
      </c>
      <c r="S53" s="67">
        <f t="shared" si="14"/>
        <v>2.0299999999999998</v>
      </c>
      <c r="T53" s="92">
        <f t="shared" si="15"/>
        <v>1.82</v>
      </c>
      <c r="U53" s="92">
        <f t="shared" si="16"/>
        <v>2.27</v>
      </c>
      <c r="V53" s="67">
        <f t="shared" si="17"/>
        <v>1.58</v>
      </c>
      <c r="W53" s="92">
        <f t="shared" si="18"/>
        <v>1.32</v>
      </c>
      <c r="X53" s="92">
        <f t="shared" si="19"/>
        <v>1.89</v>
      </c>
      <c r="Y53" s="35"/>
      <c r="Z53" s="35"/>
      <c r="AA53" s="35"/>
      <c r="BB53" s="33"/>
      <c r="BD53" s="33" t="s">
        <v>6</v>
      </c>
      <c r="BE53" s="53" t="s">
        <v>86</v>
      </c>
      <c r="BF53" s="53">
        <v>1996</v>
      </c>
      <c r="BG53" s="53">
        <f t="shared" ref="BG53:BG69" si="21">IFERROR(VALUE(FIXED(VLOOKUP($BF53&amp;$BE$29&amp;$BG$12&amp;"Maori",ethnicdata,7,FALSE),1)),NA())</f>
        <v>59</v>
      </c>
      <c r="BH53" s="53">
        <f t="shared" ref="BH53:BH69" si="22">IFERROR(VALUE(FIXED(VLOOKUP($BF53&amp;$BE$29&amp;$BG$12&amp;"nonMaori",ethnicdata,7,FALSE),1)),NA())</f>
        <v>28.5</v>
      </c>
      <c r="BK53" s="53">
        <f>D39-E39</f>
        <v>5.2000000000000028</v>
      </c>
      <c r="BL53" s="53">
        <f>F39-D39</f>
        <v>5.5999999999999943</v>
      </c>
      <c r="BM53" s="53"/>
      <c r="BN53" s="53">
        <f>J39-K39</f>
        <v>1.3999999999999986</v>
      </c>
      <c r="BO53" s="53">
        <f>L39-J39</f>
        <v>1.3999999999999986</v>
      </c>
      <c r="BP53" s="33"/>
      <c r="BQ53" s="33" t="s">
        <v>75</v>
      </c>
      <c r="BR53" s="53" t="s">
        <v>86</v>
      </c>
      <c r="BS53" s="53">
        <v>1996</v>
      </c>
      <c r="BT53" s="53">
        <f t="shared" ref="BT53:BT69" si="23">IFERROR(VALUE(FIXED(VLOOKUP($BF53&amp;$BE$29&amp;$BG$12&amp;"Maori",ethnicdata,10,FALSE),2)),NA())</f>
        <v>2.0699999999999998</v>
      </c>
      <c r="BU53" s="53"/>
      <c r="BV53" s="33"/>
      <c r="BW53" s="33"/>
      <c r="BX53" s="53">
        <f>S39-T39</f>
        <v>0.20999999999999974</v>
      </c>
      <c r="BY53" s="53">
        <f>U39-S39</f>
        <v>0.22999999999999998</v>
      </c>
      <c r="BZ53" s="33"/>
      <c r="CA53" s="53">
        <v>1</v>
      </c>
      <c r="CB53" s="53"/>
      <c r="CC53" s="33"/>
      <c r="CD53" s="33"/>
    </row>
    <row r="54" spans="2:82" x14ac:dyDescent="0.25">
      <c r="B54" s="35"/>
      <c r="C54" s="35" t="s">
        <v>101</v>
      </c>
      <c r="D54" s="90">
        <f t="shared" si="3"/>
        <v>36.299999999999997</v>
      </c>
      <c r="E54" s="91">
        <f t="shared" si="20"/>
        <v>32.700000000000003</v>
      </c>
      <c r="F54" s="91">
        <f t="shared" si="4"/>
        <v>40.1</v>
      </c>
      <c r="G54" s="90">
        <f t="shared" si="5"/>
        <v>11.6</v>
      </c>
      <c r="H54" s="91">
        <f t="shared" si="6"/>
        <v>9.8000000000000007</v>
      </c>
      <c r="I54" s="91">
        <f t="shared" si="7"/>
        <v>13.8</v>
      </c>
      <c r="J54" s="90">
        <f t="shared" si="8"/>
        <v>19.3</v>
      </c>
      <c r="K54" s="91">
        <f t="shared" si="9"/>
        <v>18.399999999999999</v>
      </c>
      <c r="L54" s="91">
        <f t="shared" si="10"/>
        <v>20.2</v>
      </c>
      <c r="M54" s="90">
        <f t="shared" si="11"/>
        <v>9</v>
      </c>
      <c r="N54" s="91">
        <f t="shared" si="12"/>
        <v>8.5</v>
      </c>
      <c r="O54" s="91">
        <f t="shared" si="13"/>
        <v>9.5</v>
      </c>
      <c r="P54" s="35"/>
      <c r="Q54" s="35"/>
      <c r="R54" s="35" t="s">
        <v>101</v>
      </c>
      <c r="S54" s="67">
        <f t="shared" si="14"/>
        <v>1.88</v>
      </c>
      <c r="T54" s="92">
        <f t="shared" si="15"/>
        <v>1.67</v>
      </c>
      <c r="U54" s="92">
        <f t="shared" si="16"/>
        <v>2.12</v>
      </c>
      <c r="V54" s="67">
        <f t="shared" si="17"/>
        <v>1.29</v>
      </c>
      <c r="W54" s="92">
        <f t="shared" si="18"/>
        <v>1.06</v>
      </c>
      <c r="X54" s="92">
        <f t="shared" si="19"/>
        <v>1.57</v>
      </c>
      <c r="Y54" s="35"/>
      <c r="Z54" s="35"/>
      <c r="AA54" s="35"/>
      <c r="BB54" s="33"/>
      <c r="BE54" s="33" t="s">
        <v>87</v>
      </c>
      <c r="BF54" s="33">
        <v>1997</v>
      </c>
      <c r="BG54" s="53">
        <f t="shared" si="21"/>
        <v>54.6</v>
      </c>
      <c r="BH54" s="53">
        <f t="shared" si="22"/>
        <v>27.6</v>
      </c>
      <c r="BK54" s="53">
        <f t="shared" ref="BK54:BK69" si="24">D40-E40</f>
        <v>5</v>
      </c>
      <c r="BL54" s="53">
        <f t="shared" ref="BL54:BL69" si="25">F40-D40</f>
        <v>5.2999999999999972</v>
      </c>
      <c r="BN54" s="53">
        <f t="shared" ref="BN54:BN69" si="26">J40-K40</f>
        <v>1.4000000000000021</v>
      </c>
      <c r="BO54" s="53">
        <f t="shared" ref="BO54:BO69" si="27">L40-J40</f>
        <v>1.2999999999999972</v>
      </c>
      <c r="BP54" s="33"/>
      <c r="BQ54" s="33"/>
      <c r="BR54" s="33" t="s">
        <v>87</v>
      </c>
      <c r="BS54" s="33">
        <v>1997</v>
      </c>
      <c r="BT54" s="53">
        <f t="shared" si="23"/>
        <v>1.98</v>
      </c>
      <c r="BU54" s="53"/>
      <c r="BV54" s="33"/>
      <c r="BW54" s="33"/>
      <c r="BX54" s="53">
        <f t="shared" ref="BX54:BX69" si="28">S40-T40</f>
        <v>0.19999999999999996</v>
      </c>
      <c r="BY54" s="53">
        <f t="shared" ref="BY54:BY69" si="29">U40-S40</f>
        <v>0.22999999999999998</v>
      </c>
      <c r="BZ54" s="33"/>
      <c r="CA54" s="33">
        <v>1</v>
      </c>
      <c r="CB54" s="33"/>
      <c r="CC54" s="33"/>
      <c r="CD54" s="33"/>
    </row>
    <row r="55" spans="2:82" x14ac:dyDescent="0.25">
      <c r="B55" s="35"/>
      <c r="C55" s="78" t="s">
        <v>102</v>
      </c>
      <c r="D55" s="79">
        <f t="shared" si="3"/>
        <v>34.9</v>
      </c>
      <c r="E55" s="80">
        <f t="shared" si="20"/>
        <v>31.4</v>
      </c>
      <c r="F55" s="80">
        <f t="shared" si="4"/>
        <v>38.6</v>
      </c>
      <c r="G55" s="79">
        <f t="shared" si="5"/>
        <v>12.4</v>
      </c>
      <c r="H55" s="80">
        <f t="shared" si="6"/>
        <v>10.5</v>
      </c>
      <c r="I55" s="80">
        <f t="shared" si="7"/>
        <v>14.6</v>
      </c>
      <c r="J55" s="79">
        <f t="shared" si="8"/>
        <v>17.600000000000001</v>
      </c>
      <c r="K55" s="80">
        <f t="shared" si="9"/>
        <v>16.8</v>
      </c>
      <c r="L55" s="80">
        <f t="shared" si="10"/>
        <v>18.5</v>
      </c>
      <c r="M55" s="79">
        <f t="shared" si="11"/>
        <v>6.7</v>
      </c>
      <c r="N55" s="80">
        <f t="shared" si="12"/>
        <v>6.3</v>
      </c>
      <c r="O55" s="80">
        <f t="shared" si="13"/>
        <v>7</v>
      </c>
      <c r="P55" s="35"/>
      <c r="Q55" s="35"/>
      <c r="R55" s="78" t="s">
        <v>102</v>
      </c>
      <c r="S55" s="93">
        <f t="shared" si="14"/>
        <v>1.98</v>
      </c>
      <c r="T55" s="94">
        <f t="shared" si="15"/>
        <v>1.75</v>
      </c>
      <c r="U55" s="94">
        <f t="shared" si="16"/>
        <v>2.2400000000000002</v>
      </c>
      <c r="V55" s="93">
        <f t="shared" si="17"/>
        <v>1.87</v>
      </c>
      <c r="W55" s="94">
        <f t="shared" si="18"/>
        <v>1.54</v>
      </c>
      <c r="X55" s="94">
        <f t="shared" si="19"/>
        <v>2.2799999999999998</v>
      </c>
      <c r="Y55" s="35"/>
      <c r="Z55" s="35"/>
      <c r="AA55" s="35"/>
      <c r="BB55" s="33"/>
      <c r="BE55" s="66" t="s">
        <v>88</v>
      </c>
      <c r="BF55" s="66">
        <v>1998</v>
      </c>
      <c r="BG55" s="53">
        <f t="shared" si="21"/>
        <v>49.8</v>
      </c>
      <c r="BH55" s="53">
        <f t="shared" si="22"/>
        <v>26.8</v>
      </c>
      <c r="BK55" s="53">
        <f t="shared" si="24"/>
        <v>4.6999999999999957</v>
      </c>
      <c r="BL55" s="53">
        <f t="shared" si="25"/>
        <v>5</v>
      </c>
      <c r="BM55" s="66"/>
      <c r="BN55" s="53">
        <f t="shared" si="26"/>
        <v>1.3000000000000007</v>
      </c>
      <c r="BO55" s="53">
        <f t="shared" si="27"/>
        <v>1.3999999999999986</v>
      </c>
      <c r="BP55" s="33"/>
      <c r="BQ55" s="33"/>
      <c r="BR55" s="66" t="s">
        <v>88</v>
      </c>
      <c r="BS55" s="66">
        <v>1998</v>
      </c>
      <c r="BT55" s="53">
        <f t="shared" si="23"/>
        <v>1.86</v>
      </c>
      <c r="BU55" s="53"/>
      <c r="BV55" s="33"/>
      <c r="BW55" s="33"/>
      <c r="BX55" s="53">
        <f t="shared" si="28"/>
        <v>0.20000000000000018</v>
      </c>
      <c r="BY55" s="53">
        <f t="shared" si="29"/>
        <v>0.21999999999999997</v>
      </c>
      <c r="BZ55" s="33"/>
      <c r="CA55" s="66">
        <v>1</v>
      </c>
      <c r="CB55" s="66"/>
      <c r="CC55" s="33"/>
      <c r="CD55" s="33"/>
    </row>
    <row r="56" spans="2:82" x14ac:dyDescent="0.25">
      <c r="B56" s="35"/>
      <c r="C56" s="39"/>
      <c r="D56" s="85"/>
      <c r="E56" s="35"/>
      <c r="F56" s="35"/>
      <c r="G56" s="85"/>
      <c r="H56" s="35"/>
      <c r="I56" s="35"/>
      <c r="J56" s="85"/>
      <c r="K56" s="35"/>
      <c r="L56" s="35"/>
      <c r="M56" s="85"/>
      <c r="N56" s="35"/>
      <c r="O56" s="35"/>
      <c r="P56" s="35"/>
      <c r="Q56" s="35"/>
      <c r="R56" s="39"/>
      <c r="S56" s="85"/>
      <c r="T56" s="85"/>
      <c r="U56" s="35"/>
      <c r="V56" s="35"/>
      <c r="W56" s="35"/>
      <c r="X56" s="35"/>
      <c r="Y56" s="35"/>
      <c r="Z56" s="35"/>
      <c r="AA56" s="35"/>
      <c r="BB56" s="33"/>
      <c r="BE56" s="33" t="s">
        <v>89</v>
      </c>
      <c r="BF56" s="33">
        <v>1999</v>
      </c>
      <c r="BG56" s="53">
        <f t="shared" si="21"/>
        <v>46.6</v>
      </c>
      <c r="BH56" s="53">
        <f t="shared" si="22"/>
        <v>26.4</v>
      </c>
      <c r="BK56" s="53">
        <f t="shared" si="24"/>
        <v>4.5</v>
      </c>
      <c r="BL56" s="53">
        <f t="shared" si="25"/>
        <v>4.8999999999999986</v>
      </c>
      <c r="BN56" s="53">
        <f t="shared" si="26"/>
        <v>1.2999999999999972</v>
      </c>
      <c r="BO56" s="53">
        <f t="shared" si="27"/>
        <v>1.3000000000000007</v>
      </c>
      <c r="BP56" s="33"/>
      <c r="BQ56" s="33"/>
      <c r="BR56" s="33" t="s">
        <v>89</v>
      </c>
      <c r="BS56" s="33">
        <v>1999</v>
      </c>
      <c r="BT56" s="53">
        <f t="shared" si="23"/>
        <v>1.77</v>
      </c>
      <c r="BU56" s="53"/>
      <c r="BV56" s="33"/>
      <c r="BW56" s="33"/>
      <c r="BX56" s="53">
        <f t="shared" si="28"/>
        <v>0.18999999999999995</v>
      </c>
      <c r="BY56" s="53">
        <f t="shared" si="29"/>
        <v>0.20999999999999996</v>
      </c>
      <c r="BZ56" s="33"/>
      <c r="CA56" s="33">
        <v>1</v>
      </c>
      <c r="CB56" s="33"/>
      <c r="CC56" s="33"/>
      <c r="CD56" s="33"/>
    </row>
    <row r="57" spans="2:82" x14ac:dyDescent="0.25">
      <c r="B57" s="35"/>
      <c r="C57" s="39" t="s">
        <v>23</v>
      </c>
      <c r="D57" s="75"/>
      <c r="E57" s="75"/>
      <c r="F57" s="75"/>
      <c r="G57" s="35"/>
      <c r="H57" s="35"/>
      <c r="I57" s="35"/>
      <c r="J57" s="35"/>
      <c r="K57" s="35"/>
      <c r="L57" s="35"/>
      <c r="M57" s="35"/>
      <c r="N57" s="35"/>
      <c r="O57" s="35"/>
      <c r="P57" s="35"/>
      <c r="Q57" s="35"/>
      <c r="R57" s="39" t="s">
        <v>23</v>
      </c>
      <c r="S57" s="85"/>
      <c r="T57" s="85"/>
      <c r="U57" s="35"/>
      <c r="V57" s="35"/>
      <c r="W57" s="35"/>
      <c r="X57" s="35"/>
      <c r="Y57" s="35"/>
      <c r="Z57" s="35"/>
      <c r="AA57" s="35"/>
      <c r="BB57" s="33"/>
      <c r="BE57" s="33" t="s">
        <v>90</v>
      </c>
      <c r="BF57" s="53">
        <v>2000</v>
      </c>
      <c r="BG57" s="53">
        <f t="shared" si="21"/>
        <v>45</v>
      </c>
      <c r="BH57" s="53">
        <f t="shared" si="22"/>
        <v>26.5</v>
      </c>
      <c r="BK57" s="53">
        <f t="shared" si="24"/>
        <v>4.3999999999999986</v>
      </c>
      <c r="BL57" s="53">
        <f t="shared" si="25"/>
        <v>4.7000000000000028</v>
      </c>
      <c r="BN57" s="53">
        <f t="shared" si="26"/>
        <v>1.1999999999999993</v>
      </c>
      <c r="BO57" s="53">
        <f t="shared" si="27"/>
        <v>1.3999999999999986</v>
      </c>
      <c r="BP57" s="33"/>
      <c r="BQ57" s="33"/>
      <c r="BR57" s="33" t="s">
        <v>90</v>
      </c>
      <c r="BS57" s="53">
        <v>2000</v>
      </c>
      <c r="BT57" s="53">
        <f t="shared" si="23"/>
        <v>1.69</v>
      </c>
      <c r="BU57" s="53"/>
      <c r="BV57" s="33"/>
      <c r="BW57" s="33"/>
      <c r="BX57" s="53">
        <f t="shared" si="28"/>
        <v>0.17999999999999994</v>
      </c>
      <c r="BY57" s="53">
        <f t="shared" si="29"/>
        <v>0.20999999999999996</v>
      </c>
      <c r="BZ57" s="33"/>
      <c r="CA57" s="33">
        <v>1</v>
      </c>
      <c r="CB57" s="33"/>
      <c r="CC57" s="33"/>
      <c r="CD57" s="33"/>
    </row>
    <row r="58" spans="2:82" x14ac:dyDescent="0.25">
      <c r="B58" s="35"/>
      <c r="C58" s="39" t="s">
        <v>26</v>
      </c>
      <c r="D58" s="75"/>
      <c r="E58" s="75"/>
      <c r="F58" s="75"/>
      <c r="G58" s="35"/>
      <c r="H58" s="35"/>
      <c r="I58" s="35"/>
      <c r="J58" s="35"/>
      <c r="K58" s="35"/>
      <c r="L58" s="35"/>
      <c r="M58" s="35"/>
      <c r="N58" s="35"/>
      <c r="O58" s="35"/>
      <c r="P58" s="35"/>
      <c r="Q58" s="35"/>
      <c r="R58" s="39" t="s">
        <v>35</v>
      </c>
      <c r="S58" s="85"/>
      <c r="T58" s="85"/>
      <c r="U58" s="35"/>
      <c r="V58" s="35"/>
      <c r="W58" s="35"/>
      <c r="X58" s="35"/>
      <c r="Y58" s="35"/>
      <c r="Z58" s="35"/>
      <c r="AA58" s="35"/>
      <c r="BB58" s="33"/>
      <c r="BE58" s="33" t="s">
        <v>91</v>
      </c>
      <c r="BF58" s="33">
        <v>2001</v>
      </c>
      <c r="BG58" s="53">
        <f t="shared" si="21"/>
        <v>47.6</v>
      </c>
      <c r="BH58" s="53">
        <f t="shared" si="22"/>
        <v>25.7</v>
      </c>
      <c r="BK58" s="53">
        <f t="shared" si="24"/>
        <v>4.5</v>
      </c>
      <c r="BL58" s="53">
        <f t="shared" si="25"/>
        <v>4.7999999999999972</v>
      </c>
      <c r="BN58" s="53">
        <f t="shared" si="26"/>
        <v>1.1999999999999993</v>
      </c>
      <c r="BO58" s="53">
        <f t="shared" si="27"/>
        <v>1.3000000000000007</v>
      </c>
      <c r="BP58" s="33"/>
      <c r="BQ58" s="33"/>
      <c r="BR58" s="33" t="s">
        <v>91</v>
      </c>
      <c r="BS58" s="33">
        <v>2001</v>
      </c>
      <c r="BT58" s="53">
        <f t="shared" si="23"/>
        <v>1.85</v>
      </c>
      <c r="BU58" s="53"/>
      <c r="BV58" s="33"/>
      <c r="BW58" s="33"/>
      <c r="BX58" s="53">
        <f t="shared" si="28"/>
        <v>0.19000000000000017</v>
      </c>
      <c r="BY58" s="53">
        <f t="shared" si="29"/>
        <v>0.21999999999999975</v>
      </c>
      <c r="BZ58" s="33"/>
      <c r="CA58" s="33">
        <v>1</v>
      </c>
      <c r="CB58" s="33"/>
      <c r="CC58" s="33"/>
      <c r="CD58" s="33"/>
    </row>
    <row r="59" spans="2:82" x14ac:dyDescent="0.25">
      <c r="B59" s="35"/>
      <c r="C59" s="39" t="s">
        <v>24</v>
      </c>
      <c r="D59" s="75"/>
      <c r="E59" s="75"/>
      <c r="F59" s="75"/>
      <c r="G59" s="35"/>
      <c r="H59" s="35"/>
      <c r="I59" s="35"/>
      <c r="J59" s="35"/>
      <c r="K59" s="35"/>
      <c r="L59" s="35"/>
      <c r="M59" s="35"/>
      <c r="N59" s="35"/>
      <c r="O59" s="35"/>
      <c r="P59" s="35"/>
      <c r="Q59" s="35"/>
      <c r="R59" s="39" t="s">
        <v>24</v>
      </c>
      <c r="S59" s="85"/>
      <c r="T59" s="85"/>
      <c r="U59" s="35"/>
      <c r="V59" s="35"/>
      <c r="W59" s="35"/>
      <c r="X59" s="35"/>
      <c r="Y59" s="35"/>
      <c r="Z59" s="35"/>
      <c r="AA59" s="35"/>
      <c r="BB59" s="33"/>
      <c r="BE59" s="66" t="s">
        <v>92</v>
      </c>
      <c r="BF59" s="66">
        <v>2002</v>
      </c>
      <c r="BG59" s="53">
        <f t="shared" si="21"/>
        <v>49.3</v>
      </c>
      <c r="BH59" s="53">
        <f t="shared" si="22"/>
        <v>24.5</v>
      </c>
      <c r="BK59" s="53">
        <f t="shared" si="24"/>
        <v>4.5</v>
      </c>
      <c r="BL59" s="53">
        <f t="shared" si="25"/>
        <v>4.9000000000000057</v>
      </c>
      <c r="BN59" s="53">
        <f t="shared" si="26"/>
        <v>1.1999999999999993</v>
      </c>
      <c r="BO59" s="53">
        <f t="shared" si="27"/>
        <v>1.1999999999999993</v>
      </c>
      <c r="BP59" s="33"/>
      <c r="BQ59" s="33"/>
      <c r="BR59" s="66" t="s">
        <v>92</v>
      </c>
      <c r="BS59" s="66">
        <v>2002</v>
      </c>
      <c r="BT59" s="53">
        <f t="shared" si="23"/>
        <v>2.0099999999999998</v>
      </c>
      <c r="BU59" s="53"/>
      <c r="BV59" s="33"/>
      <c r="BW59" s="33"/>
      <c r="BX59" s="53">
        <f t="shared" si="28"/>
        <v>0.20999999999999974</v>
      </c>
      <c r="BY59" s="53">
        <f t="shared" si="29"/>
        <v>0.24000000000000021</v>
      </c>
      <c r="BZ59" s="33"/>
      <c r="CA59" s="33">
        <v>1</v>
      </c>
      <c r="CB59" s="33"/>
      <c r="CC59" s="33"/>
      <c r="CD59" s="33"/>
    </row>
    <row r="60" spans="2:82" x14ac:dyDescent="0.25">
      <c r="B60" s="35"/>
      <c r="C60" s="39" t="s">
        <v>25</v>
      </c>
      <c r="D60" s="75"/>
      <c r="E60" s="75"/>
      <c r="F60" s="75"/>
      <c r="G60" s="35"/>
      <c r="H60" s="35"/>
      <c r="I60" s="35"/>
      <c r="J60" s="35"/>
      <c r="K60" s="35"/>
      <c r="L60" s="35"/>
      <c r="M60" s="35"/>
      <c r="N60" s="35"/>
      <c r="O60" s="35"/>
      <c r="P60" s="35"/>
      <c r="Q60" s="35"/>
      <c r="R60" s="39" t="s">
        <v>25</v>
      </c>
      <c r="S60" s="85"/>
      <c r="T60" s="85"/>
      <c r="U60" s="35"/>
      <c r="V60" s="35"/>
      <c r="W60" s="35"/>
      <c r="X60" s="35"/>
      <c r="Y60" s="35"/>
      <c r="Z60" s="35"/>
      <c r="AA60" s="35"/>
      <c r="BB60" s="33"/>
      <c r="BE60" s="33" t="s">
        <v>93</v>
      </c>
      <c r="BF60" s="33">
        <v>2003</v>
      </c>
      <c r="BG60" s="53">
        <f t="shared" si="21"/>
        <v>50.5</v>
      </c>
      <c r="BH60" s="53">
        <f t="shared" si="22"/>
        <v>23.5</v>
      </c>
      <c r="BK60" s="53">
        <f t="shared" si="24"/>
        <v>4.6000000000000014</v>
      </c>
      <c r="BL60" s="53">
        <f t="shared" si="25"/>
        <v>4.7999999999999972</v>
      </c>
      <c r="BN60" s="53">
        <f t="shared" si="26"/>
        <v>1.1000000000000014</v>
      </c>
      <c r="BO60" s="53">
        <f t="shared" si="27"/>
        <v>1.1999999999999993</v>
      </c>
      <c r="BP60" s="33"/>
      <c r="BQ60" s="33"/>
      <c r="BR60" s="33" t="s">
        <v>93</v>
      </c>
      <c r="BS60" s="33">
        <v>2003</v>
      </c>
      <c r="BT60" s="53">
        <f t="shared" si="23"/>
        <v>2.15</v>
      </c>
      <c r="BU60" s="53"/>
      <c r="BV60" s="33"/>
      <c r="BW60" s="33"/>
      <c r="BX60" s="53">
        <f t="shared" si="28"/>
        <v>0.21999999999999997</v>
      </c>
      <c r="BY60" s="53">
        <f t="shared" si="29"/>
        <v>0.25</v>
      </c>
      <c r="BZ60" s="33"/>
      <c r="CA60" s="33">
        <v>1</v>
      </c>
      <c r="CB60" s="33"/>
      <c r="CC60" s="33"/>
      <c r="CD60" s="33"/>
    </row>
    <row r="61" spans="2:82" x14ac:dyDescent="0.25">
      <c r="B61" s="35"/>
      <c r="C61" s="39" t="s">
        <v>130</v>
      </c>
      <c r="D61" s="75"/>
      <c r="E61" s="75"/>
      <c r="F61" s="75"/>
      <c r="G61" s="35"/>
      <c r="H61" s="35"/>
      <c r="I61" s="35"/>
      <c r="J61" s="35"/>
      <c r="K61" s="35"/>
      <c r="L61" s="35"/>
      <c r="M61" s="35"/>
      <c r="N61" s="35"/>
      <c r="O61" s="35"/>
      <c r="P61" s="35"/>
      <c r="Q61" s="35"/>
      <c r="R61" s="39" t="s">
        <v>36</v>
      </c>
      <c r="S61" s="85"/>
      <c r="T61" s="85"/>
      <c r="U61" s="35"/>
      <c r="V61" s="35"/>
      <c r="W61" s="35"/>
      <c r="X61" s="35"/>
      <c r="Y61" s="35"/>
      <c r="Z61" s="35"/>
      <c r="AA61" s="35"/>
      <c r="BB61" s="33"/>
      <c r="BE61" s="33" t="s">
        <v>94</v>
      </c>
      <c r="BF61" s="53">
        <v>2004</v>
      </c>
      <c r="BG61" s="53">
        <f t="shared" si="21"/>
        <v>49.3</v>
      </c>
      <c r="BH61" s="53">
        <f t="shared" si="22"/>
        <v>21.9</v>
      </c>
      <c r="BK61" s="53">
        <f t="shared" si="24"/>
        <v>4.5</v>
      </c>
      <c r="BL61" s="53">
        <f t="shared" si="25"/>
        <v>4.7000000000000028</v>
      </c>
      <c r="BN61" s="53">
        <f t="shared" si="26"/>
        <v>1.0999999999999979</v>
      </c>
      <c r="BO61" s="53">
        <f t="shared" si="27"/>
        <v>1.1000000000000014</v>
      </c>
      <c r="BP61" s="33"/>
      <c r="BQ61" s="33"/>
      <c r="BR61" s="33" t="s">
        <v>94</v>
      </c>
      <c r="BS61" s="53">
        <v>2004</v>
      </c>
      <c r="BT61" s="53">
        <f t="shared" si="23"/>
        <v>2.25</v>
      </c>
      <c r="BU61" s="53"/>
      <c r="BV61" s="33"/>
      <c r="BW61" s="33"/>
      <c r="BX61" s="53">
        <f t="shared" si="28"/>
        <v>0.22999999999999998</v>
      </c>
      <c r="BY61" s="53">
        <f t="shared" si="29"/>
        <v>0.25999999999999979</v>
      </c>
      <c r="BZ61" s="33"/>
      <c r="CA61" s="33">
        <v>1</v>
      </c>
      <c r="CB61" s="33"/>
      <c r="CC61" s="33"/>
      <c r="CD61" s="33"/>
    </row>
    <row r="62" spans="2:82" x14ac:dyDescent="0.25">
      <c r="B62" s="35"/>
      <c r="C62" s="39"/>
      <c r="D62" s="75"/>
      <c r="E62" s="75"/>
      <c r="F62" s="75"/>
      <c r="G62" s="35"/>
      <c r="H62" s="35"/>
      <c r="I62" s="35"/>
      <c r="J62" s="35"/>
      <c r="K62" s="35"/>
      <c r="L62" s="35"/>
      <c r="M62" s="35"/>
      <c r="N62" s="35"/>
      <c r="O62" s="35"/>
      <c r="P62" s="35"/>
      <c r="Q62" s="35"/>
      <c r="R62" s="35"/>
      <c r="S62" s="85"/>
      <c r="T62" s="85"/>
      <c r="U62" s="35"/>
      <c r="V62" s="35"/>
      <c r="W62" s="35"/>
      <c r="X62" s="35"/>
      <c r="Y62" s="35"/>
      <c r="Z62" s="35"/>
      <c r="AA62" s="35"/>
      <c r="BB62" s="33"/>
      <c r="BE62" s="33" t="s">
        <v>95</v>
      </c>
      <c r="BF62" s="33">
        <v>2005</v>
      </c>
      <c r="BG62" s="53">
        <f t="shared" si="21"/>
        <v>49</v>
      </c>
      <c r="BH62" s="53">
        <f t="shared" si="22"/>
        <v>22.2</v>
      </c>
      <c r="BK62" s="53">
        <f t="shared" si="24"/>
        <v>4.3999999999999986</v>
      </c>
      <c r="BL62" s="53">
        <f t="shared" si="25"/>
        <v>4.7000000000000028</v>
      </c>
      <c r="BN62" s="53">
        <f t="shared" si="26"/>
        <v>1</v>
      </c>
      <c r="BO62" s="53">
        <f t="shared" si="27"/>
        <v>1.1000000000000014</v>
      </c>
      <c r="BP62" s="33"/>
      <c r="BQ62" s="33"/>
      <c r="BR62" s="33" t="s">
        <v>95</v>
      </c>
      <c r="BS62" s="33">
        <v>2005</v>
      </c>
      <c r="BT62" s="53">
        <f t="shared" si="23"/>
        <v>2.2000000000000002</v>
      </c>
      <c r="BU62" s="53"/>
      <c r="BV62" s="33"/>
      <c r="BW62" s="33"/>
      <c r="BX62" s="53">
        <f t="shared" si="28"/>
        <v>0.2200000000000002</v>
      </c>
      <c r="BY62" s="53">
        <f t="shared" si="29"/>
        <v>0.25999999999999979</v>
      </c>
      <c r="BZ62" s="33"/>
      <c r="CA62" s="33">
        <v>1</v>
      </c>
      <c r="CB62" s="33"/>
      <c r="CC62" s="33"/>
      <c r="CD62" s="33"/>
    </row>
    <row r="63" spans="2:82" x14ac:dyDescent="0.25">
      <c r="B63" s="35"/>
      <c r="C63" s="39" t="s">
        <v>22</v>
      </c>
      <c r="D63" s="75"/>
      <c r="E63" s="75"/>
      <c r="F63" s="75"/>
      <c r="G63" s="35"/>
      <c r="H63" s="35"/>
      <c r="I63" s="35"/>
      <c r="J63" s="35"/>
      <c r="K63" s="35"/>
      <c r="L63" s="35"/>
      <c r="M63" s="35"/>
      <c r="N63" s="35"/>
      <c r="O63" s="35"/>
      <c r="P63" s="35"/>
      <c r="Q63" s="35"/>
      <c r="R63" s="39" t="s">
        <v>22</v>
      </c>
      <c r="S63" s="85"/>
      <c r="T63" s="85"/>
      <c r="U63" s="35"/>
      <c r="V63" s="35"/>
      <c r="W63" s="35"/>
      <c r="X63" s="35"/>
      <c r="Y63" s="35"/>
      <c r="Z63" s="35"/>
      <c r="AA63" s="35"/>
      <c r="BB63" s="33"/>
      <c r="BE63" s="33" t="s">
        <v>96</v>
      </c>
      <c r="BF63" s="33">
        <v>2006</v>
      </c>
      <c r="BG63" s="53">
        <f t="shared" si="21"/>
        <v>47.2</v>
      </c>
      <c r="BH63" s="53">
        <f t="shared" si="22"/>
        <v>22.6</v>
      </c>
      <c r="BK63" s="53">
        <f t="shared" si="24"/>
        <v>4.3000000000000043</v>
      </c>
      <c r="BL63" s="53">
        <f t="shared" si="25"/>
        <v>4.5999999999999943</v>
      </c>
      <c r="BN63" s="53">
        <f t="shared" si="26"/>
        <v>1.1000000000000014</v>
      </c>
      <c r="BO63" s="53">
        <f t="shared" si="27"/>
        <v>1.0999999999999979</v>
      </c>
      <c r="BP63" s="33"/>
      <c r="BQ63" s="33"/>
      <c r="BR63" s="33" t="s">
        <v>96</v>
      </c>
      <c r="BS63" s="33">
        <v>2006</v>
      </c>
      <c r="BT63" s="53">
        <f t="shared" si="23"/>
        <v>2.09</v>
      </c>
      <c r="BU63" s="53"/>
      <c r="BV63" s="33"/>
      <c r="BW63" s="33"/>
      <c r="BX63" s="53">
        <f t="shared" si="28"/>
        <v>0.21999999999999975</v>
      </c>
      <c r="BY63" s="53">
        <f t="shared" si="29"/>
        <v>0.24000000000000021</v>
      </c>
      <c r="BZ63" s="33"/>
      <c r="CA63" s="33">
        <v>1</v>
      </c>
      <c r="CB63" s="33"/>
      <c r="CC63" s="33"/>
      <c r="CD63" s="33"/>
    </row>
    <row r="64" spans="2:82" x14ac:dyDescent="0.25">
      <c r="B64" s="35"/>
      <c r="C64" s="39" t="s">
        <v>116</v>
      </c>
      <c r="D64" s="75"/>
      <c r="E64" s="75"/>
      <c r="F64" s="75"/>
      <c r="G64" s="35"/>
      <c r="H64" s="35"/>
      <c r="I64" s="35"/>
      <c r="J64" s="35"/>
      <c r="K64" s="35"/>
      <c r="L64" s="35"/>
      <c r="M64" s="35"/>
      <c r="N64" s="35"/>
      <c r="O64" s="35"/>
      <c r="P64" s="35"/>
      <c r="Q64" s="35"/>
      <c r="R64" s="39" t="s">
        <v>116</v>
      </c>
      <c r="S64" s="85"/>
      <c r="T64" s="85"/>
      <c r="U64" s="35"/>
      <c r="V64" s="35"/>
      <c r="W64" s="35"/>
      <c r="X64" s="35"/>
      <c r="Y64" s="35"/>
      <c r="Z64" s="35"/>
      <c r="AA64" s="35"/>
      <c r="BB64" s="33"/>
      <c r="BE64" s="33" t="s">
        <v>97</v>
      </c>
      <c r="BF64" s="33">
        <v>2007</v>
      </c>
      <c r="BG64" s="53">
        <f t="shared" si="21"/>
        <v>46.8</v>
      </c>
      <c r="BH64" s="53">
        <f t="shared" si="22"/>
        <v>23.6</v>
      </c>
      <c r="BK64" s="53">
        <f t="shared" si="24"/>
        <v>4.2999999999999972</v>
      </c>
      <c r="BL64" s="53">
        <f t="shared" si="25"/>
        <v>4.5</v>
      </c>
      <c r="BN64" s="53">
        <f t="shared" si="26"/>
        <v>1.1000000000000014</v>
      </c>
      <c r="BO64" s="53">
        <f t="shared" si="27"/>
        <v>1.0999999999999979</v>
      </c>
      <c r="BP64" s="33"/>
      <c r="BQ64" s="33"/>
      <c r="BR64" s="33" t="s">
        <v>97</v>
      </c>
      <c r="BS64" s="33">
        <v>2007</v>
      </c>
      <c r="BT64" s="53">
        <f t="shared" si="23"/>
        <v>1.98</v>
      </c>
      <c r="BU64" s="53"/>
      <c r="BV64" s="33"/>
      <c r="BW64" s="33"/>
      <c r="BX64" s="53">
        <f t="shared" si="28"/>
        <v>0.19999999999999996</v>
      </c>
      <c r="BY64" s="53">
        <f t="shared" si="29"/>
        <v>0.22999999999999998</v>
      </c>
      <c r="BZ64" s="33"/>
      <c r="CA64" s="33">
        <v>1</v>
      </c>
      <c r="CB64" s="33"/>
      <c r="CC64" s="33"/>
      <c r="CD64" s="33"/>
    </row>
    <row r="65" spans="2:82" x14ac:dyDescent="0.25">
      <c r="B65" s="35"/>
      <c r="C65" s="39"/>
      <c r="D65" s="75"/>
      <c r="E65" s="75"/>
      <c r="F65" s="75"/>
      <c r="G65" s="35"/>
      <c r="H65" s="35"/>
      <c r="I65" s="35"/>
      <c r="J65" s="35"/>
      <c r="K65" s="35"/>
      <c r="L65" s="35"/>
      <c r="M65" s="35"/>
      <c r="N65" s="35"/>
      <c r="O65" s="35"/>
      <c r="P65" s="35"/>
      <c r="Q65" s="35"/>
      <c r="R65" s="85"/>
      <c r="S65" s="85"/>
      <c r="T65" s="85"/>
      <c r="U65" s="35"/>
      <c r="V65" s="35"/>
      <c r="W65" s="35"/>
      <c r="X65" s="35"/>
      <c r="Y65" s="35"/>
      <c r="Z65" s="35"/>
      <c r="AA65" s="35"/>
      <c r="BB65" s="33"/>
      <c r="BE65" s="33" t="s">
        <v>98</v>
      </c>
      <c r="BF65" s="33">
        <v>2008</v>
      </c>
      <c r="BG65" s="53">
        <f t="shared" si="21"/>
        <v>46.4</v>
      </c>
      <c r="BH65" s="53">
        <f t="shared" si="22"/>
        <v>22.9</v>
      </c>
      <c r="BK65" s="53">
        <f t="shared" si="24"/>
        <v>4.1000000000000014</v>
      </c>
      <c r="BL65" s="53">
        <f t="shared" si="25"/>
        <v>4.5</v>
      </c>
      <c r="BN65" s="53">
        <f t="shared" si="26"/>
        <v>1.0999999999999979</v>
      </c>
      <c r="BO65" s="53">
        <f t="shared" si="27"/>
        <v>1</v>
      </c>
      <c r="BP65" s="33"/>
      <c r="BQ65" s="33"/>
      <c r="BR65" s="33" t="s">
        <v>98</v>
      </c>
      <c r="BS65" s="33">
        <v>2008</v>
      </c>
      <c r="BT65" s="53">
        <f t="shared" si="23"/>
        <v>2.0299999999999998</v>
      </c>
      <c r="BU65" s="53"/>
      <c r="BV65" s="33"/>
      <c r="BW65" s="33"/>
      <c r="BX65" s="53">
        <f t="shared" si="28"/>
        <v>0.20999999999999974</v>
      </c>
      <c r="BY65" s="53">
        <f t="shared" si="29"/>
        <v>0.24000000000000021</v>
      </c>
      <c r="BZ65" s="33"/>
      <c r="CA65" s="33">
        <v>1</v>
      </c>
      <c r="CB65" s="33"/>
      <c r="CC65" s="33"/>
      <c r="CD65" s="33"/>
    </row>
    <row r="66" spans="2:82" x14ac:dyDescent="0.25">
      <c r="D66" s="87"/>
      <c r="E66" s="87"/>
      <c r="F66" s="87"/>
      <c r="R66" s="86"/>
      <c r="S66" s="86"/>
      <c r="T66" s="86"/>
      <c r="BB66" s="33"/>
      <c r="BE66" s="33" t="s">
        <v>99</v>
      </c>
      <c r="BF66" s="33">
        <v>2009</v>
      </c>
      <c r="BG66" s="53">
        <f t="shared" si="21"/>
        <v>44.8</v>
      </c>
      <c r="BH66" s="53">
        <f t="shared" si="22"/>
        <v>22</v>
      </c>
      <c r="BK66" s="53">
        <f t="shared" si="24"/>
        <v>4.0999999999999943</v>
      </c>
      <c r="BL66" s="53">
        <f t="shared" si="25"/>
        <v>4.3000000000000043</v>
      </c>
      <c r="BN66" s="53">
        <f t="shared" si="26"/>
        <v>1</v>
      </c>
      <c r="BO66" s="53">
        <f t="shared" si="27"/>
        <v>1</v>
      </c>
      <c r="BP66" s="33"/>
      <c r="BQ66" s="33"/>
      <c r="BR66" s="33" t="s">
        <v>99</v>
      </c>
      <c r="BS66" s="33">
        <v>2009</v>
      </c>
      <c r="BT66" s="53">
        <f t="shared" si="23"/>
        <v>2.0299999999999998</v>
      </c>
      <c r="BU66" s="53"/>
      <c r="BV66" s="33"/>
      <c r="BW66" s="33"/>
      <c r="BX66" s="53">
        <f t="shared" si="28"/>
        <v>0.20999999999999974</v>
      </c>
      <c r="BY66" s="53">
        <f t="shared" si="29"/>
        <v>0.24000000000000021</v>
      </c>
      <c r="BZ66" s="33"/>
      <c r="CA66" s="33">
        <v>1</v>
      </c>
      <c r="CB66" s="33"/>
      <c r="CC66" s="33"/>
      <c r="CD66" s="33"/>
    </row>
    <row r="67" spans="2:82" x14ac:dyDescent="0.25">
      <c r="D67" s="102"/>
      <c r="E67" s="102"/>
      <c r="F67" s="102"/>
      <c r="G67" s="33"/>
      <c r="H67" s="33"/>
      <c r="I67" s="33"/>
      <c r="J67" s="33"/>
      <c r="K67" s="33"/>
      <c r="L67" s="33"/>
      <c r="M67" s="33"/>
      <c r="N67" s="33"/>
      <c r="O67" s="33"/>
      <c r="R67" s="86"/>
      <c r="S67" s="86"/>
      <c r="T67" s="86"/>
      <c r="BB67" s="33"/>
      <c r="BE67" s="33" t="s">
        <v>100</v>
      </c>
      <c r="BF67" s="33">
        <v>2010</v>
      </c>
      <c r="BG67" s="53">
        <f t="shared" si="21"/>
        <v>42</v>
      </c>
      <c r="BH67" s="53">
        <f t="shared" si="22"/>
        <v>20.6</v>
      </c>
      <c r="BK67" s="53">
        <f t="shared" si="24"/>
        <v>3.8999999999999986</v>
      </c>
      <c r="BL67" s="53">
        <f t="shared" si="25"/>
        <v>4.1000000000000014</v>
      </c>
      <c r="BN67" s="53">
        <f t="shared" si="26"/>
        <v>0.90000000000000213</v>
      </c>
      <c r="BO67" s="53">
        <f t="shared" si="27"/>
        <v>1</v>
      </c>
      <c r="BP67" s="33"/>
      <c r="BQ67" s="33"/>
      <c r="BR67" s="33" t="s">
        <v>100</v>
      </c>
      <c r="BS67" s="33">
        <v>2010</v>
      </c>
      <c r="BT67" s="53">
        <f t="shared" si="23"/>
        <v>2.0299999999999998</v>
      </c>
      <c r="BU67" s="53"/>
      <c r="BV67" s="33"/>
      <c r="BW67" s="33"/>
      <c r="BX67" s="53">
        <f t="shared" si="28"/>
        <v>0.20999999999999974</v>
      </c>
      <c r="BY67" s="53">
        <f t="shared" si="29"/>
        <v>0.24000000000000021</v>
      </c>
      <c r="BZ67" s="33"/>
      <c r="CA67" s="33">
        <v>1</v>
      </c>
      <c r="CB67" s="33"/>
      <c r="CC67" s="33"/>
      <c r="CD67" s="33"/>
    </row>
    <row r="68" spans="2:82" x14ac:dyDescent="0.25">
      <c r="D68" s="103">
        <f>D39-D55</f>
        <v>24.1</v>
      </c>
      <c r="E68" s="102"/>
      <c r="F68" s="102"/>
      <c r="G68" s="103">
        <f>G39-G55</f>
        <v>7.9</v>
      </c>
      <c r="H68" s="33"/>
      <c r="I68" s="33"/>
      <c r="J68" s="103">
        <f>J39-J55</f>
        <v>10.899999999999999</v>
      </c>
      <c r="K68" s="33"/>
      <c r="L68" s="33"/>
      <c r="M68" s="103">
        <f>M39-M55</f>
        <v>3.3</v>
      </c>
      <c r="N68" s="33"/>
      <c r="O68" s="33"/>
      <c r="R68" s="86"/>
      <c r="S68" s="86"/>
      <c r="T68" s="86"/>
      <c r="BB68" s="33"/>
      <c r="BE68" s="33" t="s">
        <v>101</v>
      </c>
      <c r="BF68" s="33">
        <v>2011</v>
      </c>
      <c r="BG68" s="53">
        <f t="shared" si="21"/>
        <v>36.299999999999997</v>
      </c>
      <c r="BH68" s="53">
        <f t="shared" si="22"/>
        <v>19.3</v>
      </c>
      <c r="BK68" s="53">
        <f t="shared" si="24"/>
        <v>3.5999999999999943</v>
      </c>
      <c r="BL68" s="53">
        <f t="shared" si="25"/>
        <v>3.8000000000000043</v>
      </c>
      <c r="BN68" s="53">
        <f t="shared" si="26"/>
        <v>0.90000000000000213</v>
      </c>
      <c r="BO68" s="53">
        <f t="shared" si="27"/>
        <v>0.89999999999999858</v>
      </c>
      <c r="BP68" s="33"/>
      <c r="BQ68" s="33"/>
      <c r="BR68" s="33" t="s">
        <v>101</v>
      </c>
      <c r="BS68" s="33">
        <v>2011</v>
      </c>
      <c r="BT68" s="53">
        <f t="shared" si="23"/>
        <v>1.88</v>
      </c>
      <c r="BU68" s="53"/>
      <c r="BV68" s="33"/>
      <c r="BW68" s="33"/>
      <c r="BX68" s="53">
        <f t="shared" si="28"/>
        <v>0.20999999999999996</v>
      </c>
      <c r="BY68" s="53">
        <f t="shared" si="29"/>
        <v>0.24000000000000021</v>
      </c>
      <c r="BZ68" s="33"/>
      <c r="CA68" s="33">
        <v>1</v>
      </c>
      <c r="CB68" s="33"/>
      <c r="CC68" s="33"/>
      <c r="CD68" s="33"/>
    </row>
    <row r="69" spans="2:82" x14ac:dyDescent="0.25">
      <c r="D69" s="104">
        <f>D68/D39</f>
        <v>0.40847457627118644</v>
      </c>
      <c r="E69" s="102"/>
      <c r="F69" s="102"/>
      <c r="G69" s="104">
        <f>G68/G39</f>
        <v>0.3891625615763547</v>
      </c>
      <c r="H69" s="33"/>
      <c r="I69" s="33"/>
      <c r="J69" s="104">
        <f>J68/J39</f>
        <v>0.38245614035087716</v>
      </c>
      <c r="K69" s="33"/>
      <c r="L69" s="33"/>
      <c r="M69" s="104">
        <f>M68/M39</f>
        <v>0.32999999999999996</v>
      </c>
      <c r="N69" s="33"/>
      <c r="O69" s="33"/>
      <c r="R69" s="86"/>
      <c r="BB69" s="33"/>
      <c r="BE69" s="33" t="s">
        <v>102</v>
      </c>
      <c r="BF69" s="33">
        <v>2012</v>
      </c>
      <c r="BG69" s="53">
        <f t="shared" si="21"/>
        <v>34.9</v>
      </c>
      <c r="BH69" s="53">
        <f t="shared" si="22"/>
        <v>17.600000000000001</v>
      </c>
      <c r="BK69" s="53">
        <f t="shared" si="24"/>
        <v>3.5</v>
      </c>
      <c r="BL69" s="53">
        <f t="shared" si="25"/>
        <v>3.7000000000000028</v>
      </c>
      <c r="BN69" s="53">
        <f t="shared" si="26"/>
        <v>0.80000000000000071</v>
      </c>
      <c r="BO69" s="53">
        <f t="shared" si="27"/>
        <v>0.89999999999999858</v>
      </c>
      <c r="BP69" s="33"/>
      <c r="BQ69" s="33"/>
      <c r="BR69" s="33" t="s">
        <v>102</v>
      </c>
      <c r="BS69" s="33">
        <v>2012</v>
      </c>
      <c r="BT69" s="53">
        <f t="shared" si="23"/>
        <v>1.98</v>
      </c>
      <c r="BU69" s="53"/>
      <c r="BV69" s="33"/>
      <c r="BW69" s="33"/>
      <c r="BX69" s="53">
        <f t="shared" si="28"/>
        <v>0.22999999999999998</v>
      </c>
      <c r="BY69" s="53">
        <f t="shared" si="29"/>
        <v>0.26000000000000023</v>
      </c>
      <c r="BZ69" s="33"/>
      <c r="CA69" s="33">
        <v>1</v>
      </c>
      <c r="CB69" s="33"/>
      <c r="CC69" s="33"/>
      <c r="CD69" s="33"/>
    </row>
    <row r="70" spans="2:82" x14ac:dyDescent="0.25">
      <c r="D70" s="102"/>
      <c r="E70" s="102"/>
      <c r="F70" s="102"/>
      <c r="G70" s="33"/>
      <c r="H70" s="33"/>
      <c r="I70" s="33"/>
      <c r="J70" s="33"/>
      <c r="K70" s="33"/>
      <c r="L70" s="33"/>
      <c r="M70" s="33"/>
      <c r="N70" s="33"/>
      <c r="O70" s="33"/>
      <c r="R70" s="86"/>
      <c r="BB70" s="33"/>
      <c r="BD70" s="33" t="s">
        <v>7</v>
      </c>
      <c r="BE70" s="53" t="s">
        <v>86</v>
      </c>
      <c r="BF70" s="53">
        <v>1996</v>
      </c>
      <c r="BG70" s="33">
        <f t="shared" ref="BG70:BG86" si="30">IFERROR(VALUE(FIXED(VLOOKUP($BF70&amp;$BE$29&amp;$BF$12&amp;"Maori",ethnicdata,7,FALSE),1)),NA())</f>
        <v>20.3</v>
      </c>
      <c r="BH70" s="33">
        <f t="shared" ref="BH70:BH86" si="31">IFERROR(VALUE(FIXED(VLOOKUP($BF70&amp;$BE$29&amp;$BF$12&amp;"nonMaori",ethnicdata,7,FALSE),1)),NA())</f>
        <v>10</v>
      </c>
      <c r="BK70" s="33">
        <f>G39-H39</f>
        <v>2.9000000000000021</v>
      </c>
      <c r="BL70" s="33">
        <f>I39-G39</f>
        <v>3.3000000000000007</v>
      </c>
      <c r="BN70" s="33">
        <f>M39-N39</f>
        <v>0.59999999999999964</v>
      </c>
      <c r="BO70" s="33">
        <f>O39-M39</f>
        <v>0.69999999999999929</v>
      </c>
      <c r="BP70" s="33"/>
      <c r="BQ70" s="33" t="s">
        <v>76</v>
      </c>
      <c r="BR70" s="53" t="s">
        <v>86</v>
      </c>
      <c r="BS70" s="53">
        <v>1996</v>
      </c>
      <c r="BT70" s="33">
        <f t="shared" ref="BT70:BT86" si="32">IFERROR(VALUE(FIXED(VLOOKUP($BF70&amp;$BE$29&amp;$BF$12&amp;"Maori",ethnicdata,10,FALSE),2)),NA())</f>
        <v>2.02</v>
      </c>
      <c r="BU70" s="33"/>
      <c r="BV70" s="33"/>
      <c r="BW70" s="33"/>
      <c r="BX70" s="33">
        <f>V39-W39</f>
        <v>0.32000000000000006</v>
      </c>
      <c r="BY70" s="33">
        <f>X39-V39</f>
        <v>0.39999999999999991</v>
      </c>
      <c r="BZ70" s="33"/>
      <c r="CA70" s="33">
        <v>1</v>
      </c>
      <c r="CB70" s="33"/>
      <c r="CC70" s="33"/>
      <c r="CD70" s="33"/>
    </row>
    <row r="71" spans="2:82" x14ac:dyDescent="0.25">
      <c r="D71" s="102"/>
      <c r="E71" s="102"/>
      <c r="F71" s="102"/>
      <c r="G71" s="33"/>
      <c r="H71" s="33"/>
      <c r="I71" s="33"/>
      <c r="J71" s="33"/>
      <c r="K71" s="33"/>
      <c r="L71" s="33"/>
      <c r="M71" s="33"/>
      <c r="N71" s="33"/>
      <c r="O71" s="33"/>
      <c r="R71" s="86"/>
      <c r="BB71" s="33"/>
      <c r="BE71" s="33" t="s">
        <v>87</v>
      </c>
      <c r="BF71" s="33">
        <v>1997</v>
      </c>
      <c r="BG71" s="33">
        <f t="shared" si="30"/>
        <v>21.6</v>
      </c>
      <c r="BH71" s="33">
        <f t="shared" si="31"/>
        <v>10</v>
      </c>
      <c r="BK71" s="33">
        <f t="shared" ref="BK71:BK86" si="33">G40-H40</f>
        <v>3</v>
      </c>
      <c r="BL71" s="33">
        <f t="shared" ref="BL71:BL86" si="34">I40-G40</f>
        <v>3.3999999999999986</v>
      </c>
      <c r="BN71" s="33">
        <f t="shared" ref="BN71:BN86" si="35">M40-N40</f>
        <v>0.59999999999999964</v>
      </c>
      <c r="BO71" s="33">
        <f t="shared" ref="BO71:BO86" si="36">O40-M40</f>
        <v>0.69999999999999929</v>
      </c>
      <c r="BP71" s="33"/>
      <c r="BQ71" s="33"/>
      <c r="BR71" s="33" t="s">
        <v>87</v>
      </c>
      <c r="BS71" s="33">
        <v>1997</v>
      </c>
      <c r="BT71" s="33">
        <f t="shared" si="32"/>
        <v>2.16</v>
      </c>
      <c r="BU71" s="33"/>
      <c r="BV71" s="33"/>
      <c r="BW71" s="33"/>
      <c r="BX71" s="33">
        <f t="shared" ref="BX71:BX86" si="37">V40-W40</f>
        <v>0.34000000000000008</v>
      </c>
      <c r="BY71" s="33">
        <f t="shared" ref="BY71:BY86" si="38">X40-V40</f>
        <v>0.39999999999999991</v>
      </c>
      <c r="BZ71" s="33"/>
      <c r="CA71" s="33">
        <v>1</v>
      </c>
      <c r="CB71" s="33"/>
      <c r="CC71" s="33"/>
      <c r="CD71" s="33"/>
    </row>
    <row r="72" spans="2:82" x14ac:dyDescent="0.25">
      <c r="D72" s="33"/>
      <c r="E72" s="33"/>
      <c r="F72" s="33"/>
      <c r="G72" s="33"/>
      <c r="H72" s="33"/>
      <c r="I72" s="33"/>
      <c r="J72" s="33"/>
      <c r="K72" s="33"/>
      <c r="L72" s="33"/>
      <c r="M72" s="33"/>
      <c r="N72" s="33"/>
      <c r="O72" s="33"/>
      <c r="R72" s="86"/>
      <c r="BB72" s="33"/>
      <c r="BE72" s="66" t="s">
        <v>88</v>
      </c>
      <c r="BF72" s="66">
        <v>1998</v>
      </c>
      <c r="BG72" s="33">
        <f t="shared" si="30"/>
        <v>20.8</v>
      </c>
      <c r="BH72" s="33">
        <f t="shared" si="31"/>
        <v>10.199999999999999</v>
      </c>
      <c r="BK72" s="33">
        <f t="shared" si="33"/>
        <v>3</v>
      </c>
      <c r="BL72" s="33">
        <f t="shared" si="34"/>
        <v>3.1999999999999993</v>
      </c>
      <c r="BN72" s="33">
        <f t="shared" si="35"/>
        <v>0.69999999999999929</v>
      </c>
      <c r="BO72" s="33">
        <f t="shared" si="36"/>
        <v>0.70000000000000107</v>
      </c>
      <c r="BP72" s="33"/>
      <c r="BQ72" s="33"/>
      <c r="BR72" s="66" t="s">
        <v>88</v>
      </c>
      <c r="BS72" s="66">
        <v>1998</v>
      </c>
      <c r="BT72" s="33">
        <f t="shared" si="32"/>
        <v>2.04</v>
      </c>
      <c r="BU72" s="33"/>
      <c r="BV72" s="33"/>
      <c r="BW72" s="33"/>
      <c r="BX72" s="33">
        <f t="shared" si="37"/>
        <v>0.33000000000000007</v>
      </c>
      <c r="BY72" s="33">
        <f t="shared" si="38"/>
        <v>0.39000000000000012</v>
      </c>
      <c r="BZ72" s="33"/>
      <c r="CA72" s="33">
        <v>1</v>
      </c>
      <c r="CB72" s="33"/>
      <c r="CC72" s="33"/>
      <c r="CD72" s="33"/>
    </row>
    <row r="73" spans="2:82" x14ac:dyDescent="0.25">
      <c r="D73" s="33"/>
      <c r="E73" s="33"/>
      <c r="F73" s="33"/>
      <c r="G73" s="33"/>
      <c r="H73" s="33"/>
      <c r="I73" s="33"/>
      <c r="J73" s="33"/>
      <c r="K73" s="33"/>
      <c r="L73" s="33"/>
      <c r="M73" s="33"/>
      <c r="N73" s="33"/>
      <c r="O73" s="33"/>
      <c r="R73" s="86"/>
      <c r="BB73" s="33"/>
      <c r="BE73" s="33" t="s">
        <v>89</v>
      </c>
      <c r="BF73" s="33">
        <v>1999</v>
      </c>
      <c r="BG73" s="33">
        <f t="shared" si="30"/>
        <v>20.100000000000001</v>
      </c>
      <c r="BH73" s="33">
        <f t="shared" si="31"/>
        <v>9.9</v>
      </c>
      <c r="BK73" s="33">
        <f t="shared" si="33"/>
        <v>2.9000000000000021</v>
      </c>
      <c r="BL73" s="33">
        <f t="shared" si="34"/>
        <v>3.1999999999999993</v>
      </c>
      <c r="BN73" s="33">
        <f t="shared" si="35"/>
        <v>0.59999999999999964</v>
      </c>
      <c r="BO73" s="33">
        <f t="shared" si="36"/>
        <v>0.69999999999999929</v>
      </c>
      <c r="BP73" s="33"/>
      <c r="BQ73" s="33"/>
      <c r="BR73" s="33" t="s">
        <v>89</v>
      </c>
      <c r="BS73" s="33">
        <v>1999</v>
      </c>
      <c r="BT73" s="33">
        <f t="shared" si="32"/>
        <v>2.02</v>
      </c>
      <c r="BU73" s="33"/>
      <c r="BV73" s="33"/>
      <c r="BW73" s="33"/>
      <c r="BX73" s="33">
        <f t="shared" si="37"/>
        <v>0.32000000000000006</v>
      </c>
      <c r="BY73" s="33">
        <f t="shared" si="38"/>
        <v>0.39000000000000012</v>
      </c>
      <c r="BZ73" s="33"/>
      <c r="CA73" s="33">
        <v>1</v>
      </c>
      <c r="CB73" s="33"/>
      <c r="CC73" s="33"/>
      <c r="CD73" s="33"/>
    </row>
    <row r="74" spans="2:82" x14ac:dyDescent="0.25">
      <c r="D74" s="33"/>
      <c r="E74" s="33"/>
      <c r="F74" s="33"/>
      <c r="G74" s="33" t="s">
        <v>149</v>
      </c>
      <c r="H74" s="33"/>
      <c r="I74" s="33"/>
      <c r="J74" s="33" t="s">
        <v>150</v>
      </c>
      <c r="K74" s="33"/>
      <c r="L74" s="33"/>
      <c r="M74" s="33"/>
      <c r="N74" s="33"/>
      <c r="O74" s="33"/>
      <c r="R74" s="86"/>
      <c r="BB74" s="33"/>
      <c r="BE74" s="33" t="s">
        <v>90</v>
      </c>
      <c r="BF74" s="53">
        <v>2000</v>
      </c>
      <c r="BG74" s="33">
        <f t="shared" si="30"/>
        <v>19.899999999999999</v>
      </c>
      <c r="BH74" s="33">
        <f t="shared" si="31"/>
        <v>9.3000000000000007</v>
      </c>
      <c r="BK74" s="33">
        <f t="shared" si="33"/>
        <v>2.7999999999999972</v>
      </c>
      <c r="BL74" s="33">
        <f t="shared" si="34"/>
        <v>3.1000000000000014</v>
      </c>
      <c r="BN74" s="33">
        <f t="shared" si="35"/>
        <v>0.5</v>
      </c>
      <c r="BO74" s="33">
        <f t="shared" si="36"/>
        <v>0.69999999999999929</v>
      </c>
      <c r="BP74" s="33"/>
      <c r="BQ74" s="33"/>
      <c r="BR74" s="33" t="s">
        <v>90</v>
      </c>
      <c r="BS74" s="53">
        <v>2000</v>
      </c>
      <c r="BT74" s="33">
        <f t="shared" si="32"/>
        <v>2.13</v>
      </c>
      <c r="BU74" s="33"/>
      <c r="BV74" s="33"/>
      <c r="BW74" s="33"/>
      <c r="BX74" s="33">
        <f t="shared" si="37"/>
        <v>0.33999999999999986</v>
      </c>
      <c r="BY74" s="33">
        <f t="shared" si="38"/>
        <v>0.41000000000000014</v>
      </c>
      <c r="BZ74" s="33"/>
      <c r="CA74" s="33">
        <v>1</v>
      </c>
      <c r="CB74" s="33"/>
      <c r="CC74" s="33"/>
      <c r="CD74" s="33"/>
    </row>
    <row r="75" spans="2:82" x14ac:dyDescent="0.25">
      <c r="D75" s="33"/>
      <c r="E75" s="33"/>
      <c r="F75" s="33"/>
      <c r="G75" s="105">
        <f>D39-J39</f>
        <v>30.5</v>
      </c>
      <c r="H75" s="33"/>
      <c r="I75" s="33"/>
      <c r="J75" s="105">
        <f>G39-M39</f>
        <v>10.3</v>
      </c>
      <c r="K75" s="33"/>
      <c r="L75" s="33"/>
      <c r="M75" s="33"/>
      <c r="N75" s="33"/>
      <c r="O75" s="33"/>
      <c r="R75" s="86"/>
      <c r="BB75" s="33"/>
      <c r="BE75" s="33" t="s">
        <v>91</v>
      </c>
      <c r="BF75" s="33">
        <v>2001</v>
      </c>
      <c r="BG75" s="33">
        <f t="shared" si="30"/>
        <v>21</v>
      </c>
      <c r="BH75" s="33">
        <f t="shared" si="31"/>
        <v>9.3000000000000007</v>
      </c>
      <c r="BK75" s="33">
        <f t="shared" si="33"/>
        <v>2.8999999999999986</v>
      </c>
      <c r="BL75" s="33">
        <f t="shared" si="34"/>
        <v>3.1999999999999993</v>
      </c>
      <c r="BN75" s="33">
        <f t="shared" si="35"/>
        <v>0.60000000000000142</v>
      </c>
      <c r="BO75" s="33">
        <f t="shared" si="36"/>
        <v>0.59999999999999964</v>
      </c>
      <c r="BP75" s="33"/>
      <c r="BQ75" s="33"/>
      <c r="BR75" s="33" t="s">
        <v>91</v>
      </c>
      <c r="BS75" s="33">
        <v>2001</v>
      </c>
      <c r="BT75" s="33">
        <f t="shared" si="32"/>
        <v>2.2599999999999998</v>
      </c>
      <c r="BU75" s="33"/>
      <c r="BV75" s="33"/>
      <c r="BW75" s="33"/>
      <c r="BX75" s="33">
        <f t="shared" si="37"/>
        <v>0.34999999999999987</v>
      </c>
      <c r="BY75" s="33">
        <f t="shared" si="38"/>
        <v>0.42000000000000037</v>
      </c>
      <c r="BZ75" s="33"/>
      <c r="CA75" s="33">
        <v>1</v>
      </c>
      <c r="CB75" s="33"/>
      <c r="CC75" s="33"/>
      <c r="CD75" s="33"/>
    </row>
    <row r="76" spans="2:82" x14ac:dyDescent="0.25">
      <c r="D76" s="33"/>
      <c r="E76" s="33"/>
      <c r="F76" s="33"/>
      <c r="G76" s="105">
        <f t="shared" ref="G76:G91" si="39">D40-J40</f>
        <v>27</v>
      </c>
      <c r="H76" s="33"/>
      <c r="I76" s="33"/>
      <c r="J76" s="105">
        <f t="shared" ref="J76:J91" si="40">G40-M40</f>
        <v>11.600000000000001</v>
      </c>
      <c r="K76" s="33"/>
      <c r="L76" s="33"/>
      <c r="M76" s="33"/>
      <c r="N76" s="33"/>
      <c r="O76" s="33"/>
      <c r="R76" s="86"/>
      <c r="BB76" s="33"/>
      <c r="BE76" s="66" t="s">
        <v>92</v>
      </c>
      <c r="BF76" s="66">
        <v>2002</v>
      </c>
      <c r="BG76" s="33">
        <f t="shared" si="30"/>
        <v>22.2</v>
      </c>
      <c r="BH76" s="33">
        <f t="shared" si="31"/>
        <v>9.5</v>
      </c>
      <c r="BK76" s="33">
        <f t="shared" si="33"/>
        <v>2.8999999999999986</v>
      </c>
      <c r="BL76" s="33">
        <f t="shared" si="34"/>
        <v>3.1999999999999993</v>
      </c>
      <c r="BN76" s="33">
        <f t="shared" si="35"/>
        <v>0.59999999999999964</v>
      </c>
      <c r="BO76" s="33">
        <f t="shared" si="36"/>
        <v>0.59999999999999964</v>
      </c>
      <c r="BP76" s="33"/>
      <c r="BQ76" s="33"/>
      <c r="BR76" s="66" t="s">
        <v>92</v>
      </c>
      <c r="BS76" s="66">
        <v>2002</v>
      </c>
      <c r="BT76" s="33">
        <f t="shared" si="32"/>
        <v>2.34</v>
      </c>
      <c r="BU76" s="33"/>
      <c r="BV76" s="33"/>
      <c r="BW76" s="33"/>
      <c r="BX76" s="33">
        <f t="shared" si="37"/>
        <v>0.35999999999999988</v>
      </c>
      <c r="BY76" s="33">
        <f t="shared" si="38"/>
        <v>0.41999999999999993</v>
      </c>
      <c r="BZ76" s="33"/>
      <c r="CA76" s="33">
        <v>1</v>
      </c>
      <c r="CB76" s="33"/>
      <c r="CC76" s="33"/>
      <c r="CD76" s="33"/>
    </row>
    <row r="77" spans="2:82" x14ac:dyDescent="0.25">
      <c r="D77" s="33"/>
      <c r="E77" s="33"/>
      <c r="F77" s="33"/>
      <c r="G77" s="105">
        <f t="shared" si="39"/>
        <v>22.999999999999996</v>
      </c>
      <c r="H77" s="33"/>
      <c r="I77" s="33"/>
      <c r="J77" s="105">
        <f t="shared" si="40"/>
        <v>10.600000000000001</v>
      </c>
      <c r="K77" s="33"/>
      <c r="L77" s="33"/>
      <c r="M77" s="33"/>
      <c r="N77" s="33"/>
      <c r="O77" s="33"/>
      <c r="R77" s="86"/>
      <c r="BB77" s="33"/>
      <c r="BE77" s="33" t="s">
        <v>93</v>
      </c>
      <c r="BF77" s="33">
        <v>2003</v>
      </c>
      <c r="BG77" s="33">
        <f t="shared" si="30"/>
        <v>20.5</v>
      </c>
      <c r="BH77" s="33">
        <f t="shared" si="31"/>
        <v>8.8000000000000007</v>
      </c>
      <c r="BK77" s="33">
        <f t="shared" si="33"/>
        <v>2.8000000000000007</v>
      </c>
      <c r="BL77" s="33">
        <f t="shared" si="34"/>
        <v>3</v>
      </c>
      <c r="BN77" s="33">
        <f t="shared" si="35"/>
        <v>0.5</v>
      </c>
      <c r="BO77" s="33">
        <f t="shared" si="36"/>
        <v>0.59999999999999964</v>
      </c>
      <c r="BP77" s="33"/>
      <c r="BQ77" s="33"/>
      <c r="BR77" s="33" t="s">
        <v>93</v>
      </c>
      <c r="BS77" s="33">
        <v>2003</v>
      </c>
      <c r="BT77" s="33">
        <f t="shared" si="32"/>
        <v>2.3199999999999998</v>
      </c>
      <c r="BU77" s="33"/>
      <c r="BV77" s="33"/>
      <c r="BW77" s="33"/>
      <c r="BX77" s="33">
        <f t="shared" si="37"/>
        <v>0.35999999999999988</v>
      </c>
      <c r="BY77" s="33">
        <f t="shared" si="38"/>
        <v>0.43999999999999995</v>
      </c>
      <c r="BZ77" s="33"/>
      <c r="CA77" s="33">
        <v>1</v>
      </c>
      <c r="CB77" s="33"/>
      <c r="CC77" s="33"/>
      <c r="CD77" s="33"/>
    </row>
    <row r="78" spans="2:82" x14ac:dyDescent="0.25">
      <c r="D78" s="33"/>
      <c r="E78" s="33"/>
      <c r="F78" s="33"/>
      <c r="G78" s="105">
        <f t="shared" si="39"/>
        <v>20.200000000000003</v>
      </c>
      <c r="H78" s="33"/>
      <c r="I78" s="33"/>
      <c r="J78" s="105">
        <f t="shared" si="40"/>
        <v>10.200000000000001</v>
      </c>
      <c r="K78" s="33"/>
      <c r="L78" s="33"/>
      <c r="M78" s="33"/>
      <c r="N78" s="33"/>
      <c r="O78" s="33"/>
      <c r="R78" s="86"/>
      <c r="BB78" s="33"/>
      <c r="BE78" s="33" t="s">
        <v>94</v>
      </c>
      <c r="BF78" s="53">
        <v>2004</v>
      </c>
      <c r="BG78" s="33">
        <f t="shared" si="30"/>
        <v>19.600000000000001</v>
      </c>
      <c r="BH78" s="33">
        <f t="shared" si="31"/>
        <v>7.9</v>
      </c>
      <c r="BK78" s="33">
        <f t="shared" si="33"/>
        <v>2.7000000000000028</v>
      </c>
      <c r="BL78" s="33">
        <f t="shared" si="34"/>
        <v>2.8999999999999986</v>
      </c>
      <c r="BN78" s="33">
        <f t="shared" si="35"/>
        <v>0.5</v>
      </c>
      <c r="BO78" s="33">
        <f t="shared" si="36"/>
        <v>0.5</v>
      </c>
      <c r="BP78" s="33"/>
      <c r="BQ78" s="33"/>
      <c r="BR78" s="33" t="s">
        <v>94</v>
      </c>
      <c r="BS78" s="53">
        <v>2004</v>
      </c>
      <c r="BT78" s="33">
        <f t="shared" si="32"/>
        <v>2.4900000000000002</v>
      </c>
      <c r="BU78" s="33"/>
      <c r="BV78" s="33"/>
      <c r="BW78" s="33"/>
      <c r="BX78" s="33">
        <f t="shared" si="37"/>
        <v>0.40000000000000036</v>
      </c>
      <c r="BY78" s="33">
        <f t="shared" si="38"/>
        <v>0.46999999999999975</v>
      </c>
      <c r="BZ78" s="33"/>
      <c r="CA78" s="33">
        <v>1</v>
      </c>
      <c r="CB78" s="33"/>
      <c r="CC78" s="33"/>
      <c r="CD78" s="33"/>
    </row>
    <row r="79" spans="2:82" x14ac:dyDescent="0.25">
      <c r="D79" s="33"/>
      <c r="E79" s="33"/>
      <c r="F79" s="33"/>
      <c r="G79" s="105">
        <f t="shared" si="39"/>
        <v>18.5</v>
      </c>
      <c r="H79" s="33"/>
      <c r="I79" s="33"/>
      <c r="J79" s="105">
        <f t="shared" si="40"/>
        <v>10.599999999999998</v>
      </c>
      <c r="K79" s="33"/>
      <c r="L79" s="33"/>
      <c r="M79" s="33"/>
      <c r="N79" s="33"/>
      <c r="O79" s="33"/>
      <c r="BB79" s="33"/>
      <c r="BE79" s="33" t="s">
        <v>95</v>
      </c>
      <c r="BF79" s="33">
        <v>2005</v>
      </c>
      <c r="BG79" s="33">
        <f t="shared" si="30"/>
        <v>19.100000000000001</v>
      </c>
      <c r="BH79" s="33">
        <f t="shared" si="31"/>
        <v>7.8</v>
      </c>
      <c r="BK79" s="33">
        <f t="shared" si="33"/>
        <v>2.6000000000000014</v>
      </c>
      <c r="BL79" s="33">
        <f t="shared" si="34"/>
        <v>2.8999999999999986</v>
      </c>
      <c r="BN79" s="33">
        <f t="shared" si="35"/>
        <v>0.39999999999999947</v>
      </c>
      <c r="BO79" s="33">
        <f t="shared" si="36"/>
        <v>0.50000000000000089</v>
      </c>
      <c r="BP79" s="33"/>
      <c r="BQ79" s="33"/>
      <c r="BR79" s="33" t="s">
        <v>95</v>
      </c>
      <c r="BS79" s="33">
        <v>2005</v>
      </c>
      <c r="BT79" s="33">
        <f t="shared" si="32"/>
        <v>2.44</v>
      </c>
      <c r="BU79" s="33"/>
      <c r="BV79" s="33"/>
      <c r="BW79" s="33"/>
      <c r="BX79" s="33">
        <f t="shared" si="37"/>
        <v>0.39000000000000012</v>
      </c>
      <c r="BY79" s="33">
        <f t="shared" si="38"/>
        <v>0.45999999999999996</v>
      </c>
      <c r="BZ79" s="33"/>
      <c r="CA79" s="33">
        <v>1</v>
      </c>
      <c r="CB79" s="33"/>
      <c r="CC79" s="33"/>
      <c r="CD79" s="33"/>
    </row>
    <row r="80" spans="2:82" x14ac:dyDescent="0.25">
      <c r="D80" s="33"/>
      <c r="E80" s="33"/>
      <c r="F80" s="33"/>
      <c r="G80" s="105">
        <f t="shared" si="39"/>
        <v>21.900000000000002</v>
      </c>
      <c r="H80" s="33"/>
      <c r="I80" s="33"/>
      <c r="J80" s="105">
        <f t="shared" si="40"/>
        <v>11.7</v>
      </c>
      <c r="K80" s="33"/>
      <c r="L80" s="33"/>
      <c r="M80" s="33"/>
      <c r="N80" s="33"/>
      <c r="O80" s="33"/>
      <c r="BB80" s="33"/>
      <c r="BE80" s="33" t="s">
        <v>96</v>
      </c>
      <c r="BF80" s="33">
        <v>2006</v>
      </c>
      <c r="BG80" s="33">
        <f t="shared" si="30"/>
        <v>20.3</v>
      </c>
      <c r="BH80" s="33">
        <f t="shared" si="31"/>
        <v>8.4</v>
      </c>
      <c r="BK80" s="33">
        <f t="shared" si="33"/>
        <v>2.6999999999999993</v>
      </c>
      <c r="BL80" s="33">
        <f t="shared" si="34"/>
        <v>2.8999999999999986</v>
      </c>
      <c r="BN80" s="33">
        <f t="shared" si="35"/>
        <v>0.5</v>
      </c>
      <c r="BO80" s="33">
        <f t="shared" si="36"/>
        <v>0.5</v>
      </c>
      <c r="BP80" s="33"/>
      <c r="BQ80" s="33"/>
      <c r="BR80" s="33" t="s">
        <v>96</v>
      </c>
      <c r="BS80" s="33">
        <v>2006</v>
      </c>
      <c r="BT80" s="33">
        <f t="shared" si="32"/>
        <v>2.42</v>
      </c>
      <c r="BU80" s="33"/>
      <c r="BV80" s="33"/>
      <c r="BW80" s="33"/>
      <c r="BX80" s="33">
        <f t="shared" si="37"/>
        <v>0.37000000000000011</v>
      </c>
      <c r="BY80" s="33">
        <f t="shared" si="38"/>
        <v>0.43000000000000016</v>
      </c>
      <c r="BZ80" s="33"/>
      <c r="CA80" s="33">
        <v>1</v>
      </c>
      <c r="CB80" s="33"/>
      <c r="CC80" s="33"/>
      <c r="CD80" s="33"/>
    </row>
    <row r="81" spans="1:82" x14ac:dyDescent="0.25">
      <c r="D81" s="33"/>
      <c r="E81" s="33"/>
      <c r="F81" s="33"/>
      <c r="G81" s="105">
        <f t="shared" si="39"/>
        <v>24.799999999999997</v>
      </c>
      <c r="H81" s="33"/>
      <c r="I81" s="33"/>
      <c r="J81" s="105">
        <f t="shared" si="40"/>
        <v>12.7</v>
      </c>
      <c r="K81" s="33"/>
      <c r="L81" s="33"/>
      <c r="M81" s="33"/>
      <c r="N81" s="33"/>
      <c r="O81" s="33"/>
      <c r="BB81" s="33"/>
      <c r="BE81" s="33" t="s">
        <v>97</v>
      </c>
      <c r="BF81" s="33">
        <v>2007</v>
      </c>
      <c r="BG81" s="33">
        <f t="shared" si="30"/>
        <v>19.3</v>
      </c>
      <c r="BH81" s="33">
        <f t="shared" si="31"/>
        <v>9.1</v>
      </c>
      <c r="BK81" s="33">
        <f t="shared" si="33"/>
        <v>2.6000000000000014</v>
      </c>
      <c r="BL81" s="33">
        <f t="shared" si="34"/>
        <v>2.8000000000000007</v>
      </c>
      <c r="BN81" s="33">
        <f t="shared" si="35"/>
        <v>0.5</v>
      </c>
      <c r="BO81" s="33">
        <f t="shared" si="36"/>
        <v>0.5</v>
      </c>
      <c r="BP81" s="33"/>
      <c r="BQ81" s="33"/>
      <c r="BR81" s="33" t="s">
        <v>97</v>
      </c>
      <c r="BS81" s="33">
        <v>2007</v>
      </c>
      <c r="BT81" s="33">
        <f t="shared" si="32"/>
        <v>2.11</v>
      </c>
      <c r="BU81" s="33"/>
      <c r="BV81" s="33"/>
      <c r="BW81" s="33"/>
      <c r="BX81" s="33">
        <f t="shared" si="37"/>
        <v>0.31999999999999984</v>
      </c>
      <c r="BY81" s="33">
        <f t="shared" si="38"/>
        <v>0.38000000000000034</v>
      </c>
      <c r="BZ81" s="33"/>
      <c r="CA81" s="33">
        <v>1</v>
      </c>
      <c r="CB81" s="33"/>
      <c r="CC81" s="33"/>
      <c r="CD81" s="33"/>
    </row>
    <row r="82" spans="1:82" x14ac:dyDescent="0.25">
      <c r="D82" s="33"/>
      <c r="E82" s="33"/>
      <c r="F82" s="33"/>
      <c r="G82" s="105">
        <f t="shared" si="39"/>
        <v>27</v>
      </c>
      <c r="H82" s="33"/>
      <c r="I82" s="33"/>
      <c r="J82" s="105">
        <f t="shared" si="40"/>
        <v>11.7</v>
      </c>
      <c r="K82" s="33"/>
      <c r="L82" s="33"/>
      <c r="M82" s="33"/>
      <c r="N82" s="33"/>
      <c r="O82" s="33"/>
      <c r="BB82" s="33"/>
      <c r="BE82" s="33" t="s">
        <v>98</v>
      </c>
      <c r="BF82" s="33">
        <v>2008</v>
      </c>
      <c r="BG82" s="33">
        <f t="shared" si="30"/>
        <v>19.3</v>
      </c>
      <c r="BH82" s="33">
        <f t="shared" si="31"/>
        <v>8.6</v>
      </c>
      <c r="BK82" s="33">
        <f t="shared" si="33"/>
        <v>2.5</v>
      </c>
      <c r="BL82" s="33">
        <f t="shared" si="34"/>
        <v>2.8000000000000007</v>
      </c>
      <c r="BN82" s="33">
        <f t="shared" si="35"/>
        <v>0.5</v>
      </c>
      <c r="BO82" s="33">
        <f t="shared" si="36"/>
        <v>0.5</v>
      </c>
      <c r="BP82" s="33"/>
      <c r="BQ82" s="33"/>
      <c r="BR82" s="33" t="s">
        <v>98</v>
      </c>
      <c r="BS82" s="33">
        <v>2008</v>
      </c>
      <c r="BT82" s="33">
        <f t="shared" si="32"/>
        <v>2.25</v>
      </c>
      <c r="BU82" s="33"/>
      <c r="BV82" s="33"/>
      <c r="BW82" s="33"/>
      <c r="BX82" s="33">
        <f t="shared" si="37"/>
        <v>0.34000000000000008</v>
      </c>
      <c r="BY82" s="33">
        <f t="shared" si="38"/>
        <v>0.39999999999999991</v>
      </c>
      <c r="BZ82" s="33"/>
      <c r="CA82" s="33">
        <v>1</v>
      </c>
      <c r="CB82" s="33"/>
      <c r="CC82" s="33"/>
      <c r="CD82" s="33"/>
    </row>
    <row r="83" spans="1:82" x14ac:dyDescent="0.25">
      <c r="D83" s="33"/>
      <c r="E83" s="33"/>
      <c r="F83" s="33"/>
      <c r="G83" s="105">
        <f t="shared" si="39"/>
        <v>27.4</v>
      </c>
      <c r="H83" s="33"/>
      <c r="I83" s="33"/>
      <c r="J83" s="105">
        <f t="shared" si="40"/>
        <v>11.700000000000001</v>
      </c>
      <c r="K83" s="33"/>
      <c r="L83" s="33"/>
      <c r="M83" s="33"/>
      <c r="N83" s="33"/>
      <c r="O83" s="33"/>
      <c r="BB83" s="33"/>
      <c r="BE83" s="33" t="s">
        <v>99</v>
      </c>
      <c r="BF83" s="33">
        <v>2009</v>
      </c>
      <c r="BG83" s="33">
        <f t="shared" si="30"/>
        <v>16.100000000000001</v>
      </c>
      <c r="BH83" s="33">
        <f t="shared" si="31"/>
        <v>10.199999999999999</v>
      </c>
      <c r="BK83" s="33">
        <f t="shared" si="33"/>
        <v>2.2000000000000011</v>
      </c>
      <c r="BL83" s="33">
        <f t="shared" si="34"/>
        <v>2.5999999999999979</v>
      </c>
      <c r="BN83" s="33">
        <f t="shared" si="35"/>
        <v>0.5</v>
      </c>
      <c r="BO83" s="33">
        <f t="shared" si="36"/>
        <v>0.60000000000000142</v>
      </c>
      <c r="BP83" s="33"/>
      <c r="BQ83" s="33"/>
      <c r="BR83" s="33" t="s">
        <v>99</v>
      </c>
      <c r="BS83" s="33">
        <v>2009</v>
      </c>
      <c r="BT83" s="33">
        <f t="shared" si="32"/>
        <v>1.58</v>
      </c>
      <c r="BU83" s="33"/>
      <c r="BV83" s="33"/>
      <c r="BW83" s="33"/>
      <c r="BX83" s="33">
        <f t="shared" si="37"/>
        <v>0.25</v>
      </c>
      <c r="BY83" s="33">
        <f t="shared" si="38"/>
        <v>0.29999999999999982</v>
      </c>
      <c r="BZ83" s="33"/>
      <c r="CA83" s="33">
        <v>1</v>
      </c>
      <c r="CB83" s="33"/>
      <c r="CC83" s="33"/>
      <c r="CD83" s="33"/>
    </row>
    <row r="84" spans="1:82" x14ac:dyDescent="0.25">
      <c r="D84" s="33"/>
      <c r="E84" s="33"/>
      <c r="F84" s="33"/>
      <c r="G84" s="105">
        <f t="shared" si="39"/>
        <v>26.8</v>
      </c>
      <c r="H84" s="33"/>
      <c r="I84" s="33"/>
      <c r="J84" s="105">
        <f t="shared" si="40"/>
        <v>11.3</v>
      </c>
      <c r="K84" s="33"/>
      <c r="L84" s="33"/>
      <c r="M84" s="33"/>
      <c r="N84" s="33"/>
      <c r="O84" s="33"/>
      <c r="BB84" s="33"/>
      <c r="BE84" s="33" t="s">
        <v>100</v>
      </c>
      <c r="BF84" s="33">
        <v>2010</v>
      </c>
      <c r="BG84" s="33">
        <f t="shared" si="30"/>
        <v>14.8</v>
      </c>
      <c r="BH84" s="33">
        <f t="shared" si="31"/>
        <v>9.4</v>
      </c>
      <c r="BK84" s="33">
        <f t="shared" si="33"/>
        <v>2.2000000000000011</v>
      </c>
      <c r="BL84" s="33">
        <f t="shared" si="34"/>
        <v>2.3999999999999986</v>
      </c>
      <c r="BN84" s="33">
        <f t="shared" si="35"/>
        <v>0.5</v>
      </c>
      <c r="BO84" s="33">
        <f t="shared" si="36"/>
        <v>0.5</v>
      </c>
      <c r="BP84" s="33"/>
      <c r="BQ84" s="33"/>
      <c r="BR84" s="33" t="s">
        <v>100</v>
      </c>
      <c r="BS84" s="33">
        <v>2010</v>
      </c>
      <c r="BT84" s="33">
        <f t="shared" si="32"/>
        <v>1.58</v>
      </c>
      <c r="BU84" s="33"/>
      <c r="BV84" s="33"/>
      <c r="BW84" s="33"/>
      <c r="BX84" s="33">
        <f t="shared" si="37"/>
        <v>0.26</v>
      </c>
      <c r="BY84" s="33">
        <f t="shared" si="38"/>
        <v>0.30999999999999983</v>
      </c>
      <c r="BZ84" s="33"/>
      <c r="CA84" s="33">
        <v>1</v>
      </c>
      <c r="CB84" s="33"/>
      <c r="CC84" s="33"/>
      <c r="CD84" s="33"/>
    </row>
    <row r="85" spans="1:82" x14ac:dyDescent="0.25">
      <c r="D85" s="33"/>
      <c r="E85" s="33"/>
      <c r="F85" s="33"/>
      <c r="G85" s="105">
        <f t="shared" si="39"/>
        <v>24.6</v>
      </c>
      <c r="H85" s="33"/>
      <c r="I85" s="33"/>
      <c r="J85" s="105">
        <f t="shared" si="40"/>
        <v>11.9</v>
      </c>
      <c r="K85" s="33"/>
      <c r="L85" s="33"/>
      <c r="M85" s="33"/>
      <c r="N85" s="33"/>
      <c r="O85" s="33"/>
      <c r="BB85" s="33"/>
      <c r="BE85" s="33" t="s">
        <v>101</v>
      </c>
      <c r="BF85" s="33">
        <v>2011</v>
      </c>
      <c r="BG85" s="33">
        <f t="shared" si="30"/>
        <v>11.6</v>
      </c>
      <c r="BH85" s="33">
        <f t="shared" si="31"/>
        <v>9</v>
      </c>
      <c r="BK85" s="33">
        <f t="shared" si="33"/>
        <v>1.7999999999999989</v>
      </c>
      <c r="BL85" s="33">
        <f t="shared" si="34"/>
        <v>2.2000000000000011</v>
      </c>
      <c r="BN85" s="33">
        <f t="shared" si="35"/>
        <v>0.5</v>
      </c>
      <c r="BO85" s="33">
        <f t="shared" si="36"/>
        <v>0.5</v>
      </c>
      <c r="BP85" s="33"/>
      <c r="BQ85" s="33"/>
      <c r="BR85" s="33" t="s">
        <v>101</v>
      </c>
      <c r="BS85" s="33">
        <v>2011</v>
      </c>
      <c r="BT85" s="33">
        <f t="shared" si="32"/>
        <v>1.29</v>
      </c>
      <c r="BU85" s="33"/>
      <c r="BV85" s="33"/>
      <c r="BW85" s="33"/>
      <c r="BX85" s="33">
        <f t="shared" si="37"/>
        <v>0.22999999999999998</v>
      </c>
      <c r="BY85" s="33">
        <f t="shared" si="38"/>
        <v>0.28000000000000003</v>
      </c>
      <c r="BZ85" s="33"/>
      <c r="CA85" s="33">
        <v>1</v>
      </c>
      <c r="CB85" s="33"/>
      <c r="CC85" s="33"/>
      <c r="CD85" s="33"/>
    </row>
    <row r="86" spans="1:82" x14ac:dyDescent="0.25">
      <c r="D86" s="33"/>
      <c r="E86" s="33"/>
      <c r="F86" s="33"/>
      <c r="G86" s="105">
        <f t="shared" si="39"/>
        <v>23.199999999999996</v>
      </c>
      <c r="H86" s="33"/>
      <c r="I86" s="33"/>
      <c r="J86" s="105">
        <f t="shared" si="40"/>
        <v>10.200000000000001</v>
      </c>
      <c r="K86" s="33"/>
      <c r="L86" s="33"/>
      <c r="M86" s="33"/>
      <c r="N86" s="33"/>
      <c r="O86" s="33"/>
      <c r="BB86" s="33"/>
      <c r="BE86" s="33" t="s">
        <v>102</v>
      </c>
      <c r="BF86" s="33">
        <v>2012</v>
      </c>
      <c r="BG86" s="33">
        <f t="shared" si="30"/>
        <v>12.4</v>
      </c>
      <c r="BH86" s="33">
        <f t="shared" si="31"/>
        <v>6.7</v>
      </c>
      <c r="BI86" s="42"/>
      <c r="BK86" s="33">
        <f t="shared" si="33"/>
        <v>1.9000000000000004</v>
      </c>
      <c r="BL86" s="33">
        <f t="shared" si="34"/>
        <v>2.1999999999999993</v>
      </c>
      <c r="BN86" s="33">
        <f t="shared" si="35"/>
        <v>0.40000000000000036</v>
      </c>
      <c r="BO86" s="33">
        <f t="shared" si="36"/>
        <v>0.29999999999999982</v>
      </c>
      <c r="BP86" s="42"/>
      <c r="BQ86" s="33"/>
      <c r="BR86" s="33" t="s">
        <v>102</v>
      </c>
      <c r="BS86" s="33">
        <v>2012</v>
      </c>
      <c r="BT86" s="33">
        <f t="shared" si="32"/>
        <v>1.87</v>
      </c>
      <c r="BU86" s="33"/>
      <c r="BV86" s="33"/>
      <c r="BW86" s="33"/>
      <c r="BX86" s="33">
        <f t="shared" si="37"/>
        <v>0.33000000000000007</v>
      </c>
      <c r="BY86" s="33">
        <f t="shared" si="38"/>
        <v>0.4099999999999997</v>
      </c>
      <c r="BZ86" s="33"/>
      <c r="CA86" s="33">
        <v>1</v>
      </c>
      <c r="CB86" s="33"/>
      <c r="CC86" s="33"/>
      <c r="CD86" s="33"/>
    </row>
    <row r="87" spans="1:82" s="88" customFormat="1" x14ac:dyDescent="0.25">
      <c r="A87" s="11"/>
      <c r="B87" s="11"/>
      <c r="C87" s="11"/>
      <c r="D87" s="33"/>
      <c r="E87" s="33"/>
      <c r="F87" s="33"/>
      <c r="G87" s="105">
        <f t="shared" si="39"/>
        <v>23.5</v>
      </c>
      <c r="H87" s="33"/>
      <c r="I87" s="33"/>
      <c r="J87" s="105">
        <f t="shared" si="40"/>
        <v>10.700000000000001</v>
      </c>
      <c r="K87" s="33"/>
      <c r="L87" s="33"/>
      <c r="M87" s="33"/>
      <c r="N87" s="33"/>
      <c r="O87" s="33"/>
      <c r="R87" s="11"/>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42"/>
      <c r="BC87" s="42"/>
      <c r="BD87" s="42"/>
      <c r="BE87" s="42"/>
      <c r="BF87" s="42"/>
      <c r="BG87" s="42"/>
      <c r="BH87" s="42"/>
      <c r="BI87" s="42"/>
      <c r="BJ87" s="33"/>
      <c r="BK87" s="33"/>
      <c r="BL87" s="33"/>
      <c r="BM87" s="33"/>
      <c r="BN87" s="33"/>
      <c r="BO87" s="33"/>
      <c r="BP87" s="42"/>
      <c r="BQ87" s="42"/>
      <c r="BR87" s="42"/>
      <c r="BS87" s="42"/>
      <c r="BT87" s="42"/>
      <c r="BU87" s="42"/>
      <c r="BV87" s="42"/>
      <c r="BW87" s="33"/>
      <c r="BX87" s="33"/>
      <c r="BY87" s="33"/>
      <c r="BZ87" s="42"/>
      <c r="CA87" s="33"/>
      <c r="CB87" s="33"/>
      <c r="CC87" s="42"/>
      <c r="CD87" s="42"/>
    </row>
    <row r="88" spans="1:82" s="88" customFormat="1" x14ac:dyDescent="0.25">
      <c r="A88" s="11"/>
      <c r="B88" s="11"/>
      <c r="C88" s="11"/>
      <c r="D88" s="33"/>
      <c r="E88" s="33"/>
      <c r="F88" s="33"/>
      <c r="G88" s="105">
        <f t="shared" si="39"/>
        <v>22.799999999999997</v>
      </c>
      <c r="H88" s="33"/>
      <c r="I88" s="33"/>
      <c r="J88" s="105">
        <f t="shared" si="40"/>
        <v>5.9000000000000021</v>
      </c>
      <c r="K88" s="33"/>
      <c r="L88" s="33"/>
      <c r="M88" s="33"/>
      <c r="N88" s="33"/>
      <c r="O88" s="33"/>
      <c r="R88" s="11"/>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42"/>
      <c r="BC88" s="42"/>
      <c r="BD88" s="42"/>
      <c r="BE88" s="42"/>
      <c r="BF88" s="42"/>
      <c r="BG88" s="42"/>
      <c r="BH88" s="42"/>
      <c r="BI88" s="42"/>
      <c r="BJ88" s="33"/>
      <c r="BK88" s="33"/>
      <c r="BL88" s="33"/>
      <c r="BM88" s="33"/>
      <c r="BN88" s="33"/>
      <c r="BO88" s="33"/>
      <c r="BP88" s="42"/>
      <c r="BQ88" s="42"/>
      <c r="BR88" s="42"/>
      <c r="BS88" s="42"/>
      <c r="BT88" s="42"/>
      <c r="BU88" s="42"/>
      <c r="BV88" s="42"/>
      <c r="BW88" s="33"/>
      <c r="BX88" s="33"/>
      <c r="BY88" s="33"/>
      <c r="BZ88" s="42"/>
      <c r="CA88" s="33"/>
      <c r="CB88" s="33"/>
      <c r="CC88" s="42"/>
      <c r="CD88" s="42"/>
    </row>
    <row r="89" spans="1:82" s="88" customFormat="1" x14ac:dyDescent="0.25">
      <c r="A89" s="11"/>
      <c r="B89" s="11"/>
      <c r="C89" s="11"/>
      <c r="D89" s="33"/>
      <c r="E89" s="33"/>
      <c r="F89" s="33"/>
      <c r="G89" s="105">
        <f t="shared" si="39"/>
        <v>21.4</v>
      </c>
      <c r="H89" s="33"/>
      <c r="I89" s="33"/>
      <c r="J89" s="105">
        <f t="shared" si="40"/>
        <v>5.4</v>
      </c>
      <c r="K89" s="33"/>
      <c r="L89" s="33"/>
      <c r="M89" s="33"/>
      <c r="N89" s="33"/>
      <c r="O89" s="33"/>
      <c r="R89" s="11"/>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42"/>
      <c r="BC89" s="42"/>
      <c r="BD89" s="42"/>
      <c r="BE89" s="42"/>
      <c r="BF89" s="42"/>
      <c r="BG89" s="42"/>
      <c r="BH89" s="42"/>
      <c r="BI89" s="42"/>
      <c r="BJ89" s="33"/>
      <c r="BK89" s="33"/>
      <c r="BL89" s="33"/>
      <c r="BM89" s="33"/>
      <c r="BN89" s="33"/>
      <c r="BO89" s="33"/>
      <c r="BP89" s="42"/>
      <c r="BQ89" s="42"/>
      <c r="BR89" s="42"/>
      <c r="BS89" s="42"/>
      <c r="BT89" s="42"/>
      <c r="BU89" s="42"/>
      <c r="BV89" s="42"/>
      <c r="BW89" s="33"/>
      <c r="BX89" s="33"/>
      <c r="BY89" s="33"/>
      <c r="BZ89" s="42"/>
      <c r="CA89" s="33"/>
      <c r="CB89" s="33"/>
      <c r="CC89" s="42"/>
      <c r="CD89" s="42"/>
    </row>
    <row r="90" spans="1:82" s="88" customFormat="1" x14ac:dyDescent="0.25">
      <c r="C90" s="11"/>
      <c r="D90" s="42"/>
      <c r="E90" s="42"/>
      <c r="F90" s="42"/>
      <c r="G90" s="105">
        <f t="shared" si="39"/>
        <v>16.999999999999996</v>
      </c>
      <c r="H90" s="42"/>
      <c r="I90" s="42"/>
      <c r="J90" s="105">
        <f t="shared" si="40"/>
        <v>2.5999999999999996</v>
      </c>
      <c r="K90" s="42"/>
      <c r="L90" s="42"/>
      <c r="M90" s="42"/>
      <c r="N90" s="42"/>
      <c r="O90" s="42"/>
      <c r="R90" s="11"/>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42"/>
      <c r="BD90" s="42"/>
      <c r="BE90" s="42"/>
      <c r="BF90" s="42"/>
      <c r="BG90" s="42"/>
      <c r="BH90" s="42"/>
      <c r="BI90" s="42"/>
      <c r="BJ90" s="33"/>
      <c r="BK90" s="33"/>
      <c r="BL90" s="33"/>
      <c r="BM90" s="33"/>
      <c r="BN90" s="11"/>
      <c r="BO90" s="11"/>
      <c r="BW90" s="11"/>
      <c r="BX90" s="11"/>
      <c r="BY90" s="11"/>
      <c r="CA90" s="11"/>
      <c r="CB90" s="11"/>
    </row>
    <row r="91" spans="1:82" s="88" customFormat="1" x14ac:dyDescent="0.25">
      <c r="C91" s="11"/>
      <c r="D91" s="42"/>
      <c r="E91" s="42"/>
      <c r="F91" s="42"/>
      <c r="G91" s="105">
        <f t="shared" si="39"/>
        <v>17.299999999999997</v>
      </c>
      <c r="H91" s="42"/>
      <c r="I91" s="42"/>
      <c r="J91" s="105">
        <f t="shared" si="40"/>
        <v>5.7</v>
      </c>
      <c r="K91" s="42"/>
      <c r="L91" s="42"/>
      <c r="M91" s="42"/>
      <c r="N91" s="42"/>
      <c r="O91" s="42"/>
      <c r="R91" s="11"/>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42"/>
      <c r="BD91" s="42"/>
      <c r="BE91" s="42"/>
      <c r="BF91" s="42"/>
      <c r="BG91" s="42"/>
      <c r="BH91" s="42"/>
      <c r="BI91" s="42"/>
      <c r="BJ91" s="33"/>
      <c r="BK91" s="33"/>
      <c r="BL91" s="33"/>
      <c r="BM91" s="33"/>
      <c r="BN91" s="11"/>
      <c r="BO91" s="11"/>
      <c r="BW91" s="11"/>
      <c r="BX91" s="11"/>
      <c r="BY91" s="11"/>
      <c r="CA91" s="11"/>
      <c r="CB91" s="11"/>
    </row>
    <row r="92" spans="1:82" s="88" customFormat="1" x14ac:dyDescent="0.25">
      <c r="C92" s="11"/>
      <c r="D92" s="42"/>
      <c r="E92" s="42"/>
      <c r="F92" s="42"/>
      <c r="G92" s="105"/>
      <c r="H92" s="42"/>
      <c r="I92" s="42"/>
      <c r="J92" s="42"/>
      <c r="K92" s="42"/>
      <c r="L92" s="42"/>
      <c r="M92" s="42"/>
      <c r="N92" s="42"/>
      <c r="O92" s="42"/>
      <c r="R92" s="11"/>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42"/>
      <c r="BD92" s="42"/>
      <c r="BE92" s="42"/>
      <c r="BF92" s="42"/>
      <c r="BG92" s="42"/>
      <c r="BH92" s="42"/>
      <c r="BI92" s="42"/>
      <c r="BJ92" s="42"/>
      <c r="BK92" s="42"/>
      <c r="BL92" s="42"/>
      <c r="BM92" s="42"/>
      <c r="BW92" s="11"/>
      <c r="CA92" s="11"/>
      <c r="CB92" s="11"/>
    </row>
    <row r="93" spans="1:82" s="88" customFormat="1" x14ac:dyDescent="0.25">
      <c r="C93" s="11"/>
      <c r="D93" s="42"/>
      <c r="E93" s="42"/>
      <c r="F93" s="42"/>
      <c r="G93" s="42"/>
      <c r="H93" s="42"/>
      <c r="I93" s="42"/>
      <c r="J93" s="42"/>
      <c r="K93" s="42"/>
      <c r="L93" s="42"/>
      <c r="M93" s="42"/>
      <c r="N93" s="42"/>
      <c r="O93" s="42"/>
      <c r="R93" s="11"/>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42"/>
      <c r="BD93" s="42"/>
      <c r="BE93" s="42"/>
      <c r="BF93" s="42"/>
      <c r="BG93" s="42"/>
      <c r="BH93" s="42"/>
      <c r="BI93" s="42"/>
      <c r="BJ93" s="42"/>
      <c r="BK93" s="42"/>
      <c r="BL93" s="42"/>
      <c r="BM93" s="42"/>
    </row>
    <row r="94" spans="1:82" s="88" customFormat="1" x14ac:dyDescent="0.25">
      <c r="C94" s="11"/>
      <c r="D94" s="42"/>
      <c r="E94" s="42"/>
      <c r="F94" s="42"/>
      <c r="G94" s="106">
        <f>G75-G91</f>
        <v>13.200000000000003</v>
      </c>
      <c r="H94" s="42"/>
      <c r="I94" s="42"/>
      <c r="J94" s="42">
        <f>J75/J91</f>
        <v>1.8070175438596492</v>
      </c>
      <c r="K94" s="42"/>
      <c r="L94" s="42"/>
      <c r="M94" s="42"/>
      <c r="N94" s="42"/>
      <c r="O94" s="42"/>
      <c r="R94" s="11"/>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42"/>
      <c r="BD94" s="33"/>
      <c r="BE94" s="33"/>
      <c r="BF94" s="33"/>
      <c r="BG94" s="33"/>
      <c r="BH94" s="33"/>
      <c r="BI94" s="33"/>
      <c r="BJ94" s="42"/>
      <c r="BK94" s="42"/>
      <c r="BL94" s="42"/>
      <c r="BM94" s="42"/>
      <c r="BP94" s="11"/>
      <c r="BQ94" s="11"/>
      <c r="BR94" s="11"/>
      <c r="BS94" s="11"/>
      <c r="BT94" s="11"/>
    </row>
    <row r="95" spans="1:82" x14ac:dyDescent="0.25">
      <c r="A95" s="88"/>
      <c r="B95" s="88"/>
      <c r="D95" s="42"/>
      <c r="E95" s="42"/>
      <c r="F95" s="42"/>
      <c r="G95" s="107">
        <f>G94/G75</f>
        <v>0.43278688524590175</v>
      </c>
      <c r="H95" s="42"/>
      <c r="I95" s="42"/>
      <c r="J95" s="107">
        <f>J94/J75</f>
        <v>0.17543859649122806</v>
      </c>
      <c r="K95" s="42"/>
      <c r="L95" s="42"/>
      <c r="M95" s="42"/>
      <c r="N95" s="42"/>
      <c r="O95" s="42"/>
      <c r="BJ95" s="42"/>
      <c r="BK95" s="42"/>
      <c r="BL95" s="42"/>
      <c r="BM95" s="42"/>
      <c r="BN95" s="88"/>
      <c r="BO95" s="88"/>
      <c r="BW95" s="88"/>
      <c r="BX95" s="88"/>
      <c r="BY95" s="88"/>
      <c r="CA95" s="88"/>
      <c r="CB95" s="88"/>
    </row>
    <row r="96" spans="1:82" x14ac:dyDescent="0.25">
      <c r="A96" s="88"/>
      <c r="B96" s="88"/>
      <c r="D96" s="42"/>
      <c r="E96" s="42"/>
      <c r="F96" s="42"/>
      <c r="G96" s="42"/>
      <c r="H96" s="42"/>
      <c r="I96" s="42"/>
      <c r="J96" s="42"/>
      <c r="K96" s="42"/>
      <c r="L96" s="42"/>
      <c r="M96" s="42"/>
      <c r="N96" s="42"/>
      <c r="O96" s="42"/>
      <c r="BJ96" s="42"/>
      <c r="BK96" s="42"/>
      <c r="BL96" s="42"/>
      <c r="BM96" s="42"/>
      <c r="BN96" s="88"/>
      <c r="BO96" s="88"/>
      <c r="BW96" s="88"/>
      <c r="BX96" s="88"/>
      <c r="BY96" s="88"/>
      <c r="CA96" s="88"/>
      <c r="CB96" s="88"/>
    </row>
    <row r="97" spans="1:80" x14ac:dyDescent="0.25">
      <c r="A97" s="88"/>
      <c r="B97" s="88"/>
      <c r="D97" s="42"/>
      <c r="E97" s="42"/>
      <c r="F97" s="42"/>
      <c r="G97" s="42"/>
      <c r="H97" s="42"/>
      <c r="I97" s="42"/>
      <c r="J97" s="42"/>
      <c r="K97" s="42"/>
      <c r="L97" s="42"/>
      <c r="M97" s="42"/>
      <c r="N97" s="42"/>
      <c r="O97" s="42"/>
      <c r="R97" s="88"/>
      <c r="BJ97" s="42"/>
      <c r="BK97" s="42"/>
      <c r="BL97" s="42"/>
      <c r="BM97" s="42"/>
      <c r="BN97" s="88"/>
      <c r="BO97" s="88"/>
      <c r="BW97" s="88"/>
      <c r="BX97" s="88"/>
      <c r="BY97" s="88"/>
      <c r="CA97" s="88"/>
      <c r="CB97" s="88"/>
    </row>
    <row r="98" spans="1:80" x14ac:dyDescent="0.25">
      <c r="R98" s="88"/>
      <c r="BJ98" s="42"/>
      <c r="BK98" s="42"/>
      <c r="BL98" s="42"/>
      <c r="BM98" s="42"/>
      <c r="BN98" s="88"/>
      <c r="BO98" s="88"/>
      <c r="BW98" s="88"/>
      <c r="BX98" s="88"/>
      <c r="BY98" s="88"/>
      <c r="CA98" s="88"/>
      <c r="CB98" s="88"/>
    </row>
    <row r="99" spans="1:80" x14ac:dyDescent="0.25">
      <c r="R99" s="88"/>
      <c r="BJ99" s="42"/>
      <c r="BK99" s="42"/>
      <c r="BL99" s="42"/>
      <c r="BM99" s="42"/>
      <c r="BN99" s="88"/>
      <c r="BO99" s="88"/>
      <c r="BW99" s="88"/>
      <c r="BX99" s="88"/>
      <c r="BY99" s="88"/>
      <c r="CA99" s="88"/>
      <c r="CB99" s="88"/>
    </row>
    <row r="100" spans="1:80" x14ac:dyDescent="0.25">
      <c r="C100" s="88"/>
      <c r="R100" s="88"/>
      <c r="BW100" s="88"/>
      <c r="CA100" s="88"/>
      <c r="CB100" s="88"/>
    </row>
    <row r="101" spans="1:80" x14ac:dyDescent="0.25">
      <c r="C101" s="88"/>
      <c r="R101" s="88"/>
    </row>
    <row r="102" spans="1:80" x14ac:dyDescent="0.25">
      <c r="C102" s="88"/>
      <c r="R102" s="88"/>
    </row>
    <row r="103" spans="1:80" x14ac:dyDescent="0.25">
      <c r="C103" s="88"/>
      <c r="R103" s="88"/>
    </row>
    <row r="104" spans="1:80" x14ac:dyDescent="0.25">
      <c r="C104" s="88"/>
      <c r="R104" s="88"/>
    </row>
    <row r="105" spans="1:80" x14ac:dyDescent="0.25">
      <c r="C105" s="88"/>
    </row>
    <row r="106" spans="1:80" x14ac:dyDescent="0.25">
      <c r="C106" s="88"/>
    </row>
    <row r="107" spans="1:80" x14ac:dyDescent="0.25">
      <c r="C107" s="88"/>
    </row>
  </sheetData>
  <sheetProtection selectLockedCells="1" autoFilter="0" selectUnlockedCells="1"/>
  <mergeCells count="6">
    <mergeCell ref="V37:X37"/>
    <mergeCell ref="D37:F37"/>
    <mergeCell ref="G37:I37"/>
    <mergeCell ref="S37:U37"/>
    <mergeCell ref="J37:L37"/>
    <mergeCell ref="M37:O37"/>
  </mergeCells>
  <conditionalFormatting sqref="D57:F71 D39:O55 S39:X55">
    <cfRule type="expression" dxfId="3" priority="17">
      <formula>IF($BF$4=1, VALUE(FIXED($D$39:$F$71,1)),0)</formula>
    </cfRule>
  </conditionalFormatting>
  <conditionalFormatting sqref="G68:G69">
    <cfRule type="expression" dxfId="2" priority="3">
      <formula>IF($BF$4=1, VALUE(FIXED($D$39:$F$71,1)),0)</formula>
    </cfRule>
  </conditionalFormatting>
  <conditionalFormatting sqref="J68:J69">
    <cfRule type="expression" dxfId="1" priority="2">
      <formula>IF($BF$4=1, VALUE(FIXED($D$39:$F$71,1)),0)</formula>
    </cfRule>
  </conditionalFormatting>
  <conditionalFormatting sqref="M68:M69">
    <cfRule type="expression" dxfId="0" priority="1">
      <formula>IF($BF$4=1, VALUE(FIXED($D$39:$F$71,1)),0)</formula>
    </cfRule>
  </conditionalFormatting>
  <pageMargins left="0.7" right="0.7" top="0.75" bottom="0.75" header="0.3" footer="0.3"/>
  <pageSetup paperSize="9" scale="56" orientation="landscape" r:id="rId1"/>
  <rowBreaks count="1" manualBreakCount="1">
    <brk id="56"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409"/>
  <sheetViews>
    <sheetView zoomScaleNormal="100" workbookViewId="0">
      <pane ySplit="1" topLeftCell="A2" activePane="bottomLeft" state="frozen"/>
      <selection activeCell="E6" sqref="E6"/>
      <selection pane="bottomLeft" activeCell="E6" sqref="E6"/>
    </sheetView>
  </sheetViews>
  <sheetFormatPr defaultRowHeight="13.2" x14ac:dyDescent="0.25"/>
  <cols>
    <col min="1" max="1" width="52.44140625" bestFit="1" customWidth="1"/>
    <col min="3" max="3" width="39.109375" bestFit="1" customWidth="1"/>
    <col min="4" max="4" width="4" bestFit="1" customWidth="1"/>
    <col min="5" max="5" width="8.5546875" bestFit="1" customWidth="1"/>
    <col min="6" max="11" width="12" bestFit="1" customWidth="1"/>
  </cols>
  <sheetData>
    <row r="1" spans="1:12" ht="16.5" customHeight="1" x14ac:dyDescent="0.25">
      <c r="A1" s="1" t="s">
        <v>10</v>
      </c>
      <c r="B1" s="1" t="s">
        <v>0</v>
      </c>
      <c r="C1" s="1" t="s">
        <v>1</v>
      </c>
      <c r="D1" s="1" t="s">
        <v>2</v>
      </c>
      <c r="E1" s="1" t="s">
        <v>3</v>
      </c>
      <c r="F1" s="1" t="s">
        <v>30</v>
      </c>
      <c r="G1" s="1" t="s">
        <v>4</v>
      </c>
      <c r="H1" s="1" t="s">
        <v>31</v>
      </c>
      <c r="I1" s="1" t="s">
        <v>33</v>
      </c>
      <c r="J1" s="1" t="s">
        <v>32</v>
      </c>
      <c r="K1" s="1" t="s">
        <v>34</v>
      </c>
      <c r="L1" s="1"/>
    </row>
    <row r="2" spans="1:12" x14ac:dyDescent="0.25">
      <c r="A2" t="str">
        <f t="shared" ref="A2:A17" si="0">B2&amp;C2&amp;D2&amp;E2</f>
        <v>1996All unintentional injury mortality, all age groupsTMaori</v>
      </c>
      <c r="B2" s="4">
        <v>1996</v>
      </c>
      <c r="C2" s="4" t="s">
        <v>126</v>
      </c>
      <c r="D2" s="4" t="s">
        <v>74</v>
      </c>
      <c r="E2" s="4" t="s">
        <v>9</v>
      </c>
      <c r="F2" s="5">
        <v>36.148095918389657</v>
      </c>
      <c r="G2" s="5">
        <v>39.115723290092305</v>
      </c>
      <c r="H2" s="5">
        <v>42.262037671546224</v>
      </c>
      <c r="I2" s="5">
        <v>1.8567065042494051</v>
      </c>
      <c r="J2" s="5">
        <v>2.0335749803627072</v>
      </c>
      <c r="K2" s="5">
        <v>2.2272918155306289</v>
      </c>
    </row>
    <row r="3" spans="1:12" x14ac:dyDescent="0.25">
      <c r="A3" t="str">
        <f t="shared" si="0"/>
        <v>1997All unintentional injury mortality, all age groupsTMaori</v>
      </c>
      <c r="B3" s="4">
        <v>1997</v>
      </c>
      <c r="C3" s="4" t="s">
        <v>126</v>
      </c>
      <c r="D3" s="4" t="s">
        <v>74</v>
      </c>
      <c r="E3" s="4" t="s">
        <v>9</v>
      </c>
      <c r="F3" s="5">
        <v>34.708011322053657</v>
      </c>
      <c r="G3" s="5">
        <v>37.593379720712811</v>
      </c>
      <c r="H3" s="5">
        <v>40.654616502429128</v>
      </c>
      <c r="I3" s="5">
        <v>1.8282384730764927</v>
      </c>
      <c r="J3" s="5">
        <v>2.0042648873026274</v>
      </c>
      <c r="K3" s="5">
        <v>2.1972394726572091</v>
      </c>
    </row>
    <row r="4" spans="1:12" x14ac:dyDescent="0.25">
      <c r="A4" t="str">
        <f t="shared" si="0"/>
        <v>1998All unintentional injury mortality, all age groupsTMaori</v>
      </c>
      <c r="B4" s="4">
        <v>1998</v>
      </c>
      <c r="C4" s="4" t="s">
        <v>126</v>
      </c>
      <c r="D4" s="4" t="s">
        <v>74</v>
      </c>
      <c r="E4" s="4" t="s">
        <v>9</v>
      </c>
      <c r="F4" s="5">
        <v>32.025917347429001</v>
      </c>
      <c r="G4" s="5">
        <v>34.778232223694914</v>
      </c>
      <c r="H4" s="5">
        <v>37.703814911714424</v>
      </c>
      <c r="I4" s="5">
        <v>1.7165042639768993</v>
      </c>
      <c r="J4" s="5">
        <v>1.8863303234384208</v>
      </c>
      <c r="K4" s="5">
        <v>2.0729584911600218</v>
      </c>
    </row>
    <row r="5" spans="1:12" x14ac:dyDescent="0.25">
      <c r="A5" t="str">
        <f t="shared" si="0"/>
        <v>1999All unintentional injury mortality, all age groupsTMaori</v>
      </c>
      <c r="B5" s="4">
        <v>1999</v>
      </c>
      <c r="C5" s="4" t="s">
        <v>126</v>
      </c>
      <c r="D5" s="4" t="s">
        <v>74</v>
      </c>
      <c r="E5" s="4" t="s">
        <v>9</v>
      </c>
      <c r="F5" s="5">
        <v>30.274765471035117</v>
      </c>
      <c r="G5" s="5">
        <v>32.927333927143501</v>
      </c>
      <c r="H5" s="5">
        <v>35.750056325551476</v>
      </c>
      <c r="I5" s="5">
        <v>1.6553842124581541</v>
      </c>
      <c r="J5" s="5">
        <v>1.8218433133841805</v>
      </c>
      <c r="K5" s="5">
        <v>2.0050409044278306</v>
      </c>
    </row>
    <row r="6" spans="1:12" x14ac:dyDescent="0.25">
      <c r="A6" t="str">
        <f t="shared" si="0"/>
        <v>2000All unintentional injury mortality, all age groupsTMaori</v>
      </c>
      <c r="B6" s="4">
        <v>2000</v>
      </c>
      <c r="C6" s="4" t="s">
        <v>126</v>
      </c>
      <c r="D6" s="4" t="s">
        <v>74</v>
      </c>
      <c r="E6" s="4" t="s">
        <v>9</v>
      </c>
      <c r="F6" s="5">
        <v>29.452295740233463</v>
      </c>
      <c r="G6" s="5">
        <v>32.040088502519815</v>
      </c>
      <c r="H6" s="5">
        <v>34.794335546596876</v>
      </c>
      <c r="I6" s="5">
        <v>1.6297318397136458</v>
      </c>
      <c r="J6" s="5">
        <v>1.7942316331526231</v>
      </c>
      <c r="K6" s="5">
        <v>1.9753354968944921</v>
      </c>
    </row>
    <row r="7" spans="1:12" x14ac:dyDescent="0.25">
      <c r="A7" t="str">
        <f t="shared" si="0"/>
        <v>2001All unintentional injury mortality, all age groupsTMaori</v>
      </c>
      <c r="B7" s="4">
        <v>2001</v>
      </c>
      <c r="C7" s="4" t="s">
        <v>126</v>
      </c>
      <c r="D7" s="4" t="s">
        <v>74</v>
      </c>
      <c r="E7" s="4" t="s">
        <v>9</v>
      </c>
      <c r="F7" s="5">
        <v>31.182429763313184</v>
      </c>
      <c r="G7" s="5">
        <v>33.815113348233375</v>
      </c>
      <c r="H7" s="5">
        <v>36.610697081894031</v>
      </c>
      <c r="I7" s="5">
        <v>1.7686011452903121</v>
      </c>
      <c r="J7" s="5">
        <v>1.9419964385717881</v>
      </c>
      <c r="K7" s="5">
        <v>2.1323915668993023</v>
      </c>
    </row>
    <row r="8" spans="1:12" x14ac:dyDescent="0.25">
      <c r="A8" t="str">
        <f t="shared" si="0"/>
        <v>2002All unintentional injury mortality, all age groupsTMaori</v>
      </c>
      <c r="B8" s="4">
        <v>2002</v>
      </c>
      <c r="C8" s="4" t="s">
        <v>126</v>
      </c>
      <c r="D8" s="4" t="s">
        <v>74</v>
      </c>
      <c r="E8" s="4" t="s">
        <v>9</v>
      </c>
      <c r="F8" s="5">
        <v>32.510977820460752</v>
      </c>
      <c r="G8" s="5">
        <v>35.17123370152926</v>
      </c>
      <c r="H8" s="5">
        <v>37.991156219015842</v>
      </c>
      <c r="I8" s="5">
        <v>1.899722272419182</v>
      </c>
      <c r="J8" s="5">
        <v>2.0820627726574292</v>
      </c>
      <c r="K8" s="5">
        <v>2.2819048090464289</v>
      </c>
    </row>
    <row r="9" spans="1:12" x14ac:dyDescent="0.25">
      <c r="A9" t="str">
        <f t="shared" si="0"/>
        <v>2003All unintentional injury mortality, all age groupsTMaori</v>
      </c>
      <c r="B9" s="4">
        <v>2003</v>
      </c>
      <c r="C9" s="4" t="s">
        <v>126</v>
      </c>
      <c r="D9" s="4" t="s">
        <v>74</v>
      </c>
      <c r="E9" s="4" t="s">
        <v>9</v>
      </c>
      <c r="F9" s="5">
        <v>32.201221473046644</v>
      </c>
      <c r="G9" s="5">
        <v>34.82324688249475</v>
      </c>
      <c r="H9" s="5">
        <v>37.601895000855279</v>
      </c>
      <c r="I9" s="5">
        <v>1.9793833006581458</v>
      </c>
      <c r="J9" s="5">
        <v>2.1694829823102442</v>
      </c>
      <c r="K9" s="5">
        <v>2.3778398094844921</v>
      </c>
    </row>
    <row r="10" spans="1:12" x14ac:dyDescent="0.25">
      <c r="A10" t="str">
        <f t="shared" si="0"/>
        <v>2004All unintentional injury mortality, all age groupsTMaori</v>
      </c>
      <c r="B10" s="4">
        <v>2004</v>
      </c>
      <c r="C10" s="4" t="s">
        <v>126</v>
      </c>
      <c r="D10" s="4" t="s">
        <v>74</v>
      </c>
      <c r="E10" s="4" t="s">
        <v>9</v>
      </c>
      <c r="F10" s="5">
        <v>31.239111499226187</v>
      </c>
      <c r="G10" s="5">
        <v>33.79529515337854</v>
      </c>
      <c r="H10" s="5">
        <v>36.504899104063206</v>
      </c>
      <c r="I10" s="5">
        <v>2.0852065217176876</v>
      </c>
      <c r="J10" s="5">
        <v>2.288135781564498</v>
      </c>
      <c r="K10" s="5">
        <v>2.5108138212434623</v>
      </c>
    </row>
    <row r="11" spans="1:12" x14ac:dyDescent="0.25">
      <c r="A11" t="str">
        <f t="shared" si="0"/>
        <v>2005All unintentional injury mortality, all age groupsTMaori</v>
      </c>
      <c r="B11" s="4">
        <v>2005</v>
      </c>
      <c r="C11" s="4" t="s">
        <v>126</v>
      </c>
      <c r="D11" s="4" t="s">
        <v>74</v>
      </c>
      <c r="E11" s="4" t="s">
        <v>9</v>
      </c>
      <c r="F11" s="5">
        <v>30.90808701044719</v>
      </c>
      <c r="G11" s="5">
        <v>33.424817301770446</v>
      </c>
      <c r="H11" s="5">
        <v>36.091880657910188</v>
      </c>
      <c r="I11" s="5">
        <v>2.0400709194517508</v>
      </c>
      <c r="J11" s="5">
        <v>2.2376420708505469</v>
      </c>
      <c r="K11" s="5">
        <v>2.4543470472026128</v>
      </c>
    </row>
    <row r="12" spans="1:12" x14ac:dyDescent="0.25">
      <c r="A12" t="str">
        <f t="shared" si="0"/>
        <v>2006All unintentional injury mortality, all age groupsTMaori</v>
      </c>
      <c r="B12" s="4">
        <v>2006</v>
      </c>
      <c r="C12" s="4" t="s">
        <v>126</v>
      </c>
      <c r="D12" s="4" t="s">
        <v>74</v>
      </c>
      <c r="E12" s="4" t="s">
        <v>9</v>
      </c>
      <c r="F12" s="5">
        <v>30.703331980133214</v>
      </c>
      <c r="G12" s="5">
        <v>33.185289470203998</v>
      </c>
      <c r="H12" s="5">
        <v>35.814457476695026</v>
      </c>
      <c r="I12" s="5">
        <v>1.9688918064298704</v>
      </c>
      <c r="J12" s="5">
        <v>2.1577964223933668</v>
      </c>
      <c r="K12" s="5">
        <v>2.3648254237678739</v>
      </c>
    </row>
    <row r="13" spans="1:12" x14ac:dyDescent="0.25">
      <c r="A13" t="str">
        <f t="shared" si="0"/>
        <v>2007All unintentional injury mortality, all age groupsTMaori</v>
      </c>
      <c r="B13" s="4">
        <v>2007</v>
      </c>
      <c r="C13" s="4" t="s">
        <v>126</v>
      </c>
      <c r="D13" s="4" t="s">
        <v>74</v>
      </c>
      <c r="E13" s="4" t="s">
        <v>9</v>
      </c>
      <c r="F13" s="5">
        <v>30.010624009877144</v>
      </c>
      <c r="G13" s="5">
        <v>32.442440626476511</v>
      </c>
      <c r="H13" s="5">
        <v>35.018832847538157</v>
      </c>
      <c r="I13" s="5">
        <v>1.8217845885540178</v>
      </c>
      <c r="J13" s="5">
        <v>1.9958930855631303</v>
      </c>
      <c r="K13" s="5">
        <v>2.1866411836102735</v>
      </c>
    </row>
    <row r="14" spans="1:12" x14ac:dyDescent="0.25">
      <c r="A14" t="str">
        <f t="shared" si="0"/>
        <v>2008All unintentional injury mortality, all age groupsTMaori</v>
      </c>
      <c r="B14" s="4">
        <v>2008</v>
      </c>
      <c r="C14" s="4" t="s">
        <v>126</v>
      </c>
      <c r="D14" s="4" t="s">
        <v>74</v>
      </c>
      <c r="E14" s="4" t="s">
        <v>9</v>
      </c>
      <c r="F14" s="5">
        <v>29.842996604589985</v>
      </c>
      <c r="G14" s="5">
        <v>32.236292348314848</v>
      </c>
      <c r="H14" s="5">
        <v>34.770444142976672</v>
      </c>
      <c r="I14" s="5">
        <v>1.8857096574616723</v>
      </c>
      <c r="J14" s="5">
        <v>2.0651852819908272</v>
      </c>
      <c r="K14" s="5">
        <v>2.2617428044000034</v>
      </c>
    </row>
    <row r="15" spans="1:12" x14ac:dyDescent="0.25">
      <c r="A15" t="str">
        <f t="shared" si="0"/>
        <v>2009All unintentional injury mortality, all age groupsTMaori</v>
      </c>
      <c r="B15" s="4">
        <v>2009</v>
      </c>
      <c r="C15" s="4" t="s">
        <v>126</v>
      </c>
      <c r="D15" s="4" t="s">
        <v>74</v>
      </c>
      <c r="E15" s="4" t="s">
        <v>9</v>
      </c>
      <c r="F15" s="5">
        <v>27.507848776975113</v>
      </c>
      <c r="G15" s="5">
        <v>29.783120057523206</v>
      </c>
      <c r="H15" s="5">
        <v>32.19639265135018</v>
      </c>
      <c r="I15" s="5">
        <v>1.6945840155621805</v>
      </c>
      <c r="J15" s="5">
        <v>1.8584827425326855</v>
      </c>
      <c r="K15" s="5">
        <v>2.0382336151955007</v>
      </c>
    </row>
    <row r="16" spans="1:12" x14ac:dyDescent="0.25">
      <c r="A16" t="str">
        <f t="shared" si="0"/>
        <v>2010All unintentional injury mortality, all age groupsTMaori</v>
      </c>
      <c r="B16" s="4">
        <v>2010</v>
      </c>
      <c r="C16" s="4" t="s">
        <v>126</v>
      </c>
      <c r="D16" s="4" t="s">
        <v>74</v>
      </c>
      <c r="E16" s="4" t="s">
        <v>9</v>
      </c>
      <c r="F16" s="5">
        <v>25.544268907170803</v>
      </c>
      <c r="G16" s="5">
        <v>27.71806055098476</v>
      </c>
      <c r="H16" s="5">
        <v>30.027397008633372</v>
      </c>
      <c r="I16" s="5">
        <v>1.6892624223463268</v>
      </c>
      <c r="J16" s="5">
        <v>1.8576870597688502</v>
      </c>
      <c r="K16" s="5">
        <v>2.0429041493975313</v>
      </c>
    </row>
    <row r="17" spans="1:11" x14ac:dyDescent="0.25">
      <c r="A17" t="str">
        <f t="shared" si="0"/>
        <v>2011All unintentional injury mortality, all age groupsTMaori</v>
      </c>
      <c r="B17" s="4">
        <v>2011</v>
      </c>
      <c r="C17" s="4" t="s">
        <v>126</v>
      </c>
      <c r="D17" s="4" t="s">
        <v>74</v>
      </c>
      <c r="E17" s="4" t="s">
        <v>9</v>
      </c>
      <c r="F17" s="5">
        <v>21.411050463722997</v>
      </c>
      <c r="G17" s="5">
        <v>23.385554225143093</v>
      </c>
      <c r="H17" s="5">
        <v>25.493172990757223</v>
      </c>
      <c r="I17" s="5">
        <v>1.5014612673393353</v>
      </c>
      <c r="J17" s="5">
        <v>1.6624241786451064</v>
      </c>
      <c r="K17" s="5">
        <v>1.8406429855105024</v>
      </c>
    </row>
    <row r="18" spans="1:11" x14ac:dyDescent="0.25">
      <c r="A18" t="str">
        <f t="shared" ref="A18:A64" si="1">B18&amp;C18&amp;D18&amp;E18</f>
        <v>2012All unintentional injury mortality, all age groupsTMaori</v>
      </c>
      <c r="B18" s="4">
        <v>2012</v>
      </c>
      <c r="C18" s="4" t="s">
        <v>126</v>
      </c>
      <c r="D18" s="4" t="s">
        <v>74</v>
      </c>
      <c r="E18" s="4" t="s">
        <v>9</v>
      </c>
      <c r="F18" s="5">
        <v>21.187053809588939</v>
      </c>
      <c r="G18" s="5">
        <v>23.136868682608164</v>
      </c>
      <c r="H18" s="5">
        <v>25.217870828008873</v>
      </c>
      <c r="I18" s="5">
        <v>1.7297406593817979</v>
      </c>
      <c r="J18" s="5">
        <v>1.9197614877819584</v>
      </c>
      <c r="K18" s="5">
        <v>2.130657072770652</v>
      </c>
    </row>
    <row r="19" spans="1:11" x14ac:dyDescent="0.25">
      <c r="A19" t="str">
        <f t="shared" si="1"/>
        <v>1996All unintentional injury mortality, all age groupsTnonMaori</v>
      </c>
      <c r="B19" s="4">
        <v>1996</v>
      </c>
      <c r="C19" s="4" t="s">
        <v>126</v>
      </c>
      <c r="D19" s="4" t="s">
        <v>74</v>
      </c>
      <c r="E19" s="4" t="s">
        <v>72</v>
      </c>
      <c r="F19" s="5">
        <v>18.494261803075148</v>
      </c>
      <c r="G19" s="5">
        <v>19.234955026401657</v>
      </c>
      <c r="H19" s="5">
        <v>19.997704421682013</v>
      </c>
      <c r="I19" s="5"/>
      <c r="J19" s="5"/>
      <c r="K19" s="5"/>
    </row>
    <row r="20" spans="1:11" x14ac:dyDescent="0.25">
      <c r="A20" t="str">
        <f t="shared" si="1"/>
        <v>1997All unintentional injury mortality, all age groupsTnonMaori</v>
      </c>
      <c r="B20" s="4">
        <v>1997</v>
      </c>
      <c r="C20" s="4" t="s">
        <v>126</v>
      </c>
      <c r="D20" s="4" t="s">
        <v>74</v>
      </c>
      <c r="E20" s="4" t="s">
        <v>72</v>
      </c>
      <c r="F20" s="5">
        <v>18.032862690794666</v>
      </c>
      <c r="G20" s="5">
        <v>18.756692271003459</v>
      </c>
      <c r="H20" s="5">
        <v>19.502123436168151</v>
      </c>
      <c r="I20" s="5"/>
      <c r="J20" s="5"/>
      <c r="K20" s="5"/>
    </row>
    <row r="21" spans="1:11" x14ac:dyDescent="0.25">
      <c r="A21" t="str">
        <f t="shared" si="1"/>
        <v>1998All unintentional injury mortality, all age groupsTnonMaori</v>
      </c>
      <c r="B21" s="4">
        <v>1998</v>
      </c>
      <c r="C21" s="4" t="s">
        <v>126</v>
      </c>
      <c r="D21" s="4" t="s">
        <v>74</v>
      </c>
      <c r="E21" s="4" t="s">
        <v>72</v>
      </c>
      <c r="F21" s="5">
        <v>17.721697571043428</v>
      </c>
      <c r="G21" s="5">
        <v>18.436978821556991</v>
      </c>
      <c r="H21" s="5">
        <v>19.173723264701596</v>
      </c>
      <c r="I21" s="5"/>
      <c r="J21" s="5"/>
      <c r="K21" s="5"/>
    </row>
    <row r="22" spans="1:11" x14ac:dyDescent="0.25">
      <c r="A22" t="str">
        <f t="shared" si="1"/>
        <v>1999All unintentional injury mortality, all age groupsTnonMaori</v>
      </c>
      <c r="B22" s="4">
        <v>1999</v>
      </c>
      <c r="C22" s="4" t="s">
        <v>126</v>
      </c>
      <c r="D22" s="4" t="s">
        <v>74</v>
      </c>
      <c r="E22" s="4" t="s">
        <v>72</v>
      </c>
      <c r="F22" s="5">
        <v>17.37995701052164</v>
      </c>
      <c r="G22" s="5">
        <v>18.073636566461388</v>
      </c>
      <c r="H22" s="5">
        <v>18.787902457772894</v>
      </c>
      <c r="I22" s="5"/>
      <c r="J22" s="5"/>
      <c r="K22" s="5"/>
    </row>
    <row r="23" spans="1:11" x14ac:dyDescent="0.25">
      <c r="A23" t="str">
        <f t="shared" si="1"/>
        <v>2000All unintentional injury mortality, all age groupsTnonMaori</v>
      </c>
      <c r="B23" s="4">
        <v>2000</v>
      </c>
      <c r="C23" s="4" t="s">
        <v>126</v>
      </c>
      <c r="D23" s="4" t="s">
        <v>74</v>
      </c>
      <c r="E23" s="4" t="s">
        <v>72</v>
      </c>
      <c r="F23" s="5">
        <v>17.174931013635504</v>
      </c>
      <c r="G23" s="5">
        <v>17.857275454575813</v>
      </c>
      <c r="H23" s="5">
        <v>18.559777940389697</v>
      </c>
      <c r="I23" s="5"/>
      <c r="J23" s="5"/>
      <c r="K23" s="5"/>
    </row>
    <row r="24" spans="1:11" x14ac:dyDescent="0.25">
      <c r="A24" t="str">
        <f t="shared" si="1"/>
        <v>2001All unintentional injury mortality, all age groupsTnonMaori</v>
      </c>
      <c r="B24" s="4">
        <v>2001</v>
      </c>
      <c r="C24" s="4" t="s">
        <v>126</v>
      </c>
      <c r="D24" s="4" t="s">
        <v>74</v>
      </c>
      <c r="E24" s="4" t="s">
        <v>72</v>
      </c>
      <c r="F24" s="5">
        <v>16.75681621569202</v>
      </c>
      <c r="G24" s="5">
        <v>17.412551679601528</v>
      </c>
      <c r="H24" s="5">
        <v>18.087371913749408</v>
      </c>
      <c r="I24" s="5"/>
      <c r="J24" s="5"/>
      <c r="K24" s="5"/>
    </row>
    <row r="25" spans="1:11" x14ac:dyDescent="0.25">
      <c r="A25" t="str">
        <f t="shared" si="1"/>
        <v>2002All unintentional injury mortality, all age groupsTnonMaori</v>
      </c>
      <c r="B25" s="4">
        <v>2002</v>
      </c>
      <c r="C25" s="4" t="s">
        <v>126</v>
      </c>
      <c r="D25" s="4" t="s">
        <v>74</v>
      </c>
      <c r="E25" s="4" t="s">
        <v>72</v>
      </c>
      <c r="F25" s="5">
        <v>16.260684172790349</v>
      </c>
      <c r="G25" s="5">
        <v>16.892494387495653</v>
      </c>
      <c r="H25" s="5">
        <v>17.542564363539196</v>
      </c>
      <c r="I25" s="5"/>
      <c r="J25" s="5"/>
      <c r="K25" s="5"/>
    </row>
    <row r="26" spans="1:11" x14ac:dyDescent="0.25">
      <c r="A26" t="str">
        <f t="shared" si="1"/>
        <v>2003All unintentional injury mortality, all age groupsTnonMaori</v>
      </c>
      <c r="B26" s="4">
        <v>2003</v>
      </c>
      <c r="C26" s="4" t="s">
        <v>126</v>
      </c>
      <c r="D26" s="4" t="s">
        <v>74</v>
      </c>
      <c r="E26" s="4" t="s">
        <v>72</v>
      </c>
      <c r="F26" s="5">
        <v>15.447714116135954</v>
      </c>
      <c r="G26" s="5">
        <v>16.051403567780969</v>
      </c>
      <c r="H26" s="5">
        <v>16.672639563495224</v>
      </c>
      <c r="I26" s="5"/>
      <c r="J26" s="5"/>
      <c r="K26" s="5"/>
    </row>
    <row r="27" spans="1:11" x14ac:dyDescent="0.25">
      <c r="A27" t="str">
        <f t="shared" si="1"/>
        <v>2004All unintentional injury mortality, all age groupsTnonMaori</v>
      </c>
      <c r="B27" s="4">
        <v>2004</v>
      </c>
      <c r="C27" s="4" t="s">
        <v>126</v>
      </c>
      <c r="D27" s="4" t="s">
        <v>74</v>
      </c>
      <c r="E27" s="4" t="s">
        <v>72</v>
      </c>
      <c r="F27" s="5">
        <v>14.210024528655687</v>
      </c>
      <c r="G27" s="5">
        <v>14.769794443873094</v>
      </c>
      <c r="H27" s="5">
        <v>15.345963017177237</v>
      </c>
      <c r="I27" s="5"/>
      <c r="J27" s="5"/>
      <c r="K27" s="5"/>
    </row>
    <row r="28" spans="1:11" x14ac:dyDescent="0.25">
      <c r="A28" t="str">
        <f t="shared" si="1"/>
        <v>2005All unintentional injury mortality, all age groupsTnonMaori</v>
      </c>
      <c r="B28" s="4">
        <v>2005</v>
      </c>
      <c r="C28" s="4" t="s">
        <v>126</v>
      </c>
      <c r="D28" s="4" t="s">
        <v>74</v>
      </c>
      <c r="E28" s="4" t="s">
        <v>72</v>
      </c>
      <c r="F28" s="5">
        <v>14.38198269484522</v>
      </c>
      <c r="G28" s="5">
        <v>14.937517370267081</v>
      </c>
      <c r="H28" s="5">
        <v>15.509014390779134</v>
      </c>
      <c r="I28" s="5"/>
      <c r="J28" s="5"/>
      <c r="K28" s="5"/>
    </row>
    <row r="29" spans="1:11" x14ac:dyDescent="0.25">
      <c r="A29" t="str">
        <f t="shared" si="1"/>
        <v>2006All unintentional injury mortality, all age groupsTnonMaori</v>
      </c>
      <c r="B29" s="4">
        <v>2006</v>
      </c>
      <c r="C29" s="4" t="s">
        <v>126</v>
      </c>
      <c r="D29" s="4" t="s">
        <v>74</v>
      </c>
      <c r="E29" s="4" t="s">
        <v>72</v>
      </c>
      <c r="F29" s="5">
        <v>14.826343725263172</v>
      </c>
      <c r="G29" s="5">
        <v>15.379249462929323</v>
      </c>
      <c r="H29" s="5">
        <v>15.947499659453877</v>
      </c>
      <c r="I29" s="5"/>
      <c r="J29" s="5"/>
      <c r="K29" s="5"/>
    </row>
    <row r="30" spans="1:11" x14ac:dyDescent="0.25">
      <c r="A30" t="str">
        <f t="shared" si="1"/>
        <v>2007All unintentional injury mortality, all age groupsTnonMaori</v>
      </c>
      <c r="B30" s="4">
        <v>2007</v>
      </c>
      <c r="C30" s="4" t="s">
        <v>126</v>
      </c>
      <c r="D30" s="4" t="s">
        <v>74</v>
      </c>
      <c r="E30" s="4" t="s">
        <v>72</v>
      </c>
      <c r="F30" s="5">
        <v>15.684830328494121</v>
      </c>
      <c r="G30" s="5">
        <v>16.254598435728862</v>
      </c>
      <c r="H30" s="5">
        <v>16.839774238936144</v>
      </c>
      <c r="I30" s="5"/>
      <c r="J30" s="5"/>
      <c r="K30" s="5"/>
    </row>
    <row r="31" spans="1:11" x14ac:dyDescent="0.25">
      <c r="A31" t="str">
        <f t="shared" si="1"/>
        <v>2008All unintentional injury mortality, all age groupsTnonMaori</v>
      </c>
      <c r="B31" s="4">
        <v>2008</v>
      </c>
      <c r="C31" s="4" t="s">
        <v>126</v>
      </c>
      <c r="D31" s="4" t="s">
        <v>74</v>
      </c>
      <c r="E31" s="4" t="s">
        <v>72</v>
      </c>
      <c r="F31" s="5">
        <v>15.068659520267028</v>
      </c>
      <c r="G31" s="5">
        <v>15.609394774128567</v>
      </c>
      <c r="H31" s="5">
        <v>16.164577071277218</v>
      </c>
      <c r="I31" s="5"/>
      <c r="J31" s="5"/>
      <c r="K31" s="5"/>
    </row>
    <row r="32" spans="1:11" x14ac:dyDescent="0.25">
      <c r="A32" t="str">
        <f t="shared" si="1"/>
        <v>2009All unintentional injury mortality, all age groupsTnonMaori</v>
      </c>
      <c r="B32" s="4">
        <v>2009</v>
      </c>
      <c r="C32" s="4" t="s">
        <v>126</v>
      </c>
      <c r="D32" s="4" t="s">
        <v>74</v>
      </c>
      <c r="E32" s="4" t="s">
        <v>72</v>
      </c>
      <c r="F32" s="5">
        <v>15.484080521304449</v>
      </c>
      <c r="G32" s="5">
        <v>16.025502618838228</v>
      </c>
      <c r="H32" s="5">
        <v>16.58102415585989</v>
      </c>
      <c r="I32" s="5"/>
      <c r="J32" s="5"/>
      <c r="K32" s="5"/>
    </row>
    <row r="33" spans="1:11" x14ac:dyDescent="0.25">
      <c r="A33" t="str">
        <f t="shared" si="1"/>
        <v>2010All unintentional injury mortality, all age groupsTnonMaori</v>
      </c>
      <c r="B33" s="4">
        <v>2010</v>
      </c>
      <c r="C33" s="4" t="s">
        <v>126</v>
      </c>
      <c r="D33" s="4" t="s">
        <v>74</v>
      </c>
      <c r="E33" s="4" t="s">
        <v>72</v>
      </c>
      <c r="F33" s="5">
        <v>14.414588138124188</v>
      </c>
      <c r="G33" s="5">
        <v>14.920737271235383</v>
      </c>
      <c r="H33" s="5">
        <v>15.440122169176366</v>
      </c>
      <c r="I33" s="5"/>
      <c r="J33" s="5"/>
      <c r="K33" s="5"/>
    </row>
    <row r="34" spans="1:11" x14ac:dyDescent="0.25">
      <c r="A34" t="str">
        <f t="shared" si="1"/>
        <v>2011All unintentional injury mortality, all age groupsTnonMaori</v>
      </c>
      <c r="B34" s="4">
        <v>2011</v>
      </c>
      <c r="C34" s="4" t="s">
        <v>126</v>
      </c>
      <c r="D34" s="4" t="s">
        <v>74</v>
      </c>
      <c r="E34" s="4" t="s">
        <v>72</v>
      </c>
      <c r="F34" s="5">
        <v>13.580291305942589</v>
      </c>
      <c r="G34" s="5">
        <v>14.067140339719174</v>
      </c>
      <c r="H34" s="5">
        <v>14.566984148681907</v>
      </c>
      <c r="I34" s="5"/>
      <c r="J34" s="5"/>
      <c r="K34" s="5"/>
    </row>
    <row r="35" spans="1:11" x14ac:dyDescent="0.25">
      <c r="A35" t="str">
        <f t="shared" si="1"/>
        <v>2012All unintentional injury mortality, all age groupsTnonMaori</v>
      </c>
      <c r="B35" s="4">
        <v>2012</v>
      </c>
      <c r="C35" s="4" t="s">
        <v>126</v>
      </c>
      <c r="D35" s="4" t="s">
        <v>74</v>
      </c>
      <c r="E35" s="4" t="s">
        <v>72</v>
      </c>
      <c r="F35" s="5">
        <v>11.621360658700418</v>
      </c>
      <c r="G35" s="5">
        <v>12.05194959366535</v>
      </c>
      <c r="H35" s="5">
        <v>12.494412240767018</v>
      </c>
      <c r="I35" s="5"/>
      <c r="J35" s="5"/>
      <c r="K35" s="5"/>
    </row>
    <row r="36" spans="1:11" x14ac:dyDescent="0.25">
      <c r="A36" t="str">
        <f t="shared" si="1"/>
        <v>1996All unintentional injury mortality, all age groupsFMaori</v>
      </c>
      <c r="B36" s="4">
        <v>1996</v>
      </c>
      <c r="C36" s="4" t="s">
        <v>126</v>
      </c>
      <c r="D36" s="4" t="s">
        <v>71</v>
      </c>
      <c r="E36" s="4" t="s">
        <v>9</v>
      </c>
      <c r="F36" s="5">
        <v>17.366262942008813</v>
      </c>
      <c r="G36" s="5">
        <v>20.303718883165011</v>
      </c>
      <c r="H36" s="5">
        <v>23.595724912797113</v>
      </c>
      <c r="I36" s="5">
        <v>1.6951855183964728</v>
      </c>
      <c r="J36" s="5">
        <v>2.0243327183742443</v>
      </c>
      <c r="K36" s="5">
        <v>2.4173890764220349</v>
      </c>
    </row>
    <row r="37" spans="1:11" x14ac:dyDescent="0.25">
      <c r="A37" t="str">
        <f t="shared" si="1"/>
        <v>1997All unintentional injury mortality, all age groupsFMaori</v>
      </c>
      <c r="B37" s="4">
        <v>1997</v>
      </c>
      <c r="C37" s="4" t="s">
        <v>126</v>
      </c>
      <c r="D37" s="4" t="s">
        <v>71</v>
      </c>
      <c r="E37" s="4" t="s">
        <v>9</v>
      </c>
      <c r="F37" s="5">
        <v>18.626462868597745</v>
      </c>
      <c r="G37" s="5">
        <v>21.640461627418674</v>
      </c>
      <c r="H37" s="5">
        <v>25.0032655535537</v>
      </c>
      <c r="I37" s="5">
        <v>1.8153365502745029</v>
      </c>
      <c r="J37" s="5">
        <v>2.1572242918890936</v>
      </c>
      <c r="K37" s="5">
        <v>2.5635007705941426</v>
      </c>
    </row>
    <row r="38" spans="1:11" x14ac:dyDescent="0.25">
      <c r="A38" t="str">
        <f t="shared" si="1"/>
        <v>1998All unintentional injury mortality, all age groupsFMaori</v>
      </c>
      <c r="B38" s="4">
        <v>1998</v>
      </c>
      <c r="C38" s="4" t="s">
        <v>126</v>
      </c>
      <c r="D38" s="4" t="s">
        <v>71</v>
      </c>
      <c r="E38" s="4" t="s">
        <v>9</v>
      </c>
      <c r="F38" s="5">
        <v>17.826707001327915</v>
      </c>
      <c r="G38" s="5">
        <v>20.756089327834115</v>
      </c>
      <c r="H38" s="5">
        <v>24.029480817666279</v>
      </c>
      <c r="I38" s="5">
        <v>1.7125080524511147</v>
      </c>
      <c r="J38" s="5">
        <v>2.0386626796166349</v>
      </c>
      <c r="K38" s="5">
        <v>2.4269348779487387</v>
      </c>
    </row>
    <row r="39" spans="1:11" x14ac:dyDescent="0.25">
      <c r="A39" t="str">
        <f t="shared" si="1"/>
        <v>1999All unintentional injury mortality, all age groupsFMaori</v>
      </c>
      <c r="B39" s="4">
        <v>1999</v>
      </c>
      <c r="C39" s="4" t="s">
        <v>126</v>
      </c>
      <c r="D39" s="4" t="s">
        <v>71</v>
      </c>
      <c r="E39" s="4" t="s">
        <v>9</v>
      </c>
      <c r="F39" s="5">
        <v>17.232262559555181</v>
      </c>
      <c r="G39" s="5">
        <v>20.081834832107219</v>
      </c>
      <c r="H39" s="5">
        <v>23.268047802783933</v>
      </c>
      <c r="I39" s="5">
        <v>1.6973296248446521</v>
      </c>
      <c r="J39" s="5">
        <v>2.0232485301239218</v>
      </c>
      <c r="K39" s="5">
        <v>2.4117499363291146</v>
      </c>
    </row>
    <row r="40" spans="1:11" x14ac:dyDescent="0.25">
      <c r="A40" t="str">
        <f t="shared" si="1"/>
        <v>2000All unintentional injury mortality, all age groupsFMaori</v>
      </c>
      <c r="B40" s="4">
        <v>2000</v>
      </c>
      <c r="C40" s="4" t="s">
        <v>126</v>
      </c>
      <c r="D40" s="4" t="s">
        <v>71</v>
      </c>
      <c r="E40" s="4" t="s">
        <v>9</v>
      </c>
      <c r="F40" s="5">
        <v>17.092632903129839</v>
      </c>
      <c r="G40" s="5">
        <v>19.892644050609618</v>
      </c>
      <c r="H40" s="5">
        <v>23.020500065356625</v>
      </c>
      <c r="I40" s="5">
        <v>1.7855315294966145</v>
      </c>
      <c r="J40" s="5">
        <v>2.1287345556629589</v>
      </c>
      <c r="K40" s="5">
        <v>2.5379057908605622</v>
      </c>
    </row>
    <row r="41" spans="1:11" x14ac:dyDescent="0.25">
      <c r="A41" t="str">
        <f t="shared" si="1"/>
        <v>2001All unintentional injury mortality, all age groupsFMaori</v>
      </c>
      <c r="B41" s="4">
        <v>2001</v>
      </c>
      <c r="C41" s="4" t="s">
        <v>126</v>
      </c>
      <c r="D41" s="4" t="s">
        <v>71</v>
      </c>
      <c r="E41" s="4" t="s">
        <v>9</v>
      </c>
      <c r="F41" s="5">
        <v>18.134400603513974</v>
      </c>
      <c r="G41" s="5">
        <v>20.983381944852354</v>
      </c>
      <c r="H41" s="5">
        <v>24.15294437819141</v>
      </c>
      <c r="I41" s="5">
        <v>1.9053590746790852</v>
      </c>
      <c r="J41" s="5">
        <v>2.2603529257765862</v>
      </c>
      <c r="K41" s="5">
        <v>2.6814868740304512</v>
      </c>
    </row>
    <row r="42" spans="1:11" x14ac:dyDescent="0.25">
      <c r="A42" t="str">
        <f t="shared" si="1"/>
        <v>2002All unintentional injury mortality, all age groupsFMaori</v>
      </c>
      <c r="B42" s="4">
        <v>2002</v>
      </c>
      <c r="C42" s="4" t="s">
        <v>126</v>
      </c>
      <c r="D42" s="4" t="s">
        <v>71</v>
      </c>
      <c r="E42" s="4" t="s">
        <v>9</v>
      </c>
      <c r="F42" s="5">
        <v>19.260078682339973</v>
      </c>
      <c r="G42" s="5">
        <v>22.155470969022982</v>
      </c>
      <c r="H42" s="5">
        <v>25.363279734470837</v>
      </c>
      <c r="I42" s="5">
        <v>1.9843682147152171</v>
      </c>
      <c r="J42" s="5">
        <v>2.3419529023734333</v>
      </c>
      <c r="K42" s="5">
        <v>2.7639746274218977</v>
      </c>
    </row>
    <row r="43" spans="1:11" x14ac:dyDescent="0.25">
      <c r="A43" t="str">
        <f t="shared" si="1"/>
        <v>2003All unintentional injury mortality, all age groupsFMaori</v>
      </c>
      <c r="B43" s="4">
        <v>2003</v>
      </c>
      <c r="C43" s="4" t="s">
        <v>126</v>
      </c>
      <c r="D43" s="4" t="s">
        <v>71</v>
      </c>
      <c r="E43" s="4" t="s">
        <v>9</v>
      </c>
      <c r="F43" s="5">
        <v>17.717084925524023</v>
      </c>
      <c r="G43" s="5">
        <v>20.469047111617623</v>
      </c>
      <c r="H43" s="5">
        <v>23.527342618395789</v>
      </c>
      <c r="I43" s="5">
        <v>1.9594948546363451</v>
      </c>
      <c r="J43" s="5">
        <v>2.3238705271169753</v>
      </c>
      <c r="K43" s="5">
        <v>2.7560032699372221</v>
      </c>
    </row>
    <row r="44" spans="1:11" x14ac:dyDescent="0.25">
      <c r="A44" t="str">
        <f t="shared" si="1"/>
        <v>2004All unintentional injury mortality, all age groupsFMaori</v>
      </c>
      <c r="B44" s="4">
        <v>2004</v>
      </c>
      <c r="C44" s="4" t="s">
        <v>126</v>
      </c>
      <c r="D44" s="4" t="s">
        <v>71</v>
      </c>
      <c r="E44" s="4" t="s">
        <v>9</v>
      </c>
      <c r="F44" s="5">
        <v>16.896549376343234</v>
      </c>
      <c r="G44" s="5">
        <v>19.551059716038534</v>
      </c>
      <c r="H44" s="5">
        <v>22.504268334686699</v>
      </c>
      <c r="I44" s="5">
        <v>2.0914074961847131</v>
      </c>
      <c r="J44" s="5">
        <v>2.4886468732608558</v>
      </c>
      <c r="K44" s="5">
        <v>2.961337410853401</v>
      </c>
    </row>
    <row r="45" spans="1:11" x14ac:dyDescent="0.25">
      <c r="A45" t="str">
        <f t="shared" si="1"/>
        <v>2005All unintentional injury mortality, all age groupsFMaori</v>
      </c>
      <c r="B45" s="4">
        <v>2005</v>
      </c>
      <c r="C45" s="4" t="s">
        <v>126</v>
      </c>
      <c r="D45" s="4" t="s">
        <v>71</v>
      </c>
      <c r="E45" s="4" t="s">
        <v>9</v>
      </c>
      <c r="F45" s="5">
        <v>16.50705459590867</v>
      </c>
      <c r="G45" s="5">
        <v>19.100373866416287</v>
      </c>
      <c r="H45" s="5">
        <v>21.985505902273633</v>
      </c>
      <c r="I45" s="5">
        <v>2.0494408428114892</v>
      </c>
      <c r="J45" s="5">
        <v>2.4366555108256716</v>
      </c>
      <c r="K45" s="5">
        <v>2.897029255205116</v>
      </c>
    </row>
    <row r="46" spans="1:11" x14ac:dyDescent="0.25">
      <c r="A46" t="str">
        <f t="shared" si="1"/>
        <v>2006All unintentional injury mortality, all age groupsFMaori</v>
      </c>
      <c r="B46" s="4">
        <v>2006</v>
      </c>
      <c r="C46" s="4" t="s">
        <v>126</v>
      </c>
      <c r="D46" s="4" t="s">
        <v>71</v>
      </c>
      <c r="E46" s="4" t="s">
        <v>9</v>
      </c>
      <c r="F46" s="5">
        <v>17.64824650386176</v>
      </c>
      <c r="G46" s="5">
        <v>20.287417067548553</v>
      </c>
      <c r="H46" s="5">
        <v>23.209933735831832</v>
      </c>
      <c r="I46" s="5">
        <v>2.0478135957904184</v>
      </c>
      <c r="J46" s="5">
        <v>2.4173648135568402</v>
      </c>
      <c r="K46" s="5">
        <v>2.8536057450908534</v>
      </c>
    </row>
    <row r="47" spans="1:11" x14ac:dyDescent="0.25">
      <c r="A47" t="str">
        <f t="shared" si="1"/>
        <v>2007All unintentional injury mortality, all age groupsFMaori</v>
      </c>
      <c r="B47" s="4">
        <v>2007</v>
      </c>
      <c r="C47" s="4" t="s">
        <v>126</v>
      </c>
      <c r="D47" s="4" t="s">
        <v>71</v>
      </c>
      <c r="E47" s="4" t="s">
        <v>9</v>
      </c>
      <c r="F47" s="5">
        <v>16.717428348224132</v>
      </c>
      <c r="G47" s="5">
        <v>19.250732404574325</v>
      </c>
      <c r="H47" s="5">
        <v>22.059471516804503</v>
      </c>
      <c r="I47" s="5">
        <v>1.7883892038549138</v>
      </c>
      <c r="J47" s="5">
        <v>2.1111382715689548</v>
      </c>
      <c r="K47" s="5">
        <v>2.4921335870716477</v>
      </c>
    </row>
    <row r="48" spans="1:11" x14ac:dyDescent="0.25">
      <c r="A48" t="str">
        <f t="shared" si="1"/>
        <v>2008All unintentional injury mortality, all age groupsFMaori</v>
      </c>
      <c r="B48" s="4">
        <v>2008</v>
      </c>
      <c r="C48" s="4" t="s">
        <v>126</v>
      </c>
      <c r="D48" s="4" t="s">
        <v>71</v>
      </c>
      <c r="E48" s="4" t="s">
        <v>9</v>
      </c>
      <c r="F48" s="5">
        <v>16.802353298320739</v>
      </c>
      <c r="G48" s="5">
        <v>19.308478543776719</v>
      </c>
      <c r="H48" s="5">
        <v>22.082997350846682</v>
      </c>
      <c r="I48" s="5">
        <v>1.9092950178638999</v>
      </c>
      <c r="J48" s="5">
        <v>2.2514265105329616</v>
      </c>
      <c r="K48" s="5">
        <v>2.654865426717389</v>
      </c>
    </row>
    <row r="49" spans="1:11" x14ac:dyDescent="0.25">
      <c r="A49" t="str">
        <f t="shared" si="1"/>
        <v>2009All unintentional injury mortality, all age groupsFMaori</v>
      </c>
      <c r="B49" s="4">
        <v>2009</v>
      </c>
      <c r="C49" s="4" t="s">
        <v>126</v>
      </c>
      <c r="D49" s="4" t="s">
        <v>71</v>
      </c>
      <c r="E49" s="4" t="s">
        <v>9</v>
      </c>
      <c r="F49" s="5">
        <v>13.880962710012389</v>
      </c>
      <c r="G49" s="5">
        <v>16.147819999117136</v>
      </c>
      <c r="H49" s="5">
        <v>18.679316878820558</v>
      </c>
      <c r="I49" s="5">
        <v>1.3328806174119348</v>
      </c>
      <c r="J49" s="5">
        <v>1.5814213800597252</v>
      </c>
      <c r="K49" s="5">
        <v>1.8763072616105796</v>
      </c>
    </row>
    <row r="50" spans="1:11" x14ac:dyDescent="0.25">
      <c r="A50" t="str">
        <f t="shared" si="1"/>
        <v>2010All unintentional injury mortality, all age groupsFMaori</v>
      </c>
      <c r="B50" s="4">
        <v>2010</v>
      </c>
      <c r="C50" s="4" t="s">
        <v>126</v>
      </c>
      <c r="D50" s="4" t="s">
        <v>71</v>
      </c>
      <c r="E50" s="4" t="s">
        <v>9</v>
      </c>
      <c r="F50" s="5">
        <v>12.634274675932044</v>
      </c>
      <c r="G50" s="5">
        <v>14.785579968719896</v>
      </c>
      <c r="H50" s="5">
        <v>17.198187832309088</v>
      </c>
      <c r="I50" s="5">
        <v>1.3232850666551284</v>
      </c>
      <c r="J50" s="5">
        <v>1.5799843460686327</v>
      </c>
      <c r="K50" s="5">
        <v>1.8864797893714298</v>
      </c>
    </row>
    <row r="51" spans="1:11" x14ac:dyDescent="0.25">
      <c r="A51" t="str">
        <f t="shared" si="1"/>
        <v>2011All unintentional injury mortality, all age groupsFMaori</v>
      </c>
      <c r="B51" s="4">
        <v>2011</v>
      </c>
      <c r="C51" s="4" t="s">
        <v>126</v>
      </c>
      <c r="D51" s="4" t="s">
        <v>71</v>
      </c>
      <c r="E51" s="4" t="s">
        <v>9</v>
      </c>
      <c r="F51" s="5">
        <v>9.7546166093970079</v>
      </c>
      <c r="G51" s="5">
        <v>11.626432661868412</v>
      </c>
      <c r="H51" s="5">
        <v>13.752768250513162</v>
      </c>
      <c r="I51" s="5">
        <v>1.0616772991225421</v>
      </c>
      <c r="J51" s="5">
        <v>1.2912323556147673</v>
      </c>
      <c r="K51" s="5">
        <v>1.570421631473556</v>
      </c>
    </row>
    <row r="52" spans="1:11" x14ac:dyDescent="0.25">
      <c r="A52" t="str">
        <f t="shared" si="1"/>
        <v>2012All unintentional injury mortality, all age groupsFMaori</v>
      </c>
      <c r="B52" s="4">
        <v>2012</v>
      </c>
      <c r="C52" s="4" t="s">
        <v>126</v>
      </c>
      <c r="D52" s="4" t="s">
        <v>71</v>
      </c>
      <c r="E52" s="4" t="s">
        <v>9</v>
      </c>
      <c r="F52" s="5">
        <v>10.535875609417198</v>
      </c>
      <c r="G52" s="5">
        <v>12.448244537440052</v>
      </c>
      <c r="H52" s="5">
        <v>14.607364842423909</v>
      </c>
      <c r="I52" s="5">
        <v>1.5363072414828798</v>
      </c>
      <c r="J52" s="5">
        <v>1.8702959944642976</v>
      </c>
      <c r="K52" s="5">
        <v>2.276892936814408</v>
      </c>
    </row>
    <row r="53" spans="1:11" x14ac:dyDescent="0.25">
      <c r="A53" t="str">
        <f t="shared" si="1"/>
        <v>1996All unintentional injury mortality, all age groupsFnonMaori</v>
      </c>
      <c r="B53" s="4">
        <v>1996</v>
      </c>
      <c r="C53" s="4" t="s">
        <v>126</v>
      </c>
      <c r="D53" s="4" t="s">
        <v>71</v>
      </c>
      <c r="E53" s="4" t="s">
        <v>72</v>
      </c>
      <c r="F53" s="5">
        <v>9.3862348713295418</v>
      </c>
      <c r="G53" s="5">
        <v>10.029832892031243</v>
      </c>
      <c r="H53" s="5">
        <v>10.705939133639067</v>
      </c>
      <c r="I53" s="5"/>
      <c r="J53" s="5"/>
      <c r="K53" s="5"/>
    </row>
    <row r="54" spans="1:11" x14ac:dyDescent="0.25">
      <c r="A54" t="str">
        <f t="shared" si="1"/>
        <v>1997All unintentional injury mortality, all age groupsFnonMaori</v>
      </c>
      <c r="B54" s="4">
        <v>1997</v>
      </c>
      <c r="C54" s="4" t="s">
        <v>126</v>
      </c>
      <c r="D54" s="4" t="s">
        <v>71</v>
      </c>
      <c r="E54" s="4" t="s">
        <v>72</v>
      </c>
      <c r="F54" s="5">
        <v>9.394128332736587</v>
      </c>
      <c r="G54" s="5">
        <v>10.031623373046667</v>
      </c>
      <c r="H54" s="5">
        <v>10.700993529964789</v>
      </c>
      <c r="I54" s="5"/>
      <c r="J54" s="5"/>
      <c r="K54" s="5"/>
    </row>
    <row r="55" spans="1:11" x14ac:dyDescent="0.25">
      <c r="A55" t="str">
        <f t="shared" si="1"/>
        <v>1998All unintentional injury mortality, all age groupsFnonMaori</v>
      </c>
      <c r="B55" s="4">
        <v>1998</v>
      </c>
      <c r="C55" s="4" t="s">
        <v>126</v>
      </c>
      <c r="D55" s="4" t="s">
        <v>71</v>
      </c>
      <c r="E55" s="4" t="s">
        <v>72</v>
      </c>
      <c r="F55" s="5">
        <v>9.536630644194517</v>
      </c>
      <c r="G55" s="5">
        <v>10.181227887949193</v>
      </c>
      <c r="H55" s="5">
        <v>10.857930262420185</v>
      </c>
      <c r="I55" s="5"/>
      <c r="J55" s="5"/>
      <c r="K55" s="5"/>
    </row>
    <row r="56" spans="1:11" x14ac:dyDescent="0.25">
      <c r="A56" t="str">
        <f t="shared" si="1"/>
        <v>1999All unintentional injury mortality, all age groupsFnonMaori</v>
      </c>
      <c r="B56" s="4">
        <v>1999</v>
      </c>
      <c r="C56" s="4" t="s">
        <v>126</v>
      </c>
      <c r="D56" s="4" t="s">
        <v>71</v>
      </c>
      <c r="E56" s="4" t="s">
        <v>72</v>
      </c>
      <c r="F56" s="5">
        <v>9.3106671170616426</v>
      </c>
      <c r="G56" s="5">
        <v>9.9255403046689619</v>
      </c>
      <c r="H56" s="5">
        <v>10.570350001894099</v>
      </c>
      <c r="I56" s="5"/>
      <c r="J56" s="5"/>
      <c r="K56" s="5"/>
    </row>
    <row r="57" spans="1:11" x14ac:dyDescent="0.25">
      <c r="A57" t="str">
        <f t="shared" si="1"/>
        <v>2000All unintentional injury mortality, all age groupsFnonMaori</v>
      </c>
      <c r="B57" s="4">
        <v>2000</v>
      </c>
      <c r="C57" s="4" t="s">
        <v>126</v>
      </c>
      <c r="D57" s="4" t="s">
        <v>71</v>
      </c>
      <c r="E57" s="4" t="s">
        <v>72</v>
      </c>
      <c r="F57" s="5">
        <v>8.7635592240920523</v>
      </c>
      <c r="G57" s="5">
        <v>9.3448213154102646</v>
      </c>
      <c r="H57" s="5">
        <v>9.9545040476557958</v>
      </c>
      <c r="I57" s="5"/>
      <c r="J57" s="5"/>
      <c r="K57" s="5"/>
    </row>
    <row r="58" spans="1:11" x14ac:dyDescent="0.25">
      <c r="A58" t="str">
        <f t="shared" si="1"/>
        <v>2001All unintentional injury mortality, all age groupsFnonMaori</v>
      </c>
      <c r="B58" s="4">
        <v>2001</v>
      </c>
      <c r="C58" s="4" t="s">
        <v>126</v>
      </c>
      <c r="D58" s="4" t="s">
        <v>71</v>
      </c>
      <c r="E58" s="4" t="s">
        <v>72</v>
      </c>
      <c r="F58" s="5">
        <v>8.7189223160283404</v>
      </c>
      <c r="G58" s="5">
        <v>9.283232589726282</v>
      </c>
      <c r="H58" s="5">
        <v>9.8744811130112211</v>
      </c>
      <c r="I58" s="5"/>
      <c r="J58" s="5"/>
      <c r="K58" s="5"/>
    </row>
    <row r="59" spans="1:11" x14ac:dyDescent="0.25">
      <c r="A59" t="str">
        <f t="shared" si="1"/>
        <v>2002All unintentional injury mortality, all age groupsFnonMaori</v>
      </c>
      <c r="B59" s="4">
        <v>2002</v>
      </c>
      <c r="C59" s="4" t="s">
        <v>126</v>
      </c>
      <c r="D59" s="4" t="s">
        <v>71</v>
      </c>
      <c r="E59" s="4" t="s">
        <v>72</v>
      </c>
      <c r="F59" s="5">
        <v>8.8947652497944443</v>
      </c>
      <c r="G59" s="5">
        <v>9.4602547073298098</v>
      </c>
      <c r="H59" s="5">
        <v>10.052270200347339</v>
      </c>
      <c r="I59" s="5"/>
      <c r="J59" s="5"/>
      <c r="K59" s="5"/>
    </row>
    <row r="60" spans="1:11" x14ac:dyDescent="0.25">
      <c r="A60" t="str">
        <f t="shared" si="1"/>
        <v>2003All unintentional injury mortality, all age groupsFnonMaori</v>
      </c>
      <c r="B60" s="4">
        <v>2003</v>
      </c>
      <c r="C60" s="4" t="s">
        <v>126</v>
      </c>
      <c r="D60" s="4" t="s">
        <v>71</v>
      </c>
      <c r="E60" s="4" t="s">
        <v>72</v>
      </c>
      <c r="F60" s="5">
        <v>8.2716892221631753</v>
      </c>
      <c r="G60" s="5">
        <v>8.8081701939788335</v>
      </c>
      <c r="H60" s="5">
        <v>9.3703132362717412</v>
      </c>
      <c r="I60" s="5"/>
      <c r="J60" s="5"/>
      <c r="K60" s="5"/>
    </row>
    <row r="61" spans="1:11" x14ac:dyDescent="0.25">
      <c r="A61" t="str">
        <f t="shared" si="1"/>
        <v>2004All unintentional injury mortality, all age groupsFnonMaori</v>
      </c>
      <c r="B61" s="4">
        <v>2004</v>
      </c>
      <c r="C61" s="4" t="s">
        <v>126</v>
      </c>
      <c r="D61" s="4" t="s">
        <v>71</v>
      </c>
      <c r="E61" s="4" t="s">
        <v>72</v>
      </c>
      <c r="F61" s="5">
        <v>7.3776073396413846</v>
      </c>
      <c r="G61" s="5">
        <v>7.8561004078577543</v>
      </c>
      <c r="H61" s="5">
        <v>8.357481748882547</v>
      </c>
      <c r="I61" s="5"/>
      <c r="J61" s="5"/>
      <c r="K61" s="5"/>
    </row>
    <row r="62" spans="1:11" x14ac:dyDescent="0.25">
      <c r="A62" t="str">
        <f t="shared" si="1"/>
        <v>2005All unintentional injury mortality, all age groupsFnonMaori</v>
      </c>
      <c r="B62" s="4">
        <v>2005</v>
      </c>
      <c r="C62" s="4" t="s">
        <v>126</v>
      </c>
      <c r="D62" s="4" t="s">
        <v>71</v>
      </c>
      <c r="E62" s="4" t="s">
        <v>72</v>
      </c>
      <c r="F62" s="5">
        <v>7.374993020919173</v>
      </c>
      <c r="G62" s="5">
        <v>7.8387666133174658</v>
      </c>
      <c r="H62" s="5">
        <v>8.3240633434978939</v>
      </c>
      <c r="I62" s="5"/>
      <c r="J62" s="5"/>
      <c r="K62" s="5"/>
    </row>
    <row r="63" spans="1:11" x14ac:dyDescent="0.25">
      <c r="A63" t="str">
        <f t="shared" si="1"/>
        <v>2006All unintentional injury mortality, all age groupsFnonMaori</v>
      </c>
      <c r="B63" s="4">
        <v>2006</v>
      </c>
      <c r="C63" s="4" t="s">
        <v>126</v>
      </c>
      <c r="D63" s="4" t="s">
        <v>71</v>
      </c>
      <c r="E63" s="4" t="s">
        <v>72</v>
      </c>
      <c r="F63" s="5">
        <v>7.9228410785774246</v>
      </c>
      <c r="G63" s="5">
        <v>8.3923688115978816</v>
      </c>
      <c r="H63" s="5">
        <v>8.8824558108765217</v>
      </c>
      <c r="I63" s="5"/>
      <c r="J63" s="5"/>
      <c r="K63" s="5"/>
    </row>
    <row r="64" spans="1:11" x14ac:dyDescent="0.25">
      <c r="A64" t="str">
        <f t="shared" si="1"/>
        <v>2007All unintentional injury mortality, all age groupsFnonMaori</v>
      </c>
      <c r="B64" s="4">
        <v>2007</v>
      </c>
      <c r="C64" s="4" t="s">
        <v>126</v>
      </c>
      <c r="D64" s="4" t="s">
        <v>71</v>
      </c>
      <c r="E64" s="4" t="s">
        <v>72</v>
      </c>
      <c r="F64" s="5">
        <v>8.6220469436469411</v>
      </c>
      <c r="G64" s="5">
        <v>9.1186506652961086</v>
      </c>
      <c r="H64" s="5">
        <v>9.6363995399094993</v>
      </c>
      <c r="I64" s="5"/>
      <c r="J64" s="5"/>
      <c r="K64" s="5"/>
    </row>
    <row r="65" spans="1:11" x14ac:dyDescent="0.25">
      <c r="A65" t="str">
        <f t="shared" ref="A65:A103" si="2">B65&amp;C65&amp;D65&amp;E65</f>
        <v>2008All unintentional injury mortality, all age groupsFnonMaori</v>
      </c>
      <c r="B65" s="4">
        <v>2008</v>
      </c>
      <c r="C65" s="4" t="s">
        <v>126</v>
      </c>
      <c r="D65" s="4" t="s">
        <v>71</v>
      </c>
      <c r="E65" s="4" t="s">
        <v>72</v>
      </c>
      <c r="F65" s="5">
        <v>8.1163685628492761</v>
      </c>
      <c r="G65" s="5">
        <v>8.5761087263763187</v>
      </c>
      <c r="H65" s="5">
        <v>9.0551063553502118</v>
      </c>
      <c r="I65" s="5"/>
      <c r="J65" s="5"/>
      <c r="K65" s="5"/>
    </row>
    <row r="66" spans="1:11" x14ac:dyDescent="0.25">
      <c r="A66" t="str">
        <f t="shared" si="2"/>
        <v>2009All unintentional injury mortality, all age groupsFnonMaori</v>
      </c>
      <c r="B66" s="4">
        <v>2009</v>
      </c>
      <c r="C66" s="4" t="s">
        <v>126</v>
      </c>
      <c r="D66" s="4" t="s">
        <v>71</v>
      </c>
      <c r="E66" s="4" t="s">
        <v>72</v>
      </c>
      <c r="F66" s="5">
        <v>9.6876125907497812</v>
      </c>
      <c r="G66" s="5">
        <v>10.210953388341876</v>
      </c>
      <c r="H66" s="5">
        <v>10.755218885163364</v>
      </c>
      <c r="I66" s="5"/>
      <c r="J66" s="5"/>
      <c r="K66" s="5"/>
    </row>
    <row r="67" spans="1:11" x14ac:dyDescent="0.25">
      <c r="A67" t="str">
        <f t="shared" si="2"/>
        <v>2010All unintentional injury mortality, all age groupsFnonMaori</v>
      </c>
      <c r="B67" s="4">
        <v>2010</v>
      </c>
      <c r="C67" s="4" t="s">
        <v>126</v>
      </c>
      <c r="D67" s="4" t="s">
        <v>71</v>
      </c>
      <c r="E67" s="4" t="s">
        <v>72</v>
      </c>
      <c r="F67" s="5">
        <v>8.879585820848737</v>
      </c>
      <c r="G67" s="5">
        <v>9.3580547209279938</v>
      </c>
      <c r="H67" s="5">
        <v>9.855606371931394</v>
      </c>
      <c r="I67" s="5"/>
      <c r="J67" s="5"/>
      <c r="K67" s="5"/>
    </row>
    <row r="68" spans="1:11" x14ac:dyDescent="0.25">
      <c r="A68" t="str">
        <f t="shared" si="2"/>
        <v>2011All unintentional injury mortality, all age groupsFnonMaori</v>
      </c>
      <c r="B68" s="4">
        <v>2011</v>
      </c>
      <c r="C68" s="4" t="s">
        <v>126</v>
      </c>
      <c r="D68" s="4" t="s">
        <v>71</v>
      </c>
      <c r="E68" s="4" t="s">
        <v>72</v>
      </c>
      <c r="F68" s="5">
        <v>8.5335989328197037</v>
      </c>
      <c r="G68" s="5">
        <v>9.0041367158376104</v>
      </c>
      <c r="H68" s="5">
        <v>9.4938702645946105</v>
      </c>
      <c r="I68" s="5"/>
      <c r="J68" s="5"/>
      <c r="K68" s="5"/>
    </row>
    <row r="69" spans="1:11" x14ac:dyDescent="0.25">
      <c r="A69" t="str">
        <f t="shared" si="2"/>
        <v>2012All unintentional injury mortality, all age groupsFnonMaori</v>
      </c>
      <c r="B69" s="4">
        <v>2012</v>
      </c>
      <c r="C69" s="4" t="s">
        <v>126</v>
      </c>
      <c r="D69" s="4" t="s">
        <v>71</v>
      </c>
      <c r="E69" s="4" t="s">
        <v>72</v>
      </c>
      <c r="F69" s="5">
        <v>6.2955356511329024</v>
      </c>
      <c r="G69" s="5">
        <v>6.6557617480251086</v>
      </c>
      <c r="H69" s="5">
        <v>7.0312274001582953</v>
      </c>
      <c r="I69" s="5"/>
      <c r="J69" s="5"/>
      <c r="K69" s="5"/>
    </row>
    <row r="70" spans="1:11" x14ac:dyDescent="0.25">
      <c r="A70" t="str">
        <f t="shared" si="2"/>
        <v>1996All unintentional injury mortality, all age groupsMMaori</v>
      </c>
      <c r="B70" s="4">
        <v>1996</v>
      </c>
      <c r="C70" s="4" t="s">
        <v>126</v>
      </c>
      <c r="D70" s="4" t="s">
        <v>73</v>
      </c>
      <c r="E70" s="4" t="s">
        <v>9</v>
      </c>
      <c r="F70" s="5">
        <v>53.828885585399995</v>
      </c>
      <c r="G70" s="5">
        <v>59.035298171362115</v>
      </c>
      <c r="H70" s="5">
        <v>64.609319210358422</v>
      </c>
      <c r="I70" s="5">
        <v>1.8642504431973046</v>
      </c>
      <c r="J70" s="5">
        <v>2.072705295621585</v>
      </c>
      <c r="K70" s="5">
        <v>2.304468939875735</v>
      </c>
    </row>
    <row r="71" spans="1:11" x14ac:dyDescent="0.25">
      <c r="A71" t="str">
        <f t="shared" si="2"/>
        <v>1997All unintentional injury mortality, all age groupsMMaori</v>
      </c>
      <c r="B71" s="4">
        <v>1997</v>
      </c>
      <c r="C71" s="4" t="s">
        <v>126</v>
      </c>
      <c r="D71" s="4" t="s">
        <v>73</v>
      </c>
      <c r="E71" s="4" t="s">
        <v>9</v>
      </c>
      <c r="F71" s="5">
        <v>49.612134265791774</v>
      </c>
      <c r="G71" s="5">
        <v>54.576678296618987</v>
      </c>
      <c r="H71" s="5">
        <v>59.903490962620836</v>
      </c>
      <c r="I71" s="5">
        <v>1.7762711664968458</v>
      </c>
      <c r="J71" s="5">
        <v>1.9802990531075229</v>
      </c>
      <c r="K71" s="5">
        <v>2.2077622007864277</v>
      </c>
    </row>
    <row r="72" spans="1:11" x14ac:dyDescent="0.25">
      <c r="A72" t="str">
        <f t="shared" si="2"/>
        <v>1998All unintentional injury mortality, all age groupsMMaori</v>
      </c>
      <c r="B72" s="4">
        <v>1998</v>
      </c>
      <c r="C72" s="4" t="s">
        <v>126</v>
      </c>
      <c r="D72" s="4" t="s">
        <v>73</v>
      </c>
      <c r="E72" s="4" t="s">
        <v>9</v>
      </c>
      <c r="F72" s="5">
        <v>45.071157548139894</v>
      </c>
      <c r="G72" s="5">
        <v>49.772976431490719</v>
      </c>
      <c r="H72" s="5">
        <v>54.831989564040605</v>
      </c>
      <c r="I72" s="5">
        <v>1.6589811189411781</v>
      </c>
      <c r="J72" s="5">
        <v>1.8561765769930554</v>
      </c>
      <c r="K72" s="5">
        <v>2.0768117524909688</v>
      </c>
    </row>
    <row r="73" spans="1:11" x14ac:dyDescent="0.25">
      <c r="A73" t="str">
        <f t="shared" si="2"/>
        <v>1999All unintentional injury mortality, all age groupsMMaori</v>
      </c>
      <c r="B73" s="4">
        <v>1999</v>
      </c>
      <c r="C73" s="4" t="s">
        <v>126</v>
      </c>
      <c r="D73" s="4" t="s">
        <v>73</v>
      </c>
      <c r="E73" s="4" t="s">
        <v>9</v>
      </c>
      <c r="F73" s="5">
        <v>42.113414872831243</v>
      </c>
      <c r="G73" s="5">
        <v>46.620470733109407</v>
      </c>
      <c r="H73" s="5">
        <v>51.478491330673926</v>
      </c>
      <c r="I73" s="5">
        <v>1.5760089410127471</v>
      </c>
      <c r="J73" s="5">
        <v>1.7671925627676985</v>
      </c>
      <c r="K73" s="5">
        <v>1.9815684242848512</v>
      </c>
    </row>
    <row r="74" spans="1:11" x14ac:dyDescent="0.25">
      <c r="A74" t="str">
        <f t="shared" si="2"/>
        <v>2000All unintentional injury mortality, all age groupsMMaori</v>
      </c>
      <c r="B74" s="4">
        <v>2000</v>
      </c>
      <c r="C74" s="4" t="s">
        <v>126</v>
      </c>
      <c r="D74" s="4" t="s">
        <v>73</v>
      </c>
      <c r="E74" s="4" t="s">
        <v>9</v>
      </c>
      <c r="F74" s="5">
        <v>40.576546829323647</v>
      </c>
      <c r="G74" s="5">
        <v>44.955509465728646</v>
      </c>
      <c r="H74" s="5">
        <v>49.6782212765849</v>
      </c>
      <c r="I74" s="5">
        <v>1.5102222372561311</v>
      </c>
      <c r="J74" s="5">
        <v>1.6945294356057798</v>
      </c>
      <c r="K74" s="5">
        <v>1.9013294449639686</v>
      </c>
    </row>
    <row r="75" spans="1:11" x14ac:dyDescent="0.25">
      <c r="A75" t="str">
        <f t="shared" si="2"/>
        <v>2001All unintentional injury mortality, all age groupsMMaori</v>
      </c>
      <c r="B75" s="4">
        <v>2001</v>
      </c>
      <c r="C75" s="4" t="s">
        <v>126</v>
      </c>
      <c r="D75" s="4" t="s">
        <v>73</v>
      </c>
      <c r="E75" s="4" t="s">
        <v>9</v>
      </c>
      <c r="F75" s="5">
        <v>43.146195476667174</v>
      </c>
      <c r="G75" s="5">
        <v>47.617929365104835</v>
      </c>
      <c r="H75" s="5">
        <v>52.4272416045524</v>
      </c>
      <c r="I75" s="5">
        <v>1.6553357332529981</v>
      </c>
      <c r="J75" s="5">
        <v>1.8514989402721072</v>
      </c>
      <c r="K75" s="5">
        <v>2.0709081891756638</v>
      </c>
    </row>
    <row r="76" spans="1:11" x14ac:dyDescent="0.25">
      <c r="A76" t="str">
        <f t="shared" si="2"/>
        <v>2002All unintentional injury mortality, all age groupsMMaori</v>
      </c>
      <c r="B76" s="4">
        <v>2002</v>
      </c>
      <c r="C76" s="4" t="s">
        <v>126</v>
      </c>
      <c r="D76" s="4" t="s">
        <v>73</v>
      </c>
      <c r="E76" s="4" t="s">
        <v>9</v>
      </c>
      <c r="F76" s="5">
        <v>44.795804055227407</v>
      </c>
      <c r="G76" s="5">
        <v>49.316899256309846</v>
      </c>
      <c r="H76" s="5">
        <v>54.170646982612006</v>
      </c>
      <c r="I76" s="5">
        <v>1.8019809624353871</v>
      </c>
      <c r="J76" s="5">
        <v>2.012032000856002</v>
      </c>
      <c r="K76" s="5">
        <v>2.2465680031365838</v>
      </c>
    </row>
    <row r="77" spans="1:11" x14ac:dyDescent="0.25">
      <c r="A77" t="str">
        <f t="shared" si="2"/>
        <v>2003All unintentional injury mortality, all age groupsMMaori</v>
      </c>
      <c r="B77" s="4">
        <v>2003</v>
      </c>
      <c r="C77" s="4" t="s">
        <v>126</v>
      </c>
      <c r="D77" s="4" t="s">
        <v>73</v>
      </c>
      <c r="E77" s="4" t="s">
        <v>9</v>
      </c>
      <c r="F77" s="5">
        <v>45.946435567811605</v>
      </c>
      <c r="G77" s="5">
        <v>50.484041673897387</v>
      </c>
      <c r="H77" s="5">
        <v>55.348568909141306</v>
      </c>
      <c r="I77" s="5">
        <v>1.9264541478508292</v>
      </c>
      <c r="J77" s="5">
        <v>2.148048469315389</v>
      </c>
      <c r="K77" s="5">
        <v>2.3951321300201891</v>
      </c>
    </row>
    <row r="78" spans="1:11" x14ac:dyDescent="0.25">
      <c r="A78" t="str">
        <f t="shared" si="2"/>
        <v>2004All unintentional injury mortality, all age groupsMMaori</v>
      </c>
      <c r="B78" s="4">
        <v>2004</v>
      </c>
      <c r="C78" s="4" t="s">
        <v>126</v>
      </c>
      <c r="D78" s="4" t="s">
        <v>73</v>
      </c>
      <c r="E78" s="4" t="s">
        <v>9</v>
      </c>
      <c r="F78" s="5">
        <v>44.845115616740451</v>
      </c>
      <c r="G78" s="5">
        <v>49.284458931514301</v>
      </c>
      <c r="H78" s="5">
        <v>54.044378306278915</v>
      </c>
      <c r="I78" s="5">
        <v>2.0168274012535505</v>
      </c>
      <c r="J78" s="5">
        <v>2.2512654054339358</v>
      </c>
      <c r="K78" s="5">
        <v>2.5129547141979067</v>
      </c>
    </row>
    <row r="79" spans="1:11" x14ac:dyDescent="0.25">
      <c r="A79" t="str">
        <f t="shared" si="2"/>
        <v>2005All unintentional injury mortality, all age groupsMMaori</v>
      </c>
      <c r="B79" s="4">
        <v>2005</v>
      </c>
      <c r="C79" s="4" t="s">
        <v>126</v>
      </c>
      <c r="D79" s="4" t="s">
        <v>73</v>
      </c>
      <c r="E79" s="4" t="s">
        <v>9</v>
      </c>
      <c r="F79" s="5">
        <v>44.61821606430216</v>
      </c>
      <c r="G79" s="5">
        <v>49.00396678165864</v>
      </c>
      <c r="H79" s="5">
        <v>53.704261328152342</v>
      </c>
      <c r="I79" s="5">
        <v>1.9753949544910883</v>
      </c>
      <c r="J79" s="5">
        <v>2.203734320499219</v>
      </c>
      <c r="K79" s="5">
        <v>2.4584678341437285</v>
      </c>
    </row>
    <row r="80" spans="1:11" x14ac:dyDescent="0.25">
      <c r="A80" t="str">
        <f t="shared" si="2"/>
        <v>2006All unintentional injury mortality, all age groupsMMaori</v>
      </c>
      <c r="B80" s="4">
        <v>2006</v>
      </c>
      <c r="C80" s="4" t="s">
        <v>126</v>
      </c>
      <c r="D80" s="4" t="s">
        <v>73</v>
      </c>
      <c r="E80" s="4" t="s">
        <v>9</v>
      </c>
      <c r="F80" s="5">
        <v>42.933348412683785</v>
      </c>
      <c r="G80" s="5">
        <v>47.198653904253817</v>
      </c>
      <c r="H80" s="5">
        <v>51.773035327513583</v>
      </c>
      <c r="I80" s="5">
        <v>1.8733869830828151</v>
      </c>
      <c r="J80" s="5">
        <v>2.0913001023916094</v>
      </c>
      <c r="K80" s="5">
        <v>2.3345609624478847</v>
      </c>
    </row>
    <row r="81" spans="1:11" x14ac:dyDescent="0.25">
      <c r="A81" t="str">
        <f t="shared" si="2"/>
        <v>2007All unintentional injury mortality, all age groupsMMaori</v>
      </c>
      <c r="B81" s="4">
        <v>2007</v>
      </c>
      <c r="C81" s="4" t="s">
        <v>126</v>
      </c>
      <c r="D81" s="4" t="s">
        <v>73</v>
      </c>
      <c r="E81" s="4" t="s">
        <v>9</v>
      </c>
      <c r="F81" s="5">
        <v>42.534694448280902</v>
      </c>
      <c r="G81" s="5">
        <v>46.750329227546835</v>
      </c>
      <c r="H81" s="5">
        <v>51.270736030022938</v>
      </c>
      <c r="I81" s="5">
        <v>1.7759103198763444</v>
      </c>
      <c r="J81" s="5">
        <v>1.9813046947055535</v>
      </c>
      <c r="K81" s="5">
        <v>2.2104541255977392</v>
      </c>
    </row>
    <row r="82" spans="1:11" x14ac:dyDescent="0.25">
      <c r="A82" t="str">
        <f t="shared" si="2"/>
        <v>2008All unintentional injury mortality, all age groupsMMaori</v>
      </c>
      <c r="B82" s="4">
        <v>2008</v>
      </c>
      <c r="C82" s="4" t="s">
        <v>126</v>
      </c>
      <c r="D82" s="4" t="s">
        <v>73</v>
      </c>
      <c r="E82" s="4" t="s">
        <v>9</v>
      </c>
      <c r="F82" s="5">
        <v>42.291388617670357</v>
      </c>
      <c r="G82" s="5">
        <v>46.448423665881229</v>
      </c>
      <c r="H82" s="5">
        <v>50.903599170809628</v>
      </c>
      <c r="I82" s="5">
        <v>1.822158703679595</v>
      </c>
      <c r="J82" s="5">
        <v>2.0322193739660142</v>
      </c>
      <c r="K82" s="5">
        <v>2.2664960936624405</v>
      </c>
    </row>
    <row r="83" spans="1:11" x14ac:dyDescent="0.25">
      <c r="A83" t="str">
        <f t="shared" si="2"/>
        <v>2009All unintentional injury mortality, all age groupsMMaori</v>
      </c>
      <c r="B83" s="4">
        <v>2009</v>
      </c>
      <c r="C83" s="4" t="s">
        <v>126</v>
      </c>
      <c r="D83" s="4" t="s">
        <v>73</v>
      </c>
      <c r="E83" s="4" t="s">
        <v>9</v>
      </c>
      <c r="F83" s="5">
        <v>40.73410377059119</v>
      </c>
      <c r="G83" s="5">
        <v>44.766486534474041</v>
      </c>
      <c r="H83" s="5">
        <v>49.090057721319887</v>
      </c>
      <c r="I83" s="5">
        <v>1.8208989956051427</v>
      </c>
      <c r="J83" s="5">
        <v>2.0324011601883329</v>
      </c>
      <c r="K83" s="5">
        <v>2.2684698524764326</v>
      </c>
    </row>
    <row r="84" spans="1:11" x14ac:dyDescent="0.25">
      <c r="A84" t="str">
        <f t="shared" si="2"/>
        <v>2010All unintentional injury mortality, all age groupsMMaori</v>
      </c>
      <c r="B84" s="4">
        <v>2010</v>
      </c>
      <c r="C84" s="4" t="s">
        <v>126</v>
      </c>
      <c r="D84" s="4" t="s">
        <v>73</v>
      </c>
      <c r="E84" s="4" t="s">
        <v>9</v>
      </c>
      <c r="F84" s="5">
        <v>38.088252572213818</v>
      </c>
      <c r="G84" s="5">
        <v>41.951459713851115</v>
      </c>
      <c r="H84" s="5">
        <v>46.100278841847143</v>
      </c>
      <c r="I84" s="5">
        <v>1.8153397401639682</v>
      </c>
      <c r="J84" s="5">
        <v>2.0319959860701018</v>
      </c>
      <c r="K84" s="5">
        <v>2.2745096116455081</v>
      </c>
    </row>
    <row r="85" spans="1:11" x14ac:dyDescent="0.25">
      <c r="A85" t="str">
        <f t="shared" si="2"/>
        <v>2011All unintentional injury mortality, all age groupsMMaori</v>
      </c>
      <c r="B85" s="4">
        <v>2011</v>
      </c>
      <c r="C85" s="4" t="s">
        <v>126</v>
      </c>
      <c r="D85" s="4" t="s">
        <v>73</v>
      </c>
      <c r="E85" s="4" t="s">
        <v>9</v>
      </c>
      <c r="F85" s="5">
        <v>32.743524452514826</v>
      </c>
      <c r="G85" s="5">
        <v>36.302183710325018</v>
      </c>
      <c r="H85" s="5">
        <v>40.142108289152482</v>
      </c>
      <c r="I85" s="5">
        <v>1.6698892683585789</v>
      </c>
      <c r="J85" s="5">
        <v>1.8819900194427452</v>
      </c>
      <c r="K85" s="5">
        <v>2.1210307176616623</v>
      </c>
    </row>
    <row r="86" spans="1:11" x14ac:dyDescent="0.25">
      <c r="A86" t="str">
        <f t="shared" si="2"/>
        <v>2012All unintentional injury mortality, all age groupsMMaori</v>
      </c>
      <c r="B86" s="4">
        <v>2012</v>
      </c>
      <c r="C86" s="4" t="s">
        <v>126</v>
      </c>
      <c r="D86" s="4" t="s">
        <v>73</v>
      </c>
      <c r="E86" s="4" t="s">
        <v>9</v>
      </c>
      <c r="F86" s="5">
        <v>31.400461521771668</v>
      </c>
      <c r="G86" s="5">
        <v>34.872839334111895</v>
      </c>
      <c r="H86" s="5">
        <v>38.624294480849947</v>
      </c>
      <c r="I86" s="5">
        <v>1.7525010400825012</v>
      </c>
      <c r="J86" s="5">
        <v>1.9816042769081159</v>
      </c>
      <c r="K86" s="5">
        <v>2.2406580198524049</v>
      </c>
    </row>
    <row r="87" spans="1:11" x14ac:dyDescent="0.25">
      <c r="A87" t="str">
        <f t="shared" si="2"/>
        <v>1996All unintentional injury mortality, all age groupsMnonMaori</v>
      </c>
      <c r="B87" s="4">
        <v>1996</v>
      </c>
      <c r="C87" s="4" t="s">
        <v>126</v>
      </c>
      <c r="D87" s="4" t="s">
        <v>73</v>
      </c>
      <c r="E87" s="4" t="s">
        <v>72</v>
      </c>
      <c r="F87" s="5">
        <v>27.119465752830603</v>
      </c>
      <c r="G87" s="5">
        <v>28.482244097156119</v>
      </c>
      <c r="H87" s="5">
        <v>29.89576941991622</v>
      </c>
      <c r="I87" s="5"/>
      <c r="J87" s="5"/>
      <c r="K87" s="5"/>
    </row>
    <row r="88" spans="1:11" x14ac:dyDescent="0.25">
      <c r="A88" t="str">
        <f t="shared" si="2"/>
        <v>1997All unintentional injury mortality, all age groupsMnonMaori</v>
      </c>
      <c r="B88" s="4">
        <v>1997</v>
      </c>
      <c r="C88" s="4" t="s">
        <v>126</v>
      </c>
      <c r="D88" s="4" t="s">
        <v>73</v>
      </c>
      <c r="E88" s="4" t="s">
        <v>72</v>
      </c>
      <c r="F88" s="5">
        <v>26.229488308843543</v>
      </c>
      <c r="G88" s="5">
        <v>27.559816387820934</v>
      </c>
      <c r="H88" s="5">
        <v>28.940136666990913</v>
      </c>
      <c r="I88" s="5"/>
      <c r="J88" s="5"/>
      <c r="K88" s="5"/>
    </row>
    <row r="89" spans="1:11" x14ac:dyDescent="0.25">
      <c r="A89" t="str">
        <f t="shared" si="2"/>
        <v>1998All unintentional injury mortality, all age groupsMnonMaori</v>
      </c>
      <c r="B89" s="4">
        <v>1998</v>
      </c>
      <c r="C89" s="4" t="s">
        <v>126</v>
      </c>
      <c r="D89" s="4" t="s">
        <v>73</v>
      </c>
      <c r="E89" s="4" t="s">
        <v>72</v>
      </c>
      <c r="F89" s="5">
        <v>25.50669681004128</v>
      </c>
      <c r="G89" s="5">
        <v>26.814785321836833</v>
      </c>
      <c r="H89" s="5">
        <v>28.172569038419894</v>
      </c>
      <c r="I89" s="5"/>
      <c r="J89" s="5"/>
      <c r="K89" s="5"/>
    </row>
    <row r="90" spans="1:11" x14ac:dyDescent="0.25">
      <c r="A90" t="str">
        <f t="shared" si="2"/>
        <v>1999All unintentional injury mortality, all age groupsMnonMaori</v>
      </c>
      <c r="B90" s="4">
        <v>1999</v>
      </c>
      <c r="C90" s="4" t="s">
        <v>126</v>
      </c>
      <c r="D90" s="4" t="s">
        <v>73</v>
      </c>
      <c r="E90" s="4" t="s">
        <v>72</v>
      </c>
      <c r="F90" s="5">
        <v>25.099373799649772</v>
      </c>
      <c r="G90" s="5">
        <v>26.381092652458026</v>
      </c>
      <c r="H90" s="5">
        <v>27.711301042542935</v>
      </c>
      <c r="I90" s="5"/>
      <c r="J90" s="5"/>
      <c r="K90" s="5"/>
    </row>
    <row r="91" spans="1:11" x14ac:dyDescent="0.25">
      <c r="A91" t="str">
        <f t="shared" si="2"/>
        <v>2000All unintentional injury mortality, all age groupsMnonMaori</v>
      </c>
      <c r="B91" s="4">
        <v>2000</v>
      </c>
      <c r="C91" s="4" t="s">
        <v>126</v>
      </c>
      <c r="D91" s="4" t="s">
        <v>73</v>
      </c>
      <c r="E91" s="4" t="s">
        <v>72</v>
      </c>
      <c r="F91" s="5">
        <v>25.253094017696856</v>
      </c>
      <c r="G91" s="5">
        <v>26.529789640188479</v>
      </c>
      <c r="H91" s="5">
        <v>27.854310569982815</v>
      </c>
      <c r="I91" s="5"/>
      <c r="J91" s="5"/>
      <c r="K91" s="5"/>
    </row>
    <row r="92" spans="1:11" x14ac:dyDescent="0.25">
      <c r="A92" t="str">
        <f t="shared" si="2"/>
        <v>2001All unintentional injury mortality, all age groupsMnonMaori</v>
      </c>
      <c r="B92" s="4">
        <v>2001</v>
      </c>
      <c r="C92" s="4" t="s">
        <v>126</v>
      </c>
      <c r="D92" s="4" t="s">
        <v>73</v>
      </c>
      <c r="E92" s="4" t="s">
        <v>72</v>
      </c>
      <c r="F92" s="5">
        <v>24.492464949020292</v>
      </c>
      <c r="G92" s="5">
        <v>25.718583105484587</v>
      </c>
      <c r="H92" s="5">
        <v>26.990189586760319</v>
      </c>
      <c r="I92" s="5"/>
      <c r="J92" s="5"/>
      <c r="K92" s="5"/>
    </row>
    <row r="93" spans="1:11" x14ac:dyDescent="0.25">
      <c r="A93" t="str">
        <f t="shared" si="2"/>
        <v>2002All unintentional injury mortality, all age groupsMnonMaori</v>
      </c>
      <c r="B93" s="4">
        <v>2002</v>
      </c>
      <c r="C93" s="4" t="s">
        <v>126</v>
      </c>
      <c r="D93" s="4" t="s">
        <v>73</v>
      </c>
      <c r="E93" s="4" t="s">
        <v>72</v>
      </c>
      <c r="F93" s="5">
        <v>23.343143526144821</v>
      </c>
      <c r="G93" s="5">
        <v>24.510991492843246</v>
      </c>
      <c r="H93" s="5">
        <v>25.722139223297333</v>
      </c>
      <c r="I93" s="5"/>
      <c r="J93" s="5"/>
      <c r="K93" s="5"/>
    </row>
    <row r="94" spans="1:11" x14ac:dyDescent="0.25">
      <c r="A94" t="str">
        <f t="shared" si="2"/>
        <v>2003All unintentional injury mortality, all age groupsMnonMaori</v>
      </c>
      <c r="B94" s="4">
        <v>2003</v>
      </c>
      <c r="C94" s="4" t="s">
        <v>126</v>
      </c>
      <c r="D94" s="4" t="s">
        <v>73</v>
      </c>
      <c r="E94" s="4" t="s">
        <v>72</v>
      </c>
      <c r="F94" s="5">
        <v>22.38549633116428</v>
      </c>
      <c r="G94" s="5">
        <v>23.50228237167633</v>
      </c>
      <c r="H94" s="5">
        <v>24.660360366025046</v>
      </c>
      <c r="I94" s="5"/>
      <c r="J94" s="5"/>
      <c r="K94" s="5"/>
    </row>
    <row r="95" spans="1:11" x14ac:dyDescent="0.25">
      <c r="A95" t="str">
        <f t="shared" si="2"/>
        <v>2004All unintentional injury mortality, all age groupsMnonMaori</v>
      </c>
      <c r="B95" s="4">
        <v>2004</v>
      </c>
      <c r="C95" s="4" t="s">
        <v>126</v>
      </c>
      <c r="D95" s="4" t="s">
        <v>73</v>
      </c>
      <c r="E95" s="4" t="s">
        <v>72</v>
      </c>
      <c r="F95" s="5">
        <v>20.838707511980608</v>
      </c>
      <c r="G95" s="5">
        <v>21.891891916677245</v>
      </c>
      <c r="H95" s="5">
        <v>22.984516419039895</v>
      </c>
      <c r="I95" s="5"/>
      <c r="J95" s="5"/>
      <c r="K95" s="5"/>
    </row>
    <row r="96" spans="1:11" x14ac:dyDescent="0.25">
      <c r="A96" t="str">
        <f t="shared" si="2"/>
        <v>2005All unintentional injury mortality, all age groupsMnonMaori</v>
      </c>
      <c r="B96" s="4">
        <v>2005</v>
      </c>
      <c r="C96" s="4" t="s">
        <v>126</v>
      </c>
      <c r="D96" s="4" t="s">
        <v>73</v>
      </c>
      <c r="E96" s="4" t="s">
        <v>72</v>
      </c>
      <c r="F96" s="5">
        <v>21.180133326505345</v>
      </c>
      <c r="G96" s="5">
        <v>22.236785226704466</v>
      </c>
      <c r="H96" s="5">
        <v>23.332505686056102</v>
      </c>
      <c r="I96" s="5"/>
      <c r="J96" s="5"/>
      <c r="K96" s="5"/>
    </row>
    <row r="97" spans="1:11" x14ac:dyDescent="0.25">
      <c r="A97" t="str">
        <f t="shared" si="2"/>
        <v>2006All unintentional injury mortality, all age groupsMnonMaori</v>
      </c>
      <c r="B97" s="4">
        <v>2006</v>
      </c>
      <c r="C97" s="4" t="s">
        <v>126</v>
      </c>
      <c r="D97" s="4" t="s">
        <v>73</v>
      </c>
      <c r="E97" s="4" t="s">
        <v>72</v>
      </c>
      <c r="F97" s="5">
        <v>21.5167536499218</v>
      </c>
      <c r="G97" s="5">
        <v>22.56904872250399</v>
      </c>
      <c r="H97" s="5">
        <v>23.659496904235468</v>
      </c>
      <c r="I97" s="5"/>
      <c r="J97" s="5"/>
      <c r="K97" s="5"/>
    </row>
    <row r="98" spans="1:11" x14ac:dyDescent="0.25">
      <c r="A98" t="str">
        <f t="shared" si="2"/>
        <v>2007All unintentional injury mortality, all age groupsMnonMaori</v>
      </c>
      <c r="B98" s="4">
        <v>2007</v>
      </c>
      <c r="C98" s="4" t="s">
        <v>126</v>
      </c>
      <c r="D98" s="4" t="s">
        <v>73</v>
      </c>
      <c r="E98" s="4" t="s">
        <v>72</v>
      </c>
      <c r="F98" s="5">
        <v>22.521683534304096</v>
      </c>
      <c r="G98" s="5">
        <v>23.595729295182696</v>
      </c>
      <c r="H98" s="5">
        <v>24.707763274486634</v>
      </c>
      <c r="I98" s="5"/>
      <c r="J98" s="5"/>
      <c r="K98" s="5"/>
    </row>
    <row r="99" spans="1:11" x14ac:dyDescent="0.25">
      <c r="A99" t="str">
        <f t="shared" si="2"/>
        <v>2008All unintentional injury mortality, all age groupsMnonMaori</v>
      </c>
      <c r="B99" s="4">
        <v>2008</v>
      </c>
      <c r="C99" s="4" t="s">
        <v>126</v>
      </c>
      <c r="D99" s="4" t="s">
        <v>73</v>
      </c>
      <c r="E99" s="4" t="s">
        <v>72</v>
      </c>
      <c r="F99" s="5">
        <v>21.82487290213993</v>
      </c>
      <c r="G99" s="5">
        <v>22.856008687307206</v>
      </c>
      <c r="H99" s="5">
        <v>23.92328106138195</v>
      </c>
      <c r="I99" s="5"/>
      <c r="J99" s="5"/>
      <c r="K99" s="5"/>
    </row>
    <row r="100" spans="1:11" x14ac:dyDescent="0.25">
      <c r="A100" t="str">
        <f t="shared" si="2"/>
        <v>2009All unintentional injury mortality, all age groupsMnonMaori</v>
      </c>
      <c r="B100" s="4">
        <v>2009</v>
      </c>
      <c r="C100" s="4" t="s">
        <v>126</v>
      </c>
      <c r="D100" s="4" t="s">
        <v>73</v>
      </c>
      <c r="E100" s="4" t="s">
        <v>72</v>
      </c>
      <c r="F100" s="5">
        <v>21.042915773772286</v>
      </c>
      <c r="G100" s="5">
        <v>22.026402765055373</v>
      </c>
      <c r="H100" s="5">
        <v>23.043991038269528</v>
      </c>
      <c r="I100" s="5"/>
      <c r="J100" s="5"/>
      <c r="K100" s="5"/>
    </row>
    <row r="101" spans="1:11" x14ac:dyDescent="0.25">
      <c r="A101" t="str">
        <f t="shared" si="2"/>
        <v>2010All unintentional injury mortality, all age groupsMnonMaori</v>
      </c>
      <c r="B101" s="4">
        <v>2010</v>
      </c>
      <c r="C101" s="4" t="s">
        <v>126</v>
      </c>
      <c r="D101" s="4" t="s">
        <v>73</v>
      </c>
      <c r="E101" s="4" t="s">
        <v>72</v>
      </c>
      <c r="F101" s="5">
        <v>19.715281833525477</v>
      </c>
      <c r="G101" s="5">
        <v>20.645444184653929</v>
      </c>
      <c r="H101" s="5">
        <v>21.608159539930799</v>
      </c>
      <c r="I101" s="5"/>
      <c r="J101" s="5"/>
      <c r="K101" s="5"/>
    </row>
    <row r="102" spans="1:11" x14ac:dyDescent="0.25">
      <c r="A102" t="str">
        <f t="shared" si="2"/>
        <v>2011All unintentional injury mortality, all age groupsMnonMaori</v>
      </c>
      <c r="B102" s="4">
        <v>2011</v>
      </c>
      <c r="C102" s="4" t="s">
        <v>126</v>
      </c>
      <c r="D102" s="4" t="s">
        <v>73</v>
      </c>
      <c r="E102" s="4" t="s">
        <v>72</v>
      </c>
      <c r="F102" s="5">
        <v>18.403959329639857</v>
      </c>
      <c r="G102" s="5">
        <v>19.289254106179609</v>
      </c>
      <c r="H102" s="5">
        <v>20.206128726770686</v>
      </c>
      <c r="I102" s="5"/>
      <c r="J102" s="5"/>
      <c r="K102" s="5"/>
    </row>
    <row r="103" spans="1:11" x14ac:dyDescent="0.25">
      <c r="A103" t="str">
        <f t="shared" si="2"/>
        <v>2012All unintentional injury mortality, all age groupsMnonMaori</v>
      </c>
      <c r="B103" s="4">
        <v>2012</v>
      </c>
      <c r="C103" s="4" t="s">
        <v>126</v>
      </c>
      <c r="D103" s="4" t="s">
        <v>73</v>
      </c>
      <c r="E103" s="4" t="s">
        <v>72</v>
      </c>
      <c r="F103" s="5">
        <v>16.766732563658618</v>
      </c>
      <c r="G103" s="5">
        <v>17.598286267591106</v>
      </c>
      <c r="H103" s="5">
        <v>18.460407897481414</v>
      </c>
      <c r="I103" s="5"/>
      <c r="J103" s="5"/>
      <c r="K103" s="5"/>
    </row>
    <row r="104" spans="1:11" x14ac:dyDescent="0.25">
      <c r="A104" t="str">
        <f t="shared" ref="A104:A134" si="3">B104&amp;C104&amp;D104&amp;E104</f>
        <v>1996All unintentional injury mortality, 0-14 yearsTMaori</v>
      </c>
      <c r="B104" s="4">
        <v>1996</v>
      </c>
      <c r="C104" s="4" t="s">
        <v>127</v>
      </c>
      <c r="D104" s="4" t="s">
        <v>74</v>
      </c>
      <c r="E104" s="4" t="s">
        <v>9</v>
      </c>
      <c r="F104" s="5">
        <v>20.745898523164787</v>
      </c>
      <c r="G104" s="5">
        <v>24.511490790043322</v>
      </c>
      <c r="H104" s="5">
        <v>28.762954304519781</v>
      </c>
      <c r="I104" s="5">
        <v>2.4127568239809731</v>
      </c>
      <c r="J104" s="5">
        <v>3.0157528075588829</v>
      </c>
      <c r="K104" s="5">
        <v>3.7694494969008963</v>
      </c>
    </row>
    <row r="105" spans="1:11" x14ac:dyDescent="0.25">
      <c r="A105" t="str">
        <f t="shared" si="3"/>
        <v>1997All unintentional injury mortality, 0-14 yearsTMaori</v>
      </c>
      <c r="B105" s="4">
        <v>1997</v>
      </c>
      <c r="C105" s="4" t="s">
        <v>127</v>
      </c>
      <c r="D105" s="4" t="s">
        <v>74</v>
      </c>
      <c r="E105" s="4" t="s">
        <v>9</v>
      </c>
      <c r="F105" s="5">
        <v>19.5982530112375</v>
      </c>
      <c r="G105" s="5">
        <v>23.238763230710646</v>
      </c>
      <c r="H105" s="5">
        <v>27.359369215684207</v>
      </c>
      <c r="I105" s="5">
        <v>2.2968308041405883</v>
      </c>
      <c r="J105" s="5">
        <v>2.8785966935355902</v>
      </c>
      <c r="K105" s="5">
        <v>3.6077184741235429</v>
      </c>
    </row>
    <row r="106" spans="1:11" x14ac:dyDescent="0.25">
      <c r="A106" t="str">
        <f t="shared" si="3"/>
        <v>1998All unintentional injury mortality, 0-14 yearsTMaori</v>
      </c>
      <c r="B106" s="4">
        <v>1998</v>
      </c>
      <c r="C106" s="4" t="s">
        <v>127</v>
      </c>
      <c r="D106" s="4" t="s">
        <v>74</v>
      </c>
      <c r="E106" s="4" t="s">
        <v>9</v>
      </c>
      <c r="F106" s="5">
        <v>15.38701837927046</v>
      </c>
      <c r="G106" s="5">
        <v>18.605213383840191</v>
      </c>
      <c r="H106" s="5">
        <v>22.297859925662092</v>
      </c>
      <c r="I106" s="5">
        <v>1.6938419606809738</v>
      </c>
      <c r="J106" s="5">
        <v>2.143459750314995</v>
      </c>
      <c r="K106" s="5">
        <v>2.7124252485593936</v>
      </c>
    </row>
    <row r="107" spans="1:11" x14ac:dyDescent="0.25">
      <c r="A107" t="str">
        <f t="shared" si="3"/>
        <v>1999All unintentional injury mortality, 0-14 yearsTMaori</v>
      </c>
      <c r="B107" s="4">
        <v>1999</v>
      </c>
      <c r="C107" s="4" t="s">
        <v>127</v>
      </c>
      <c r="D107" s="4" t="s">
        <v>74</v>
      </c>
      <c r="E107" s="4" t="s">
        <v>9</v>
      </c>
      <c r="F107" s="5">
        <v>13.876257203302648</v>
      </c>
      <c r="G107" s="5">
        <v>16.915676381074846</v>
      </c>
      <c r="H107" s="5">
        <v>20.422971201129098</v>
      </c>
      <c r="I107" s="5">
        <v>1.5168669794396077</v>
      </c>
      <c r="J107" s="5">
        <v>1.9300738999063123</v>
      </c>
      <c r="K107" s="5">
        <v>2.4558417511836117</v>
      </c>
    </row>
    <row r="108" spans="1:11" x14ac:dyDescent="0.25">
      <c r="A108" t="str">
        <f t="shared" si="3"/>
        <v>2000All unintentional injury mortality, 0-14 yearsTMaori</v>
      </c>
      <c r="B108" s="4">
        <v>2000</v>
      </c>
      <c r="C108" s="4" t="s">
        <v>127</v>
      </c>
      <c r="D108" s="4" t="s">
        <v>74</v>
      </c>
      <c r="E108" s="4" t="s">
        <v>9</v>
      </c>
      <c r="F108" s="5">
        <v>12.733958554308307</v>
      </c>
      <c r="G108" s="5">
        <v>15.633765242652439</v>
      </c>
      <c r="H108" s="5">
        <v>18.996441979283944</v>
      </c>
      <c r="I108" s="5">
        <v>1.3572424452461305</v>
      </c>
      <c r="J108" s="5">
        <v>1.7335766553400767</v>
      </c>
      <c r="K108" s="5">
        <v>2.2142602675493914</v>
      </c>
    </row>
    <row r="109" spans="1:11" x14ac:dyDescent="0.25">
      <c r="A109" t="str">
        <f t="shared" si="3"/>
        <v>2001All unintentional injury mortality, 0-14 yearsTMaori</v>
      </c>
      <c r="B109" s="4">
        <v>2001</v>
      </c>
      <c r="C109" s="4" t="s">
        <v>127</v>
      </c>
      <c r="D109" s="4" t="s">
        <v>74</v>
      </c>
      <c r="E109" s="4" t="s">
        <v>9</v>
      </c>
      <c r="F109" s="5">
        <v>13.539127164797815</v>
      </c>
      <c r="G109" s="5">
        <v>16.520718090972753</v>
      </c>
      <c r="H109" s="5">
        <v>19.963596721496565</v>
      </c>
      <c r="I109" s="5">
        <v>1.612581974606804</v>
      </c>
      <c r="J109" s="5">
        <v>2.0619416534267572</v>
      </c>
      <c r="K109" s="5">
        <v>2.6365192276026388</v>
      </c>
    </row>
    <row r="110" spans="1:11" x14ac:dyDescent="0.25">
      <c r="A110" t="str">
        <f t="shared" si="3"/>
        <v>2002All unintentional injury mortality, 0-14 yearsTMaori</v>
      </c>
      <c r="B110" s="4">
        <v>2002</v>
      </c>
      <c r="C110" s="4" t="s">
        <v>127</v>
      </c>
      <c r="D110" s="4" t="s">
        <v>74</v>
      </c>
      <c r="E110" s="4" t="s">
        <v>9</v>
      </c>
      <c r="F110" s="5">
        <v>14.251762826516341</v>
      </c>
      <c r="G110" s="5">
        <v>17.30849692694575</v>
      </c>
      <c r="H110" s="5">
        <v>20.826619430280825</v>
      </c>
      <c r="I110" s="5">
        <v>1.9541927056542565</v>
      </c>
      <c r="J110" s="5">
        <v>2.5116758901636862</v>
      </c>
      <c r="K110" s="5">
        <v>3.2281953355861481</v>
      </c>
    </row>
    <row r="111" spans="1:11" x14ac:dyDescent="0.25">
      <c r="A111" t="str">
        <f t="shared" si="3"/>
        <v>2003All unintentional injury mortality, 0-14 yearsTMaori</v>
      </c>
      <c r="B111" s="4">
        <v>2003</v>
      </c>
      <c r="C111" s="4" t="s">
        <v>127</v>
      </c>
      <c r="D111" s="4" t="s">
        <v>74</v>
      </c>
      <c r="E111" s="4" t="s">
        <v>9</v>
      </c>
      <c r="F111" s="5">
        <v>14.403071388463466</v>
      </c>
      <c r="G111" s="5">
        <v>17.476453710714413</v>
      </c>
      <c r="H111" s="5">
        <v>21.011517340084136</v>
      </c>
      <c r="I111" s="5">
        <v>2.2397138163212378</v>
      </c>
      <c r="J111" s="5">
        <v>2.8986831516271514</v>
      </c>
      <c r="K111" s="5">
        <v>3.7515346613917484</v>
      </c>
    </row>
    <row r="112" spans="1:11" x14ac:dyDescent="0.25">
      <c r="A112" t="str">
        <f t="shared" si="3"/>
        <v>2004All unintentional injury mortality, 0-14 yearsTMaori</v>
      </c>
      <c r="B112" s="4">
        <v>2004</v>
      </c>
      <c r="C112" s="4" t="s">
        <v>127</v>
      </c>
      <c r="D112" s="4" t="s">
        <v>74</v>
      </c>
      <c r="E112" s="4" t="s">
        <v>9</v>
      </c>
      <c r="F112" s="5">
        <v>14.363766281512794</v>
      </c>
      <c r="G112" s="5">
        <v>17.428761530089083</v>
      </c>
      <c r="H112" s="5">
        <v>20.954178185540375</v>
      </c>
      <c r="I112" s="5">
        <v>2.3911737192216775</v>
      </c>
      <c r="J112" s="5">
        <v>3.1103964780628548</v>
      </c>
      <c r="K112" s="5">
        <v>4.0459487209046703</v>
      </c>
    </row>
    <row r="113" spans="1:11" x14ac:dyDescent="0.25">
      <c r="A113" t="str">
        <f t="shared" si="3"/>
        <v>2005All unintentional injury mortality, 0-14 yearsTMaori</v>
      </c>
      <c r="B113" s="4">
        <v>2005</v>
      </c>
      <c r="C113" s="4" t="s">
        <v>127</v>
      </c>
      <c r="D113" s="4" t="s">
        <v>74</v>
      </c>
      <c r="E113" s="4" t="s">
        <v>9</v>
      </c>
      <c r="F113" s="5">
        <v>15.573401534744473</v>
      </c>
      <c r="G113" s="5">
        <v>18.723695909882554</v>
      </c>
      <c r="H113" s="5">
        <v>22.324128863023894</v>
      </c>
      <c r="I113" s="5">
        <v>2.4391922792659648</v>
      </c>
      <c r="J113" s="5">
        <v>3.1399417985792137</v>
      </c>
      <c r="K113" s="5">
        <v>4.0420079147806423</v>
      </c>
    </row>
    <row r="114" spans="1:11" x14ac:dyDescent="0.25">
      <c r="A114" t="str">
        <f t="shared" si="3"/>
        <v>2006All unintentional injury mortality, 0-14 yearsTMaori</v>
      </c>
      <c r="B114" s="4">
        <v>2006</v>
      </c>
      <c r="C114" s="4" t="s">
        <v>127</v>
      </c>
      <c r="D114" s="4" t="s">
        <v>74</v>
      </c>
      <c r="E114" s="4" t="s">
        <v>9</v>
      </c>
      <c r="F114" s="5">
        <v>16.895582088355855</v>
      </c>
      <c r="G114" s="5">
        <v>20.110854208946119</v>
      </c>
      <c r="H114" s="5">
        <v>23.759915047610079</v>
      </c>
      <c r="I114" s="5">
        <v>2.591346967373239</v>
      </c>
      <c r="J114" s="5">
        <v>3.3112539187194439</v>
      </c>
      <c r="K114" s="5">
        <v>4.2311595677012406</v>
      </c>
    </row>
    <row r="115" spans="1:11" x14ac:dyDescent="0.25">
      <c r="A115" t="str">
        <f t="shared" si="3"/>
        <v>2007All unintentional injury mortality, 0-14 yearsTMaori</v>
      </c>
      <c r="B115" s="4">
        <v>2007</v>
      </c>
      <c r="C115" s="4" t="s">
        <v>127</v>
      </c>
      <c r="D115" s="4" t="s">
        <v>74</v>
      </c>
      <c r="E115" s="4" t="s">
        <v>9</v>
      </c>
      <c r="F115" s="5">
        <v>15.483570574328215</v>
      </c>
      <c r="G115" s="5">
        <v>18.505705280677425</v>
      </c>
      <c r="H115" s="5">
        <v>21.94540536089151</v>
      </c>
      <c r="I115" s="5">
        <v>2.1440607166431871</v>
      </c>
      <c r="J115" s="5">
        <v>2.7267187410820157</v>
      </c>
      <c r="K115" s="5">
        <v>3.4677166720391988</v>
      </c>
    </row>
    <row r="116" spans="1:11" x14ac:dyDescent="0.25">
      <c r="A116" t="str">
        <f t="shared" si="3"/>
        <v>2008All unintentional injury mortality, 0-14 yearsTMaori</v>
      </c>
      <c r="B116" s="4">
        <v>2008</v>
      </c>
      <c r="C116" s="4" t="s">
        <v>127</v>
      </c>
      <c r="D116" s="4" t="s">
        <v>74</v>
      </c>
      <c r="E116" s="4" t="s">
        <v>9</v>
      </c>
      <c r="F116" s="5">
        <v>15.148678092831069</v>
      </c>
      <c r="G116" s="5">
        <v>18.118307425273581</v>
      </c>
      <c r="H116" s="5">
        <v>21.499925313945159</v>
      </c>
      <c r="I116" s="5">
        <v>2.4159305709555348</v>
      </c>
      <c r="J116" s="5">
        <v>3.101124478329528</v>
      </c>
      <c r="K116" s="5">
        <v>3.9806495872482546</v>
      </c>
    </row>
    <row r="117" spans="1:11" x14ac:dyDescent="0.25">
      <c r="A117" t="str">
        <f t="shared" si="3"/>
        <v>2009All unintentional injury mortality, 0-14 yearsTMaori</v>
      </c>
      <c r="B117" s="4">
        <v>2009</v>
      </c>
      <c r="C117" s="4" t="s">
        <v>127</v>
      </c>
      <c r="D117" s="4" t="s">
        <v>74</v>
      </c>
      <c r="E117" s="4" t="s">
        <v>9</v>
      </c>
      <c r="F117" s="5">
        <v>13.582804213742468</v>
      </c>
      <c r="G117" s="5">
        <v>16.396093768597204</v>
      </c>
      <c r="H117" s="5">
        <v>19.620370709817507</v>
      </c>
      <c r="I117" s="5">
        <v>2.5007412485513214</v>
      </c>
      <c r="J117" s="5">
        <v>3.2609316499436893</v>
      </c>
      <c r="K117" s="5">
        <v>4.2522093126446237</v>
      </c>
    </row>
    <row r="118" spans="1:11" x14ac:dyDescent="0.25">
      <c r="A118" t="str">
        <f t="shared" si="3"/>
        <v>2010All unintentional injury mortality, 0-14 yearsTMaori</v>
      </c>
      <c r="B118" s="4">
        <v>2010</v>
      </c>
      <c r="C118" s="4" t="s">
        <v>127</v>
      </c>
      <c r="D118" s="4" t="s">
        <v>74</v>
      </c>
      <c r="E118" s="4" t="s">
        <v>9</v>
      </c>
      <c r="F118" s="5">
        <v>12.975787103866896</v>
      </c>
      <c r="G118" s="5">
        <v>15.744610060216258</v>
      </c>
      <c r="H118" s="5">
        <v>18.929363632295722</v>
      </c>
      <c r="I118" s="5">
        <v>2.8035461304735785</v>
      </c>
      <c r="J118" s="5">
        <v>3.7155452279271506</v>
      </c>
      <c r="K118" s="5">
        <v>4.9242194343491015</v>
      </c>
    </row>
    <row r="119" spans="1:11" x14ac:dyDescent="0.25">
      <c r="A119" t="str">
        <f t="shared" si="3"/>
        <v>2011All unintentional injury mortality, 0-14 yearsTMaori</v>
      </c>
      <c r="B119" s="4">
        <v>2011</v>
      </c>
      <c r="C119" s="4" t="s">
        <v>127</v>
      </c>
      <c r="D119" s="4" t="s">
        <v>74</v>
      </c>
      <c r="E119" s="4" t="s">
        <v>9</v>
      </c>
      <c r="F119" s="5">
        <v>10.192838871142143</v>
      </c>
      <c r="G119" s="5">
        <v>12.675798484723943</v>
      </c>
      <c r="H119" s="5">
        <v>15.580708377033975</v>
      </c>
      <c r="I119" s="5">
        <v>2.0910288306258673</v>
      </c>
      <c r="J119" s="5">
        <v>2.8013557596358099</v>
      </c>
      <c r="K119" s="5">
        <v>3.752982253093017</v>
      </c>
    </row>
    <row r="120" spans="1:11" x14ac:dyDescent="0.25">
      <c r="A120" t="str">
        <f t="shared" si="3"/>
        <v>2012All unintentional injury mortality, 0-14 yearsTMaori</v>
      </c>
      <c r="B120" s="4">
        <v>2012</v>
      </c>
      <c r="C120" s="4" t="s">
        <v>127</v>
      </c>
      <c r="D120" s="4" t="s">
        <v>74</v>
      </c>
      <c r="E120" s="4" t="s">
        <v>9</v>
      </c>
      <c r="F120" s="5">
        <v>10.899812284806266</v>
      </c>
      <c r="G120" s="5">
        <v>13.47219749433367</v>
      </c>
      <c r="H120" s="5">
        <v>16.469062814545111</v>
      </c>
      <c r="I120" s="5">
        <v>2.2015724992283863</v>
      </c>
      <c r="J120" s="5">
        <v>2.9380633221587127</v>
      </c>
      <c r="K120" s="5">
        <v>3.9209320102062213</v>
      </c>
    </row>
    <row r="121" spans="1:11" x14ac:dyDescent="0.25">
      <c r="A121" t="str">
        <f t="shared" si="3"/>
        <v>1996All unintentional injury mortality, 0-14 yearsTnonMaori</v>
      </c>
      <c r="B121" s="4">
        <v>1996</v>
      </c>
      <c r="C121" s="4" t="s">
        <v>127</v>
      </c>
      <c r="D121" s="4" t="s">
        <v>74</v>
      </c>
      <c r="E121" s="4" t="s">
        <v>72</v>
      </c>
      <c r="F121" s="5">
        <v>6.9172052861566407</v>
      </c>
      <c r="G121" s="5">
        <v>8.1278182776141659</v>
      </c>
      <c r="H121" s="5">
        <v>9.4893471364970736</v>
      </c>
      <c r="I121" s="5"/>
      <c r="J121" s="5"/>
      <c r="K121" s="5"/>
    </row>
    <row r="122" spans="1:11" x14ac:dyDescent="0.25">
      <c r="A122" t="str">
        <f t="shared" si="3"/>
        <v>1997All unintentional injury mortality, 0-14 yearsTnonMaori</v>
      </c>
      <c r="B122" s="4">
        <v>1997</v>
      </c>
      <c r="C122" s="4" t="s">
        <v>127</v>
      </c>
      <c r="D122" s="4" t="s">
        <v>74</v>
      </c>
      <c r="E122" s="4" t="s">
        <v>72</v>
      </c>
      <c r="F122" s="5">
        <v>6.8668875965178531</v>
      </c>
      <c r="G122" s="5">
        <v>8.0729486290655075</v>
      </c>
      <c r="H122" s="5">
        <v>9.4298615095468143</v>
      </c>
      <c r="I122" s="5"/>
      <c r="J122" s="5"/>
      <c r="K122" s="5"/>
    </row>
    <row r="123" spans="1:11" x14ac:dyDescent="0.25">
      <c r="A123" t="str">
        <f t="shared" si="3"/>
        <v>1998All unintentional injury mortality, 0-14 yearsTnonMaori</v>
      </c>
      <c r="B123" s="4">
        <v>1998</v>
      </c>
      <c r="C123" s="4" t="s">
        <v>127</v>
      </c>
      <c r="D123" s="4" t="s">
        <v>74</v>
      </c>
      <c r="E123" s="4" t="s">
        <v>72</v>
      </c>
      <c r="F123" s="5">
        <v>7.4277398611132011</v>
      </c>
      <c r="G123" s="5">
        <v>8.6799919527791651</v>
      </c>
      <c r="H123" s="5">
        <v>10.082919570473811</v>
      </c>
      <c r="I123" s="5"/>
      <c r="J123" s="5"/>
      <c r="K123" s="5"/>
    </row>
    <row r="124" spans="1:11" x14ac:dyDescent="0.25">
      <c r="A124" t="str">
        <f t="shared" si="3"/>
        <v>1999All unintentional injury mortality, 0-14 yearsTnonMaori</v>
      </c>
      <c r="B124" s="4">
        <v>1999</v>
      </c>
      <c r="C124" s="4" t="s">
        <v>127</v>
      </c>
      <c r="D124" s="4" t="s">
        <v>74</v>
      </c>
      <c r="E124" s="4" t="s">
        <v>72</v>
      </c>
      <c r="F124" s="5">
        <v>7.5033900543546865</v>
      </c>
      <c r="G124" s="5">
        <v>8.7642635765894497</v>
      </c>
      <c r="H124" s="5">
        <v>10.176380116300455</v>
      </c>
      <c r="I124" s="5"/>
      <c r="J124" s="5"/>
      <c r="K124" s="5"/>
    </row>
    <row r="125" spans="1:11" x14ac:dyDescent="0.25">
      <c r="A125" t="str">
        <f t="shared" si="3"/>
        <v>2000All unintentional injury mortality, 0-14 yearsTnonMaori</v>
      </c>
      <c r="B125" s="4">
        <v>2000</v>
      </c>
      <c r="C125" s="4" t="s">
        <v>127</v>
      </c>
      <c r="D125" s="4" t="s">
        <v>74</v>
      </c>
      <c r="E125" s="4" t="s">
        <v>72</v>
      </c>
      <c r="F125" s="5">
        <v>7.7385474265995553</v>
      </c>
      <c r="G125" s="5">
        <v>9.018213988112084</v>
      </c>
      <c r="H125" s="5">
        <v>10.449056867833438</v>
      </c>
      <c r="I125" s="5"/>
      <c r="J125" s="5"/>
      <c r="K125" s="5"/>
    </row>
    <row r="126" spans="1:11" x14ac:dyDescent="0.25">
      <c r="A126" t="str">
        <f t="shared" si="3"/>
        <v>2001All unintentional injury mortality, 0-14 yearsTnonMaori</v>
      </c>
      <c r="B126" s="4">
        <v>2001</v>
      </c>
      <c r="C126" s="4" t="s">
        <v>127</v>
      </c>
      <c r="D126" s="4" t="s">
        <v>74</v>
      </c>
      <c r="E126" s="4" t="s">
        <v>72</v>
      </c>
      <c r="F126" s="5">
        <v>6.8116000278530615</v>
      </c>
      <c r="G126" s="5">
        <v>8.0122141494725803</v>
      </c>
      <c r="H126" s="5">
        <v>9.3635049441583149</v>
      </c>
      <c r="I126" s="5"/>
      <c r="J126" s="5"/>
      <c r="K126" s="5"/>
    </row>
    <row r="127" spans="1:11" x14ac:dyDescent="0.25">
      <c r="A127" t="str">
        <f t="shared" si="3"/>
        <v>2002All unintentional injury mortality, 0-14 yearsTnonMaori</v>
      </c>
      <c r="B127" s="4">
        <v>2002</v>
      </c>
      <c r="C127" s="4" t="s">
        <v>127</v>
      </c>
      <c r="D127" s="4" t="s">
        <v>74</v>
      </c>
      <c r="E127" s="4" t="s">
        <v>72</v>
      </c>
      <c r="F127" s="5">
        <v>5.7778341076728807</v>
      </c>
      <c r="G127" s="5">
        <v>6.8912143460587005</v>
      </c>
      <c r="H127" s="5">
        <v>8.1565861933709929</v>
      </c>
      <c r="I127" s="5"/>
      <c r="J127" s="5"/>
      <c r="K127" s="5"/>
    </row>
    <row r="128" spans="1:11" x14ac:dyDescent="0.25">
      <c r="A128" t="str">
        <f t="shared" si="3"/>
        <v>2003All unintentional injury mortality, 0-14 yearsTnonMaori</v>
      </c>
      <c r="B128" s="4">
        <v>2003</v>
      </c>
      <c r="C128" s="4" t="s">
        <v>127</v>
      </c>
      <c r="D128" s="4" t="s">
        <v>74</v>
      </c>
      <c r="E128" s="4" t="s">
        <v>72</v>
      </c>
      <c r="F128" s="5">
        <v>4.9946103423480324</v>
      </c>
      <c r="G128" s="5">
        <v>6.0291010767783133</v>
      </c>
      <c r="H128" s="5">
        <v>7.2147183251606384</v>
      </c>
      <c r="I128" s="5"/>
      <c r="J128" s="5"/>
      <c r="K128" s="5"/>
    </row>
    <row r="129" spans="1:11" x14ac:dyDescent="0.25">
      <c r="A129" t="str">
        <f t="shared" si="3"/>
        <v>2004All unintentional injury mortality, 0-14 yearsTnonMaori</v>
      </c>
      <c r="B129" s="4">
        <v>2004</v>
      </c>
      <c r="C129" s="4" t="s">
        <v>127</v>
      </c>
      <c r="D129" s="4" t="s">
        <v>74</v>
      </c>
      <c r="E129" s="4" t="s">
        <v>72</v>
      </c>
      <c r="F129" s="5">
        <v>4.6053043202406201</v>
      </c>
      <c r="G129" s="5">
        <v>5.6033890383465392</v>
      </c>
      <c r="H129" s="5">
        <v>6.7535991017896828</v>
      </c>
      <c r="I129" s="5"/>
      <c r="J129" s="5"/>
      <c r="K129" s="5"/>
    </row>
    <row r="130" spans="1:11" x14ac:dyDescent="0.25">
      <c r="A130" t="str">
        <f t="shared" si="3"/>
        <v>2005All unintentional injury mortality, 0-14 yearsTnonMaori</v>
      </c>
      <c r="B130" s="4">
        <v>2005</v>
      </c>
      <c r="C130" s="4" t="s">
        <v>127</v>
      </c>
      <c r="D130" s="4" t="s">
        <v>74</v>
      </c>
      <c r="E130" s="4" t="s">
        <v>72</v>
      </c>
      <c r="F130" s="5">
        <v>4.9357914884556147</v>
      </c>
      <c r="G130" s="5">
        <v>5.9630710092635493</v>
      </c>
      <c r="H130" s="5">
        <v>7.1411072572516492</v>
      </c>
      <c r="I130" s="5"/>
      <c r="J130" s="5"/>
      <c r="K130" s="5"/>
    </row>
    <row r="131" spans="1:11" x14ac:dyDescent="0.25">
      <c r="A131" t="str">
        <f t="shared" si="3"/>
        <v>2006All unintentional injury mortality, 0-14 yearsTnonMaori</v>
      </c>
      <c r="B131" s="4">
        <v>2006</v>
      </c>
      <c r="C131" s="4" t="s">
        <v>127</v>
      </c>
      <c r="D131" s="4" t="s">
        <v>74</v>
      </c>
      <c r="E131" s="4" t="s">
        <v>72</v>
      </c>
      <c r="F131" s="5">
        <v>5.0355234510988405</v>
      </c>
      <c r="G131" s="5">
        <v>6.0734859671298045</v>
      </c>
      <c r="H131" s="5">
        <v>7.2624004721333515</v>
      </c>
      <c r="I131" s="5"/>
      <c r="J131" s="5"/>
      <c r="K131" s="5"/>
    </row>
    <row r="132" spans="1:11" x14ac:dyDescent="0.25">
      <c r="A132" t="str">
        <f t="shared" si="3"/>
        <v>2007All unintentional injury mortality, 0-14 yearsTnonMaori</v>
      </c>
      <c r="B132" s="4">
        <v>2007</v>
      </c>
      <c r="C132" s="4" t="s">
        <v>127</v>
      </c>
      <c r="D132" s="4" t="s">
        <v>74</v>
      </c>
      <c r="E132" s="4" t="s">
        <v>72</v>
      </c>
      <c r="F132" s="5">
        <v>5.6902927209601133</v>
      </c>
      <c r="G132" s="5">
        <v>6.7868038613084076</v>
      </c>
      <c r="H132" s="5">
        <v>8.0330037483053438</v>
      </c>
      <c r="I132" s="5"/>
      <c r="J132" s="5"/>
      <c r="K132" s="5"/>
    </row>
    <row r="133" spans="1:11" x14ac:dyDescent="0.25">
      <c r="A133" t="str">
        <f t="shared" si="3"/>
        <v>2008All unintentional injury mortality, 0-14 yearsTnonMaori</v>
      </c>
      <c r="B133" s="4">
        <v>2008</v>
      </c>
      <c r="C133" s="4" t="s">
        <v>127</v>
      </c>
      <c r="D133" s="4" t="s">
        <v>74</v>
      </c>
      <c r="E133" s="4" t="s">
        <v>72</v>
      </c>
      <c r="F133" s="5">
        <v>4.8319033918773506</v>
      </c>
      <c r="G133" s="5">
        <v>5.8424960210024555</v>
      </c>
      <c r="H133" s="5">
        <v>7.0020781382546851</v>
      </c>
      <c r="I133" s="5"/>
      <c r="J133" s="5"/>
      <c r="K133" s="5"/>
    </row>
    <row r="134" spans="1:11" x14ac:dyDescent="0.25">
      <c r="A134" t="str">
        <f t="shared" si="3"/>
        <v>2009All unintentional injury mortality, 0-14 yearsTnonMaori</v>
      </c>
      <c r="B134" s="4">
        <v>2009</v>
      </c>
      <c r="C134" s="4" t="s">
        <v>127</v>
      </c>
      <c r="D134" s="4" t="s">
        <v>74</v>
      </c>
      <c r="E134" s="4" t="s">
        <v>72</v>
      </c>
      <c r="F134" s="5">
        <v>4.0954209080619508</v>
      </c>
      <c r="G134" s="5">
        <v>5.0280396919329284</v>
      </c>
      <c r="H134" s="5">
        <v>6.1095240202759671</v>
      </c>
      <c r="I134" s="5"/>
      <c r="J134" s="5"/>
      <c r="K134" s="5"/>
    </row>
    <row r="135" spans="1:11" x14ac:dyDescent="0.25">
      <c r="A135" t="str">
        <f t="shared" ref="A135:A171" si="4">B135&amp;C135&amp;D135&amp;E135</f>
        <v>2010All unintentional injury mortality, 0-14 yearsTnonMaori</v>
      </c>
      <c r="B135" s="4">
        <v>2010</v>
      </c>
      <c r="C135" s="4" t="s">
        <v>127</v>
      </c>
      <c r="D135" s="4" t="s">
        <v>74</v>
      </c>
      <c r="E135" s="4" t="s">
        <v>72</v>
      </c>
      <c r="F135" s="5">
        <v>3.3847617332064437</v>
      </c>
      <c r="G135" s="5">
        <v>4.237496543407695</v>
      </c>
      <c r="H135" s="5">
        <v>5.2397300982387263</v>
      </c>
      <c r="I135" s="5"/>
      <c r="J135" s="5"/>
      <c r="K135" s="5"/>
    </row>
    <row r="136" spans="1:11" x14ac:dyDescent="0.25">
      <c r="A136" t="str">
        <f t="shared" si="4"/>
        <v>2011All unintentional injury mortality, 0-14 yearsTnonMaori</v>
      </c>
      <c r="B136" s="4">
        <v>2011</v>
      </c>
      <c r="C136" s="4" t="s">
        <v>127</v>
      </c>
      <c r="D136" s="4" t="s">
        <v>74</v>
      </c>
      <c r="E136" s="4" t="s">
        <v>72</v>
      </c>
      <c r="F136" s="5">
        <v>3.6385378172985998</v>
      </c>
      <c r="G136" s="5">
        <v>4.5248799411224576</v>
      </c>
      <c r="H136" s="5">
        <v>5.5618456611378573</v>
      </c>
      <c r="I136" s="5"/>
      <c r="J136" s="5"/>
      <c r="K136" s="5"/>
    </row>
    <row r="137" spans="1:11" x14ac:dyDescent="0.25">
      <c r="A137" t="str">
        <f t="shared" si="4"/>
        <v>2012All unintentional injury mortality, 0-14 yearsTnonMaori</v>
      </c>
      <c r="B137" s="4">
        <v>2012</v>
      </c>
      <c r="C137" s="4" t="s">
        <v>127</v>
      </c>
      <c r="D137" s="4" t="s">
        <v>74</v>
      </c>
      <c r="E137" s="4" t="s">
        <v>72</v>
      </c>
      <c r="F137" s="5">
        <v>3.6872036215826172</v>
      </c>
      <c r="G137" s="5">
        <v>4.5854006592462095</v>
      </c>
      <c r="H137" s="5">
        <v>5.6362358986437027</v>
      </c>
      <c r="I137" s="5"/>
      <c r="J137" s="5"/>
      <c r="K137" s="5"/>
    </row>
    <row r="138" spans="1:11" x14ac:dyDescent="0.25">
      <c r="A138" t="str">
        <f t="shared" si="4"/>
        <v>1996All unintentional injury mortality, 0-14 yearsFMaori</v>
      </c>
      <c r="B138" s="4">
        <v>1996</v>
      </c>
      <c r="C138" s="4" t="s">
        <v>127</v>
      </c>
      <c r="D138" s="4" t="s">
        <v>71</v>
      </c>
      <c r="E138" s="4" t="s">
        <v>9</v>
      </c>
      <c r="F138" s="5">
        <v>15.095062142677083</v>
      </c>
      <c r="G138" s="5">
        <v>19.829405403296388</v>
      </c>
      <c r="H138" s="5">
        <v>25.578488234249509</v>
      </c>
      <c r="I138" s="5">
        <v>2.4791975046505312</v>
      </c>
      <c r="J138" s="5">
        <v>3.593859889488499</v>
      </c>
      <c r="K138" s="5">
        <v>5.2096813106041377</v>
      </c>
    </row>
    <row r="139" spans="1:11" x14ac:dyDescent="0.25">
      <c r="A139" t="str">
        <f t="shared" si="4"/>
        <v>1997All unintentional injury mortality, 0-14 yearsFMaori</v>
      </c>
      <c r="B139" s="4">
        <v>1997</v>
      </c>
      <c r="C139" s="4" t="s">
        <v>127</v>
      </c>
      <c r="D139" s="4" t="s">
        <v>71</v>
      </c>
      <c r="E139" s="4" t="s">
        <v>9</v>
      </c>
      <c r="F139" s="5">
        <v>14.004679345570626</v>
      </c>
      <c r="G139" s="5">
        <v>18.539685711847248</v>
      </c>
      <c r="H139" s="5">
        <v>24.075324003917007</v>
      </c>
      <c r="I139" s="5">
        <v>2.1718124739655655</v>
      </c>
      <c r="J139" s="5">
        <v>3.1467750339905551</v>
      </c>
      <c r="K139" s="5">
        <v>4.5594144214788503</v>
      </c>
    </row>
    <row r="140" spans="1:11" x14ac:dyDescent="0.25">
      <c r="A140" t="str">
        <f t="shared" si="4"/>
        <v>1998All unintentional injury mortality, 0-14 yearsFMaori</v>
      </c>
      <c r="B140" s="4">
        <v>1998</v>
      </c>
      <c r="C140" s="4" t="s">
        <v>127</v>
      </c>
      <c r="D140" s="4" t="s">
        <v>71</v>
      </c>
      <c r="E140" s="4" t="s">
        <v>9</v>
      </c>
      <c r="F140" s="5">
        <v>10.987900349884706</v>
      </c>
      <c r="G140" s="5">
        <v>15.008215949761011</v>
      </c>
      <c r="H140" s="5">
        <v>20.018856874729032</v>
      </c>
      <c r="I140" s="5">
        <v>1.5394311195110695</v>
      </c>
      <c r="J140" s="5">
        <v>2.2522576342878664</v>
      </c>
      <c r="K140" s="5">
        <v>3.2951551952639999</v>
      </c>
    </row>
    <row r="141" spans="1:11" x14ac:dyDescent="0.25">
      <c r="A141" t="str">
        <f t="shared" si="4"/>
        <v>1999All unintentional injury mortality, 0-14 yearsFMaori</v>
      </c>
      <c r="B141" s="4">
        <v>1999</v>
      </c>
      <c r="C141" s="4" t="s">
        <v>127</v>
      </c>
      <c r="D141" s="4" t="s">
        <v>71</v>
      </c>
      <c r="E141" s="4" t="s">
        <v>9</v>
      </c>
      <c r="F141" s="5">
        <v>9.9949419816805101</v>
      </c>
      <c r="G141" s="5">
        <v>13.810796603537693</v>
      </c>
      <c r="H141" s="5">
        <v>18.603052390932859</v>
      </c>
      <c r="I141" s="5">
        <v>1.3122062231525675</v>
      </c>
      <c r="J141" s="5">
        <v>1.9232044058292295</v>
      </c>
      <c r="K141" s="5">
        <v>2.8186996230781611</v>
      </c>
    </row>
    <row r="142" spans="1:11" x14ac:dyDescent="0.25">
      <c r="A142" t="str">
        <f t="shared" si="4"/>
        <v>2000All unintentional injury mortality, 0-14 yearsFMaori</v>
      </c>
      <c r="B142" s="4">
        <v>2000</v>
      </c>
      <c r="C142" s="4" t="s">
        <v>127</v>
      </c>
      <c r="D142" s="4" t="s">
        <v>71</v>
      </c>
      <c r="E142" s="4" t="s">
        <v>9</v>
      </c>
      <c r="F142" s="5">
        <v>10.188990060440277</v>
      </c>
      <c r="G142" s="5">
        <v>14.022802908608906</v>
      </c>
      <c r="H142" s="5">
        <v>18.824958384205775</v>
      </c>
      <c r="I142" s="5">
        <v>1.4520165671397725</v>
      </c>
      <c r="J142" s="5">
        <v>2.1378427529573227</v>
      </c>
      <c r="K142" s="5">
        <v>3.147602954265877</v>
      </c>
    </row>
    <row r="143" spans="1:11" x14ac:dyDescent="0.25">
      <c r="A143" t="str">
        <f t="shared" si="4"/>
        <v>2001All unintentional injury mortality, 0-14 yearsFMaori</v>
      </c>
      <c r="B143" s="4">
        <v>2001</v>
      </c>
      <c r="C143" s="4" t="s">
        <v>127</v>
      </c>
      <c r="D143" s="4" t="s">
        <v>71</v>
      </c>
      <c r="E143" s="4" t="s">
        <v>9</v>
      </c>
      <c r="F143" s="5">
        <v>11.502525040484246</v>
      </c>
      <c r="G143" s="5">
        <v>15.548039263737614</v>
      </c>
      <c r="H143" s="5">
        <v>20.555332458186104</v>
      </c>
      <c r="I143" s="5">
        <v>1.7389954389659616</v>
      </c>
      <c r="J143" s="5">
        <v>2.5453173491020293</v>
      </c>
      <c r="K143" s="5">
        <v>3.725507417944752</v>
      </c>
    </row>
    <row r="144" spans="1:11" x14ac:dyDescent="0.25">
      <c r="A144" t="str">
        <f t="shared" si="4"/>
        <v>2002All unintentional injury mortality, 0-14 yearsFMaori</v>
      </c>
      <c r="B144" s="4">
        <v>2002</v>
      </c>
      <c r="C144" s="4" t="s">
        <v>127</v>
      </c>
      <c r="D144" s="4" t="s">
        <v>71</v>
      </c>
      <c r="E144" s="4" t="s">
        <v>9</v>
      </c>
      <c r="F144" s="5">
        <v>12.085382190211204</v>
      </c>
      <c r="G144" s="5">
        <v>16.231452059183002</v>
      </c>
      <c r="H144" s="5">
        <v>21.341361851274286</v>
      </c>
      <c r="I144" s="5">
        <v>1.9212539869758383</v>
      </c>
      <c r="J144" s="5">
        <v>2.8187845104513314</v>
      </c>
      <c r="K144" s="5">
        <v>4.135604230478183</v>
      </c>
    </row>
    <row r="145" spans="1:11" x14ac:dyDescent="0.25">
      <c r="A145" t="str">
        <f t="shared" si="4"/>
        <v>2003All unintentional injury mortality, 0-14 yearsFMaori</v>
      </c>
      <c r="B145" s="4">
        <v>2003</v>
      </c>
      <c r="C145" s="4" t="s">
        <v>127</v>
      </c>
      <c r="D145" s="4" t="s">
        <v>71</v>
      </c>
      <c r="E145" s="4" t="s">
        <v>9</v>
      </c>
      <c r="F145" s="5">
        <v>11.549448600152102</v>
      </c>
      <c r="G145" s="5">
        <v>15.61146615005539</v>
      </c>
      <c r="H145" s="5">
        <v>20.639186165585098</v>
      </c>
      <c r="I145" s="5">
        <v>2.0210058245366205</v>
      </c>
      <c r="J145" s="5">
        <v>3.0044940634096799</v>
      </c>
      <c r="K145" s="5">
        <v>4.4665801886710215</v>
      </c>
    </row>
    <row r="146" spans="1:11" x14ac:dyDescent="0.25">
      <c r="A146" t="str">
        <f t="shared" si="4"/>
        <v>2004All unintentional injury mortality, 0-14 yearsFMaori</v>
      </c>
      <c r="B146" s="4">
        <v>2004</v>
      </c>
      <c r="C146" s="4" t="s">
        <v>127</v>
      </c>
      <c r="D146" s="4" t="s">
        <v>71</v>
      </c>
      <c r="E146" s="4" t="s">
        <v>9</v>
      </c>
      <c r="F146" s="5">
        <v>10.397969941185208</v>
      </c>
      <c r="G146" s="5">
        <v>14.255377188574492</v>
      </c>
      <c r="H146" s="5">
        <v>19.074816258747838</v>
      </c>
      <c r="I146" s="5">
        <v>2.0546944517417982</v>
      </c>
      <c r="J146" s="5">
        <v>3.1224562842621437</v>
      </c>
      <c r="K146" s="5">
        <v>4.7451012674235544</v>
      </c>
    </row>
    <row r="147" spans="1:11" x14ac:dyDescent="0.25">
      <c r="A147" t="str">
        <f t="shared" si="4"/>
        <v>2005All unintentional injury mortality, 0-14 yearsFMaori</v>
      </c>
      <c r="B147" s="4">
        <v>2005</v>
      </c>
      <c r="C147" s="4" t="s">
        <v>127</v>
      </c>
      <c r="D147" s="4" t="s">
        <v>71</v>
      </c>
      <c r="E147" s="4" t="s">
        <v>9</v>
      </c>
      <c r="F147" s="5">
        <v>10.673283752552903</v>
      </c>
      <c r="G147" s="5">
        <v>14.526170566393008</v>
      </c>
      <c r="H147" s="5">
        <v>19.316727410425504</v>
      </c>
      <c r="I147" s="5">
        <v>2.2140006771090759</v>
      </c>
      <c r="J147" s="5">
        <v>3.3681062949288703</v>
      </c>
      <c r="K147" s="5">
        <v>5.1238195774863344</v>
      </c>
    </row>
    <row r="148" spans="1:11" x14ac:dyDescent="0.25">
      <c r="A148" t="str">
        <f t="shared" si="4"/>
        <v>2006All unintentional injury mortality, 0-14 yearsFMaori</v>
      </c>
      <c r="B148" s="4">
        <v>2006</v>
      </c>
      <c r="C148" s="4" t="s">
        <v>127</v>
      </c>
      <c r="D148" s="4" t="s">
        <v>71</v>
      </c>
      <c r="E148" s="4" t="s">
        <v>9</v>
      </c>
      <c r="F148" s="5">
        <v>12.3237948651467</v>
      </c>
      <c r="G148" s="5">
        <v>16.358943279202485</v>
      </c>
      <c r="H148" s="5">
        <v>21.29341328184406</v>
      </c>
      <c r="I148" s="5">
        <v>2.4967781924764099</v>
      </c>
      <c r="J148" s="5">
        <v>3.7338381837534804</v>
      </c>
      <c r="K148" s="5">
        <v>5.5838150238839104</v>
      </c>
    </row>
    <row r="149" spans="1:11" x14ac:dyDescent="0.25">
      <c r="A149" t="str">
        <f t="shared" si="4"/>
        <v>2007All unintentional injury mortality, 0-14 yearsFMaori</v>
      </c>
      <c r="B149" s="4">
        <v>2007</v>
      </c>
      <c r="C149" s="4" t="s">
        <v>127</v>
      </c>
      <c r="D149" s="4" t="s">
        <v>71</v>
      </c>
      <c r="E149" s="4" t="s">
        <v>9</v>
      </c>
      <c r="F149" s="5">
        <v>10.972637320019315</v>
      </c>
      <c r="G149" s="5">
        <v>14.736963533263589</v>
      </c>
      <c r="H149" s="5">
        <v>19.376385440172527</v>
      </c>
      <c r="I149" s="5">
        <v>1.9738711646926164</v>
      </c>
      <c r="J149" s="5">
        <v>2.9237221878586226</v>
      </c>
      <c r="K149" s="5">
        <v>4.3306531777153658</v>
      </c>
    </row>
    <row r="150" spans="1:11" x14ac:dyDescent="0.25">
      <c r="A150" t="str">
        <f t="shared" si="4"/>
        <v>2008All unintentional injury mortality, 0-14 yearsFMaori</v>
      </c>
      <c r="B150" s="4">
        <v>2008</v>
      </c>
      <c r="C150" s="4" t="s">
        <v>127</v>
      </c>
      <c r="D150" s="4" t="s">
        <v>71</v>
      </c>
      <c r="E150" s="4" t="s">
        <v>9</v>
      </c>
      <c r="F150" s="5">
        <v>11.300010899761867</v>
      </c>
      <c r="G150" s="5">
        <v>15.08541484379192</v>
      </c>
      <c r="H150" s="5">
        <v>19.732094038290921</v>
      </c>
      <c r="I150" s="5">
        <v>2.3985266043930431</v>
      </c>
      <c r="J150" s="5">
        <v>3.6077950039774724</v>
      </c>
      <c r="K150" s="5">
        <v>5.4267418868253934</v>
      </c>
    </row>
    <row r="151" spans="1:11" x14ac:dyDescent="0.25">
      <c r="A151" t="str">
        <f t="shared" si="4"/>
        <v>2009All unintentional injury mortality, 0-14 yearsFMaori</v>
      </c>
      <c r="B151" s="4">
        <v>2009</v>
      </c>
      <c r="C151" s="4" t="s">
        <v>127</v>
      </c>
      <c r="D151" s="4" t="s">
        <v>71</v>
      </c>
      <c r="E151" s="4" t="s">
        <v>9</v>
      </c>
      <c r="F151" s="5">
        <v>9.3897604003857058</v>
      </c>
      <c r="G151" s="5">
        <v>12.87314514034661</v>
      </c>
      <c r="H151" s="5">
        <v>17.225281027366417</v>
      </c>
      <c r="I151" s="5">
        <v>2.1665256367835841</v>
      </c>
      <c r="J151" s="5">
        <v>3.3380933447176138</v>
      </c>
      <c r="K151" s="5">
        <v>5.1431965488258342</v>
      </c>
    </row>
    <row r="152" spans="1:11" x14ac:dyDescent="0.25">
      <c r="A152" t="str">
        <f t="shared" si="4"/>
        <v>2010All unintentional injury mortality, 0-14 yearsFMaori</v>
      </c>
      <c r="B152" s="4">
        <v>2010</v>
      </c>
      <c r="C152" s="4" t="s">
        <v>127</v>
      </c>
      <c r="D152" s="4" t="s">
        <v>71</v>
      </c>
      <c r="E152" s="4" t="s">
        <v>9</v>
      </c>
      <c r="F152" s="5">
        <v>8.6359569177425382</v>
      </c>
      <c r="G152" s="5">
        <v>11.982534526231493</v>
      </c>
      <c r="H152" s="5">
        <v>16.196905689988839</v>
      </c>
      <c r="I152" s="5">
        <v>2.7576627986921665</v>
      </c>
      <c r="J152" s="5">
        <v>4.4986009007084871</v>
      </c>
      <c r="K152" s="5">
        <v>7.338609373652532</v>
      </c>
    </row>
    <row r="153" spans="1:11" x14ac:dyDescent="0.25">
      <c r="A153" t="str">
        <f t="shared" si="4"/>
        <v>2011All unintentional injury mortality, 0-14 yearsFMaori</v>
      </c>
      <c r="B153" s="4">
        <v>2011</v>
      </c>
      <c r="C153" s="4" t="s">
        <v>127</v>
      </c>
      <c r="D153" s="4" t="s">
        <v>71</v>
      </c>
      <c r="E153" s="4" t="s">
        <v>9</v>
      </c>
      <c r="F153" s="5">
        <v>6.0761135178679178</v>
      </c>
      <c r="G153" s="5">
        <v>8.9426745957903293</v>
      </c>
      <c r="H153" s="5">
        <v>12.693412762297459</v>
      </c>
      <c r="I153" s="5">
        <v>1.6425878247744103</v>
      </c>
      <c r="J153" s="5">
        <v>2.6927422677045008</v>
      </c>
      <c r="K153" s="5">
        <v>4.414291163565756</v>
      </c>
    </row>
    <row r="154" spans="1:11" x14ac:dyDescent="0.25">
      <c r="A154" t="str">
        <f t="shared" si="4"/>
        <v>2012All unintentional injury mortality, 0-14 yearsFMaori</v>
      </c>
      <c r="B154" s="4">
        <v>2012</v>
      </c>
      <c r="C154" s="4" t="s">
        <v>127</v>
      </c>
      <c r="D154" s="4" t="s">
        <v>71</v>
      </c>
      <c r="E154" s="4" t="s">
        <v>9</v>
      </c>
      <c r="F154" s="5">
        <v>5.8599510548230702</v>
      </c>
      <c r="G154" s="5">
        <v>8.6853231465521059</v>
      </c>
      <c r="H154" s="5">
        <v>12.398838843593149</v>
      </c>
      <c r="I154" s="5">
        <v>1.4920967346968512</v>
      </c>
      <c r="J154" s="5">
        <v>2.4389018186661717</v>
      </c>
      <c r="K154" s="5">
        <v>3.9864989600031948</v>
      </c>
    </row>
    <row r="155" spans="1:11" x14ac:dyDescent="0.25">
      <c r="A155" t="str">
        <f t="shared" si="4"/>
        <v>1996All unintentional injury mortality, 0-14 yearsFnonMaori</v>
      </c>
      <c r="B155" s="4">
        <v>1996</v>
      </c>
      <c r="C155" s="4" t="s">
        <v>127</v>
      </c>
      <c r="D155" s="4" t="s">
        <v>71</v>
      </c>
      <c r="E155" s="4" t="s">
        <v>72</v>
      </c>
      <c r="F155" s="5">
        <v>4.1330452006167739</v>
      </c>
      <c r="G155" s="5">
        <v>5.5175788742611873</v>
      </c>
      <c r="H155" s="5">
        <v>7.2171290175300422</v>
      </c>
      <c r="I155" s="5"/>
      <c r="J155" s="5"/>
      <c r="K155" s="5"/>
    </row>
    <row r="156" spans="1:11" x14ac:dyDescent="0.25">
      <c r="A156" t="str">
        <f t="shared" si="4"/>
        <v>1997All unintentional injury mortality, 0-14 yearsFnonMaori</v>
      </c>
      <c r="B156" s="4">
        <v>1997</v>
      </c>
      <c r="C156" s="4" t="s">
        <v>127</v>
      </c>
      <c r="D156" s="4" t="s">
        <v>71</v>
      </c>
      <c r="E156" s="4" t="s">
        <v>72</v>
      </c>
      <c r="F156" s="5">
        <v>4.4504863532652079</v>
      </c>
      <c r="G156" s="5">
        <v>5.8916463717891858</v>
      </c>
      <c r="H156" s="5">
        <v>7.6507928732948214</v>
      </c>
      <c r="I156" s="5"/>
      <c r="J156" s="5"/>
      <c r="K156" s="5"/>
    </row>
    <row r="157" spans="1:11" x14ac:dyDescent="0.25">
      <c r="A157" t="str">
        <f t="shared" si="4"/>
        <v>1998All unintentional injury mortality, 0-14 yearsFnonMaori</v>
      </c>
      <c r="B157" s="4">
        <v>1998</v>
      </c>
      <c r="C157" s="4" t="s">
        <v>127</v>
      </c>
      <c r="D157" s="4" t="s">
        <v>71</v>
      </c>
      <c r="E157" s="4" t="s">
        <v>72</v>
      </c>
      <c r="F157" s="5">
        <v>5.1205177604369245</v>
      </c>
      <c r="G157" s="5">
        <v>6.6636319581202823</v>
      </c>
      <c r="H157" s="5">
        <v>8.5256799653490258</v>
      </c>
      <c r="I157" s="5"/>
      <c r="J157" s="5"/>
      <c r="K157" s="5"/>
    </row>
    <row r="158" spans="1:11" x14ac:dyDescent="0.25">
      <c r="A158" t="str">
        <f t="shared" si="4"/>
        <v>1999All unintentional injury mortality, 0-14 yearsFnonMaori</v>
      </c>
      <c r="B158" s="4">
        <v>1999</v>
      </c>
      <c r="C158" s="4" t="s">
        <v>127</v>
      </c>
      <c r="D158" s="4" t="s">
        <v>71</v>
      </c>
      <c r="E158" s="4" t="s">
        <v>72</v>
      </c>
      <c r="F158" s="5">
        <v>5.5764347923005095</v>
      </c>
      <c r="G158" s="5">
        <v>7.1811381887838808</v>
      </c>
      <c r="H158" s="5">
        <v>9.1038037881444893</v>
      </c>
      <c r="I158" s="5"/>
      <c r="J158" s="5"/>
      <c r="K158" s="5"/>
    </row>
    <row r="159" spans="1:11" x14ac:dyDescent="0.25">
      <c r="A159" t="str">
        <f t="shared" si="4"/>
        <v>2000All unintentional injury mortality, 0-14 yearsFnonMaori</v>
      </c>
      <c r="B159" s="4">
        <v>2000</v>
      </c>
      <c r="C159" s="4" t="s">
        <v>127</v>
      </c>
      <c r="D159" s="4" t="s">
        <v>71</v>
      </c>
      <c r="E159" s="4" t="s">
        <v>72</v>
      </c>
      <c r="F159" s="5">
        <v>5.0289959666529258</v>
      </c>
      <c r="G159" s="5">
        <v>6.5593238273539392</v>
      </c>
      <c r="H159" s="5">
        <v>8.4087571175856617</v>
      </c>
      <c r="I159" s="5"/>
      <c r="J159" s="5"/>
      <c r="K159" s="5"/>
    </row>
    <row r="160" spans="1:11" x14ac:dyDescent="0.25">
      <c r="A160" t="str">
        <f t="shared" si="4"/>
        <v>2001All unintentional injury mortality, 0-14 yearsFnonMaori</v>
      </c>
      <c r="B160" s="4">
        <v>2001</v>
      </c>
      <c r="C160" s="4" t="s">
        <v>127</v>
      </c>
      <c r="D160" s="4" t="s">
        <v>71</v>
      </c>
      <c r="E160" s="4" t="s">
        <v>72</v>
      </c>
      <c r="F160" s="5">
        <v>4.6384306761497998</v>
      </c>
      <c r="G160" s="5">
        <v>6.1084875209069143</v>
      </c>
      <c r="H160" s="5">
        <v>7.8966366310760874</v>
      </c>
      <c r="I160" s="5"/>
      <c r="J160" s="5"/>
      <c r="K160" s="5"/>
    </row>
    <row r="161" spans="1:11" x14ac:dyDescent="0.25">
      <c r="A161" t="str">
        <f t="shared" si="4"/>
        <v>2002All unintentional injury mortality, 0-14 yearsFnonMaori</v>
      </c>
      <c r="B161" s="4">
        <v>2002</v>
      </c>
      <c r="C161" s="4" t="s">
        <v>127</v>
      </c>
      <c r="D161" s="4" t="s">
        <v>71</v>
      </c>
      <c r="E161" s="4" t="s">
        <v>72</v>
      </c>
      <c r="F161" s="5">
        <v>4.3258242343178672</v>
      </c>
      <c r="G161" s="5">
        <v>5.7583160397685358</v>
      </c>
      <c r="H161" s="5">
        <v>7.5133533458427673</v>
      </c>
      <c r="I161" s="5"/>
      <c r="J161" s="5"/>
      <c r="K161" s="5"/>
    </row>
    <row r="162" spans="1:11" x14ac:dyDescent="0.25">
      <c r="A162" t="str">
        <f t="shared" si="4"/>
        <v>2003All unintentional injury mortality, 0-14 yearsFnonMaori</v>
      </c>
      <c r="B162" s="4">
        <v>2003</v>
      </c>
      <c r="C162" s="4" t="s">
        <v>127</v>
      </c>
      <c r="D162" s="4" t="s">
        <v>71</v>
      </c>
      <c r="E162" s="4" t="s">
        <v>72</v>
      </c>
      <c r="F162" s="5">
        <v>3.8440577203354818</v>
      </c>
      <c r="G162" s="5">
        <v>5.1960382748563543</v>
      </c>
      <c r="H162" s="5">
        <v>6.8694381583042672</v>
      </c>
      <c r="I162" s="5"/>
      <c r="J162" s="5"/>
      <c r="K162" s="5"/>
    </row>
    <row r="163" spans="1:11" x14ac:dyDescent="0.25">
      <c r="A163" t="str">
        <f t="shared" si="4"/>
        <v>2004All unintentional injury mortality, 0-14 yearsFnonMaori</v>
      </c>
      <c r="B163" s="4">
        <v>2004</v>
      </c>
      <c r="C163" s="4" t="s">
        <v>127</v>
      </c>
      <c r="D163" s="4" t="s">
        <v>71</v>
      </c>
      <c r="E163" s="4" t="s">
        <v>72</v>
      </c>
      <c r="F163" s="5">
        <v>3.3040293334085371</v>
      </c>
      <c r="G163" s="5">
        <v>4.5654369159384816</v>
      </c>
      <c r="H163" s="5">
        <v>6.1496135648646835</v>
      </c>
      <c r="I163" s="5"/>
      <c r="J163" s="5"/>
      <c r="K163" s="5"/>
    </row>
    <row r="164" spans="1:11" x14ac:dyDescent="0.25">
      <c r="A164" t="str">
        <f t="shared" si="4"/>
        <v>2005All unintentional injury mortality, 0-14 yearsFnonMaori</v>
      </c>
      <c r="B164" s="4">
        <v>2005</v>
      </c>
      <c r="C164" s="4" t="s">
        <v>127</v>
      </c>
      <c r="D164" s="4" t="s">
        <v>71</v>
      </c>
      <c r="E164" s="4" t="s">
        <v>72</v>
      </c>
      <c r="F164" s="5">
        <v>3.0949827235849723</v>
      </c>
      <c r="G164" s="5">
        <v>4.3128598964540048</v>
      </c>
      <c r="H164" s="5">
        <v>5.8508814414519668</v>
      </c>
      <c r="I164" s="5"/>
      <c r="J164" s="5"/>
      <c r="K164" s="5"/>
    </row>
    <row r="165" spans="1:11" x14ac:dyDescent="0.25">
      <c r="A165" t="str">
        <f t="shared" si="4"/>
        <v>2006All unintentional injury mortality, 0-14 yearsFnonMaori</v>
      </c>
      <c r="B165" s="4">
        <v>2006</v>
      </c>
      <c r="C165" s="4" t="s">
        <v>127</v>
      </c>
      <c r="D165" s="4" t="s">
        <v>71</v>
      </c>
      <c r="E165" s="4" t="s">
        <v>72</v>
      </c>
      <c r="F165" s="5">
        <v>3.157632126303394</v>
      </c>
      <c r="G165" s="5">
        <v>4.3812673378248768</v>
      </c>
      <c r="H165" s="5">
        <v>5.9222006594706524</v>
      </c>
      <c r="I165" s="5"/>
      <c r="J165" s="5"/>
      <c r="K165" s="5"/>
    </row>
    <row r="166" spans="1:11" x14ac:dyDescent="0.25">
      <c r="A166" t="str">
        <f t="shared" si="4"/>
        <v>2007All unintentional injury mortality, 0-14 yearsFnonMaori</v>
      </c>
      <c r="B166" s="4">
        <v>2007</v>
      </c>
      <c r="C166" s="4" t="s">
        <v>127</v>
      </c>
      <c r="D166" s="4" t="s">
        <v>71</v>
      </c>
      <c r="E166" s="4" t="s">
        <v>72</v>
      </c>
      <c r="F166" s="5">
        <v>3.7289749331585527</v>
      </c>
      <c r="G166" s="5">
        <v>5.0404801093831555</v>
      </c>
      <c r="H166" s="5">
        <v>6.6637820139089605</v>
      </c>
      <c r="I166" s="5"/>
      <c r="J166" s="5"/>
      <c r="K166" s="5"/>
    </row>
    <row r="167" spans="1:11" x14ac:dyDescent="0.25">
      <c r="A167" t="str">
        <f t="shared" si="4"/>
        <v>2008All unintentional injury mortality, 0-14 yearsFnonMaori</v>
      </c>
      <c r="B167" s="4">
        <v>2008</v>
      </c>
      <c r="C167" s="4" t="s">
        <v>127</v>
      </c>
      <c r="D167" s="4" t="s">
        <v>71</v>
      </c>
      <c r="E167" s="4" t="s">
        <v>72</v>
      </c>
      <c r="F167" s="5">
        <v>3.0006012345293662</v>
      </c>
      <c r="G167" s="5">
        <v>4.1813392465926578</v>
      </c>
      <c r="H167" s="5">
        <v>5.6724588290981215</v>
      </c>
      <c r="I167" s="5"/>
      <c r="J167" s="5"/>
      <c r="K167" s="5"/>
    </row>
    <row r="168" spans="1:11" x14ac:dyDescent="0.25">
      <c r="A168" t="str">
        <f t="shared" si="4"/>
        <v>2009All unintentional injury mortality, 0-14 yearsFnonMaori</v>
      </c>
      <c r="B168" s="4">
        <v>2009</v>
      </c>
      <c r="C168" s="4" t="s">
        <v>127</v>
      </c>
      <c r="D168" s="4" t="s">
        <v>71</v>
      </c>
      <c r="E168" s="4" t="s">
        <v>72</v>
      </c>
      <c r="F168" s="5">
        <v>2.7290440174275314</v>
      </c>
      <c r="G168" s="5">
        <v>3.8564365375575247</v>
      </c>
      <c r="H168" s="5">
        <v>5.2932604490795434</v>
      </c>
      <c r="I168" s="5"/>
      <c r="J168" s="5"/>
      <c r="K168" s="5"/>
    </row>
    <row r="169" spans="1:11" x14ac:dyDescent="0.25">
      <c r="A169" t="str">
        <f t="shared" si="4"/>
        <v>2010All unintentional injury mortality, 0-14 yearsFnonMaori</v>
      </c>
      <c r="B169" s="4">
        <v>2010</v>
      </c>
      <c r="C169" s="4" t="s">
        <v>127</v>
      </c>
      <c r="D169" s="4" t="s">
        <v>71</v>
      </c>
      <c r="E169" s="4" t="s">
        <v>72</v>
      </c>
      <c r="F169" s="5">
        <v>1.7399608350755846</v>
      </c>
      <c r="G169" s="5">
        <v>2.6636135969172896</v>
      </c>
      <c r="H169" s="5">
        <v>3.9028110667807816</v>
      </c>
      <c r="I169" s="5"/>
      <c r="J169" s="5"/>
      <c r="K169" s="5"/>
    </row>
    <row r="170" spans="1:11" x14ac:dyDescent="0.25">
      <c r="A170" t="str">
        <f t="shared" si="4"/>
        <v>2011All unintentional injury mortality, 0-14 yearsFnonMaori</v>
      </c>
      <c r="B170" s="4">
        <v>2011</v>
      </c>
      <c r="C170" s="4" t="s">
        <v>127</v>
      </c>
      <c r="D170" s="4" t="s">
        <v>71</v>
      </c>
      <c r="E170" s="4" t="s">
        <v>72</v>
      </c>
      <c r="F170" s="5">
        <v>2.2715812340704229</v>
      </c>
      <c r="G170" s="5">
        <v>3.3210287902576536</v>
      </c>
      <c r="H170" s="5">
        <v>4.6883017481209448</v>
      </c>
      <c r="I170" s="5"/>
      <c r="J170" s="5"/>
      <c r="K170" s="5"/>
    </row>
    <row r="171" spans="1:11" x14ac:dyDescent="0.25">
      <c r="A171" t="str">
        <f t="shared" si="4"/>
        <v>2012All unintentional injury mortality, 0-14 yearsFnonMaori</v>
      </c>
      <c r="B171" s="4">
        <v>2012</v>
      </c>
      <c r="C171" s="4" t="s">
        <v>127</v>
      </c>
      <c r="D171" s="4" t="s">
        <v>71</v>
      </c>
      <c r="E171" s="4" t="s">
        <v>72</v>
      </c>
      <c r="F171" s="5">
        <v>2.4662078302884254</v>
      </c>
      <c r="G171" s="5">
        <v>3.5611614539293277</v>
      </c>
      <c r="H171" s="5">
        <v>4.976366187772082</v>
      </c>
      <c r="I171" s="5"/>
      <c r="J171" s="5"/>
      <c r="K171" s="5"/>
    </row>
    <row r="172" spans="1:11" x14ac:dyDescent="0.25">
      <c r="A172" t="str">
        <f t="shared" ref="A172:A205" si="5">B172&amp;C172&amp;D172&amp;E172</f>
        <v>1996All unintentional injury mortality, 0-14 yearsMMaori</v>
      </c>
      <c r="B172" s="4">
        <v>1996</v>
      </c>
      <c r="C172" s="4" t="s">
        <v>127</v>
      </c>
      <c r="D172" s="4" t="s">
        <v>73</v>
      </c>
      <c r="E172" s="4" t="s">
        <v>9</v>
      </c>
      <c r="F172" s="5">
        <v>23.309857411954159</v>
      </c>
      <c r="G172" s="5">
        <v>28.95139515094397</v>
      </c>
      <c r="H172" s="5">
        <v>35.545897780531945</v>
      </c>
      <c r="I172" s="5">
        <v>2.0667676357989295</v>
      </c>
      <c r="J172" s="5">
        <v>2.734694641671688</v>
      </c>
      <c r="K172" s="5">
        <v>3.6184787557392397</v>
      </c>
    </row>
    <row r="173" spans="1:11" x14ac:dyDescent="0.25">
      <c r="A173" t="str">
        <f t="shared" si="5"/>
        <v>1997All unintentional injury mortality, 0-14 yearsMMaori</v>
      </c>
      <c r="B173" s="4">
        <v>1997</v>
      </c>
      <c r="C173" s="4" t="s">
        <v>127</v>
      </c>
      <c r="D173" s="4" t="s">
        <v>73</v>
      </c>
      <c r="E173" s="4" t="s">
        <v>9</v>
      </c>
      <c r="F173" s="5">
        <v>22.224452884348526</v>
      </c>
      <c r="G173" s="5">
        <v>27.710277541464361</v>
      </c>
      <c r="H173" s="5">
        <v>34.139836950533024</v>
      </c>
      <c r="I173" s="5">
        <v>2.0572400584360717</v>
      </c>
      <c r="J173" s="5">
        <v>2.735579587007344</v>
      </c>
      <c r="K173" s="5">
        <v>3.6375899089483026</v>
      </c>
    </row>
    <row r="174" spans="1:11" x14ac:dyDescent="0.25">
      <c r="A174" t="str">
        <f t="shared" si="5"/>
        <v>1998All unintentional injury mortality, 0-14 yearsMMaori</v>
      </c>
      <c r="B174" s="4">
        <v>1998</v>
      </c>
      <c r="C174" s="4" t="s">
        <v>127</v>
      </c>
      <c r="D174" s="4" t="s">
        <v>73</v>
      </c>
      <c r="E174" s="4" t="s">
        <v>9</v>
      </c>
      <c r="F174" s="5">
        <v>17.219190782257115</v>
      </c>
      <c r="G174" s="5">
        <v>22.04738523072249</v>
      </c>
      <c r="H174" s="5">
        <v>27.809776504789873</v>
      </c>
      <c r="I174" s="5">
        <v>1.5435277639218168</v>
      </c>
      <c r="J174" s="5">
        <v>2.0832276249491017</v>
      </c>
      <c r="K174" s="5">
        <v>2.8116354229510954</v>
      </c>
    </row>
    <row r="175" spans="1:11" x14ac:dyDescent="0.25">
      <c r="A175" t="str">
        <f t="shared" si="5"/>
        <v>1999All unintentional injury mortality, 0-14 yearsMMaori</v>
      </c>
      <c r="B175" s="4">
        <v>1999</v>
      </c>
      <c r="C175" s="4" t="s">
        <v>127</v>
      </c>
      <c r="D175" s="4" t="s">
        <v>73</v>
      </c>
      <c r="E175" s="4" t="s">
        <v>9</v>
      </c>
      <c r="F175" s="5">
        <v>15.349298347286917</v>
      </c>
      <c r="G175" s="5">
        <v>19.888207079929202</v>
      </c>
      <c r="H175" s="5">
        <v>25.349152535846599</v>
      </c>
      <c r="I175" s="5">
        <v>1.4206308609993539</v>
      </c>
      <c r="J175" s="5">
        <v>1.9374996269732836</v>
      </c>
      <c r="K175" s="5">
        <v>2.6424209888562462</v>
      </c>
    </row>
    <row r="176" spans="1:11" x14ac:dyDescent="0.25">
      <c r="A176" t="str">
        <f t="shared" si="5"/>
        <v>2000All unintentional injury mortality, 0-14 yearsMMaori</v>
      </c>
      <c r="B176" s="4">
        <v>2000</v>
      </c>
      <c r="C176" s="4" t="s">
        <v>127</v>
      </c>
      <c r="D176" s="4" t="s">
        <v>73</v>
      </c>
      <c r="E176" s="4" t="s">
        <v>9</v>
      </c>
      <c r="F176" s="5">
        <v>13.01277489464721</v>
      </c>
      <c r="G176" s="5">
        <v>17.181070342576319</v>
      </c>
      <c r="H176" s="5">
        <v>22.260069453007048</v>
      </c>
      <c r="I176" s="5">
        <v>1.1007553888175778</v>
      </c>
      <c r="J176" s="5">
        <v>1.5127016987311934</v>
      </c>
      <c r="K176" s="5">
        <v>2.0788146509119296</v>
      </c>
    </row>
    <row r="177" spans="1:11" x14ac:dyDescent="0.25">
      <c r="A177" t="str">
        <f t="shared" si="5"/>
        <v>2001All unintentional injury mortality, 0-14 yearsMMaori</v>
      </c>
      <c r="B177" s="4">
        <v>2001</v>
      </c>
      <c r="C177" s="4" t="s">
        <v>127</v>
      </c>
      <c r="D177" s="4" t="s">
        <v>73</v>
      </c>
      <c r="E177" s="4" t="s">
        <v>9</v>
      </c>
      <c r="F177" s="5">
        <v>13.256606388543171</v>
      </c>
      <c r="G177" s="5">
        <v>17.458019823464884</v>
      </c>
      <c r="H177" s="5">
        <v>22.568538999578337</v>
      </c>
      <c r="I177" s="5">
        <v>1.2853507378943592</v>
      </c>
      <c r="J177" s="5">
        <v>1.7772565641110334</v>
      </c>
      <c r="K177" s="5">
        <v>2.4574155532443931</v>
      </c>
    </row>
    <row r="178" spans="1:11" x14ac:dyDescent="0.25">
      <c r="A178" t="str">
        <f t="shared" si="5"/>
        <v>2002All unintentional injury mortality, 0-14 yearsMMaori</v>
      </c>
      <c r="B178" s="4">
        <v>2002</v>
      </c>
      <c r="C178" s="4" t="s">
        <v>127</v>
      </c>
      <c r="D178" s="4" t="s">
        <v>73</v>
      </c>
      <c r="E178" s="4" t="s">
        <v>9</v>
      </c>
      <c r="F178" s="5">
        <v>14.028919890869126</v>
      </c>
      <c r="G178" s="5">
        <v>18.340357020041395</v>
      </c>
      <c r="H178" s="5">
        <v>23.558955855016592</v>
      </c>
      <c r="I178" s="5">
        <v>1.6503910716724717</v>
      </c>
      <c r="J178" s="5">
        <v>2.3023002921998432</v>
      </c>
      <c r="K178" s="5">
        <v>3.2117155299997959</v>
      </c>
    </row>
    <row r="179" spans="1:11" x14ac:dyDescent="0.25">
      <c r="A179" t="str">
        <f t="shared" si="5"/>
        <v>2003All unintentional injury mortality, 0-14 yearsMMaori</v>
      </c>
      <c r="B179" s="4">
        <v>2003</v>
      </c>
      <c r="C179" s="4" t="s">
        <v>127</v>
      </c>
      <c r="D179" s="4" t="s">
        <v>73</v>
      </c>
      <c r="E179" s="4" t="s">
        <v>9</v>
      </c>
      <c r="F179" s="5">
        <v>14.82067465977873</v>
      </c>
      <c r="G179" s="5">
        <v>19.244583978244773</v>
      </c>
      <c r="H179" s="5">
        <v>24.57490410755295</v>
      </c>
      <c r="I179" s="5">
        <v>2.0099653007730987</v>
      </c>
      <c r="J179" s="5">
        <v>2.822917246980114</v>
      </c>
      <c r="K179" s="5">
        <v>3.9646762957712247</v>
      </c>
    </row>
    <row r="180" spans="1:11" x14ac:dyDescent="0.25">
      <c r="A180" t="str">
        <f t="shared" si="5"/>
        <v>2004All unintentional injury mortality, 0-14 yearsMMaori</v>
      </c>
      <c r="B180" s="4">
        <v>2004</v>
      </c>
      <c r="C180" s="4" t="s">
        <v>127</v>
      </c>
      <c r="D180" s="4" t="s">
        <v>73</v>
      </c>
      <c r="E180" s="4" t="s">
        <v>9</v>
      </c>
      <c r="F180" s="5">
        <v>15.865975226394708</v>
      </c>
      <c r="G180" s="5">
        <v>20.431649404001874</v>
      </c>
      <c r="H180" s="5">
        <v>25.901984107855228</v>
      </c>
      <c r="I180" s="5">
        <v>2.2112112739033902</v>
      </c>
      <c r="J180" s="5">
        <v>3.1005559421342328</v>
      </c>
      <c r="K180" s="5">
        <v>4.3475932235699704</v>
      </c>
    </row>
    <row r="181" spans="1:11" x14ac:dyDescent="0.25">
      <c r="A181" t="str">
        <f t="shared" si="5"/>
        <v>2005All unintentional injury mortality, 0-14 yearsMMaori</v>
      </c>
      <c r="B181" s="4">
        <v>2005</v>
      </c>
      <c r="C181" s="4" t="s">
        <v>127</v>
      </c>
      <c r="D181" s="4" t="s">
        <v>73</v>
      </c>
      <c r="E181" s="4" t="s">
        <v>9</v>
      </c>
      <c r="F181" s="5">
        <v>17.923148265334053</v>
      </c>
      <c r="G181" s="5">
        <v>22.710977477657245</v>
      </c>
      <c r="H181" s="5">
        <v>28.384825144783822</v>
      </c>
      <c r="I181" s="5">
        <v>2.1962146744108244</v>
      </c>
      <c r="J181" s="5">
        <v>3.0138824985151618</v>
      </c>
      <c r="K181" s="5">
        <v>4.1359744203024267</v>
      </c>
    </row>
    <row r="182" spans="1:11" x14ac:dyDescent="0.25">
      <c r="A182" t="str">
        <f t="shared" si="5"/>
        <v>2006All unintentional injury mortality, 0-14 yearsMMaori</v>
      </c>
      <c r="B182" s="4">
        <v>2006</v>
      </c>
      <c r="C182" s="4" t="s">
        <v>127</v>
      </c>
      <c r="D182" s="4" t="s">
        <v>73</v>
      </c>
      <c r="E182" s="4" t="s">
        <v>9</v>
      </c>
      <c r="F182" s="5">
        <v>18.852675087673774</v>
      </c>
      <c r="G182" s="5">
        <v>23.669563352281049</v>
      </c>
      <c r="H182" s="5">
        <v>29.341984988508013</v>
      </c>
      <c r="I182" s="5">
        <v>2.2589717254528923</v>
      </c>
      <c r="J182" s="5">
        <v>3.0791314408196353</v>
      </c>
      <c r="K182" s="5">
        <v>4.1970646746112692</v>
      </c>
    </row>
    <row r="183" spans="1:11" x14ac:dyDescent="0.25">
      <c r="A183" t="str">
        <f t="shared" si="5"/>
        <v>2007All unintentional injury mortality, 0-14 yearsMMaori</v>
      </c>
      <c r="B183" s="4">
        <v>2007</v>
      </c>
      <c r="C183" s="4" t="s">
        <v>127</v>
      </c>
      <c r="D183" s="4" t="s">
        <v>73</v>
      </c>
      <c r="E183" s="4" t="s">
        <v>9</v>
      </c>
      <c r="F183" s="5">
        <v>17.522845021690195</v>
      </c>
      <c r="G183" s="5">
        <v>22.065063006023923</v>
      </c>
      <c r="H183" s="5">
        <v>27.424858634618179</v>
      </c>
      <c r="I183" s="5">
        <v>1.9269059514899767</v>
      </c>
      <c r="J183" s="5">
        <v>2.611749515447586</v>
      </c>
      <c r="K183" s="5">
        <v>3.5399940127675622</v>
      </c>
    </row>
    <row r="184" spans="1:11" x14ac:dyDescent="0.25">
      <c r="A184" t="str">
        <f t="shared" si="5"/>
        <v>2008All unintentional injury mortality, 0-14 yearsMMaori</v>
      </c>
      <c r="B184" s="4">
        <v>2008</v>
      </c>
      <c r="C184" s="4" t="s">
        <v>127</v>
      </c>
      <c r="D184" s="4" t="s">
        <v>73</v>
      </c>
      <c r="E184" s="4" t="s">
        <v>9</v>
      </c>
      <c r="F184" s="5">
        <v>16.591380132395862</v>
      </c>
      <c r="G184" s="5">
        <v>20.989565014767379</v>
      </c>
      <c r="H184" s="5">
        <v>26.195927064484007</v>
      </c>
      <c r="I184" s="5">
        <v>2.0607030629194227</v>
      </c>
      <c r="J184" s="5">
        <v>2.8275901875520235</v>
      </c>
      <c r="K184" s="5">
        <v>3.8798730455680008</v>
      </c>
    </row>
    <row r="185" spans="1:11" x14ac:dyDescent="0.25">
      <c r="A185" t="str">
        <f t="shared" si="5"/>
        <v>2009All unintentional injury mortality, 0-14 yearsMMaori</v>
      </c>
      <c r="B185" s="4">
        <v>2009</v>
      </c>
      <c r="C185" s="4" t="s">
        <v>127</v>
      </c>
      <c r="D185" s="4" t="s">
        <v>73</v>
      </c>
      <c r="E185" s="4" t="s">
        <v>9</v>
      </c>
      <c r="F185" s="5">
        <v>15.475979162188827</v>
      </c>
      <c r="G185" s="5">
        <v>19.70922295082503</v>
      </c>
      <c r="H185" s="5">
        <v>24.743124556491292</v>
      </c>
      <c r="I185" s="5">
        <v>2.2928674714422148</v>
      </c>
      <c r="J185" s="5">
        <v>3.2093869100465766</v>
      </c>
      <c r="K185" s="5">
        <v>4.4922632758619514</v>
      </c>
    </row>
    <row r="186" spans="1:11" x14ac:dyDescent="0.25">
      <c r="A186" t="str">
        <f t="shared" si="5"/>
        <v>2010All unintentional injury mortality, 0-14 yearsMMaori</v>
      </c>
      <c r="B186" s="4">
        <v>2010</v>
      </c>
      <c r="C186" s="4" t="s">
        <v>127</v>
      </c>
      <c r="D186" s="4" t="s">
        <v>73</v>
      </c>
      <c r="E186" s="4" t="s">
        <v>9</v>
      </c>
      <c r="F186" s="5">
        <v>15.070362450454223</v>
      </c>
      <c r="G186" s="5">
        <v>19.29603375172233</v>
      </c>
      <c r="H186" s="5">
        <v>24.339320987439155</v>
      </c>
      <c r="I186" s="5">
        <v>2.3808309225316018</v>
      </c>
      <c r="J186" s="5">
        <v>3.3638252599480141</v>
      </c>
      <c r="K186" s="5">
        <v>4.7526770054853111</v>
      </c>
    </row>
    <row r="187" spans="1:11" x14ac:dyDescent="0.25">
      <c r="A187" t="str">
        <f t="shared" si="5"/>
        <v>2011All unintentional injury mortality, 0-14 yearsMMaori</v>
      </c>
      <c r="B187" s="4">
        <v>2011</v>
      </c>
      <c r="C187" s="4" t="s">
        <v>127</v>
      </c>
      <c r="D187" s="4" t="s">
        <v>73</v>
      </c>
      <c r="E187" s="4" t="s">
        <v>9</v>
      </c>
      <c r="F187" s="5">
        <v>12.334688138992034</v>
      </c>
      <c r="G187" s="5">
        <v>16.203280868900546</v>
      </c>
      <c r="H187" s="5">
        <v>20.901051778008171</v>
      </c>
      <c r="I187" s="5">
        <v>1.9882676077488948</v>
      </c>
      <c r="J187" s="5">
        <v>2.8578204895358743</v>
      </c>
      <c r="K187" s="5">
        <v>4.1076653457417898</v>
      </c>
    </row>
    <row r="188" spans="1:11" x14ac:dyDescent="0.25">
      <c r="A188" t="str">
        <f t="shared" si="5"/>
        <v>2012All unintentional injury mortality, 0-14 yearsMMaori</v>
      </c>
      <c r="B188" s="4">
        <v>2012</v>
      </c>
      <c r="C188" s="4" t="s">
        <v>127</v>
      </c>
      <c r="D188" s="4" t="s">
        <v>73</v>
      </c>
      <c r="E188" s="4" t="s">
        <v>9</v>
      </c>
      <c r="F188" s="5">
        <v>13.893286769904847</v>
      </c>
      <c r="G188" s="5">
        <v>18.001641381187188</v>
      </c>
      <c r="H188" s="5">
        <v>22.94456968561224</v>
      </c>
      <c r="I188" s="5">
        <v>2.2644870199255669</v>
      </c>
      <c r="J188" s="5">
        <v>3.2382848740589179</v>
      </c>
      <c r="K188" s="5">
        <v>4.630845234830919</v>
      </c>
    </row>
    <row r="189" spans="1:11" x14ac:dyDescent="0.25">
      <c r="A189" t="str">
        <f t="shared" si="5"/>
        <v>1996All unintentional injury mortality, 0-14 yearsMnonMaori</v>
      </c>
      <c r="B189" s="4">
        <v>1996</v>
      </c>
      <c r="C189" s="4" t="s">
        <v>127</v>
      </c>
      <c r="D189" s="4" t="s">
        <v>73</v>
      </c>
      <c r="E189" s="4" t="s">
        <v>72</v>
      </c>
      <c r="F189" s="5">
        <v>8.6760571507626469</v>
      </c>
      <c r="G189" s="5">
        <v>10.586701238879932</v>
      </c>
      <c r="H189" s="5">
        <v>12.792944772748838</v>
      </c>
      <c r="I189" s="5"/>
      <c r="J189" s="5"/>
      <c r="K189" s="5"/>
    </row>
    <row r="190" spans="1:11" x14ac:dyDescent="0.25">
      <c r="A190" t="str">
        <f t="shared" si="5"/>
        <v>1997All unintentional injury mortality, 0-14 yearsMnonMaori</v>
      </c>
      <c r="B190" s="4">
        <v>1997</v>
      </c>
      <c r="C190" s="4" t="s">
        <v>127</v>
      </c>
      <c r="D190" s="4" t="s">
        <v>73</v>
      </c>
      <c r="E190" s="4" t="s">
        <v>72</v>
      </c>
      <c r="F190" s="5">
        <v>8.2680930789777118</v>
      </c>
      <c r="G190" s="5">
        <v>10.129581925919661</v>
      </c>
      <c r="H190" s="5">
        <v>12.285064067263312</v>
      </c>
      <c r="I190" s="5"/>
      <c r="J190" s="5"/>
      <c r="K190" s="5"/>
    </row>
    <row r="191" spans="1:11" x14ac:dyDescent="0.25">
      <c r="A191" t="str">
        <f t="shared" si="5"/>
        <v>1998All unintentional injury mortality, 0-14 yearsMnonMaori</v>
      </c>
      <c r="B191" s="4">
        <v>1998</v>
      </c>
      <c r="C191" s="4" t="s">
        <v>127</v>
      </c>
      <c r="D191" s="4" t="s">
        <v>73</v>
      </c>
      <c r="E191" s="4" t="s">
        <v>72</v>
      </c>
      <c r="F191" s="5">
        <v>8.6816712784324181</v>
      </c>
      <c r="G191" s="5">
        <v>10.583281906729304</v>
      </c>
      <c r="H191" s="5">
        <v>12.777618625784402</v>
      </c>
      <c r="I191" s="5"/>
      <c r="J191" s="5"/>
      <c r="K191" s="5"/>
    </row>
    <row r="192" spans="1:11" x14ac:dyDescent="0.25">
      <c r="A192" t="str">
        <f t="shared" si="5"/>
        <v>1999All unintentional injury mortality, 0-14 yearsMnonMaori</v>
      </c>
      <c r="B192" s="4">
        <v>1999</v>
      </c>
      <c r="C192" s="4" t="s">
        <v>127</v>
      </c>
      <c r="D192" s="4" t="s">
        <v>73</v>
      </c>
      <c r="E192" s="4" t="s">
        <v>72</v>
      </c>
      <c r="F192" s="5">
        <v>8.387153291521944</v>
      </c>
      <c r="G192" s="5">
        <v>10.264883049808939</v>
      </c>
      <c r="H192" s="5">
        <v>12.437623899151012</v>
      </c>
      <c r="I192" s="5"/>
      <c r="J192" s="5"/>
      <c r="K192" s="5"/>
    </row>
    <row r="193" spans="1:11" x14ac:dyDescent="0.25">
      <c r="A193" t="str">
        <f t="shared" si="5"/>
        <v>2000All unintentional injury mortality, 0-14 yearsMnonMaori</v>
      </c>
      <c r="B193" s="4">
        <v>2000</v>
      </c>
      <c r="C193" s="4" t="s">
        <v>127</v>
      </c>
      <c r="D193" s="4" t="s">
        <v>73</v>
      </c>
      <c r="E193" s="4" t="s">
        <v>72</v>
      </c>
      <c r="F193" s="5">
        <v>9.377087134568125</v>
      </c>
      <c r="G193" s="5">
        <v>11.357870726916788</v>
      </c>
      <c r="H193" s="5">
        <v>13.633403694580091</v>
      </c>
      <c r="I193" s="5"/>
      <c r="J193" s="5"/>
      <c r="K193" s="5"/>
    </row>
    <row r="194" spans="1:11" x14ac:dyDescent="0.25">
      <c r="A194" t="str">
        <f t="shared" si="5"/>
        <v>2001All unintentional injury mortality, 0-14 yearsMnonMaori</v>
      </c>
      <c r="B194" s="4">
        <v>2001</v>
      </c>
      <c r="C194" s="4" t="s">
        <v>127</v>
      </c>
      <c r="D194" s="4" t="s">
        <v>73</v>
      </c>
      <c r="E194" s="4" t="s">
        <v>72</v>
      </c>
      <c r="F194" s="5">
        <v>7.9923979511947234</v>
      </c>
      <c r="G194" s="5">
        <v>9.8230160889557414</v>
      </c>
      <c r="H194" s="5">
        <v>11.947419522711069</v>
      </c>
      <c r="I194" s="5"/>
      <c r="J194" s="5"/>
      <c r="K194" s="5"/>
    </row>
    <row r="195" spans="1:11" x14ac:dyDescent="0.25">
      <c r="A195" t="str">
        <f t="shared" si="5"/>
        <v>2002All unintentional injury mortality, 0-14 yearsMnonMaori</v>
      </c>
      <c r="B195" s="4">
        <v>2002</v>
      </c>
      <c r="C195" s="4" t="s">
        <v>127</v>
      </c>
      <c r="D195" s="4" t="s">
        <v>73</v>
      </c>
      <c r="E195" s="4" t="s">
        <v>72</v>
      </c>
      <c r="F195" s="5">
        <v>6.3262341898753363</v>
      </c>
      <c r="G195" s="5">
        <v>7.9661011563861734</v>
      </c>
      <c r="H195" s="5">
        <v>9.9011363812247222</v>
      </c>
      <c r="I195" s="5"/>
      <c r="J195" s="5"/>
      <c r="K195" s="5"/>
    </row>
    <row r="196" spans="1:11" x14ac:dyDescent="0.25">
      <c r="A196" t="str">
        <f t="shared" si="5"/>
        <v>2003All unintentional injury mortality, 0-14 yearsMnonMaori</v>
      </c>
      <c r="B196" s="4">
        <v>2003</v>
      </c>
      <c r="C196" s="4" t="s">
        <v>127</v>
      </c>
      <c r="D196" s="4" t="s">
        <v>73</v>
      </c>
      <c r="E196" s="4" t="s">
        <v>72</v>
      </c>
      <c r="F196" s="5">
        <v>5.314395007885115</v>
      </c>
      <c r="G196" s="5">
        <v>6.8172681997079954</v>
      </c>
      <c r="H196" s="5">
        <v>8.6132082465964146</v>
      </c>
      <c r="I196" s="5"/>
      <c r="J196" s="5"/>
      <c r="K196" s="5"/>
    </row>
    <row r="197" spans="1:11" x14ac:dyDescent="0.25">
      <c r="A197" t="str">
        <f t="shared" si="5"/>
        <v>2004All unintentional injury mortality, 0-14 yearsMnonMaori</v>
      </c>
      <c r="B197" s="4">
        <v>2004</v>
      </c>
      <c r="C197" s="4" t="s">
        <v>127</v>
      </c>
      <c r="D197" s="4" t="s">
        <v>73</v>
      </c>
      <c r="E197" s="4" t="s">
        <v>72</v>
      </c>
      <c r="F197" s="5">
        <v>5.1069059697114234</v>
      </c>
      <c r="G197" s="5">
        <v>6.5896728797410367</v>
      </c>
      <c r="H197" s="5">
        <v>8.3686516199863501</v>
      </c>
      <c r="I197" s="5"/>
      <c r="J197" s="5"/>
      <c r="K197" s="5"/>
    </row>
    <row r="198" spans="1:11" x14ac:dyDescent="0.25">
      <c r="A198" t="str">
        <f t="shared" si="5"/>
        <v>2005All unintentional injury mortality, 0-14 yearsMnonMaori</v>
      </c>
      <c r="B198" s="4">
        <v>2005</v>
      </c>
      <c r="C198" s="4" t="s">
        <v>127</v>
      </c>
      <c r="D198" s="4" t="s">
        <v>73</v>
      </c>
      <c r="E198" s="4" t="s">
        <v>72</v>
      </c>
      <c r="F198" s="5">
        <v>5.9468636465304074</v>
      </c>
      <c r="G198" s="5">
        <v>7.5354555092463551</v>
      </c>
      <c r="H198" s="5">
        <v>9.4180264687717816</v>
      </c>
      <c r="I198" s="5"/>
      <c r="J198" s="5"/>
      <c r="K198" s="5"/>
    </row>
    <row r="199" spans="1:11" x14ac:dyDescent="0.25">
      <c r="A199" t="str">
        <f t="shared" si="5"/>
        <v>2006All unintentional injury mortality, 0-14 yearsMnonMaori</v>
      </c>
      <c r="B199" s="4">
        <v>2006</v>
      </c>
      <c r="C199" s="4" t="s">
        <v>127</v>
      </c>
      <c r="D199" s="4" t="s">
        <v>73</v>
      </c>
      <c r="E199" s="4" t="s">
        <v>72</v>
      </c>
      <c r="F199" s="5">
        <v>6.0763263812906025</v>
      </c>
      <c r="G199" s="5">
        <v>7.6870909239199081</v>
      </c>
      <c r="H199" s="5">
        <v>9.5938373682059197</v>
      </c>
      <c r="I199" s="5"/>
      <c r="J199" s="5"/>
      <c r="K199" s="5"/>
    </row>
    <row r="200" spans="1:11" x14ac:dyDescent="0.25">
      <c r="A200" t="str">
        <f t="shared" si="5"/>
        <v>2007All unintentional injury mortality, 0-14 yearsMnonMaori</v>
      </c>
      <c r="B200" s="4">
        <v>2007</v>
      </c>
      <c r="C200" s="4" t="s">
        <v>127</v>
      </c>
      <c r="D200" s="4" t="s">
        <v>73</v>
      </c>
      <c r="E200" s="4" t="s">
        <v>72</v>
      </c>
      <c r="F200" s="5">
        <v>6.7576167522788095</v>
      </c>
      <c r="G200" s="5">
        <v>8.4483840718708976</v>
      </c>
      <c r="H200" s="5">
        <v>10.433685600365052</v>
      </c>
      <c r="I200" s="5"/>
      <c r="J200" s="5"/>
      <c r="K200" s="5"/>
    </row>
    <row r="201" spans="1:11" x14ac:dyDescent="0.25">
      <c r="A201" t="str">
        <f t="shared" si="5"/>
        <v>2008All unintentional injury mortality, 0-14 yearsMnonMaori</v>
      </c>
      <c r="B201" s="4">
        <v>2008</v>
      </c>
      <c r="C201" s="4" t="s">
        <v>127</v>
      </c>
      <c r="D201" s="4" t="s">
        <v>73</v>
      </c>
      <c r="E201" s="4" t="s">
        <v>72</v>
      </c>
      <c r="F201" s="5">
        <v>5.8485808811605366</v>
      </c>
      <c r="G201" s="5">
        <v>7.423128396459397</v>
      </c>
      <c r="H201" s="5">
        <v>9.2911521097731846</v>
      </c>
      <c r="I201" s="5"/>
      <c r="J201" s="5"/>
      <c r="K201" s="5"/>
    </row>
    <row r="202" spans="1:11" x14ac:dyDescent="0.25">
      <c r="A202" t="str">
        <f t="shared" si="5"/>
        <v>2009All unintentional injury mortality, 0-14 yearsMnonMaori</v>
      </c>
      <c r="B202" s="4">
        <v>2009</v>
      </c>
      <c r="C202" s="4" t="s">
        <v>127</v>
      </c>
      <c r="D202" s="4" t="s">
        <v>73</v>
      </c>
      <c r="E202" s="4" t="s">
        <v>72</v>
      </c>
      <c r="F202" s="5">
        <v>4.7190035036107663</v>
      </c>
      <c r="G202" s="5">
        <v>6.141117759634346</v>
      </c>
      <c r="H202" s="5">
        <v>7.857157324597031</v>
      </c>
      <c r="I202" s="5"/>
      <c r="J202" s="5"/>
      <c r="K202" s="5"/>
    </row>
    <row r="203" spans="1:11" x14ac:dyDescent="0.25">
      <c r="A203" t="str">
        <f t="shared" si="5"/>
        <v>2010All unintentional injury mortality, 0-14 yearsMnonMaori</v>
      </c>
      <c r="B203" s="4">
        <v>2010</v>
      </c>
      <c r="C203" s="4" t="s">
        <v>127</v>
      </c>
      <c r="D203" s="4" t="s">
        <v>73</v>
      </c>
      <c r="E203" s="4" t="s">
        <v>72</v>
      </c>
      <c r="F203" s="5">
        <v>4.366765153901806</v>
      </c>
      <c r="G203" s="5">
        <v>5.7363365396752322</v>
      </c>
      <c r="H203" s="5">
        <v>7.3994561966738033</v>
      </c>
      <c r="I203" s="5"/>
      <c r="J203" s="5"/>
      <c r="K203" s="5"/>
    </row>
    <row r="204" spans="1:11" x14ac:dyDescent="0.25">
      <c r="A204" t="str">
        <f t="shared" si="5"/>
        <v>2011All unintentional injury mortality, 0-14 yearsMnonMaori</v>
      </c>
      <c r="B204" s="4">
        <v>2011</v>
      </c>
      <c r="C204" s="4" t="s">
        <v>127</v>
      </c>
      <c r="D204" s="4" t="s">
        <v>73</v>
      </c>
      <c r="E204" s="4" t="s">
        <v>72</v>
      </c>
      <c r="F204" s="5">
        <v>4.305319574762934</v>
      </c>
      <c r="G204" s="5">
        <v>5.6698035892142569</v>
      </c>
      <c r="H204" s="5">
        <v>7.3295359220032772</v>
      </c>
      <c r="I204" s="5"/>
      <c r="J204" s="5"/>
      <c r="K204" s="5"/>
    </row>
    <row r="205" spans="1:11" x14ac:dyDescent="0.25">
      <c r="A205" t="str">
        <f t="shared" si="5"/>
        <v>2012All unintentional injury mortality, 0-14 yearsMnonMaori</v>
      </c>
      <c r="B205" s="4">
        <v>2012</v>
      </c>
      <c r="C205" s="4" t="s">
        <v>127</v>
      </c>
      <c r="D205" s="4" t="s">
        <v>73</v>
      </c>
      <c r="E205" s="4" t="s">
        <v>72</v>
      </c>
      <c r="F205" s="5">
        <v>4.1992125366560513</v>
      </c>
      <c r="G205" s="5">
        <v>5.5590048687173228</v>
      </c>
      <c r="H205" s="5">
        <v>7.2188302128659299</v>
      </c>
      <c r="I205" s="5"/>
      <c r="J205" s="5"/>
      <c r="K205" s="5"/>
    </row>
    <row r="206" spans="1:11" x14ac:dyDescent="0.25">
      <c r="A206" t="str">
        <f t="shared" ref="A206:A239" si="6">B206&amp;C206&amp;D206&amp;E206</f>
        <v>1996All unintentional injury mortality, 15-64 yearsTMaori</v>
      </c>
      <c r="B206" s="4">
        <v>1996</v>
      </c>
      <c r="C206" s="4" t="s">
        <v>128</v>
      </c>
      <c r="D206" s="4" t="s">
        <v>74</v>
      </c>
      <c r="E206" s="4" t="s">
        <v>9</v>
      </c>
      <c r="F206" s="5">
        <v>42.577654035149948</v>
      </c>
      <c r="G206" s="5">
        <v>46.753060648053356</v>
      </c>
      <c r="H206" s="5">
        <v>51.227248352787697</v>
      </c>
      <c r="I206" s="5">
        <v>1.7120157471794906</v>
      </c>
      <c r="J206" s="5">
        <v>1.9033899417129654</v>
      </c>
      <c r="K206" s="5">
        <v>2.116156510933223</v>
      </c>
    </row>
    <row r="207" spans="1:11" x14ac:dyDescent="0.25">
      <c r="A207" t="str">
        <f t="shared" si="6"/>
        <v>1997All unintentional injury mortality, 15-64 yearsTMaori</v>
      </c>
      <c r="B207" s="4">
        <v>1997</v>
      </c>
      <c r="C207" s="4" t="s">
        <v>128</v>
      </c>
      <c r="D207" s="4" t="s">
        <v>74</v>
      </c>
      <c r="E207" s="4" t="s">
        <v>9</v>
      </c>
      <c r="F207" s="5">
        <v>41.879715966990872</v>
      </c>
      <c r="G207" s="5">
        <v>45.99628562276132</v>
      </c>
      <c r="H207" s="5">
        <v>50.408093577715491</v>
      </c>
      <c r="I207" s="5">
        <v>1.7472523254537711</v>
      </c>
      <c r="J207" s="5">
        <v>1.9435188902631972</v>
      </c>
      <c r="K207" s="5">
        <v>2.16183182118754</v>
      </c>
    </row>
    <row r="208" spans="1:11" x14ac:dyDescent="0.25">
      <c r="A208" t="str">
        <f t="shared" si="6"/>
        <v>1998All unintentional injury mortality, 15-64 yearsTMaori</v>
      </c>
      <c r="B208" s="4">
        <v>1998</v>
      </c>
      <c r="C208" s="4" t="s">
        <v>128</v>
      </c>
      <c r="D208" s="4" t="s">
        <v>74</v>
      </c>
      <c r="E208" s="4" t="s">
        <v>9</v>
      </c>
      <c r="F208" s="5">
        <v>39.378955522225475</v>
      </c>
      <c r="G208" s="5">
        <v>43.343587222454182</v>
      </c>
      <c r="H208" s="5">
        <v>47.599234796216869</v>
      </c>
      <c r="I208" s="5">
        <v>1.7075887450430434</v>
      </c>
      <c r="J208" s="5">
        <v>1.9036694620443548</v>
      </c>
      <c r="K208" s="5">
        <v>2.1222659327312994</v>
      </c>
    </row>
    <row r="209" spans="1:11" x14ac:dyDescent="0.25">
      <c r="A209" t="str">
        <f t="shared" si="6"/>
        <v>1999All unintentional injury mortality, 15-64 yearsTMaori</v>
      </c>
      <c r="B209" s="4">
        <v>1999</v>
      </c>
      <c r="C209" s="4" t="s">
        <v>128</v>
      </c>
      <c r="D209" s="4" t="s">
        <v>74</v>
      </c>
      <c r="E209" s="4" t="s">
        <v>9</v>
      </c>
      <c r="F209" s="5">
        <v>37.336697584404192</v>
      </c>
      <c r="G209" s="5">
        <v>41.166780852676794</v>
      </c>
      <c r="H209" s="5">
        <v>45.283144930208501</v>
      </c>
      <c r="I209" s="5">
        <v>1.6818136164062027</v>
      </c>
      <c r="J209" s="5">
        <v>1.8785213812825594</v>
      </c>
      <c r="K209" s="5">
        <v>2.0982364190131668</v>
      </c>
    </row>
    <row r="210" spans="1:11" x14ac:dyDescent="0.25">
      <c r="A210" t="str">
        <f t="shared" si="6"/>
        <v>2000All unintentional injury mortality, 15-64 yearsTMaori</v>
      </c>
      <c r="B210" s="4">
        <v>2000</v>
      </c>
      <c r="C210" s="4" t="s">
        <v>128</v>
      </c>
      <c r="D210" s="4" t="s">
        <v>74</v>
      </c>
      <c r="E210" s="4" t="s">
        <v>9</v>
      </c>
      <c r="F210" s="5">
        <v>36.374219744535509</v>
      </c>
      <c r="G210" s="5">
        <v>40.11509328593867</v>
      </c>
      <c r="H210" s="5">
        <v>44.136269895312815</v>
      </c>
      <c r="I210" s="5">
        <v>1.6696692183207098</v>
      </c>
      <c r="J210" s="5">
        <v>1.8655711707502858</v>
      </c>
      <c r="K210" s="5">
        <v>2.0844582597234451</v>
      </c>
    </row>
    <row r="211" spans="1:11" x14ac:dyDescent="0.25">
      <c r="A211" t="str">
        <f t="shared" si="6"/>
        <v>2001All unintentional injury mortality, 15-64 yearsTMaori</v>
      </c>
      <c r="B211" s="4">
        <v>2001</v>
      </c>
      <c r="C211" s="4" t="s">
        <v>128</v>
      </c>
      <c r="D211" s="4" t="s">
        <v>74</v>
      </c>
      <c r="E211" s="4" t="s">
        <v>9</v>
      </c>
      <c r="F211" s="5">
        <v>38.871041959081154</v>
      </c>
      <c r="G211" s="5">
        <v>42.691873789532337</v>
      </c>
      <c r="H211" s="5">
        <v>46.786733751514873</v>
      </c>
      <c r="I211" s="5">
        <v>1.7935235001318188</v>
      </c>
      <c r="J211" s="5">
        <v>1.9968169012510237</v>
      </c>
      <c r="K211" s="5">
        <v>2.2231533274187303</v>
      </c>
    </row>
    <row r="212" spans="1:11" x14ac:dyDescent="0.25">
      <c r="A212" t="str">
        <f t="shared" si="6"/>
        <v>2002All unintentional injury mortality, 15-64 yearsTMaori</v>
      </c>
      <c r="B212" s="4">
        <v>2002</v>
      </c>
      <c r="C212" s="4" t="s">
        <v>128</v>
      </c>
      <c r="D212" s="4" t="s">
        <v>74</v>
      </c>
      <c r="E212" s="4" t="s">
        <v>9</v>
      </c>
      <c r="F212" s="5">
        <v>39.679079472183091</v>
      </c>
      <c r="G212" s="5">
        <v>43.499593721461501</v>
      </c>
      <c r="H212" s="5">
        <v>47.58868341117212</v>
      </c>
      <c r="I212" s="5">
        <v>1.8490761620559706</v>
      </c>
      <c r="J212" s="5">
        <v>2.0555636069097583</v>
      </c>
      <c r="K212" s="5">
        <v>2.285109628666532</v>
      </c>
    </row>
    <row r="213" spans="1:11" x14ac:dyDescent="0.25">
      <c r="A213" t="str">
        <f t="shared" si="6"/>
        <v>2003All unintentional injury mortality, 15-64 yearsTMaori</v>
      </c>
      <c r="B213" s="4">
        <v>2003</v>
      </c>
      <c r="C213" s="4" t="s">
        <v>128</v>
      </c>
      <c r="D213" s="4" t="s">
        <v>74</v>
      </c>
      <c r="E213" s="4" t="s">
        <v>9</v>
      </c>
      <c r="F213" s="5">
        <v>39.269740061330978</v>
      </c>
      <c r="G213" s="5">
        <v>43.029745146401325</v>
      </c>
      <c r="H213" s="5">
        <v>47.052642388693506</v>
      </c>
      <c r="I213" s="5">
        <v>1.900298497953046</v>
      </c>
      <c r="J213" s="5">
        <v>2.1123370304430122</v>
      </c>
      <c r="K213" s="5">
        <v>2.3480351823606256</v>
      </c>
    </row>
    <row r="214" spans="1:11" x14ac:dyDescent="0.25">
      <c r="A214" t="str">
        <f t="shared" si="6"/>
        <v>2004All unintentional injury mortality, 15-64 yearsTMaori</v>
      </c>
      <c r="B214" s="4">
        <v>2004</v>
      </c>
      <c r="C214" s="4" t="s">
        <v>128</v>
      </c>
      <c r="D214" s="4" t="s">
        <v>74</v>
      </c>
      <c r="E214" s="4" t="s">
        <v>9</v>
      </c>
      <c r="F214" s="5">
        <v>37.331908649801228</v>
      </c>
      <c r="G214" s="5">
        <v>40.963370082903488</v>
      </c>
      <c r="H214" s="5">
        <v>44.852659241277145</v>
      </c>
      <c r="I214" s="5">
        <v>1.9925151317987924</v>
      </c>
      <c r="J214" s="5">
        <v>2.2198755122803231</v>
      </c>
      <c r="K214" s="5">
        <v>2.4731793557688522</v>
      </c>
    </row>
    <row r="215" spans="1:11" x14ac:dyDescent="0.25">
      <c r="A215" t="str">
        <f t="shared" si="6"/>
        <v>2005All unintentional injury mortality, 15-64 yearsTMaori</v>
      </c>
      <c r="B215" s="4">
        <v>2005</v>
      </c>
      <c r="C215" s="4" t="s">
        <v>128</v>
      </c>
      <c r="D215" s="4" t="s">
        <v>74</v>
      </c>
      <c r="E215" s="4" t="s">
        <v>9</v>
      </c>
      <c r="F215" s="5">
        <v>36.186115853843631</v>
      </c>
      <c r="G215" s="5">
        <v>39.730602785186981</v>
      </c>
      <c r="H215" s="5">
        <v>43.528437961848496</v>
      </c>
      <c r="I215" s="5">
        <v>1.9275021392377012</v>
      </c>
      <c r="J215" s="5">
        <v>2.1482173435672562</v>
      </c>
      <c r="K215" s="5">
        <v>2.3942062949036518</v>
      </c>
    </row>
    <row r="216" spans="1:11" x14ac:dyDescent="0.25">
      <c r="A216" t="str">
        <f t="shared" si="6"/>
        <v>2006All unintentional injury mortality, 15-64 yearsTMaori</v>
      </c>
      <c r="B216" s="4">
        <v>2006</v>
      </c>
      <c r="C216" s="4" t="s">
        <v>128</v>
      </c>
      <c r="D216" s="4" t="s">
        <v>74</v>
      </c>
      <c r="E216" s="4" t="s">
        <v>9</v>
      </c>
      <c r="F216" s="5">
        <v>34.985947709672644</v>
      </c>
      <c r="G216" s="5">
        <v>38.449304441837796</v>
      </c>
      <c r="H216" s="5">
        <v>42.162758807102215</v>
      </c>
      <c r="I216" s="5">
        <v>1.8170787885476187</v>
      </c>
      <c r="J216" s="5">
        <v>2.0261305437495434</v>
      </c>
      <c r="K216" s="5">
        <v>2.2592333399016167</v>
      </c>
    </row>
    <row r="217" spans="1:11" x14ac:dyDescent="0.25">
      <c r="A217" t="str">
        <f t="shared" si="6"/>
        <v>2007All unintentional injury mortality, 15-64 yearsTMaori</v>
      </c>
      <c r="B217" s="4">
        <v>2007</v>
      </c>
      <c r="C217" s="4" t="s">
        <v>128</v>
      </c>
      <c r="D217" s="4" t="s">
        <v>74</v>
      </c>
      <c r="E217" s="4" t="s">
        <v>9</v>
      </c>
      <c r="F217" s="5">
        <v>35.068160790064709</v>
      </c>
      <c r="G217" s="5">
        <v>38.523287855802621</v>
      </c>
      <c r="H217" s="5">
        <v>42.226778851973137</v>
      </c>
      <c r="I217" s="5">
        <v>1.7289894273419415</v>
      </c>
      <c r="J217" s="5">
        <v>1.9259943399784025</v>
      </c>
      <c r="K217" s="5">
        <v>2.1454464318683337</v>
      </c>
    </row>
    <row r="218" spans="1:11" x14ac:dyDescent="0.25">
      <c r="A218" t="str">
        <f t="shared" si="6"/>
        <v>2008All unintentional injury mortality, 15-64 yearsTMaori</v>
      </c>
      <c r="B218" s="4">
        <v>2008</v>
      </c>
      <c r="C218" s="4" t="s">
        <v>128</v>
      </c>
      <c r="D218" s="4" t="s">
        <v>74</v>
      </c>
      <c r="E218" s="4" t="s">
        <v>9</v>
      </c>
      <c r="F218" s="5">
        <v>34.746755890952954</v>
      </c>
      <c r="G218" s="5">
        <v>38.150255251301644</v>
      </c>
      <c r="H218" s="5">
        <v>41.79702553000552</v>
      </c>
      <c r="I218" s="5">
        <v>1.7674169695905118</v>
      </c>
      <c r="J218" s="5">
        <v>1.9688621940569713</v>
      </c>
      <c r="K218" s="5">
        <v>2.1932675796843504</v>
      </c>
    </row>
    <row r="219" spans="1:11" x14ac:dyDescent="0.25">
      <c r="A219" t="str">
        <f t="shared" si="6"/>
        <v>2009All unintentional injury mortality, 15-64 yearsTMaori</v>
      </c>
      <c r="B219" s="4">
        <v>2009</v>
      </c>
      <c r="C219" s="4" t="s">
        <v>128</v>
      </c>
      <c r="D219" s="4" t="s">
        <v>74</v>
      </c>
      <c r="E219" s="4" t="s">
        <v>9</v>
      </c>
      <c r="F219" s="5">
        <v>32.143742752091796</v>
      </c>
      <c r="G219" s="5">
        <v>35.391910832605618</v>
      </c>
      <c r="H219" s="5">
        <v>38.879357674448187</v>
      </c>
      <c r="I219" s="5">
        <v>1.5491434288858592</v>
      </c>
      <c r="J219" s="5">
        <v>1.7285147149843239</v>
      </c>
      <c r="K219" s="5">
        <v>1.9286549354995046</v>
      </c>
    </row>
    <row r="220" spans="1:11" x14ac:dyDescent="0.25">
      <c r="A220" t="str">
        <f t="shared" si="6"/>
        <v>2010All unintentional injury mortality, 15-64 yearsTMaori</v>
      </c>
      <c r="B220" s="4">
        <v>2010</v>
      </c>
      <c r="C220" s="4" t="s">
        <v>128</v>
      </c>
      <c r="D220" s="4" t="s">
        <v>74</v>
      </c>
      <c r="E220" s="4" t="s">
        <v>9</v>
      </c>
      <c r="F220" s="5">
        <v>29.494205393887931</v>
      </c>
      <c r="G220" s="5">
        <v>32.579150446567773</v>
      </c>
      <c r="H220" s="5">
        <v>35.899054193838282</v>
      </c>
      <c r="I220" s="5">
        <v>1.5293476267032524</v>
      </c>
      <c r="J220" s="5">
        <v>1.7131678168285482</v>
      </c>
      <c r="K220" s="5">
        <v>1.9190823050112054</v>
      </c>
    </row>
    <row r="221" spans="1:11" x14ac:dyDescent="0.25">
      <c r="A221" t="str">
        <f t="shared" si="6"/>
        <v>2011All unintentional injury mortality, 15-64 yearsTMaori</v>
      </c>
      <c r="B221" s="4">
        <v>2011</v>
      </c>
      <c r="C221" s="4" t="s">
        <v>128</v>
      </c>
      <c r="D221" s="4" t="s">
        <v>74</v>
      </c>
      <c r="E221" s="4" t="s">
        <v>9</v>
      </c>
      <c r="F221" s="5">
        <v>24.828321927543154</v>
      </c>
      <c r="G221" s="5">
        <v>27.645113350211968</v>
      </c>
      <c r="H221" s="5">
        <v>30.6939505607372</v>
      </c>
      <c r="I221" s="5">
        <v>1.3916174165753656</v>
      </c>
      <c r="J221" s="5">
        <v>1.5715049835668939</v>
      </c>
      <c r="K221" s="5">
        <v>1.7746457352144214</v>
      </c>
    </row>
    <row r="222" spans="1:11" x14ac:dyDescent="0.25">
      <c r="A222" t="str">
        <f t="shared" si="6"/>
        <v>2012All unintentional injury mortality, 15-64 yearsTMaori</v>
      </c>
      <c r="B222" s="4">
        <v>2012</v>
      </c>
      <c r="C222" s="4" t="s">
        <v>128</v>
      </c>
      <c r="D222" s="4" t="s">
        <v>74</v>
      </c>
      <c r="E222" s="4" t="s">
        <v>9</v>
      </c>
      <c r="F222" s="5">
        <v>23.581523252341754</v>
      </c>
      <c r="G222" s="5">
        <v>26.329864141214617</v>
      </c>
      <c r="H222" s="5">
        <v>29.310561702225023</v>
      </c>
      <c r="I222" s="5">
        <v>1.6177315966100196</v>
      </c>
      <c r="J222" s="5">
        <v>1.8366502408782621</v>
      </c>
      <c r="K222" s="5">
        <v>2.0851939310494672</v>
      </c>
    </row>
    <row r="223" spans="1:11" x14ac:dyDescent="0.25">
      <c r="A223" t="str">
        <f t="shared" si="6"/>
        <v>1996All unintentional injury mortality, 15-64 yearsTnonMaori</v>
      </c>
      <c r="B223" s="4">
        <v>1996</v>
      </c>
      <c r="C223" s="4" t="s">
        <v>128</v>
      </c>
      <c r="D223" s="4" t="s">
        <v>74</v>
      </c>
      <c r="E223" s="4" t="s">
        <v>72</v>
      </c>
      <c r="F223" s="5">
        <v>23.322874368777562</v>
      </c>
      <c r="G223" s="5">
        <v>24.563049128008789</v>
      </c>
      <c r="H223" s="5">
        <v>25.852045312797532</v>
      </c>
      <c r="I223" s="5"/>
      <c r="J223" s="5"/>
      <c r="K223" s="5"/>
    </row>
    <row r="224" spans="1:11" x14ac:dyDescent="0.25">
      <c r="A224" t="str">
        <f t="shared" si="6"/>
        <v>1997All unintentional injury mortality, 15-64 yearsTnonMaori</v>
      </c>
      <c r="B224" s="4">
        <v>1997</v>
      </c>
      <c r="C224" s="4" t="s">
        <v>128</v>
      </c>
      <c r="D224" s="4" t="s">
        <v>74</v>
      </c>
      <c r="E224" s="4" t="s">
        <v>72</v>
      </c>
      <c r="F224" s="5">
        <v>22.457284252167497</v>
      </c>
      <c r="G224" s="5">
        <v>23.666497842237266</v>
      </c>
      <c r="H224" s="5">
        <v>24.923904059006567</v>
      </c>
      <c r="I224" s="5"/>
      <c r="J224" s="5"/>
      <c r="K224" s="5"/>
    </row>
    <row r="225" spans="1:11" x14ac:dyDescent="0.25">
      <c r="A225" t="str">
        <f t="shared" si="6"/>
        <v>1998All unintentional injury mortality, 15-64 yearsTnonMaori</v>
      </c>
      <c r="B225" s="4">
        <v>1998</v>
      </c>
      <c r="C225" s="4" t="s">
        <v>128</v>
      </c>
      <c r="D225" s="4" t="s">
        <v>74</v>
      </c>
      <c r="E225" s="4" t="s">
        <v>72</v>
      </c>
      <c r="F225" s="5">
        <v>21.585826575272048</v>
      </c>
      <c r="G225" s="5">
        <v>22.768441731427163</v>
      </c>
      <c r="H225" s="5">
        <v>23.998998955537434</v>
      </c>
      <c r="I225" s="5"/>
      <c r="J225" s="5"/>
      <c r="K225" s="5"/>
    </row>
    <row r="226" spans="1:11" x14ac:dyDescent="0.25">
      <c r="A226" t="str">
        <f t="shared" si="6"/>
        <v>1999All unintentional injury mortality, 15-64 yearsTnonMaori</v>
      </c>
      <c r="B226" s="4">
        <v>1999</v>
      </c>
      <c r="C226" s="4" t="s">
        <v>128</v>
      </c>
      <c r="D226" s="4" t="s">
        <v>74</v>
      </c>
      <c r="E226" s="4" t="s">
        <v>72</v>
      </c>
      <c r="F226" s="5">
        <v>20.758803354281522</v>
      </c>
      <c r="G226" s="5">
        <v>21.9144595653046</v>
      </c>
      <c r="H226" s="5">
        <v>23.11770718275671</v>
      </c>
      <c r="I226" s="5"/>
      <c r="J226" s="5"/>
      <c r="K226" s="5"/>
    </row>
    <row r="227" spans="1:11" x14ac:dyDescent="0.25">
      <c r="A227" t="str">
        <f t="shared" si="6"/>
        <v>2000All unintentional injury mortality, 15-64 yearsTnonMaori</v>
      </c>
      <c r="B227" s="4">
        <v>2000</v>
      </c>
      <c r="C227" s="4" t="s">
        <v>128</v>
      </c>
      <c r="D227" s="4" t="s">
        <v>74</v>
      </c>
      <c r="E227" s="4" t="s">
        <v>72</v>
      </c>
      <c r="F227" s="5">
        <v>20.36471634899144</v>
      </c>
      <c r="G227" s="5">
        <v>21.50284798290777</v>
      </c>
      <c r="H227" s="5">
        <v>22.688028520900087</v>
      </c>
      <c r="I227" s="5"/>
      <c r="J227" s="5"/>
      <c r="K227" s="5"/>
    </row>
    <row r="228" spans="1:11" x14ac:dyDescent="0.25">
      <c r="A228" t="str">
        <f t="shared" si="6"/>
        <v>2001All unintentional injury mortality, 15-64 yearsTnonMaori</v>
      </c>
      <c r="B228" s="4">
        <v>2001</v>
      </c>
      <c r="C228" s="4" t="s">
        <v>128</v>
      </c>
      <c r="D228" s="4" t="s">
        <v>74</v>
      </c>
      <c r="E228" s="4" t="s">
        <v>72</v>
      </c>
      <c r="F228" s="5">
        <v>20.260673870955085</v>
      </c>
      <c r="G228" s="5">
        <v>21.379964163356938</v>
      </c>
      <c r="H228" s="5">
        <v>22.54500174832118</v>
      </c>
      <c r="I228" s="5"/>
      <c r="J228" s="5"/>
      <c r="K228" s="5"/>
    </row>
    <row r="229" spans="1:11" x14ac:dyDescent="0.25">
      <c r="A229" t="str">
        <f t="shared" si="6"/>
        <v>2002All unintentional injury mortality, 15-64 yearsTnonMaori</v>
      </c>
      <c r="B229" s="4">
        <v>2002</v>
      </c>
      <c r="C229" s="4" t="s">
        <v>128</v>
      </c>
      <c r="D229" s="4" t="s">
        <v>74</v>
      </c>
      <c r="E229" s="4" t="s">
        <v>72</v>
      </c>
      <c r="F229" s="5">
        <v>20.061145492220788</v>
      </c>
      <c r="G229" s="5">
        <v>21.161881624697976</v>
      </c>
      <c r="H229" s="5">
        <v>22.307306447439132</v>
      </c>
      <c r="I229" s="5"/>
      <c r="J229" s="5"/>
      <c r="K229" s="5"/>
    </row>
    <row r="230" spans="1:11" x14ac:dyDescent="0.25">
      <c r="A230" t="str">
        <f t="shared" si="6"/>
        <v>2003All unintentional injury mortality, 15-64 yearsTnonMaori</v>
      </c>
      <c r="B230" s="4">
        <v>2003</v>
      </c>
      <c r="C230" s="4" t="s">
        <v>128</v>
      </c>
      <c r="D230" s="4" t="s">
        <v>74</v>
      </c>
      <c r="E230" s="4" t="s">
        <v>72</v>
      </c>
      <c r="F230" s="5">
        <v>19.306917260918198</v>
      </c>
      <c r="G230" s="5">
        <v>20.370681631887535</v>
      </c>
      <c r="H230" s="5">
        <v>21.47781032178737</v>
      </c>
      <c r="I230" s="5"/>
      <c r="J230" s="5"/>
      <c r="K230" s="5"/>
    </row>
    <row r="231" spans="1:11" x14ac:dyDescent="0.25">
      <c r="A231" t="str">
        <f t="shared" si="6"/>
        <v>2004All unintentional injury mortality, 15-64 yearsTnonMaori</v>
      </c>
      <c r="B231" s="4">
        <v>2004</v>
      </c>
      <c r="C231" s="4" t="s">
        <v>128</v>
      </c>
      <c r="D231" s="4" t="s">
        <v>74</v>
      </c>
      <c r="E231" s="4" t="s">
        <v>72</v>
      </c>
      <c r="F231" s="5">
        <v>17.459640961196079</v>
      </c>
      <c r="G231" s="5">
        <v>18.453003268108798</v>
      </c>
      <c r="H231" s="5">
        <v>19.488156360941385</v>
      </c>
      <c r="I231" s="5"/>
      <c r="J231" s="5"/>
      <c r="K231" s="5"/>
    </row>
    <row r="232" spans="1:11" x14ac:dyDescent="0.25">
      <c r="A232" t="str">
        <f t="shared" si="6"/>
        <v>2005All unintentional injury mortality, 15-64 yearsTnonMaori</v>
      </c>
      <c r="B232" s="4">
        <v>2005</v>
      </c>
      <c r="C232" s="4" t="s">
        <v>128</v>
      </c>
      <c r="D232" s="4" t="s">
        <v>74</v>
      </c>
      <c r="E232" s="4" t="s">
        <v>72</v>
      </c>
      <c r="F232" s="5">
        <v>17.505112458332015</v>
      </c>
      <c r="G232" s="5">
        <v>18.494684862385338</v>
      </c>
      <c r="H232" s="5">
        <v>19.525626952719985</v>
      </c>
      <c r="I232" s="5"/>
      <c r="J232" s="5"/>
      <c r="K232" s="5"/>
    </row>
    <row r="233" spans="1:11" x14ac:dyDescent="0.25">
      <c r="A233" t="str">
        <f t="shared" si="6"/>
        <v>2006All unintentional injury mortality, 15-64 yearsTnonMaori</v>
      </c>
      <c r="B233" s="4">
        <v>2006</v>
      </c>
      <c r="C233" s="4" t="s">
        <v>128</v>
      </c>
      <c r="D233" s="4" t="s">
        <v>74</v>
      </c>
      <c r="E233" s="4" t="s">
        <v>72</v>
      </c>
      <c r="F233" s="5">
        <v>17.977811535177388</v>
      </c>
      <c r="G233" s="5">
        <v>18.976716263643986</v>
      </c>
      <c r="H233" s="5">
        <v>20.01667920558873</v>
      </c>
      <c r="I233" s="5"/>
      <c r="J233" s="5"/>
      <c r="K233" s="5"/>
    </row>
    <row r="234" spans="1:11" x14ac:dyDescent="0.25">
      <c r="A234" t="str">
        <f t="shared" si="6"/>
        <v>2007All unintentional injury mortality, 15-64 yearsTnonMaori</v>
      </c>
      <c r="B234" s="4">
        <v>2007</v>
      </c>
      <c r="C234" s="4" t="s">
        <v>128</v>
      </c>
      <c r="D234" s="4" t="s">
        <v>74</v>
      </c>
      <c r="E234" s="4" t="s">
        <v>72</v>
      </c>
      <c r="F234" s="5">
        <v>18.980500357613689</v>
      </c>
      <c r="G234" s="5">
        <v>20.001765870316426</v>
      </c>
      <c r="H234" s="5">
        <v>21.063704456562267</v>
      </c>
      <c r="I234" s="5"/>
      <c r="J234" s="5"/>
      <c r="K234" s="5"/>
    </row>
    <row r="235" spans="1:11" x14ac:dyDescent="0.25">
      <c r="A235" t="str">
        <f t="shared" si="6"/>
        <v>2008All unintentional injury mortality, 15-64 yearsTnonMaori</v>
      </c>
      <c r="B235" s="4">
        <v>2008</v>
      </c>
      <c r="C235" s="4" t="s">
        <v>128</v>
      </c>
      <c r="D235" s="4" t="s">
        <v>74</v>
      </c>
      <c r="E235" s="4" t="s">
        <v>72</v>
      </c>
      <c r="F235" s="5">
        <v>18.383686170743065</v>
      </c>
      <c r="G235" s="5">
        <v>19.37680319448387</v>
      </c>
      <c r="H235" s="5">
        <v>20.409627948095885</v>
      </c>
      <c r="I235" s="5"/>
      <c r="J235" s="5"/>
      <c r="K235" s="5"/>
    </row>
    <row r="236" spans="1:11" x14ac:dyDescent="0.25">
      <c r="A236" t="str">
        <f t="shared" si="6"/>
        <v>2009All unintentional injury mortality, 15-64 yearsTnonMaori</v>
      </c>
      <c r="B236" s="4">
        <v>2009</v>
      </c>
      <c r="C236" s="4" t="s">
        <v>128</v>
      </c>
      <c r="D236" s="4" t="s">
        <v>74</v>
      </c>
      <c r="E236" s="4" t="s">
        <v>72</v>
      </c>
      <c r="F236" s="5">
        <v>19.463077116810389</v>
      </c>
      <c r="G236" s="5">
        <v>20.475330944999559</v>
      </c>
      <c r="H236" s="5">
        <v>21.526575300761085</v>
      </c>
      <c r="I236" s="5"/>
      <c r="J236" s="5"/>
      <c r="K236" s="5"/>
    </row>
    <row r="237" spans="1:11" x14ac:dyDescent="0.25">
      <c r="A237" t="str">
        <f t="shared" si="6"/>
        <v>2010All unintentional injury mortality, 15-64 yearsTnonMaori</v>
      </c>
      <c r="B237" s="4">
        <v>2010</v>
      </c>
      <c r="C237" s="4" t="s">
        <v>128</v>
      </c>
      <c r="D237" s="4" t="s">
        <v>74</v>
      </c>
      <c r="E237" s="4" t="s">
        <v>72</v>
      </c>
      <c r="F237" s="5">
        <v>18.044253014056341</v>
      </c>
      <c r="G237" s="5">
        <v>19.016905481495076</v>
      </c>
      <c r="H237" s="5">
        <v>20.028364046271417</v>
      </c>
      <c r="I237" s="5"/>
      <c r="J237" s="5"/>
      <c r="K237" s="5"/>
    </row>
    <row r="238" spans="1:11" x14ac:dyDescent="0.25">
      <c r="A238" t="str">
        <f t="shared" si="6"/>
        <v>2011All unintentional injury mortality, 15-64 yearsTnonMaori</v>
      </c>
      <c r="B238" s="4">
        <v>2011</v>
      </c>
      <c r="C238" s="4" t="s">
        <v>128</v>
      </c>
      <c r="D238" s="4" t="s">
        <v>74</v>
      </c>
      <c r="E238" s="4" t="s">
        <v>72</v>
      </c>
      <c r="F238" s="5">
        <v>16.661070715802783</v>
      </c>
      <c r="G238" s="5">
        <v>17.591489457109443</v>
      </c>
      <c r="H238" s="5">
        <v>18.560341087978344</v>
      </c>
      <c r="I238" s="5"/>
      <c r="J238" s="5"/>
      <c r="K238" s="5"/>
    </row>
    <row r="239" spans="1:11" x14ac:dyDescent="0.25">
      <c r="A239" t="str">
        <f t="shared" si="6"/>
        <v>2012All unintentional injury mortality, 15-64 yearsTnonMaori</v>
      </c>
      <c r="B239" s="4">
        <v>2012</v>
      </c>
      <c r="C239" s="4" t="s">
        <v>128</v>
      </c>
      <c r="D239" s="4" t="s">
        <v>74</v>
      </c>
      <c r="E239" s="4" t="s">
        <v>72</v>
      </c>
      <c r="F239" s="5">
        <v>13.50986918016255</v>
      </c>
      <c r="G239" s="5">
        <v>14.335807414602806</v>
      </c>
      <c r="H239" s="5">
        <v>15.199031641807979</v>
      </c>
      <c r="I239" s="5"/>
      <c r="J239" s="5"/>
      <c r="K239" s="5"/>
    </row>
    <row r="240" spans="1:11" x14ac:dyDescent="0.25">
      <c r="A240" t="str">
        <f t="shared" ref="A240:A281" si="7">B240&amp;C240&amp;D240&amp;E240</f>
        <v>1996All unintentional injury mortality, 15-64 yearsFMaori</v>
      </c>
      <c r="B240" s="4">
        <v>1996</v>
      </c>
      <c r="C240" s="4" t="s">
        <v>128</v>
      </c>
      <c r="D240" s="4" t="s">
        <v>71</v>
      </c>
      <c r="E240" s="4" t="s">
        <v>9</v>
      </c>
      <c r="F240" s="5">
        <v>15.961336842286485</v>
      </c>
      <c r="G240" s="5">
        <v>19.617199939297947</v>
      </c>
      <c r="H240" s="5">
        <v>23.859771318017913</v>
      </c>
      <c r="I240" s="5">
        <v>1.4058473583174953</v>
      </c>
      <c r="J240" s="5">
        <v>1.7633558446492013</v>
      </c>
      <c r="K240" s="5">
        <v>2.2117791212979383</v>
      </c>
    </row>
    <row r="241" spans="1:11" x14ac:dyDescent="0.25">
      <c r="A241" t="str">
        <f t="shared" si="7"/>
        <v>1997All unintentional injury mortality, 15-64 yearsFMaori</v>
      </c>
      <c r="B241" s="4">
        <v>1997</v>
      </c>
      <c r="C241" s="4" t="s">
        <v>128</v>
      </c>
      <c r="D241" s="4" t="s">
        <v>71</v>
      </c>
      <c r="E241" s="4" t="s">
        <v>9</v>
      </c>
      <c r="F241" s="5">
        <v>19.224492233224883</v>
      </c>
      <c r="G241" s="5">
        <v>23.206296163108359</v>
      </c>
      <c r="H241" s="5">
        <v>27.769793217092399</v>
      </c>
      <c r="I241" s="5">
        <v>1.7439576477932699</v>
      </c>
      <c r="J241" s="5">
        <v>2.1582943552627931</v>
      </c>
      <c r="K241" s="5">
        <v>2.6710709000608865</v>
      </c>
    </row>
    <row r="242" spans="1:11" x14ac:dyDescent="0.25">
      <c r="A242" t="str">
        <f t="shared" si="7"/>
        <v>1998All unintentional injury mortality, 15-64 yearsFMaori</v>
      </c>
      <c r="B242" s="4">
        <v>1998</v>
      </c>
      <c r="C242" s="4" t="s">
        <v>128</v>
      </c>
      <c r="D242" s="4" t="s">
        <v>71</v>
      </c>
      <c r="E242" s="4" t="s">
        <v>9</v>
      </c>
      <c r="F242" s="5">
        <v>18.671242310483777</v>
      </c>
      <c r="G242" s="5">
        <v>22.576332773861701</v>
      </c>
      <c r="H242" s="5">
        <v>27.057142288082584</v>
      </c>
      <c r="I242" s="5">
        <v>1.7274059034477218</v>
      </c>
      <c r="J242" s="5">
        <v>2.1412526913979377</v>
      </c>
      <c r="K242" s="5">
        <v>2.6542476665546904</v>
      </c>
    </row>
    <row r="243" spans="1:11" x14ac:dyDescent="0.25">
      <c r="A243" t="str">
        <f t="shared" si="7"/>
        <v>1999All unintentional injury mortality, 15-64 yearsFMaori</v>
      </c>
      <c r="B243" s="4">
        <v>1999</v>
      </c>
      <c r="C243" s="4" t="s">
        <v>128</v>
      </c>
      <c r="D243" s="4" t="s">
        <v>71</v>
      </c>
      <c r="E243" s="4" t="s">
        <v>9</v>
      </c>
      <c r="F243" s="5">
        <v>17.977001840784009</v>
      </c>
      <c r="G243" s="5">
        <v>21.774401798237498</v>
      </c>
      <c r="H243" s="5">
        <v>26.136871695487947</v>
      </c>
      <c r="I243" s="5">
        <v>1.8079597247227697</v>
      </c>
      <c r="J243" s="5">
        <v>2.2482899909807701</v>
      </c>
      <c r="K243" s="5">
        <v>2.7958631016072051</v>
      </c>
    </row>
    <row r="244" spans="1:11" x14ac:dyDescent="0.25">
      <c r="A244" t="str">
        <f t="shared" si="7"/>
        <v>2000All unintentional injury mortality, 15-64 yearsFMaori</v>
      </c>
      <c r="B244" s="4">
        <v>2000</v>
      </c>
      <c r="C244" s="4" t="s">
        <v>128</v>
      </c>
      <c r="D244" s="4" t="s">
        <v>71</v>
      </c>
      <c r="E244" s="4" t="s">
        <v>9</v>
      </c>
      <c r="F244" s="5">
        <v>16.69246346772778</v>
      </c>
      <c r="G244" s="5">
        <v>20.310138117686623</v>
      </c>
      <c r="H244" s="5">
        <v>24.479208852025057</v>
      </c>
      <c r="I244" s="5">
        <v>1.74650392483593</v>
      </c>
      <c r="J244" s="5">
        <v>2.1801676865803552</v>
      </c>
      <c r="K244" s="5">
        <v>2.7215118580713504</v>
      </c>
    </row>
    <row r="245" spans="1:11" x14ac:dyDescent="0.25">
      <c r="A245" t="str">
        <f t="shared" si="7"/>
        <v>2001All unintentional injury mortality, 15-64 yearsFMaori</v>
      </c>
      <c r="B245" s="4">
        <v>2001</v>
      </c>
      <c r="C245" s="4" t="s">
        <v>128</v>
      </c>
      <c r="D245" s="4" t="s">
        <v>71</v>
      </c>
      <c r="E245" s="4" t="s">
        <v>9</v>
      </c>
      <c r="F245" s="5">
        <v>17.971155794844641</v>
      </c>
      <c r="G245" s="5">
        <v>21.675514689396284</v>
      </c>
      <c r="H245" s="5">
        <v>25.918602424695553</v>
      </c>
      <c r="I245" s="5">
        <v>1.8396377857528641</v>
      </c>
      <c r="J245" s="5">
        <v>2.2778075744687998</v>
      </c>
      <c r="K245" s="5">
        <v>2.82034180124437</v>
      </c>
    </row>
    <row r="246" spans="1:11" x14ac:dyDescent="0.25">
      <c r="A246" t="str">
        <f t="shared" si="7"/>
        <v>2002All unintentional injury mortality, 15-64 yearsFMaori</v>
      </c>
      <c r="B246" s="4">
        <v>2002</v>
      </c>
      <c r="C246" s="4" t="s">
        <v>128</v>
      </c>
      <c r="D246" s="4" t="s">
        <v>71</v>
      </c>
      <c r="E246" s="4" t="s">
        <v>9</v>
      </c>
      <c r="F246" s="5">
        <v>19.280892453130967</v>
      </c>
      <c r="G246" s="5">
        <v>23.060569031748308</v>
      </c>
      <c r="H246" s="5">
        <v>27.364615261360637</v>
      </c>
      <c r="I246" s="5">
        <v>1.8931507299494308</v>
      </c>
      <c r="J246" s="5">
        <v>2.3262010687294437</v>
      </c>
      <c r="K246" s="5">
        <v>2.8583098675415815</v>
      </c>
    </row>
    <row r="247" spans="1:11" x14ac:dyDescent="0.25">
      <c r="A247" t="str">
        <f t="shared" si="7"/>
        <v>2003All unintentional injury mortality, 15-64 yearsFMaori</v>
      </c>
      <c r="B247" s="4">
        <v>2003</v>
      </c>
      <c r="C247" s="4" t="s">
        <v>128</v>
      </c>
      <c r="D247" s="4" t="s">
        <v>71</v>
      </c>
      <c r="E247" s="4" t="s">
        <v>9</v>
      </c>
      <c r="F247" s="5">
        <v>18.071140380986719</v>
      </c>
      <c r="G247" s="5">
        <v>21.67700259846956</v>
      </c>
      <c r="H247" s="5">
        <v>25.791520444384698</v>
      </c>
      <c r="I247" s="5">
        <v>1.8802351005027647</v>
      </c>
      <c r="J247" s="5">
        <v>2.3184591608886533</v>
      </c>
      <c r="K247" s="5">
        <v>2.8588195589323933</v>
      </c>
    </row>
    <row r="248" spans="1:11" x14ac:dyDescent="0.25">
      <c r="A248" t="str">
        <f t="shared" si="7"/>
        <v>2004All unintentional injury mortality, 15-64 yearsFMaori</v>
      </c>
      <c r="B248" s="4">
        <v>2004</v>
      </c>
      <c r="C248" s="4" t="s">
        <v>128</v>
      </c>
      <c r="D248" s="4" t="s">
        <v>71</v>
      </c>
      <c r="E248" s="4" t="s">
        <v>9</v>
      </c>
      <c r="F248" s="5">
        <v>17.29200186160104</v>
      </c>
      <c r="G248" s="5">
        <v>20.789946487118126</v>
      </c>
      <c r="H248" s="5">
        <v>24.787704664057809</v>
      </c>
      <c r="I248" s="5">
        <v>2.0750344479490468</v>
      </c>
      <c r="J248" s="5">
        <v>2.5718121777974603</v>
      </c>
      <c r="K248" s="5">
        <v>3.1875219635051235</v>
      </c>
    </row>
    <row r="249" spans="1:11" x14ac:dyDescent="0.25">
      <c r="A249" t="str">
        <f t="shared" si="7"/>
        <v>2005All unintentional injury mortality, 15-64 yearsFMaori</v>
      </c>
      <c r="B249" s="4">
        <v>2005</v>
      </c>
      <c r="C249" s="4" t="s">
        <v>128</v>
      </c>
      <c r="D249" s="4" t="s">
        <v>71</v>
      </c>
      <c r="E249" s="4" t="s">
        <v>9</v>
      </c>
      <c r="F249" s="5">
        <v>16.49660786496381</v>
      </c>
      <c r="G249" s="5">
        <v>19.880856864269969</v>
      </c>
      <c r="H249" s="5">
        <v>23.755087065334845</v>
      </c>
      <c r="I249" s="5">
        <v>1.9641370097989994</v>
      </c>
      <c r="J249" s="5">
        <v>2.4357927062064166</v>
      </c>
      <c r="K249" s="5">
        <v>3.0207088802911679</v>
      </c>
    </row>
    <row r="250" spans="1:11" x14ac:dyDescent="0.25">
      <c r="A250" t="str">
        <f t="shared" si="7"/>
        <v>2006All unintentional injury mortality, 15-64 yearsFMaori</v>
      </c>
      <c r="B250" s="4">
        <v>2006</v>
      </c>
      <c r="C250" s="4" t="s">
        <v>128</v>
      </c>
      <c r="D250" s="4" t="s">
        <v>71</v>
      </c>
      <c r="E250" s="4" t="s">
        <v>9</v>
      </c>
      <c r="F250" s="5">
        <v>17.137382278487923</v>
      </c>
      <c r="G250" s="5">
        <v>20.556925149704636</v>
      </c>
      <c r="H250" s="5">
        <v>24.458840785936239</v>
      </c>
      <c r="I250" s="5">
        <v>1.9088050056939125</v>
      </c>
      <c r="J250" s="5">
        <v>2.3546399963187272</v>
      </c>
      <c r="K250" s="5">
        <v>2.9046075925646013</v>
      </c>
    </row>
    <row r="251" spans="1:11" x14ac:dyDescent="0.25">
      <c r="A251" t="str">
        <f t="shared" si="7"/>
        <v>2007All unintentional injury mortality, 15-64 yearsFMaori</v>
      </c>
      <c r="B251" s="4">
        <v>2007</v>
      </c>
      <c r="C251" s="4" t="s">
        <v>128</v>
      </c>
      <c r="D251" s="4" t="s">
        <v>71</v>
      </c>
      <c r="E251" s="4" t="s">
        <v>9</v>
      </c>
      <c r="F251" s="5">
        <v>16.577706064671272</v>
      </c>
      <c r="G251" s="5">
        <v>19.915763420428032</v>
      </c>
      <c r="H251" s="5">
        <v>23.728733029761131</v>
      </c>
      <c r="I251" s="5">
        <v>1.7043367155340232</v>
      </c>
      <c r="J251" s="5">
        <v>2.1005677743964579</v>
      </c>
      <c r="K251" s="5">
        <v>2.5889162244858093</v>
      </c>
    </row>
    <row r="252" spans="1:11" x14ac:dyDescent="0.25">
      <c r="A252" t="str">
        <f t="shared" si="7"/>
        <v>2008All unintentional injury mortality, 15-64 yearsFMaori</v>
      </c>
      <c r="B252" s="4">
        <v>2008</v>
      </c>
      <c r="C252" s="4" t="s">
        <v>128</v>
      </c>
      <c r="D252" s="4" t="s">
        <v>71</v>
      </c>
      <c r="E252" s="4" t="s">
        <v>9</v>
      </c>
      <c r="F252" s="5">
        <v>16.058564830589585</v>
      </c>
      <c r="G252" s="5">
        <v>19.322112806335966</v>
      </c>
      <c r="H252" s="5">
        <v>23.054017062467256</v>
      </c>
      <c r="I252" s="5">
        <v>1.7472316791042808</v>
      </c>
      <c r="J252" s="5">
        <v>2.1593850360799438</v>
      </c>
      <c r="K252" s="5">
        <v>2.6687609833381911</v>
      </c>
    </row>
    <row r="253" spans="1:11" x14ac:dyDescent="0.25">
      <c r="A253" t="str">
        <f t="shared" si="7"/>
        <v>2009All unintentional injury mortality, 15-64 yearsFMaori</v>
      </c>
      <c r="B253" s="4">
        <v>2009</v>
      </c>
      <c r="C253" s="4" t="s">
        <v>128</v>
      </c>
      <c r="D253" s="4" t="s">
        <v>71</v>
      </c>
      <c r="E253" s="4" t="s">
        <v>9</v>
      </c>
      <c r="F253" s="5">
        <v>12.62024376391626</v>
      </c>
      <c r="G253" s="5">
        <v>15.527817399881393</v>
      </c>
      <c r="H253" s="5">
        <v>18.904560526372144</v>
      </c>
      <c r="I253" s="5">
        <v>1.05086517616174</v>
      </c>
      <c r="J253" s="5">
        <v>1.3130361348901036</v>
      </c>
      <c r="K253" s="5">
        <v>1.6406137824685034</v>
      </c>
    </row>
    <row r="254" spans="1:11" x14ac:dyDescent="0.25">
      <c r="A254" t="str">
        <f t="shared" si="7"/>
        <v>2010All unintentional injury mortality, 15-64 yearsFMaori</v>
      </c>
      <c r="B254" s="4">
        <v>2010</v>
      </c>
      <c r="C254" s="4" t="s">
        <v>128</v>
      </c>
      <c r="D254" s="4" t="s">
        <v>71</v>
      </c>
      <c r="E254" s="4" t="s">
        <v>9</v>
      </c>
      <c r="F254" s="5">
        <v>11.330791633452014</v>
      </c>
      <c r="G254" s="5">
        <v>14.090954760863388</v>
      </c>
      <c r="H254" s="5">
        <v>17.320175699193623</v>
      </c>
      <c r="I254" s="5">
        <v>1.0090843617937049</v>
      </c>
      <c r="J254" s="5">
        <v>1.2744152630528365</v>
      </c>
      <c r="K254" s="5">
        <v>1.6095128655200239</v>
      </c>
    </row>
    <row r="255" spans="1:11" x14ac:dyDescent="0.25">
      <c r="A255" t="str">
        <f t="shared" si="7"/>
        <v>2011All unintentional injury mortality, 15-64 yearsFMaori</v>
      </c>
      <c r="B255" s="4">
        <v>2011</v>
      </c>
      <c r="C255" s="4" t="s">
        <v>128</v>
      </c>
      <c r="D255" s="4" t="s">
        <v>71</v>
      </c>
      <c r="E255" s="4" t="s">
        <v>9</v>
      </c>
      <c r="F255" s="5">
        <v>8.808067179591772</v>
      </c>
      <c r="G255" s="5">
        <v>11.237067558871702</v>
      </c>
      <c r="H255" s="5">
        <v>14.128925383989806</v>
      </c>
      <c r="I255" s="5">
        <v>0.84392467598469567</v>
      </c>
      <c r="J255" s="5">
        <v>1.0910065413134746</v>
      </c>
      <c r="K255" s="5">
        <v>1.4104283321256696</v>
      </c>
    </row>
    <row r="256" spans="1:11" x14ac:dyDescent="0.25">
      <c r="A256" t="str">
        <f t="shared" si="7"/>
        <v>2012All unintentional injury mortality, 15-64 yearsFMaori</v>
      </c>
      <c r="B256" s="4">
        <v>2012</v>
      </c>
      <c r="C256" s="4" t="s">
        <v>128</v>
      </c>
      <c r="D256" s="4" t="s">
        <v>71</v>
      </c>
      <c r="E256" s="4" t="s">
        <v>9</v>
      </c>
      <c r="F256" s="5">
        <v>10.042996405503834</v>
      </c>
      <c r="G256" s="5">
        <v>12.608997851038401</v>
      </c>
      <c r="H256" s="5">
        <v>15.630749928035494</v>
      </c>
      <c r="I256" s="5">
        <v>1.5459629209157661</v>
      </c>
      <c r="J256" s="5">
        <v>1.9995112379885156</v>
      </c>
      <c r="K256" s="5">
        <v>2.5861197165544474</v>
      </c>
    </row>
    <row r="257" spans="1:11" x14ac:dyDescent="0.25">
      <c r="A257" t="str">
        <f t="shared" si="7"/>
        <v>1996All unintentional injury mortality, 15-64 yearsFnonMaori</v>
      </c>
      <c r="B257" s="4">
        <v>1996</v>
      </c>
      <c r="C257" s="4" t="s">
        <v>128</v>
      </c>
      <c r="D257" s="4" t="s">
        <v>71</v>
      </c>
      <c r="E257" s="4" t="s">
        <v>72</v>
      </c>
      <c r="F257" s="5">
        <v>9.9636919895107408</v>
      </c>
      <c r="G257" s="5">
        <v>11.124924103563769</v>
      </c>
      <c r="H257" s="5">
        <v>12.384331822649276</v>
      </c>
      <c r="I257" s="5"/>
      <c r="J257" s="5"/>
      <c r="K257" s="5"/>
    </row>
    <row r="258" spans="1:11" x14ac:dyDescent="0.25">
      <c r="A258" t="str">
        <f t="shared" si="7"/>
        <v>1997All unintentional injury mortality, 15-64 yearsFnonMaori</v>
      </c>
      <c r="B258" s="4">
        <v>1997</v>
      </c>
      <c r="C258" s="4" t="s">
        <v>128</v>
      </c>
      <c r="D258" s="4" t="s">
        <v>71</v>
      </c>
      <c r="E258" s="4" t="s">
        <v>72</v>
      </c>
      <c r="F258" s="5">
        <v>9.6232324041331836</v>
      </c>
      <c r="G258" s="5">
        <v>10.752146066880098</v>
      </c>
      <c r="H258" s="5">
        <v>11.977106143020329</v>
      </c>
      <c r="I258" s="5"/>
      <c r="J258" s="5"/>
      <c r="K258" s="5"/>
    </row>
    <row r="259" spans="1:11" x14ac:dyDescent="0.25">
      <c r="A259" t="str">
        <f t="shared" si="7"/>
        <v>1998All unintentional injury mortality, 15-64 yearsFnonMaori</v>
      </c>
      <c r="B259" s="4">
        <v>1998</v>
      </c>
      <c r="C259" s="4" t="s">
        <v>128</v>
      </c>
      <c r="D259" s="4" t="s">
        <v>71</v>
      </c>
      <c r="E259" s="4" t="s">
        <v>72</v>
      </c>
      <c r="F259" s="5">
        <v>9.429926683653262</v>
      </c>
      <c r="G259" s="5">
        <v>10.543516355896568</v>
      </c>
      <c r="H259" s="5">
        <v>11.752454909594974</v>
      </c>
      <c r="I259" s="5"/>
      <c r="J259" s="5"/>
      <c r="K259" s="5"/>
    </row>
    <row r="260" spans="1:11" x14ac:dyDescent="0.25">
      <c r="A260" t="str">
        <f t="shared" si="7"/>
        <v>1999All unintentional injury mortality, 15-64 yearsFnonMaori</v>
      </c>
      <c r="B260" s="4">
        <v>1999</v>
      </c>
      <c r="C260" s="4" t="s">
        <v>128</v>
      </c>
      <c r="D260" s="4" t="s">
        <v>71</v>
      </c>
      <c r="E260" s="4" t="s">
        <v>72</v>
      </c>
      <c r="F260" s="5">
        <v>8.6366557922200435</v>
      </c>
      <c r="G260" s="5">
        <v>9.6848724522137228</v>
      </c>
      <c r="H260" s="5">
        <v>10.82523588850667</v>
      </c>
      <c r="I260" s="5"/>
      <c r="J260" s="5"/>
      <c r="K260" s="5"/>
    </row>
    <row r="261" spans="1:11" x14ac:dyDescent="0.25">
      <c r="A261" t="str">
        <f t="shared" si="7"/>
        <v>2000All unintentional injury mortality, 15-64 yearsFnonMaori</v>
      </c>
      <c r="B261" s="4">
        <v>2000</v>
      </c>
      <c r="C261" s="4" t="s">
        <v>128</v>
      </c>
      <c r="D261" s="4" t="s">
        <v>71</v>
      </c>
      <c r="E261" s="4" t="s">
        <v>72</v>
      </c>
      <c r="F261" s="5">
        <v>8.2995908681383987</v>
      </c>
      <c r="G261" s="5">
        <v>9.3158605380229069</v>
      </c>
      <c r="H261" s="5">
        <v>10.422232700625184</v>
      </c>
      <c r="I261" s="5"/>
      <c r="J261" s="5"/>
      <c r="K261" s="5"/>
    </row>
    <row r="262" spans="1:11" x14ac:dyDescent="0.25">
      <c r="A262" t="str">
        <f t="shared" si="7"/>
        <v>2001All unintentional injury mortality, 15-64 yearsFnonMaori</v>
      </c>
      <c r="B262" s="4">
        <v>2001</v>
      </c>
      <c r="C262" s="4" t="s">
        <v>128</v>
      </c>
      <c r="D262" s="4" t="s">
        <v>71</v>
      </c>
      <c r="E262" s="4" t="s">
        <v>72</v>
      </c>
      <c r="F262" s="5">
        <v>8.5033179129732961</v>
      </c>
      <c r="G262" s="5">
        <v>9.5159551370142239</v>
      </c>
      <c r="H262" s="5">
        <v>10.616001341464093</v>
      </c>
      <c r="I262" s="5"/>
      <c r="J262" s="5"/>
      <c r="K262" s="5"/>
    </row>
    <row r="263" spans="1:11" x14ac:dyDescent="0.25">
      <c r="A263" t="str">
        <f t="shared" si="7"/>
        <v>2002All unintentional injury mortality, 15-64 yearsFnonMaori</v>
      </c>
      <c r="B263" s="4">
        <v>2002</v>
      </c>
      <c r="C263" s="4" t="s">
        <v>128</v>
      </c>
      <c r="D263" s="4" t="s">
        <v>71</v>
      </c>
      <c r="E263" s="4" t="s">
        <v>72</v>
      </c>
      <c r="F263" s="5">
        <v>8.8831198358783876</v>
      </c>
      <c r="G263" s="5">
        <v>9.9134031626697876</v>
      </c>
      <c r="H263" s="5">
        <v>11.030384913371959</v>
      </c>
      <c r="I263" s="5"/>
      <c r="J263" s="5"/>
      <c r="K263" s="5"/>
    </row>
    <row r="264" spans="1:11" x14ac:dyDescent="0.25">
      <c r="A264" t="str">
        <f t="shared" si="7"/>
        <v>2003All unintentional injury mortality, 15-64 yearsFnonMaori</v>
      </c>
      <c r="B264" s="4">
        <v>2003</v>
      </c>
      <c r="C264" s="4" t="s">
        <v>128</v>
      </c>
      <c r="D264" s="4" t="s">
        <v>71</v>
      </c>
      <c r="E264" s="4" t="s">
        <v>72</v>
      </c>
      <c r="F264" s="5">
        <v>8.3637086321320542</v>
      </c>
      <c r="G264" s="5">
        <v>9.3497452808963342</v>
      </c>
      <c r="H264" s="5">
        <v>10.420074194805151</v>
      </c>
      <c r="I264" s="5"/>
      <c r="J264" s="5"/>
      <c r="K264" s="5"/>
    </row>
    <row r="265" spans="1:11" x14ac:dyDescent="0.25">
      <c r="A265" t="str">
        <f t="shared" si="7"/>
        <v>2004All unintentional injury mortality, 15-64 yearsFnonMaori</v>
      </c>
      <c r="B265" s="4">
        <v>2004</v>
      </c>
      <c r="C265" s="4" t="s">
        <v>128</v>
      </c>
      <c r="D265" s="4" t="s">
        <v>71</v>
      </c>
      <c r="E265" s="4" t="s">
        <v>72</v>
      </c>
      <c r="F265" s="5">
        <v>7.1990913135148817</v>
      </c>
      <c r="G265" s="5">
        <v>8.0837732500835102</v>
      </c>
      <c r="H265" s="5">
        <v>9.0471619228013616</v>
      </c>
      <c r="I265" s="5"/>
      <c r="J265" s="5"/>
      <c r="K265" s="5"/>
    </row>
    <row r="266" spans="1:11" x14ac:dyDescent="0.25">
      <c r="A266" t="str">
        <f t="shared" si="7"/>
        <v>2005All unintentional injury mortality, 15-64 yearsFnonMaori</v>
      </c>
      <c r="B266" s="4">
        <v>2005</v>
      </c>
      <c r="C266" s="4" t="s">
        <v>128</v>
      </c>
      <c r="D266" s="4" t="s">
        <v>71</v>
      </c>
      <c r="E266" s="4" t="s">
        <v>72</v>
      </c>
      <c r="F266" s="5">
        <v>7.2840602124920224</v>
      </c>
      <c r="G266" s="5">
        <v>8.1619658411873104</v>
      </c>
      <c r="H266" s="5">
        <v>9.1165301952235449</v>
      </c>
      <c r="I266" s="5"/>
      <c r="J266" s="5"/>
      <c r="K266" s="5"/>
    </row>
    <row r="267" spans="1:11" x14ac:dyDescent="0.25">
      <c r="A267" t="str">
        <f t="shared" si="7"/>
        <v>2006All unintentional injury mortality, 15-64 yearsFnonMaori</v>
      </c>
      <c r="B267" s="4">
        <v>2006</v>
      </c>
      <c r="C267" s="4" t="s">
        <v>128</v>
      </c>
      <c r="D267" s="4" t="s">
        <v>71</v>
      </c>
      <c r="E267" s="4" t="s">
        <v>72</v>
      </c>
      <c r="F267" s="5">
        <v>7.8217431602119412</v>
      </c>
      <c r="G267" s="5">
        <v>8.7303898608040225</v>
      </c>
      <c r="H267" s="5">
        <v>9.7156181194973072</v>
      </c>
      <c r="I267" s="5"/>
      <c r="J267" s="5"/>
      <c r="K267" s="5"/>
    </row>
    <row r="268" spans="1:11" x14ac:dyDescent="0.25">
      <c r="A268" t="str">
        <f t="shared" si="7"/>
        <v>2007All unintentional injury mortality, 15-64 yearsFnonMaori</v>
      </c>
      <c r="B268" s="4">
        <v>2007</v>
      </c>
      <c r="C268" s="4" t="s">
        <v>128</v>
      </c>
      <c r="D268" s="4" t="s">
        <v>71</v>
      </c>
      <c r="E268" s="4" t="s">
        <v>72</v>
      </c>
      <c r="F268" s="5">
        <v>8.5294879953170231</v>
      </c>
      <c r="G268" s="5">
        <v>9.4811334645702132</v>
      </c>
      <c r="H268" s="5">
        <v>10.50992218704622</v>
      </c>
      <c r="I268" s="5"/>
      <c r="J268" s="5"/>
      <c r="K268" s="5"/>
    </row>
    <row r="269" spans="1:11" x14ac:dyDescent="0.25">
      <c r="A269" t="str">
        <f t="shared" si="7"/>
        <v>2008All unintentional injury mortality, 15-64 yearsFnonMaori</v>
      </c>
      <c r="B269" s="4">
        <v>2008</v>
      </c>
      <c r="C269" s="4" t="s">
        <v>128</v>
      </c>
      <c r="D269" s="4" t="s">
        <v>71</v>
      </c>
      <c r="E269" s="4" t="s">
        <v>72</v>
      </c>
      <c r="F269" s="5">
        <v>8.0387683372395529</v>
      </c>
      <c r="G269" s="5">
        <v>8.9479701320022631</v>
      </c>
      <c r="H269" s="5">
        <v>9.9318495918913321</v>
      </c>
      <c r="I269" s="5"/>
      <c r="J269" s="5"/>
      <c r="K269" s="5"/>
    </row>
    <row r="270" spans="1:11" x14ac:dyDescent="0.25">
      <c r="A270" t="str">
        <f t="shared" si="7"/>
        <v>2009All unintentional injury mortality, 15-64 yearsFnonMaori</v>
      </c>
      <c r="B270" s="4">
        <v>2009</v>
      </c>
      <c r="C270" s="4" t="s">
        <v>128</v>
      </c>
      <c r="D270" s="4" t="s">
        <v>71</v>
      </c>
      <c r="E270" s="4" t="s">
        <v>72</v>
      </c>
      <c r="F270" s="5">
        <v>10.767495592351571</v>
      </c>
      <c r="G270" s="5">
        <v>11.825887336437255</v>
      </c>
      <c r="H270" s="5">
        <v>12.96018640252244</v>
      </c>
      <c r="I270" s="5"/>
      <c r="J270" s="5"/>
      <c r="K270" s="5"/>
    </row>
    <row r="271" spans="1:11" x14ac:dyDescent="0.25">
      <c r="A271" t="str">
        <f t="shared" si="7"/>
        <v>2010All unintentional injury mortality, 15-64 yearsFnonMaori</v>
      </c>
      <c r="B271" s="4">
        <v>2010</v>
      </c>
      <c r="C271" s="4" t="s">
        <v>128</v>
      </c>
      <c r="D271" s="4" t="s">
        <v>71</v>
      </c>
      <c r="E271" s="4" t="s">
        <v>72</v>
      </c>
      <c r="F271" s="5">
        <v>10.032807228185179</v>
      </c>
      <c r="G271" s="5">
        <v>11.056800063041294</v>
      </c>
      <c r="H271" s="5">
        <v>12.156957772623546</v>
      </c>
      <c r="I271" s="5"/>
      <c r="J271" s="5"/>
      <c r="K271" s="5"/>
    </row>
    <row r="272" spans="1:11" x14ac:dyDescent="0.25">
      <c r="A272" t="str">
        <f t="shared" si="7"/>
        <v>2011All unintentional injury mortality, 15-64 yearsFnonMaori</v>
      </c>
      <c r="B272" s="4">
        <v>2011</v>
      </c>
      <c r="C272" s="4" t="s">
        <v>128</v>
      </c>
      <c r="D272" s="4" t="s">
        <v>71</v>
      </c>
      <c r="E272" s="4" t="s">
        <v>72</v>
      </c>
      <c r="F272" s="5">
        <v>9.3089206917532739</v>
      </c>
      <c r="G272" s="5">
        <v>10.299725192612753</v>
      </c>
      <c r="H272" s="5">
        <v>11.367275662608215</v>
      </c>
      <c r="I272" s="5"/>
      <c r="J272" s="5"/>
      <c r="K272" s="5"/>
    </row>
    <row r="273" spans="1:11" x14ac:dyDescent="0.25">
      <c r="A273" t="str">
        <f t="shared" si="7"/>
        <v>2012All unintentional injury mortality, 15-64 yearsFnonMaori</v>
      </c>
      <c r="B273" s="4">
        <v>2012</v>
      </c>
      <c r="C273" s="4" t="s">
        <v>128</v>
      </c>
      <c r="D273" s="4" t="s">
        <v>71</v>
      </c>
      <c r="E273" s="4" t="s">
        <v>72</v>
      </c>
      <c r="F273" s="5">
        <v>5.5682291356120279</v>
      </c>
      <c r="G273" s="5">
        <v>6.3060400019171201</v>
      </c>
      <c r="H273" s="5">
        <v>7.1144132321926481</v>
      </c>
      <c r="I273" s="5"/>
      <c r="J273" s="5"/>
      <c r="K273" s="5"/>
    </row>
    <row r="274" spans="1:11" x14ac:dyDescent="0.25">
      <c r="A274" t="str">
        <f t="shared" si="7"/>
        <v>1996All unintentional injury mortality, 15-64 yearsMMaori</v>
      </c>
      <c r="B274" s="4">
        <v>1996</v>
      </c>
      <c r="C274" s="4" t="s">
        <v>128</v>
      </c>
      <c r="D274" s="4" t="s">
        <v>73</v>
      </c>
      <c r="E274" s="4" t="s">
        <v>9</v>
      </c>
      <c r="F274" s="5">
        <v>68.128299077340316</v>
      </c>
      <c r="G274" s="5">
        <v>75.752277690670226</v>
      </c>
      <c r="H274" s="5">
        <v>83.99606859586163</v>
      </c>
      <c r="I274" s="5">
        <v>1.7660225862297469</v>
      </c>
      <c r="J274" s="5">
        <v>1.9908973566123613</v>
      </c>
      <c r="K274" s="5">
        <v>2.2444063374229359</v>
      </c>
    </row>
    <row r="275" spans="1:11" x14ac:dyDescent="0.25">
      <c r="A275" t="str">
        <f t="shared" si="7"/>
        <v>1997All unintentional injury mortality, 15-64 yearsMMaori</v>
      </c>
      <c r="B275" s="4">
        <v>1997</v>
      </c>
      <c r="C275" s="4" t="s">
        <v>128</v>
      </c>
      <c r="D275" s="4" t="s">
        <v>73</v>
      </c>
      <c r="E275" s="4" t="s">
        <v>9</v>
      </c>
      <c r="F275" s="5">
        <v>63.174588911448232</v>
      </c>
      <c r="G275" s="5">
        <v>70.478228628438302</v>
      </c>
      <c r="H275" s="5">
        <v>78.394572410832183</v>
      </c>
      <c r="I275" s="5">
        <v>1.6977282713774875</v>
      </c>
      <c r="J275" s="5">
        <v>1.919864117231711</v>
      </c>
      <c r="K275" s="5">
        <v>2.1710648816864446</v>
      </c>
    </row>
    <row r="276" spans="1:11" x14ac:dyDescent="0.25">
      <c r="A276" t="str">
        <f t="shared" si="7"/>
        <v>1998All unintentional injury mortality, 15-64 yearsMMaori</v>
      </c>
      <c r="B276" s="4">
        <v>1998</v>
      </c>
      <c r="C276" s="4" t="s">
        <v>128</v>
      </c>
      <c r="D276" s="4" t="s">
        <v>73</v>
      </c>
      <c r="E276" s="4" t="s">
        <v>9</v>
      </c>
      <c r="F276" s="5">
        <v>58.726096961750414</v>
      </c>
      <c r="G276" s="5">
        <v>65.719629652722261</v>
      </c>
      <c r="H276" s="5">
        <v>73.316831206996483</v>
      </c>
      <c r="I276" s="5">
        <v>1.6461878199188202</v>
      </c>
      <c r="J276" s="5">
        <v>1.8674949216936396</v>
      </c>
      <c r="K276" s="5">
        <v>2.1185536913543177</v>
      </c>
    </row>
    <row r="277" spans="1:11" x14ac:dyDescent="0.25">
      <c r="A277" t="str">
        <f t="shared" si="7"/>
        <v>1999All unintentional injury mortality, 15-64 yearsMMaori</v>
      </c>
      <c r="B277" s="4">
        <v>1999</v>
      </c>
      <c r="C277" s="4" t="s">
        <v>128</v>
      </c>
      <c r="D277" s="4" t="s">
        <v>73</v>
      </c>
      <c r="E277" s="4" t="s">
        <v>9</v>
      </c>
      <c r="F277" s="5">
        <v>55.2771633801459</v>
      </c>
      <c r="G277" s="5">
        <v>62.009752392977099</v>
      </c>
      <c r="H277" s="5">
        <v>69.336200372896386</v>
      </c>
      <c r="I277" s="5">
        <v>1.5862134251735911</v>
      </c>
      <c r="J277" s="5">
        <v>1.803801026703906</v>
      </c>
      <c r="K277" s="5">
        <v>2.0512360394264024</v>
      </c>
    </row>
    <row r="278" spans="1:11" x14ac:dyDescent="0.25">
      <c r="A278" t="str">
        <f t="shared" si="7"/>
        <v>2000All unintentional injury mortality, 15-64 yearsMMaori</v>
      </c>
      <c r="B278" s="4">
        <v>2000</v>
      </c>
      <c r="C278" s="4" t="s">
        <v>128</v>
      </c>
      <c r="D278" s="4" t="s">
        <v>73</v>
      </c>
      <c r="E278" s="4" t="s">
        <v>9</v>
      </c>
      <c r="F278" s="5">
        <v>54.722316127183312</v>
      </c>
      <c r="G278" s="5">
        <v>61.352236659205666</v>
      </c>
      <c r="H278" s="5">
        <v>68.563999083891431</v>
      </c>
      <c r="I278" s="5">
        <v>1.59138192447231</v>
      </c>
      <c r="J278" s="5">
        <v>1.8090873514665617</v>
      </c>
      <c r="K278" s="5">
        <v>2.056575480032258</v>
      </c>
    </row>
    <row r="279" spans="1:11" x14ac:dyDescent="0.25">
      <c r="A279" t="str">
        <f t="shared" si="7"/>
        <v>2001All unintentional injury mortality, 15-64 yearsMMaori</v>
      </c>
      <c r="B279" s="4">
        <v>2001</v>
      </c>
      <c r="C279" s="4" t="s">
        <v>128</v>
      </c>
      <c r="D279" s="4" t="s">
        <v>73</v>
      </c>
      <c r="E279" s="4" t="s">
        <v>9</v>
      </c>
      <c r="F279" s="5">
        <v>58.594213861047209</v>
      </c>
      <c r="G279" s="5">
        <v>65.379180110763741</v>
      </c>
      <c r="H279" s="5">
        <v>72.734218283821662</v>
      </c>
      <c r="I279" s="5">
        <v>1.7259313363707816</v>
      </c>
      <c r="J279" s="5">
        <v>1.9542831903890416</v>
      </c>
      <c r="K279" s="5">
        <v>2.2128474683518276</v>
      </c>
    </row>
    <row r="280" spans="1:11" x14ac:dyDescent="0.25">
      <c r="A280" t="str">
        <f t="shared" si="7"/>
        <v>2002All unintentional injury mortality, 15-64 yearsMMaori</v>
      </c>
      <c r="B280" s="4">
        <v>2002</v>
      </c>
      <c r="C280" s="4" t="s">
        <v>128</v>
      </c>
      <c r="D280" s="4" t="s">
        <v>73</v>
      </c>
      <c r="E280" s="4" t="s">
        <v>9</v>
      </c>
      <c r="F280" s="5">
        <v>58.911787323960127</v>
      </c>
      <c r="G280" s="5">
        <v>65.658112133959818</v>
      </c>
      <c r="H280" s="5">
        <v>72.965223242668429</v>
      </c>
      <c r="I280" s="5">
        <v>1.7789199484231679</v>
      </c>
      <c r="J280" s="5">
        <v>2.0127928310376548</v>
      </c>
      <c r="K280" s="5">
        <v>2.2774127550077088</v>
      </c>
    </row>
    <row r="281" spans="1:11" x14ac:dyDescent="0.25">
      <c r="A281" t="str">
        <f t="shared" si="7"/>
        <v>2003All unintentional injury mortality, 15-64 yearsMMaori</v>
      </c>
      <c r="B281" s="4">
        <v>2003</v>
      </c>
      <c r="C281" s="4" t="s">
        <v>128</v>
      </c>
      <c r="D281" s="4" t="s">
        <v>73</v>
      </c>
      <c r="E281" s="4" t="s">
        <v>9</v>
      </c>
      <c r="F281" s="5">
        <v>59.48374189808424</v>
      </c>
      <c r="G281" s="5">
        <v>66.201180851037236</v>
      </c>
      <c r="H281" s="5">
        <v>73.469545072491769</v>
      </c>
      <c r="I281" s="5">
        <v>1.8526072207399367</v>
      </c>
      <c r="J281" s="5">
        <v>2.0943492034507138</v>
      </c>
      <c r="K281" s="5">
        <v>2.3676354798200232</v>
      </c>
    </row>
    <row r="282" spans="1:11" x14ac:dyDescent="0.25">
      <c r="A282" t="str">
        <f t="shared" ref="A282:A307" si="8">B282&amp;C282&amp;D282&amp;E282</f>
        <v>2004All unintentional injury mortality, 15-64 yearsMMaori</v>
      </c>
      <c r="B282" s="4">
        <v>2004</v>
      </c>
      <c r="C282" s="4" t="s">
        <v>128</v>
      </c>
      <c r="D282" s="4" t="s">
        <v>73</v>
      </c>
      <c r="E282" s="4" t="s">
        <v>9</v>
      </c>
      <c r="F282" s="5">
        <v>56.366284914114473</v>
      </c>
      <c r="G282" s="5">
        <v>62.8414877802687</v>
      </c>
      <c r="H282" s="5">
        <v>69.856577438503848</v>
      </c>
      <c r="I282" s="5">
        <v>1.9075749571631482</v>
      </c>
      <c r="J282" s="5">
        <v>2.1620419994261049</v>
      </c>
      <c r="K282" s="5">
        <v>2.4504544839663889</v>
      </c>
    </row>
    <row r="283" spans="1:11" x14ac:dyDescent="0.25">
      <c r="A283" t="str">
        <f t="shared" si="8"/>
        <v>2005All unintentional injury mortality, 15-64 yearsMMaori</v>
      </c>
      <c r="B283" s="4">
        <v>2005</v>
      </c>
      <c r="C283" s="4" t="s">
        <v>128</v>
      </c>
      <c r="D283" s="4" t="s">
        <v>73</v>
      </c>
      <c r="E283" s="4" t="s">
        <v>9</v>
      </c>
      <c r="F283" s="5">
        <v>55.037934574896845</v>
      </c>
      <c r="G283" s="5">
        <v>61.39073390139955</v>
      </c>
      <c r="H283" s="5">
        <v>68.275651332681605</v>
      </c>
      <c r="I283" s="5">
        <v>1.8612384742637902</v>
      </c>
      <c r="J283" s="5">
        <v>2.1103183635885401</v>
      </c>
      <c r="K283" s="5">
        <v>2.3927313223312585</v>
      </c>
    </row>
    <row r="284" spans="1:11" x14ac:dyDescent="0.25">
      <c r="A284" t="str">
        <f t="shared" si="8"/>
        <v>2006All unintentional injury mortality, 15-64 yearsMMaori</v>
      </c>
      <c r="B284" s="4">
        <v>2006</v>
      </c>
      <c r="C284" s="4" t="s">
        <v>128</v>
      </c>
      <c r="D284" s="4" t="s">
        <v>73</v>
      </c>
      <c r="E284" s="4" t="s">
        <v>9</v>
      </c>
      <c r="F284" s="5">
        <v>52.011642110025051</v>
      </c>
      <c r="G284" s="5">
        <v>58.164012515491301</v>
      </c>
      <c r="H284" s="5">
        <v>64.844014534085943</v>
      </c>
      <c r="I284" s="5">
        <v>1.7344061733041305</v>
      </c>
      <c r="J284" s="5">
        <v>1.9703511422289723</v>
      </c>
      <c r="K284" s="5">
        <v>2.2383935686109049</v>
      </c>
    </row>
    <row r="285" spans="1:11" x14ac:dyDescent="0.25">
      <c r="A285" t="str">
        <f t="shared" si="8"/>
        <v>2007All unintentional injury mortality, 15-64 yearsMMaori</v>
      </c>
      <c r="B285" s="4">
        <v>2007</v>
      </c>
      <c r="C285" s="4" t="s">
        <v>128</v>
      </c>
      <c r="D285" s="4" t="s">
        <v>73</v>
      </c>
      <c r="E285" s="4" t="s">
        <v>9</v>
      </c>
      <c r="F285" s="5">
        <v>52.935329155699677</v>
      </c>
      <c r="G285" s="5">
        <v>59.135044786970298</v>
      </c>
      <c r="H285" s="5">
        <v>65.861389767391231</v>
      </c>
      <c r="I285" s="5">
        <v>1.6906098705857553</v>
      </c>
      <c r="J285" s="5">
        <v>1.9178235943592601</v>
      </c>
      <c r="K285" s="5">
        <v>2.175574272381787</v>
      </c>
    </row>
    <row r="286" spans="1:11" x14ac:dyDescent="0.25">
      <c r="A286" t="str">
        <f t="shared" si="8"/>
        <v>2008All unintentional injury mortality, 15-64 yearsMMaori</v>
      </c>
      <c r="B286" s="4">
        <v>2008</v>
      </c>
      <c r="C286" s="4" t="s">
        <v>128</v>
      </c>
      <c r="D286" s="4" t="s">
        <v>73</v>
      </c>
      <c r="E286" s="4" t="s">
        <v>9</v>
      </c>
      <c r="F286" s="5">
        <v>52.890651167058131</v>
      </c>
      <c r="G286" s="5">
        <v>59.015168580075027</v>
      </c>
      <c r="H286" s="5">
        <v>65.654267096766873</v>
      </c>
      <c r="I286" s="5">
        <v>1.7271315804255716</v>
      </c>
      <c r="J286" s="5">
        <v>1.9582146002003993</v>
      </c>
      <c r="K286" s="5">
        <v>2.2202155666061927</v>
      </c>
    </row>
    <row r="287" spans="1:11" x14ac:dyDescent="0.25">
      <c r="A287" t="str">
        <f t="shared" si="8"/>
        <v>2009All unintentional injury mortality, 15-64 yearsMMaori</v>
      </c>
      <c r="B287" s="4">
        <v>2009</v>
      </c>
      <c r="C287" s="4" t="s">
        <v>128</v>
      </c>
      <c r="D287" s="4" t="s">
        <v>73</v>
      </c>
      <c r="E287" s="4" t="s">
        <v>9</v>
      </c>
      <c r="F287" s="5">
        <v>51.447678653848804</v>
      </c>
      <c r="G287" s="5">
        <v>57.424321264634116</v>
      </c>
      <c r="H287" s="5">
        <v>63.904680669911464</v>
      </c>
      <c r="I287" s="5">
        <v>1.7222407604830616</v>
      </c>
      <c r="J287" s="5">
        <v>1.9540511345537439</v>
      </c>
      <c r="K287" s="5">
        <v>2.2170627499141271</v>
      </c>
    </row>
    <row r="288" spans="1:11" x14ac:dyDescent="0.25">
      <c r="A288" t="str">
        <f t="shared" si="8"/>
        <v>2010All unintentional injury mortality, 15-64 yearsMMaori</v>
      </c>
      <c r="B288" s="4">
        <v>2010</v>
      </c>
      <c r="C288" s="4" t="s">
        <v>128</v>
      </c>
      <c r="D288" s="4" t="s">
        <v>73</v>
      </c>
      <c r="E288" s="4" t="s">
        <v>9</v>
      </c>
      <c r="F288" s="5">
        <v>47.405748445659498</v>
      </c>
      <c r="G288" s="5">
        <v>53.08007319532183</v>
      </c>
      <c r="H288" s="5">
        <v>59.246607860512569</v>
      </c>
      <c r="I288" s="5">
        <v>1.7113801924510521</v>
      </c>
      <c r="J288" s="5">
        <v>1.9497337226114013</v>
      </c>
      <c r="K288" s="5">
        <v>2.221284087461378</v>
      </c>
    </row>
    <row r="289" spans="1:11" x14ac:dyDescent="0.25">
      <c r="A289" t="str">
        <f t="shared" si="8"/>
        <v>2011All unintentional injury mortality, 15-64 yearsMMaori</v>
      </c>
      <c r="B289" s="4">
        <v>2011</v>
      </c>
      <c r="C289" s="4" t="s">
        <v>128</v>
      </c>
      <c r="D289" s="4" t="s">
        <v>73</v>
      </c>
      <c r="E289" s="4" t="s">
        <v>9</v>
      </c>
      <c r="F289" s="5">
        <v>40.643255103261232</v>
      </c>
      <c r="G289" s="5">
        <v>45.878320775842994</v>
      </c>
      <c r="H289" s="5">
        <v>51.600646778340824</v>
      </c>
      <c r="I289" s="5">
        <v>1.5897937701770113</v>
      </c>
      <c r="J289" s="5">
        <v>1.8263405521998879</v>
      </c>
      <c r="K289" s="5">
        <v>2.0980833333108397</v>
      </c>
    </row>
    <row r="290" spans="1:11" x14ac:dyDescent="0.25">
      <c r="A290" t="str">
        <f t="shared" si="8"/>
        <v>2012All unintentional injury mortality, 15-64 yearsMMaori</v>
      </c>
      <c r="B290" s="4">
        <v>2012</v>
      </c>
      <c r="C290" s="4" t="s">
        <v>128</v>
      </c>
      <c r="D290" s="4" t="s">
        <v>73</v>
      </c>
      <c r="E290" s="4" t="s">
        <v>9</v>
      </c>
      <c r="F290" s="5">
        <v>36.642096002623312</v>
      </c>
      <c r="G290" s="5">
        <v>41.633833871945335</v>
      </c>
      <c r="H290" s="5">
        <v>47.115819173973492</v>
      </c>
      <c r="I290" s="5">
        <v>1.5903313850446366</v>
      </c>
      <c r="J290" s="5">
        <v>1.8405913118476507</v>
      </c>
      <c r="K290" s="5">
        <v>2.1302329873556318</v>
      </c>
    </row>
    <row r="291" spans="1:11" x14ac:dyDescent="0.25">
      <c r="A291" t="str">
        <f t="shared" si="8"/>
        <v>1996All unintentional injury mortality, 15-64 yearsMnonMaori</v>
      </c>
      <c r="B291" s="4">
        <v>1996</v>
      </c>
      <c r="C291" s="4" t="s">
        <v>128</v>
      </c>
      <c r="D291" s="4" t="s">
        <v>73</v>
      </c>
      <c r="E291" s="4" t="s">
        <v>72</v>
      </c>
      <c r="F291" s="5">
        <v>35.867645593122297</v>
      </c>
      <c r="G291" s="5">
        <v>38.049313511354278</v>
      </c>
      <c r="H291" s="5">
        <v>40.328980039979186</v>
      </c>
      <c r="I291" s="5"/>
      <c r="J291" s="5"/>
      <c r="K291" s="5"/>
    </row>
    <row r="292" spans="1:11" x14ac:dyDescent="0.25">
      <c r="A292" t="str">
        <f t="shared" si="8"/>
        <v>1997All unintentional injury mortality, 15-64 yearsMnonMaori</v>
      </c>
      <c r="B292" s="4">
        <v>1997</v>
      </c>
      <c r="C292" s="4" t="s">
        <v>128</v>
      </c>
      <c r="D292" s="4" t="s">
        <v>73</v>
      </c>
      <c r="E292" s="4" t="s">
        <v>72</v>
      </c>
      <c r="F292" s="5">
        <v>34.57622394924573</v>
      </c>
      <c r="G292" s="5">
        <v>36.710008794821491</v>
      </c>
      <c r="H292" s="5">
        <v>38.941011060340507</v>
      </c>
      <c r="I292" s="5"/>
      <c r="J292" s="5"/>
      <c r="K292" s="5"/>
    </row>
    <row r="293" spans="1:11" x14ac:dyDescent="0.25">
      <c r="A293" t="str">
        <f t="shared" si="8"/>
        <v>1998All unintentional injury mortality, 15-64 yearsMnonMaori</v>
      </c>
      <c r="B293" s="4">
        <v>1998</v>
      </c>
      <c r="C293" s="4" t="s">
        <v>128</v>
      </c>
      <c r="D293" s="4" t="s">
        <v>73</v>
      </c>
      <c r="E293" s="4" t="s">
        <v>72</v>
      </c>
      <c r="F293" s="5">
        <v>33.105405003470672</v>
      </c>
      <c r="G293" s="5">
        <v>35.191329780495913</v>
      </c>
      <c r="H293" s="5">
        <v>37.374246593743962</v>
      </c>
      <c r="I293" s="5"/>
      <c r="J293" s="5"/>
      <c r="K293" s="5"/>
    </row>
    <row r="294" spans="1:11" x14ac:dyDescent="0.25">
      <c r="A294" t="str">
        <f t="shared" si="8"/>
        <v>1999All unintentional injury mortality, 15-64 yearsMnonMaori</v>
      </c>
      <c r="B294" s="4">
        <v>1999</v>
      </c>
      <c r="C294" s="4" t="s">
        <v>128</v>
      </c>
      <c r="D294" s="4" t="s">
        <v>73</v>
      </c>
      <c r="E294" s="4" t="s">
        <v>72</v>
      </c>
      <c r="F294" s="5">
        <v>32.314553258504162</v>
      </c>
      <c r="G294" s="5">
        <v>34.377268598348572</v>
      </c>
      <c r="H294" s="5">
        <v>36.537124825485272</v>
      </c>
      <c r="I294" s="5"/>
      <c r="J294" s="5"/>
      <c r="K294" s="5"/>
    </row>
    <row r="295" spans="1:11" x14ac:dyDescent="0.25">
      <c r="A295" t="str">
        <f t="shared" si="8"/>
        <v>2000All unintentional injury mortality, 15-64 yearsMnonMaori</v>
      </c>
      <c r="B295" s="4">
        <v>2000</v>
      </c>
      <c r="C295" s="4" t="s">
        <v>128</v>
      </c>
      <c r="D295" s="4" t="s">
        <v>73</v>
      </c>
      <c r="E295" s="4" t="s">
        <v>72</v>
      </c>
      <c r="F295" s="5">
        <v>31.873626587501722</v>
      </c>
      <c r="G295" s="5">
        <v>33.913363337303544</v>
      </c>
      <c r="H295" s="5">
        <v>36.049397706765134</v>
      </c>
      <c r="I295" s="5"/>
      <c r="J295" s="5"/>
      <c r="K295" s="5"/>
    </row>
    <row r="296" spans="1:11" x14ac:dyDescent="0.25">
      <c r="A296" t="str">
        <f t="shared" si="8"/>
        <v>2001All unintentional injury mortality, 15-64 yearsMnonMaori</v>
      </c>
      <c r="B296" s="4">
        <v>2001</v>
      </c>
      <c r="C296" s="4" t="s">
        <v>128</v>
      </c>
      <c r="D296" s="4" t="s">
        <v>73</v>
      </c>
      <c r="E296" s="4" t="s">
        <v>72</v>
      </c>
      <c r="F296" s="5">
        <v>31.455504719927287</v>
      </c>
      <c r="G296" s="5">
        <v>33.454302033754189</v>
      </c>
      <c r="H296" s="5">
        <v>35.546813063964656</v>
      </c>
      <c r="I296" s="5"/>
      <c r="J296" s="5"/>
      <c r="K296" s="5"/>
    </row>
    <row r="297" spans="1:11" x14ac:dyDescent="0.25">
      <c r="A297" t="str">
        <f t="shared" si="8"/>
        <v>2002All unintentional injury mortality, 15-64 yearsMnonMaori</v>
      </c>
      <c r="B297" s="4">
        <v>2002</v>
      </c>
      <c r="C297" s="4" t="s">
        <v>128</v>
      </c>
      <c r="D297" s="4" t="s">
        <v>73</v>
      </c>
      <c r="E297" s="4" t="s">
        <v>72</v>
      </c>
      <c r="F297" s="5">
        <v>30.673263747778776</v>
      </c>
      <c r="G297" s="5">
        <v>32.62040241871842</v>
      </c>
      <c r="H297" s="5">
        <v>34.658743233450728</v>
      </c>
      <c r="I297" s="5"/>
      <c r="J297" s="5"/>
      <c r="K297" s="5"/>
    </row>
    <row r="298" spans="1:11" x14ac:dyDescent="0.25">
      <c r="A298" t="str">
        <f t="shared" si="8"/>
        <v>2003All unintentional injury mortality, 15-64 yearsMnonMaori</v>
      </c>
      <c r="B298" s="4">
        <v>2003</v>
      </c>
      <c r="C298" s="4" t="s">
        <v>128</v>
      </c>
      <c r="D298" s="4" t="s">
        <v>73</v>
      </c>
      <c r="E298" s="4" t="s">
        <v>72</v>
      </c>
      <c r="F298" s="5">
        <v>29.721746741042359</v>
      </c>
      <c r="G298" s="5">
        <v>31.609428237641623</v>
      </c>
      <c r="H298" s="5">
        <v>33.585570338141828</v>
      </c>
      <c r="I298" s="5"/>
      <c r="J298" s="5"/>
      <c r="K298" s="5"/>
    </row>
    <row r="299" spans="1:11" x14ac:dyDescent="0.25">
      <c r="A299" t="str">
        <f t="shared" si="8"/>
        <v>2004All unintentional injury mortality, 15-64 yearsMnonMaori</v>
      </c>
      <c r="B299" s="4">
        <v>2004</v>
      </c>
      <c r="C299" s="4" t="s">
        <v>128</v>
      </c>
      <c r="D299" s="4" t="s">
        <v>73</v>
      </c>
      <c r="E299" s="4" t="s">
        <v>72</v>
      </c>
      <c r="F299" s="5">
        <v>27.280545800345074</v>
      </c>
      <c r="G299" s="5">
        <v>29.065803438115179</v>
      </c>
      <c r="H299" s="5">
        <v>30.93720881755074</v>
      </c>
      <c r="I299" s="5"/>
      <c r="J299" s="5"/>
      <c r="K299" s="5"/>
    </row>
    <row r="300" spans="1:11" x14ac:dyDescent="0.25">
      <c r="A300" t="str">
        <f t="shared" si="8"/>
        <v>2005All unintentional injury mortality, 15-64 yearsMnonMaori</v>
      </c>
      <c r="B300" s="4">
        <v>2005</v>
      </c>
      <c r="C300" s="4" t="s">
        <v>128</v>
      </c>
      <c r="D300" s="4" t="s">
        <v>73</v>
      </c>
      <c r="E300" s="4" t="s">
        <v>72</v>
      </c>
      <c r="F300" s="5">
        <v>27.308393277063658</v>
      </c>
      <c r="G300" s="5">
        <v>29.09074524518957</v>
      </c>
      <c r="H300" s="5">
        <v>30.958882007948805</v>
      </c>
      <c r="I300" s="5"/>
      <c r="J300" s="5"/>
      <c r="K300" s="5"/>
    </row>
    <row r="301" spans="1:11" x14ac:dyDescent="0.25">
      <c r="A301" t="str">
        <f t="shared" si="8"/>
        <v>2006All unintentional injury mortality, 15-64 yearsMnonMaori</v>
      </c>
      <c r="B301" s="4">
        <v>2006</v>
      </c>
      <c r="C301" s="4" t="s">
        <v>128</v>
      </c>
      <c r="D301" s="4" t="s">
        <v>73</v>
      </c>
      <c r="E301" s="4" t="s">
        <v>72</v>
      </c>
      <c r="F301" s="5">
        <v>27.730409629197183</v>
      </c>
      <c r="G301" s="5">
        <v>29.519617731534336</v>
      </c>
      <c r="H301" s="5">
        <v>31.393976880995982</v>
      </c>
      <c r="I301" s="5"/>
      <c r="J301" s="5"/>
      <c r="K301" s="5"/>
    </row>
    <row r="302" spans="1:11" x14ac:dyDescent="0.25">
      <c r="A302" t="str">
        <f t="shared" si="8"/>
        <v>2007All unintentional injury mortality, 15-64 yearsMnonMaori</v>
      </c>
      <c r="B302" s="4">
        <v>2007</v>
      </c>
      <c r="C302" s="4" t="s">
        <v>128</v>
      </c>
      <c r="D302" s="4" t="s">
        <v>73</v>
      </c>
      <c r="E302" s="4" t="s">
        <v>72</v>
      </c>
      <c r="F302" s="5">
        <v>29.017705738688743</v>
      </c>
      <c r="G302" s="5">
        <v>30.834454722999254</v>
      </c>
      <c r="H302" s="5">
        <v>32.735153744377399</v>
      </c>
      <c r="I302" s="5"/>
      <c r="J302" s="5"/>
      <c r="K302" s="5"/>
    </row>
    <row r="303" spans="1:11" x14ac:dyDescent="0.25">
      <c r="A303" t="str">
        <f t="shared" si="8"/>
        <v>2008All unintentional injury mortality, 15-64 yearsMnonMaori</v>
      </c>
      <c r="B303" s="4">
        <v>2008</v>
      </c>
      <c r="C303" s="4" t="s">
        <v>128</v>
      </c>
      <c r="D303" s="4" t="s">
        <v>73</v>
      </c>
      <c r="E303" s="4" t="s">
        <v>72</v>
      </c>
      <c r="F303" s="5">
        <v>28.359932847638166</v>
      </c>
      <c r="G303" s="5">
        <v>30.137232443285608</v>
      </c>
      <c r="H303" s="5">
        <v>31.996737673722492</v>
      </c>
      <c r="I303" s="5"/>
      <c r="J303" s="5"/>
      <c r="K303" s="5"/>
    </row>
    <row r="304" spans="1:11" x14ac:dyDescent="0.25">
      <c r="A304" t="str">
        <f t="shared" si="8"/>
        <v>2009All unintentional injury mortality, 15-64 yearsMnonMaori</v>
      </c>
      <c r="B304" s="4">
        <v>2009</v>
      </c>
      <c r="C304" s="4" t="s">
        <v>128</v>
      </c>
      <c r="D304" s="4" t="s">
        <v>73</v>
      </c>
      <c r="E304" s="4" t="s">
        <v>72</v>
      </c>
      <c r="F304" s="5">
        <v>27.656626463631774</v>
      </c>
      <c r="G304" s="5">
        <v>29.387317583041852</v>
      </c>
      <c r="H304" s="5">
        <v>31.19794395200794</v>
      </c>
      <c r="I304" s="5"/>
      <c r="J304" s="5"/>
      <c r="K304" s="5"/>
    </row>
    <row r="305" spans="1:11" x14ac:dyDescent="0.25">
      <c r="A305" t="str">
        <f t="shared" si="8"/>
        <v>2010All unintentional injury mortality, 15-64 yearsMnonMaori</v>
      </c>
      <c r="B305" s="4">
        <v>2010</v>
      </c>
      <c r="C305" s="4" t="s">
        <v>128</v>
      </c>
      <c r="D305" s="4" t="s">
        <v>73</v>
      </c>
      <c r="E305" s="4" t="s">
        <v>72</v>
      </c>
      <c r="F305" s="5">
        <v>25.566114005395967</v>
      </c>
      <c r="G305" s="5">
        <v>27.224267898607376</v>
      </c>
      <c r="H305" s="5">
        <v>28.961738047762974</v>
      </c>
      <c r="I305" s="5"/>
      <c r="J305" s="5"/>
      <c r="K305" s="5"/>
    </row>
    <row r="306" spans="1:11" x14ac:dyDescent="0.25">
      <c r="A306" t="str">
        <f t="shared" si="8"/>
        <v>2011All unintentional injury mortality, 15-64 yearsMnonMaori</v>
      </c>
      <c r="B306" s="4">
        <v>2011</v>
      </c>
      <c r="C306" s="4" t="s">
        <v>128</v>
      </c>
      <c r="D306" s="4" t="s">
        <v>73</v>
      </c>
      <c r="E306" s="4" t="s">
        <v>72</v>
      </c>
      <c r="F306" s="5">
        <v>23.541596372748579</v>
      </c>
      <c r="G306" s="5">
        <v>25.120353770046357</v>
      </c>
      <c r="H306" s="5">
        <v>26.777141209071555</v>
      </c>
      <c r="I306" s="5"/>
      <c r="J306" s="5"/>
      <c r="K306" s="5"/>
    </row>
    <row r="307" spans="1:11" x14ac:dyDescent="0.25">
      <c r="A307" t="str">
        <f t="shared" si="8"/>
        <v>2012All unintentional injury mortality, 15-64 yearsMnonMaori</v>
      </c>
      <c r="B307" s="4">
        <v>2012</v>
      </c>
      <c r="C307" s="4" t="s">
        <v>128</v>
      </c>
      <c r="D307" s="4" t="s">
        <v>73</v>
      </c>
      <c r="E307" s="4" t="s">
        <v>72</v>
      </c>
      <c r="F307" s="5">
        <v>21.133101051106166</v>
      </c>
      <c r="G307" s="5">
        <v>22.619814406356085</v>
      </c>
      <c r="H307" s="5">
        <v>24.183528722418785</v>
      </c>
      <c r="I307" s="5"/>
      <c r="J307" s="5"/>
      <c r="K307" s="5"/>
    </row>
    <row r="308" spans="1:11" x14ac:dyDescent="0.25">
      <c r="A308" t="str">
        <f t="shared" ref="A308" si="9">B308&amp;C308&amp;D308&amp;E308</f>
        <v>1996All unintentional injury mortality, 65+ yearsTMaori</v>
      </c>
      <c r="B308" s="4">
        <v>1996</v>
      </c>
      <c r="C308" s="4" t="s">
        <v>129</v>
      </c>
      <c r="D308" s="4" t="s">
        <v>74</v>
      </c>
      <c r="E308" s="4" t="s">
        <v>9</v>
      </c>
      <c r="F308" s="5">
        <v>45.445358450074103</v>
      </c>
      <c r="G308" s="5">
        <v>66.440654436043872</v>
      </c>
      <c r="H308" s="5">
        <v>93.794379998325056</v>
      </c>
      <c r="I308" s="5">
        <v>0.9624701248152604</v>
      </c>
      <c r="J308" s="5">
        <v>1.371492779154825</v>
      </c>
      <c r="K308" s="5">
        <v>1.9543385241540554</v>
      </c>
    </row>
    <row r="309" spans="1:11" x14ac:dyDescent="0.25">
      <c r="A309" t="str">
        <f t="shared" ref="A309:A319" si="10">B309&amp;C309&amp;D309&amp;E309</f>
        <v>1997All unintentional injury mortality, 65+ yearsTMaori</v>
      </c>
      <c r="B309" s="4">
        <v>1997</v>
      </c>
      <c r="C309" s="4" t="s">
        <v>129</v>
      </c>
      <c r="D309" s="4" t="s">
        <v>74</v>
      </c>
      <c r="E309" s="4" t="s">
        <v>9</v>
      </c>
      <c r="F309" s="5">
        <v>31.536973583062498</v>
      </c>
      <c r="G309" s="5">
        <v>48.732297661341548</v>
      </c>
      <c r="H309" s="5">
        <v>71.938484666221086</v>
      </c>
      <c r="I309" s="5">
        <v>0.64593621278646252</v>
      </c>
      <c r="J309" s="5">
        <v>0.96257448482514163</v>
      </c>
      <c r="K309" s="5">
        <v>1.4344290047455368</v>
      </c>
    </row>
    <row r="310" spans="1:11" x14ac:dyDescent="0.25">
      <c r="A310" t="str">
        <f t="shared" si="10"/>
        <v>1998All unintentional injury mortality, 65+ yearsTMaori</v>
      </c>
      <c r="B310" s="4">
        <v>1998</v>
      </c>
      <c r="C310" s="4" t="s">
        <v>129</v>
      </c>
      <c r="D310" s="4" t="s">
        <v>74</v>
      </c>
      <c r="E310" s="4" t="s">
        <v>9</v>
      </c>
      <c r="F310" s="5">
        <v>43.733686192296005</v>
      </c>
      <c r="G310" s="5">
        <v>63.150686488588249</v>
      </c>
      <c r="H310" s="5">
        <v>88.246754616995943</v>
      </c>
      <c r="I310" s="5">
        <v>0.89139192500937647</v>
      </c>
      <c r="J310" s="5">
        <v>1.2575602912762436</v>
      </c>
      <c r="K310" s="5">
        <v>1.7741442813475738</v>
      </c>
    </row>
    <row r="311" spans="1:11" x14ac:dyDescent="0.25">
      <c r="A311" t="str">
        <f t="shared" si="10"/>
        <v>1999All unintentional injury mortality, 65+ yearsTMaori</v>
      </c>
      <c r="B311" s="4">
        <v>1999</v>
      </c>
      <c r="C311" s="4" t="s">
        <v>129</v>
      </c>
      <c r="D311" s="4" t="s">
        <v>74</v>
      </c>
      <c r="E311" s="4" t="s">
        <v>9</v>
      </c>
      <c r="F311" s="5">
        <v>45.931138754417546</v>
      </c>
      <c r="G311" s="5">
        <v>65.234543388644695</v>
      </c>
      <c r="H311" s="5">
        <v>89.917224982714856</v>
      </c>
      <c r="I311" s="5">
        <v>0.87634022515211263</v>
      </c>
      <c r="J311" s="5">
        <v>1.2189638810134797</v>
      </c>
      <c r="K311" s="5">
        <v>1.6955434665315416</v>
      </c>
    </row>
    <row r="312" spans="1:11" x14ac:dyDescent="0.25">
      <c r="A312" t="str">
        <f t="shared" si="10"/>
        <v>2000All unintentional injury mortality, 65+ yearsTMaori</v>
      </c>
      <c r="B312" s="4">
        <v>2000</v>
      </c>
      <c r="C312" s="4" t="s">
        <v>129</v>
      </c>
      <c r="D312" s="4" t="s">
        <v>74</v>
      </c>
      <c r="E312" s="4" t="s">
        <v>9</v>
      </c>
      <c r="F312" s="5">
        <v>51.810533180126221</v>
      </c>
      <c r="G312" s="5">
        <v>71.590684266408829</v>
      </c>
      <c r="H312" s="5">
        <v>96.432181889463834</v>
      </c>
      <c r="I312" s="5">
        <v>1.0217604643530365</v>
      </c>
      <c r="J312" s="5">
        <v>1.3892822449249573</v>
      </c>
      <c r="K312" s="5">
        <v>1.8889996465911829</v>
      </c>
    </row>
    <row r="313" spans="1:11" x14ac:dyDescent="0.25">
      <c r="A313" t="str">
        <f t="shared" si="10"/>
        <v>2001All unintentional injury mortality, 65+ yearsTMaori</v>
      </c>
      <c r="B313" s="4">
        <v>2001</v>
      </c>
      <c r="C313" s="4" t="s">
        <v>129</v>
      </c>
      <c r="D313" s="4" t="s">
        <v>74</v>
      </c>
      <c r="E313" s="4" t="s">
        <v>9</v>
      </c>
      <c r="F313" s="5">
        <v>50.215417073987624</v>
      </c>
      <c r="G313" s="5">
        <v>69.10997973548865</v>
      </c>
      <c r="H313" s="5">
        <v>92.776922055659099</v>
      </c>
      <c r="I313" s="5">
        <v>0.98786674006922948</v>
      </c>
      <c r="J313" s="5">
        <v>1.3383190547138519</v>
      </c>
      <c r="K313" s="5">
        <v>1.8130966653302434</v>
      </c>
    </row>
    <row r="314" spans="1:11" x14ac:dyDescent="0.25">
      <c r="A314" t="str">
        <f t="shared" si="10"/>
        <v>2002All unintentional injury mortality, 65+ yearsTMaori</v>
      </c>
      <c r="B314" s="4">
        <v>2002</v>
      </c>
      <c r="C314" s="4" t="s">
        <v>129</v>
      </c>
      <c r="D314" s="4" t="s">
        <v>74</v>
      </c>
      <c r="E314" s="4" t="s">
        <v>9</v>
      </c>
      <c r="F314" s="5">
        <v>65.578895772051482</v>
      </c>
      <c r="G314" s="5">
        <v>86.362801220292397</v>
      </c>
      <c r="H314" s="5">
        <v>111.64394743287485</v>
      </c>
      <c r="I314" s="5">
        <v>1.2614776219694581</v>
      </c>
      <c r="J314" s="5">
        <v>1.646281889578717</v>
      </c>
      <c r="K314" s="5">
        <v>2.1484678069227687</v>
      </c>
    </row>
    <row r="315" spans="1:11" x14ac:dyDescent="0.25">
      <c r="A315" t="str">
        <f t="shared" si="10"/>
        <v>2003All unintentional injury mortality, 65+ yearsTMaori</v>
      </c>
      <c r="B315" s="4">
        <v>2003</v>
      </c>
      <c r="C315" s="4" t="s">
        <v>129</v>
      </c>
      <c r="D315" s="4" t="s">
        <v>74</v>
      </c>
      <c r="E315" s="4" t="s">
        <v>9</v>
      </c>
      <c r="F315" s="5">
        <v>62.610905271703473</v>
      </c>
      <c r="G315" s="5">
        <v>82.45416612377845</v>
      </c>
      <c r="H315" s="5">
        <v>106.59113018883484</v>
      </c>
      <c r="I315" s="5">
        <v>1.2394497904829236</v>
      </c>
      <c r="J315" s="5">
        <v>1.6175337607432307</v>
      </c>
      <c r="K315" s="5">
        <v>2.110949138266192</v>
      </c>
    </row>
    <row r="316" spans="1:11" x14ac:dyDescent="0.25">
      <c r="A316" t="str">
        <f t="shared" si="10"/>
        <v>2004All unintentional injury mortality, 65+ yearsTMaori</v>
      </c>
      <c r="B316" s="4">
        <v>2004</v>
      </c>
      <c r="C316" s="4" t="s">
        <v>129</v>
      </c>
      <c r="D316" s="4" t="s">
        <v>74</v>
      </c>
      <c r="E316" s="4" t="s">
        <v>9</v>
      </c>
      <c r="F316" s="5">
        <v>68.689728556026125</v>
      </c>
      <c r="G316" s="5">
        <v>88.815276687656635</v>
      </c>
      <c r="H316" s="5">
        <v>112.99480843319508</v>
      </c>
      <c r="I316" s="5">
        <v>1.3454257286231179</v>
      </c>
      <c r="J316" s="5">
        <v>1.7279796899679571</v>
      </c>
      <c r="K316" s="5">
        <v>2.2193077963489536</v>
      </c>
    </row>
    <row r="317" spans="1:11" x14ac:dyDescent="0.25">
      <c r="A317" t="str">
        <f t="shared" si="10"/>
        <v>2005All unintentional injury mortality, 65+ yearsTMaori</v>
      </c>
      <c r="B317" s="4">
        <v>2005</v>
      </c>
      <c r="C317" s="4" t="s">
        <v>129</v>
      </c>
      <c r="D317" s="4" t="s">
        <v>74</v>
      </c>
      <c r="E317" s="4" t="s">
        <v>9</v>
      </c>
      <c r="F317" s="5">
        <v>66.011111152877078</v>
      </c>
      <c r="G317" s="5">
        <v>85.177136901595475</v>
      </c>
      <c r="H317" s="5">
        <v>108.17195295213936</v>
      </c>
      <c r="I317" s="5">
        <v>1.2866084869547332</v>
      </c>
      <c r="J317" s="5">
        <v>1.6489004149308693</v>
      </c>
      <c r="K317" s="5">
        <v>2.1132089566690779</v>
      </c>
    </row>
    <row r="318" spans="1:11" x14ac:dyDescent="0.25">
      <c r="A318" t="str">
        <f t="shared" si="10"/>
        <v>2006All unintentional injury mortality, 65+ yearsTMaori</v>
      </c>
      <c r="B318" s="4">
        <v>2006</v>
      </c>
      <c r="C318" s="4" t="s">
        <v>129</v>
      </c>
      <c r="D318" s="4" t="s">
        <v>74</v>
      </c>
      <c r="E318" s="4" t="s">
        <v>9</v>
      </c>
      <c r="F318" s="5">
        <v>66.577837647461891</v>
      </c>
      <c r="G318" s="5">
        <v>85.246005634283421</v>
      </c>
      <c r="H318" s="5">
        <v>107.52623677623261</v>
      </c>
      <c r="I318" s="5">
        <v>1.2172058170359523</v>
      </c>
      <c r="J318" s="5">
        <v>1.5484929337081155</v>
      </c>
      <c r="K318" s="5">
        <v>1.9699465219308443</v>
      </c>
    </row>
    <row r="319" spans="1:11" x14ac:dyDescent="0.25">
      <c r="A319" t="str">
        <f t="shared" si="10"/>
        <v>2007All unintentional injury mortality, 65+ yearsTMaori</v>
      </c>
      <c r="B319" s="4">
        <v>2007</v>
      </c>
      <c r="C319" s="4" t="s">
        <v>129</v>
      </c>
      <c r="D319" s="4" t="s">
        <v>74</v>
      </c>
      <c r="E319" s="4" t="s">
        <v>9</v>
      </c>
      <c r="F319" s="5">
        <v>62.128756319637709</v>
      </c>
      <c r="G319" s="5">
        <v>79.698327677344821</v>
      </c>
      <c r="H319" s="5">
        <v>100.69404240540996</v>
      </c>
      <c r="I319" s="5">
        <v>1.1352172582247544</v>
      </c>
      <c r="J319" s="5">
        <v>1.4466966291101322</v>
      </c>
      <c r="K319" s="5">
        <v>1.8436392871189538</v>
      </c>
    </row>
    <row r="320" spans="1:11" x14ac:dyDescent="0.25">
      <c r="A320" t="str">
        <f t="shared" ref="A320:A366" si="11">B320&amp;C320&amp;D320&amp;E320</f>
        <v>2008All unintentional injury mortality, 65+ yearsTMaori</v>
      </c>
      <c r="B320" s="4">
        <v>2008</v>
      </c>
      <c r="C320" s="4" t="s">
        <v>129</v>
      </c>
      <c r="D320" s="4" t="s">
        <v>74</v>
      </c>
      <c r="E320" s="4" t="s">
        <v>9</v>
      </c>
      <c r="F320" s="5">
        <v>66.837182914022449</v>
      </c>
      <c r="G320" s="5">
        <v>84.421356448623328</v>
      </c>
      <c r="H320" s="5">
        <v>105.21419886530107</v>
      </c>
      <c r="I320" s="5">
        <v>1.1699181589207386</v>
      </c>
      <c r="J320" s="5">
        <v>1.4709339662784868</v>
      </c>
      <c r="K320" s="5">
        <v>1.849400076965851</v>
      </c>
    </row>
    <row r="321" spans="1:11" x14ac:dyDescent="0.25">
      <c r="A321" t="str">
        <f t="shared" si="11"/>
        <v>2009All unintentional injury mortality, 65+ yearsTMaori</v>
      </c>
      <c r="B321" s="4">
        <v>2009</v>
      </c>
      <c r="C321" s="4" t="s">
        <v>129</v>
      </c>
      <c r="D321" s="4" t="s">
        <v>74</v>
      </c>
      <c r="E321" s="4" t="s">
        <v>9</v>
      </c>
      <c r="F321" s="5">
        <v>62.741667126148897</v>
      </c>
      <c r="G321" s="5">
        <v>79.248352693904948</v>
      </c>
      <c r="H321" s="5">
        <v>98.767092722069194</v>
      </c>
      <c r="I321" s="5">
        <v>1.0604199670135896</v>
      </c>
      <c r="J321" s="5">
        <v>1.3334886941003778</v>
      </c>
      <c r="K321" s="5">
        <v>1.6768753443047368</v>
      </c>
    </row>
    <row r="322" spans="1:11" x14ac:dyDescent="0.25">
      <c r="A322" t="str">
        <f t="shared" si="11"/>
        <v>2010All unintentional injury mortality, 65+ yearsTMaori</v>
      </c>
      <c r="B322" s="4">
        <v>2010</v>
      </c>
      <c r="C322" s="4" t="s">
        <v>129</v>
      </c>
      <c r="D322" s="4" t="s">
        <v>74</v>
      </c>
      <c r="E322" s="4" t="s">
        <v>9</v>
      </c>
      <c r="F322" s="5">
        <v>59.130371161395466</v>
      </c>
      <c r="G322" s="5">
        <v>74.686962004023513</v>
      </c>
      <c r="H322" s="5">
        <v>93.082238944108553</v>
      </c>
      <c r="I322" s="5">
        <v>0.97294415881605911</v>
      </c>
      <c r="J322" s="5">
        <v>1.2232156519504942</v>
      </c>
      <c r="K322" s="5">
        <v>1.5378647557711982</v>
      </c>
    </row>
    <row r="323" spans="1:11" x14ac:dyDescent="0.25">
      <c r="A323" t="str">
        <f t="shared" si="11"/>
        <v>2011All unintentional injury mortality, 65+ yearsTMaori</v>
      </c>
      <c r="B323" s="4">
        <v>2011</v>
      </c>
      <c r="C323" s="4" t="s">
        <v>129</v>
      </c>
      <c r="D323" s="4" t="s">
        <v>74</v>
      </c>
      <c r="E323" s="4" t="s">
        <v>9</v>
      </c>
      <c r="F323" s="5">
        <v>52.659978621128424</v>
      </c>
      <c r="G323" s="5">
        <v>66.949436256064118</v>
      </c>
      <c r="H323" s="5">
        <v>83.921698083419457</v>
      </c>
      <c r="I323" s="5">
        <v>0.91864761647729665</v>
      </c>
      <c r="J323" s="5">
        <v>1.1616432255856519</v>
      </c>
      <c r="K323" s="5">
        <v>1.4689146951946477</v>
      </c>
    </row>
    <row r="324" spans="1:11" x14ac:dyDescent="0.25">
      <c r="A324" t="str">
        <f t="shared" si="11"/>
        <v>2012All unintentional injury mortality, 65+ yearsTMaori</v>
      </c>
      <c r="B324" s="4">
        <v>2012</v>
      </c>
      <c r="C324" s="4" t="s">
        <v>129</v>
      </c>
      <c r="D324" s="4" t="s">
        <v>74</v>
      </c>
      <c r="E324" s="4" t="s">
        <v>9</v>
      </c>
      <c r="F324" s="5">
        <v>59.321654002428041</v>
      </c>
      <c r="G324" s="5">
        <v>73.867482504356758</v>
      </c>
      <c r="H324" s="5">
        <v>90.900293471799912</v>
      </c>
      <c r="I324" s="5">
        <v>1.092262482944788</v>
      </c>
      <c r="J324" s="5">
        <v>1.3565306775723478</v>
      </c>
      <c r="K324" s="5">
        <v>1.6847374215707733</v>
      </c>
    </row>
    <row r="325" spans="1:11" x14ac:dyDescent="0.25">
      <c r="A325" t="str">
        <f t="shared" si="11"/>
        <v>1996All unintentional injury mortality, 65+ yearsTnonMaori</v>
      </c>
      <c r="B325" s="4">
        <v>1996</v>
      </c>
      <c r="C325" s="4" t="s">
        <v>129</v>
      </c>
      <c r="D325" s="4" t="s">
        <v>74</v>
      </c>
      <c r="E325" s="4" t="s">
        <v>72</v>
      </c>
      <c r="F325" s="5">
        <v>45.350590601557556</v>
      </c>
      <c r="G325" s="5">
        <v>48.444042466623536</v>
      </c>
      <c r="H325" s="5">
        <v>51.692950904654481</v>
      </c>
      <c r="I325" s="5"/>
      <c r="J325" s="5"/>
      <c r="K325" s="5"/>
    </row>
    <row r="326" spans="1:11" x14ac:dyDescent="0.25">
      <c r="A326" t="str">
        <f t="shared" si="11"/>
        <v>1997All unintentional injury mortality, 65+ yearsTnonMaori</v>
      </c>
      <c r="B326" s="4">
        <v>1997</v>
      </c>
      <c r="C326" s="4" t="s">
        <v>129</v>
      </c>
      <c r="D326" s="4" t="s">
        <v>74</v>
      </c>
      <c r="E326" s="4" t="s">
        <v>72</v>
      </c>
      <c r="F326" s="5">
        <v>47.436905337720376</v>
      </c>
      <c r="G326" s="5">
        <v>50.627040742924024</v>
      </c>
      <c r="H326" s="5">
        <v>53.975279999232328</v>
      </c>
      <c r="I326" s="5"/>
      <c r="J326" s="5"/>
      <c r="K326" s="5"/>
    </row>
    <row r="327" spans="1:11" x14ac:dyDescent="0.25">
      <c r="A327" t="str">
        <f t="shared" si="11"/>
        <v>1998All unintentional injury mortality, 65+ yearsTnonMaori</v>
      </c>
      <c r="B327" s="4">
        <v>1998</v>
      </c>
      <c r="C327" s="4" t="s">
        <v>129</v>
      </c>
      <c r="D327" s="4" t="s">
        <v>74</v>
      </c>
      <c r="E327" s="4" t="s">
        <v>72</v>
      </c>
      <c r="F327" s="5">
        <v>47.065744741711455</v>
      </c>
      <c r="G327" s="5">
        <v>50.216826124892471</v>
      </c>
      <c r="H327" s="5">
        <v>53.523395547024926</v>
      </c>
      <c r="I327" s="5"/>
      <c r="J327" s="5"/>
      <c r="K327" s="5"/>
    </row>
    <row r="328" spans="1:11" x14ac:dyDescent="0.25">
      <c r="A328" t="str">
        <f t="shared" si="11"/>
        <v>1999All unintentional injury mortality, 65+ yearsTnonMaori</v>
      </c>
      <c r="B328" s="4">
        <v>1999</v>
      </c>
      <c r="C328" s="4" t="s">
        <v>129</v>
      </c>
      <c r="D328" s="4" t="s">
        <v>74</v>
      </c>
      <c r="E328" s="4" t="s">
        <v>72</v>
      </c>
      <c r="F328" s="5">
        <v>50.314405698543112</v>
      </c>
      <c r="G328" s="5">
        <v>53.516387486729236</v>
      </c>
      <c r="H328" s="5">
        <v>56.868716069242055</v>
      </c>
      <c r="I328" s="5"/>
      <c r="J328" s="5"/>
      <c r="K328" s="5"/>
    </row>
    <row r="329" spans="1:11" x14ac:dyDescent="0.25">
      <c r="A329" t="str">
        <f t="shared" si="11"/>
        <v>2000All unintentional injury mortality, 65+ yearsTnonMaori</v>
      </c>
      <c r="B329" s="4">
        <v>2000</v>
      </c>
      <c r="C329" s="4" t="s">
        <v>129</v>
      </c>
      <c r="D329" s="4" t="s">
        <v>74</v>
      </c>
      <c r="E329" s="4" t="s">
        <v>72</v>
      </c>
      <c r="F329" s="5">
        <v>48.487553523073792</v>
      </c>
      <c r="G329" s="5">
        <v>51.530698335726477</v>
      </c>
      <c r="H329" s="5">
        <v>54.714800426584596</v>
      </c>
      <c r="I329" s="5"/>
      <c r="J329" s="5"/>
      <c r="K329" s="5"/>
    </row>
    <row r="330" spans="1:11" x14ac:dyDescent="0.25">
      <c r="A330" t="str">
        <f t="shared" si="11"/>
        <v>2001All unintentional injury mortality, 65+ yearsTnonMaori</v>
      </c>
      <c r="B330" s="4">
        <v>2001</v>
      </c>
      <c r="C330" s="4" t="s">
        <v>129</v>
      </c>
      <c r="D330" s="4" t="s">
        <v>74</v>
      </c>
      <c r="E330" s="4" t="s">
        <v>72</v>
      </c>
      <c r="F330" s="5">
        <v>48.678495656801708</v>
      </c>
      <c r="G330" s="5">
        <v>51.639390093168146</v>
      </c>
      <c r="H330" s="5">
        <v>54.73328531203645</v>
      </c>
      <c r="I330" s="5"/>
      <c r="J330" s="5"/>
      <c r="K330" s="5"/>
    </row>
    <row r="331" spans="1:11" x14ac:dyDescent="0.25">
      <c r="A331" t="str">
        <f t="shared" si="11"/>
        <v>2002All unintentional injury mortality, 65+ yearsTnonMaori</v>
      </c>
      <c r="B331" s="4">
        <v>2002</v>
      </c>
      <c r="C331" s="4" t="s">
        <v>129</v>
      </c>
      <c r="D331" s="4" t="s">
        <v>74</v>
      </c>
      <c r="E331" s="4" t="s">
        <v>72</v>
      </c>
      <c r="F331" s="5">
        <v>49.504769293496359</v>
      </c>
      <c r="G331" s="5">
        <v>52.45930345646493</v>
      </c>
      <c r="H331" s="5">
        <v>55.544105656083005</v>
      </c>
      <c r="I331" s="5"/>
      <c r="J331" s="5"/>
      <c r="K331" s="5"/>
    </row>
    <row r="332" spans="1:11" x14ac:dyDescent="0.25">
      <c r="A332" t="str">
        <f t="shared" si="11"/>
        <v>2003All unintentional injury mortality, 65+ yearsTnonMaori</v>
      </c>
      <c r="B332" s="4">
        <v>2003</v>
      </c>
      <c r="C332" s="4" t="s">
        <v>129</v>
      </c>
      <c r="D332" s="4" t="s">
        <v>74</v>
      </c>
      <c r="E332" s="4" t="s">
        <v>72</v>
      </c>
      <c r="F332" s="5">
        <v>48.100672966343403</v>
      </c>
      <c r="G332" s="5">
        <v>50.975236576139281</v>
      </c>
      <c r="H332" s="5">
        <v>53.976707992278882</v>
      </c>
      <c r="I332" s="5"/>
      <c r="J332" s="5"/>
      <c r="K332" s="5"/>
    </row>
    <row r="333" spans="1:11" x14ac:dyDescent="0.25">
      <c r="A333" t="str">
        <f t="shared" si="11"/>
        <v>2004All unintentional injury mortality, 65+ yearsTnonMaori</v>
      </c>
      <c r="B333" s="4">
        <v>2004</v>
      </c>
      <c r="C333" s="4" t="s">
        <v>129</v>
      </c>
      <c r="D333" s="4" t="s">
        <v>74</v>
      </c>
      <c r="E333" s="4" t="s">
        <v>72</v>
      </c>
      <c r="F333" s="5">
        <v>48.558881333455034</v>
      </c>
      <c r="G333" s="5">
        <v>51.398333674456318</v>
      </c>
      <c r="H333" s="5">
        <v>54.360495414623742</v>
      </c>
      <c r="I333" s="5"/>
      <c r="J333" s="5"/>
      <c r="K333" s="5"/>
    </row>
    <row r="334" spans="1:11" x14ac:dyDescent="0.25">
      <c r="A334" t="str">
        <f t="shared" si="11"/>
        <v>2005All unintentional injury mortality, 65+ yearsTnonMaori</v>
      </c>
      <c r="B334" s="4">
        <v>2005</v>
      </c>
      <c r="C334" s="4" t="s">
        <v>129</v>
      </c>
      <c r="D334" s="4" t="s">
        <v>74</v>
      </c>
      <c r="E334" s="4" t="s">
        <v>72</v>
      </c>
      <c r="F334" s="5">
        <v>48.888803833910686</v>
      </c>
      <c r="G334" s="5">
        <v>51.656932177536369</v>
      </c>
      <c r="H334" s="5">
        <v>54.540965537633781</v>
      </c>
      <c r="I334" s="5"/>
      <c r="J334" s="5"/>
      <c r="K334" s="5"/>
    </row>
    <row r="335" spans="1:11" x14ac:dyDescent="0.25">
      <c r="A335" t="str">
        <f t="shared" si="11"/>
        <v>2006All unintentional injury mortality, 65+ yearsTnonMaori</v>
      </c>
      <c r="B335" s="4">
        <v>2006</v>
      </c>
      <c r="C335" s="4" t="s">
        <v>129</v>
      </c>
      <c r="D335" s="4" t="s">
        <v>74</v>
      </c>
      <c r="E335" s="4" t="s">
        <v>72</v>
      </c>
      <c r="F335" s="5">
        <v>52.252588813515821</v>
      </c>
      <c r="G335" s="5">
        <v>55.050949073527988</v>
      </c>
      <c r="H335" s="5">
        <v>57.960245296437762</v>
      </c>
      <c r="I335" s="5"/>
      <c r="J335" s="5"/>
      <c r="K335" s="5"/>
    </row>
    <row r="336" spans="1:11" x14ac:dyDescent="0.25">
      <c r="A336" t="str">
        <f t="shared" si="11"/>
        <v>2007All unintentional injury mortality, 65+ yearsTnonMaori</v>
      </c>
      <c r="B336" s="4">
        <v>2007</v>
      </c>
      <c r="C336" s="4" t="s">
        <v>129</v>
      </c>
      <c r="D336" s="4" t="s">
        <v>74</v>
      </c>
      <c r="E336" s="4" t="s">
        <v>72</v>
      </c>
      <c r="F336" s="5">
        <v>52.337840689757392</v>
      </c>
      <c r="G336" s="5">
        <v>55.089868928752196</v>
      </c>
      <c r="H336" s="5">
        <v>57.949049238780589</v>
      </c>
      <c r="I336" s="5"/>
      <c r="J336" s="5"/>
      <c r="K336" s="5"/>
    </row>
    <row r="337" spans="1:11" x14ac:dyDescent="0.25">
      <c r="A337" t="str">
        <f t="shared" si="11"/>
        <v>2008All unintentional injury mortality, 65+ yearsTnonMaori</v>
      </c>
      <c r="B337" s="4">
        <v>2008</v>
      </c>
      <c r="C337" s="4" t="s">
        <v>129</v>
      </c>
      <c r="D337" s="4" t="s">
        <v>74</v>
      </c>
      <c r="E337" s="4" t="s">
        <v>72</v>
      </c>
      <c r="F337" s="5">
        <v>54.618373719992185</v>
      </c>
      <c r="G337" s="5">
        <v>57.393029452037361</v>
      </c>
      <c r="H337" s="5">
        <v>60.272119296729848</v>
      </c>
      <c r="I337" s="5"/>
      <c r="J337" s="5"/>
      <c r="K337" s="5"/>
    </row>
    <row r="338" spans="1:11" x14ac:dyDescent="0.25">
      <c r="A338" t="str">
        <f t="shared" si="11"/>
        <v>2009All unintentional injury mortality, 65+ yearsTnonMaori</v>
      </c>
      <c r="B338" s="4">
        <v>2009</v>
      </c>
      <c r="C338" s="4" t="s">
        <v>129</v>
      </c>
      <c r="D338" s="4" t="s">
        <v>74</v>
      </c>
      <c r="E338" s="4" t="s">
        <v>72</v>
      </c>
      <c r="F338" s="5">
        <v>56.617048699751564</v>
      </c>
      <c r="G338" s="5">
        <v>59.429339779568885</v>
      </c>
      <c r="H338" s="5">
        <v>62.345168017428826</v>
      </c>
      <c r="I338" s="5"/>
      <c r="J338" s="5"/>
      <c r="K338" s="5"/>
    </row>
    <row r="339" spans="1:11" x14ac:dyDescent="0.25">
      <c r="A339" t="str">
        <f t="shared" si="11"/>
        <v>2010All unintentional injury mortality, 65+ yearsTnonMaori</v>
      </c>
      <c r="B339" s="4">
        <v>2010</v>
      </c>
      <c r="C339" s="4" t="s">
        <v>129</v>
      </c>
      <c r="D339" s="4" t="s">
        <v>74</v>
      </c>
      <c r="E339" s="4" t="s">
        <v>72</v>
      </c>
      <c r="F339" s="5">
        <v>58.24307146830278</v>
      </c>
      <c r="G339" s="5">
        <v>61.057886142096415</v>
      </c>
      <c r="H339" s="5">
        <v>63.973572395952431</v>
      </c>
      <c r="I339" s="5"/>
      <c r="J339" s="5"/>
      <c r="K339" s="5"/>
    </row>
    <row r="340" spans="1:11" x14ac:dyDescent="0.25">
      <c r="A340" t="str">
        <f t="shared" si="11"/>
        <v>2011All unintentional injury mortality, 65+ yearsTnonMaori</v>
      </c>
      <c r="B340" s="4">
        <v>2011</v>
      </c>
      <c r="C340" s="4" t="s">
        <v>129</v>
      </c>
      <c r="D340" s="4" t="s">
        <v>74</v>
      </c>
      <c r="E340" s="4" t="s">
        <v>72</v>
      </c>
      <c r="F340" s="5">
        <v>54.945429348546519</v>
      </c>
      <c r="G340" s="5">
        <v>57.633389307040481</v>
      </c>
      <c r="H340" s="5">
        <v>60.418835555691757</v>
      </c>
      <c r="I340" s="5"/>
      <c r="J340" s="5"/>
      <c r="K340" s="5"/>
    </row>
    <row r="341" spans="1:11" x14ac:dyDescent="0.25">
      <c r="A341" t="str">
        <f t="shared" si="11"/>
        <v>2012All unintentional injury mortality, 65+ yearsTnonMaori</v>
      </c>
      <c r="B341" s="4">
        <v>2012</v>
      </c>
      <c r="C341" s="4" t="s">
        <v>129</v>
      </c>
      <c r="D341" s="4" t="s">
        <v>74</v>
      </c>
      <c r="E341" s="4" t="s">
        <v>72</v>
      </c>
      <c r="F341" s="5">
        <v>51.92586881150352</v>
      </c>
      <c r="G341" s="5">
        <v>54.453234066589829</v>
      </c>
      <c r="H341" s="5">
        <v>57.071803965372631</v>
      </c>
      <c r="I341" s="5"/>
      <c r="J341" s="5"/>
      <c r="K341" s="5"/>
    </row>
    <row r="342" spans="1:11" x14ac:dyDescent="0.25">
      <c r="A342" t="str">
        <f t="shared" si="11"/>
        <v>1996All unintentional injury mortality, 65+ yearsFMaori</v>
      </c>
      <c r="B342" s="4">
        <v>1996</v>
      </c>
      <c r="C342" s="4" t="s">
        <v>129</v>
      </c>
      <c r="D342" s="4" t="s">
        <v>71</v>
      </c>
      <c r="E342" s="4" t="s">
        <v>9</v>
      </c>
      <c r="F342" s="5">
        <v>18.762163691021556</v>
      </c>
      <c r="G342" s="5">
        <v>37.584733790080477</v>
      </c>
      <c r="H342" s="5">
        <v>67.249470724414991</v>
      </c>
      <c r="I342" s="5">
        <v>0.50609112425164771</v>
      </c>
      <c r="J342" s="5">
        <v>0.92447043359625825</v>
      </c>
      <c r="K342" s="5">
        <v>1.6887187734371161</v>
      </c>
    </row>
    <row r="343" spans="1:11" x14ac:dyDescent="0.25">
      <c r="A343" t="str">
        <f t="shared" si="11"/>
        <v>1997All unintentional injury mortality, 65+ yearsFMaori</v>
      </c>
      <c r="B343" s="4">
        <v>1997</v>
      </c>
      <c r="C343" s="4" t="s">
        <v>129</v>
      </c>
      <c r="D343" s="4" t="s">
        <v>71</v>
      </c>
      <c r="E343" s="4" t="s">
        <v>9</v>
      </c>
      <c r="F343" s="5">
        <v>12.99527077784817</v>
      </c>
      <c r="G343" s="5">
        <v>28.419643670980971</v>
      </c>
      <c r="H343" s="5">
        <v>53.949336253119867</v>
      </c>
      <c r="I343" s="5">
        <v>0.33890534128344951</v>
      </c>
      <c r="J343" s="5">
        <v>0.65914217154017607</v>
      </c>
      <c r="K343" s="5">
        <v>1.2819756710158294</v>
      </c>
    </row>
    <row r="344" spans="1:11" x14ac:dyDescent="0.25">
      <c r="A344" t="str">
        <f t="shared" si="11"/>
        <v>1998All unintentional injury mortality, 65+ yearsFMaori</v>
      </c>
      <c r="B344" s="4">
        <v>1998</v>
      </c>
      <c r="C344" s="4" t="s">
        <v>129</v>
      </c>
      <c r="D344" s="4" t="s">
        <v>71</v>
      </c>
      <c r="E344" s="4" t="s">
        <v>9</v>
      </c>
      <c r="F344" s="5">
        <v>29.898612817829616</v>
      </c>
      <c r="G344" s="5">
        <v>52.308124620287757</v>
      </c>
      <c r="H344" s="5">
        <v>84.945117271365959</v>
      </c>
      <c r="I344" s="5">
        <v>0.74086312191369619</v>
      </c>
      <c r="J344" s="5">
        <v>1.2257082807098367</v>
      </c>
      <c r="K344" s="5">
        <v>2.0278520349615614</v>
      </c>
    </row>
    <row r="345" spans="1:11" x14ac:dyDescent="0.25">
      <c r="A345" t="str">
        <f t="shared" si="11"/>
        <v>1999All unintentional injury mortality, 65+ yearsFMaori</v>
      </c>
      <c r="B345" s="4">
        <v>1999</v>
      </c>
      <c r="C345" s="4" t="s">
        <v>129</v>
      </c>
      <c r="D345" s="4" t="s">
        <v>71</v>
      </c>
      <c r="E345" s="4" t="s">
        <v>9</v>
      </c>
      <c r="F345" s="5">
        <v>35.914116334806977</v>
      </c>
      <c r="G345" s="5">
        <v>59.651527628153488</v>
      </c>
      <c r="H345" s="5">
        <v>93.153249556649214</v>
      </c>
      <c r="I345" s="5">
        <v>0.84444641895521444</v>
      </c>
      <c r="J345" s="5">
        <v>1.3417678694824706</v>
      </c>
      <c r="K345" s="5">
        <v>2.13197779653443</v>
      </c>
    </row>
    <row r="346" spans="1:11" x14ac:dyDescent="0.25">
      <c r="A346" t="str">
        <f t="shared" si="11"/>
        <v>2000All unintentional injury mortality, 65+ yearsFMaori</v>
      </c>
      <c r="B346" s="4">
        <v>2000</v>
      </c>
      <c r="C346" s="4" t="s">
        <v>129</v>
      </c>
      <c r="D346" s="4" t="s">
        <v>71</v>
      </c>
      <c r="E346" s="4" t="s">
        <v>9</v>
      </c>
      <c r="F346" s="5">
        <v>50.558913011262803</v>
      </c>
      <c r="G346" s="5">
        <v>77.397953693772621</v>
      </c>
      <c r="H346" s="5">
        <v>113.40593491932913</v>
      </c>
      <c r="I346" s="5">
        <v>1.2779955038757194</v>
      </c>
      <c r="J346" s="5">
        <v>1.9055592308474083</v>
      </c>
      <c r="K346" s="5">
        <v>2.8412901072466399</v>
      </c>
    </row>
    <row r="347" spans="1:11" x14ac:dyDescent="0.25">
      <c r="A347" t="str">
        <f t="shared" si="11"/>
        <v>2001All unintentional injury mortality, 65+ yearsFMaori</v>
      </c>
      <c r="B347" s="4">
        <v>2001</v>
      </c>
      <c r="C347" s="4" t="s">
        <v>129</v>
      </c>
      <c r="D347" s="4" t="s">
        <v>71</v>
      </c>
      <c r="E347" s="4" t="s">
        <v>9</v>
      </c>
      <c r="F347" s="5">
        <v>44.570568836113466</v>
      </c>
      <c r="G347" s="5">
        <v>68.872373620001412</v>
      </c>
      <c r="H347" s="5">
        <v>101.6692097717177</v>
      </c>
      <c r="I347" s="5">
        <v>1.1390045235251205</v>
      </c>
      <c r="J347" s="5">
        <v>1.7105184040655217</v>
      </c>
      <c r="K347" s="5">
        <v>2.568798587025392</v>
      </c>
    </row>
    <row r="348" spans="1:11" x14ac:dyDescent="0.25">
      <c r="A348" t="str">
        <f t="shared" si="11"/>
        <v>2002All unintentional injury mortality, 65+ yearsFMaori</v>
      </c>
      <c r="B348" s="4">
        <v>2002</v>
      </c>
      <c r="C348" s="4" t="s">
        <v>129</v>
      </c>
      <c r="D348" s="4" t="s">
        <v>71</v>
      </c>
      <c r="E348" s="4" t="s">
        <v>9</v>
      </c>
      <c r="F348" s="5">
        <v>47.648032429850566</v>
      </c>
      <c r="G348" s="5">
        <v>71.705873858177313</v>
      </c>
      <c r="H348" s="5">
        <v>103.63495254380169</v>
      </c>
      <c r="I348" s="5">
        <v>1.1493257308531946</v>
      </c>
      <c r="J348" s="5">
        <v>1.6912959438526749</v>
      </c>
      <c r="K348" s="5">
        <v>2.4888348819694923</v>
      </c>
    </row>
    <row r="349" spans="1:11" x14ac:dyDescent="0.25">
      <c r="A349" t="str">
        <f t="shared" si="11"/>
        <v>2003All unintentional injury mortality, 65+ yearsFMaori</v>
      </c>
      <c r="B349" s="4">
        <v>2003</v>
      </c>
      <c r="C349" s="4" t="s">
        <v>129</v>
      </c>
      <c r="D349" s="4" t="s">
        <v>71</v>
      </c>
      <c r="E349" s="4" t="s">
        <v>9</v>
      </c>
      <c r="F349" s="5">
        <v>33.170169674068575</v>
      </c>
      <c r="G349" s="5">
        <v>52.92875612927044</v>
      </c>
      <c r="H349" s="5">
        <v>80.13477285615518</v>
      </c>
      <c r="I349" s="5">
        <v>0.876077869654316</v>
      </c>
      <c r="J349" s="5">
        <v>1.3501570031445027</v>
      </c>
      <c r="K349" s="5">
        <v>2.0807784288164206</v>
      </c>
    </row>
    <row r="350" spans="1:11" x14ac:dyDescent="0.25">
      <c r="A350" t="str">
        <f t="shared" si="11"/>
        <v>2004All unintentional injury mortality, 65+ yearsFMaori</v>
      </c>
      <c r="B350" s="4">
        <v>2004</v>
      </c>
      <c r="C350" s="4" t="s">
        <v>129</v>
      </c>
      <c r="D350" s="4" t="s">
        <v>71</v>
      </c>
      <c r="E350" s="4" t="s">
        <v>9</v>
      </c>
      <c r="F350" s="5">
        <v>36.438759561144458</v>
      </c>
      <c r="G350" s="5">
        <v>56.306749684359154</v>
      </c>
      <c r="H350" s="5">
        <v>83.119870048448504</v>
      </c>
      <c r="I350" s="5">
        <v>0.93275858398349853</v>
      </c>
      <c r="J350" s="5">
        <v>1.400465824058013</v>
      </c>
      <c r="K350" s="5">
        <v>2.102692548781933</v>
      </c>
    </row>
    <row r="351" spans="1:11" x14ac:dyDescent="0.25">
      <c r="A351" t="str">
        <f t="shared" si="11"/>
        <v>2005All unintentional injury mortality, 65+ yearsFMaori</v>
      </c>
      <c r="B351" s="4">
        <v>2005</v>
      </c>
      <c r="C351" s="4" t="s">
        <v>129</v>
      </c>
      <c r="D351" s="4" t="s">
        <v>71</v>
      </c>
      <c r="E351" s="4" t="s">
        <v>9</v>
      </c>
      <c r="F351" s="5">
        <v>36.534566793712045</v>
      </c>
      <c r="G351" s="5">
        <v>55.928827193967813</v>
      </c>
      <c r="H351" s="5">
        <v>81.948690297012902</v>
      </c>
      <c r="I351" s="5">
        <v>0.91407744644474942</v>
      </c>
      <c r="J351" s="5">
        <v>1.3604398301289471</v>
      </c>
      <c r="K351" s="5">
        <v>2.0247699345387451</v>
      </c>
    </row>
    <row r="352" spans="1:11" x14ac:dyDescent="0.25">
      <c r="A352" t="str">
        <f t="shared" si="11"/>
        <v>2006All unintentional injury mortality, 65+ yearsFMaori</v>
      </c>
      <c r="B352" s="4">
        <v>2006</v>
      </c>
      <c r="C352" s="4" t="s">
        <v>129</v>
      </c>
      <c r="D352" s="4" t="s">
        <v>71</v>
      </c>
      <c r="E352" s="4" t="s">
        <v>9</v>
      </c>
      <c r="F352" s="5">
        <v>39.771573226958857</v>
      </c>
      <c r="G352" s="5">
        <v>58.947414797703857</v>
      </c>
      <c r="H352" s="5">
        <v>84.151099963771898</v>
      </c>
      <c r="I352" s="5">
        <v>0.87031940547672171</v>
      </c>
      <c r="J352" s="5">
        <v>1.2605534168464583</v>
      </c>
      <c r="K352" s="5">
        <v>1.8257606422700652</v>
      </c>
    </row>
    <row r="353" spans="1:11" x14ac:dyDescent="0.25">
      <c r="A353" t="str">
        <f t="shared" si="11"/>
        <v>2007All unintentional injury mortality, 65+ yearsFMaori</v>
      </c>
      <c r="B353" s="4">
        <v>2007</v>
      </c>
      <c r="C353" s="4" t="s">
        <v>129</v>
      </c>
      <c r="D353" s="4" t="s">
        <v>71</v>
      </c>
      <c r="E353" s="4" t="s">
        <v>9</v>
      </c>
      <c r="F353" s="5">
        <v>39.025598265766945</v>
      </c>
      <c r="G353" s="5">
        <v>57.436916734770527</v>
      </c>
      <c r="H353" s="5">
        <v>81.527118548108078</v>
      </c>
      <c r="I353" s="5">
        <v>0.83404467052618592</v>
      </c>
      <c r="J353" s="5">
        <v>1.2015828021128847</v>
      </c>
      <c r="K353" s="5">
        <v>1.7310838152380732</v>
      </c>
    </row>
    <row r="354" spans="1:11" x14ac:dyDescent="0.25">
      <c r="A354" t="str">
        <f t="shared" si="11"/>
        <v>2008All unintentional injury mortality, 65+ yearsFMaori</v>
      </c>
      <c r="B354" s="4">
        <v>2008</v>
      </c>
      <c r="C354" s="4" t="s">
        <v>129</v>
      </c>
      <c r="D354" s="4" t="s">
        <v>71</v>
      </c>
      <c r="E354" s="4" t="s">
        <v>9</v>
      </c>
      <c r="F354" s="5">
        <v>46.266206132046584</v>
      </c>
      <c r="G354" s="5">
        <v>65.710428985579938</v>
      </c>
      <c r="H354" s="5">
        <v>90.573170591634494</v>
      </c>
      <c r="I354" s="5">
        <v>0.9276440061996144</v>
      </c>
      <c r="J354" s="5">
        <v>1.2988655996531175</v>
      </c>
      <c r="K354" s="5">
        <v>1.8186414558681743</v>
      </c>
    </row>
    <row r="355" spans="1:11" x14ac:dyDescent="0.25">
      <c r="A355" t="str">
        <f t="shared" si="11"/>
        <v>2009All unintentional injury mortality, 65+ yearsFMaori</v>
      </c>
      <c r="B355" s="4">
        <v>2009</v>
      </c>
      <c r="C355" s="4" t="s">
        <v>129</v>
      </c>
      <c r="D355" s="4" t="s">
        <v>71</v>
      </c>
      <c r="E355" s="4" t="s">
        <v>9</v>
      </c>
      <c r="F355" s="5">
        <v>44.491799459855372</v>
      </c>
      <c r="G355" s="5">
        <v>63.190295320593762</v>
      </c>
      <c r="H355" s="5">
        <v>87.099498301310462</v>
      </c>
      <c r="I355" s="5">
        <v>0.86639671268728735</v>
      </c>
      <c r="J355" s="5">
        <v>1.2136946607140378</v>
      </c>
      <c r="K355" s="5">
        <v>1.7002081239168318</v>
      </c>
    </row>
    <row r="356" spans="1:11" x14ac:dyDescent="0.25">
      <c r="A356" t="str">
        <f t="shared" si="11"/>
        <v>2010All unintentional injury mortality, 65+ yearsFMaori</v>
      </c>
      <c r="B356" s="4">
        <v>2010</v>
      </c>
      <c r="C356" s="4" t="s">
        <v>129</v>
      </c>
      <c r="D356" s="4" t="s">
        <v>71</v>
      </c>
      <c r="E356" s="4" t="s">
        <v>9</v>
      </c>
      <c r="F356" s="5">
        <v>40.572190665937917</v>
      </c>
      <c r="G356" s="5">
        <v>57.928187939697438</v>
      </c>
      <c r="H356" s="5">
        <v>80.197029626995715</v>
      </c>
      <c r="I356" s="5">
        <v>0.77001296233031835</v>
      </c>
      <c r="J356" s="5">
        <v>1.0828590885894476</v>
      </c>
      <c r="K356" s="5">
        <v>1.5228104760628132</v>
      </c>
    </row>
    <row r="357" spans="1:11" x14ac:dyDescent="0.25">
      <c r="A357" t="str">
        <f t="shared" si="11"/>
        <v>2011All unintentional injury mortality, 65+ yearsFMaori</v>
      </c>
      <c r="B357" s="4">
        <v>2011</v>
      </c>
      <c r="C357" s="4" t="s">
        <v>129</v>
      </c>
      <c r="D357" s="4" t="s">
        <v>71</v>
      </c>
      <c r="E357" s="4" t="s">
        <v>9</v>
      </c>
      <c r="F357" s="5">
        <v>32.898237106731997</v>
      </c>
      <c r="G357" s="5">
        <v>48.096889929137575</v>
      </c>
      <c r="H357" s="5">
        <v>67.898457789780892</v>
      </c>
      <c r="I357" s="5">
        <v>0.68338753123343188</v>
      </c>
      <c r="J357" s="5">
        <v>0.98068714305984539</v>
      </c>
      <c r="K357" s="5">
        <v>1.4073234125695038</v>
      </c>
    </row>
    <row r="358" spans="1:11" x14ac:dyDescent="0.25">
      <c r="A358" t="str">
        <f t="shared" si="11"/>
        <v>2012All unintentional injury mortality, 65+ yearsFMaori</v>
      </c>
      <c r="B358" s="4">
        <v>2012</v>
      </c>
      <c r="C358" s="4" t="s">
        <v>129</v>
      </c>
      <c r="D358" s="4" t="s">
        <v>71</v>
      </c>
      <c r="E358" s="4" t="s">
        <v>9</v>
      </c>
      <c r="F358" s="5">
        <v>36.040746386463866</v>
      </c>
      <c r="G358" s="5">
        <v>51.187531980813198</v>
      </c>
      <c r="H358" s="5">
        <v>70.555270112151476</v>
      </c>
      <c r="I358" s="5">
        <v>0.7778900173108404</v>
      </c>
      <c r="J358" s="5">
        <v>1.0898311246047887</v>
      </c>
      <c r="K358" s="5">
        <v>1.5268635073417165</v>
      </c>
    </row>
    <row r="359" spans="1:11" x14ac:dyDescent="0.25">
      <c r="A359" t="str">
        <f t="shared" si="11"/>
        <v>1996All unintentional injury mortality, 65+ yearsFnonMaori</v>
      </c>
      <c r="B359" s="4">
        <v>1996</v>
      </c>
      <c r="C359" s="4" t="s">
        <v>129</v>
      </c>
      <c r="D359" s="4" t="s">
        <v>71</v>
      </c>
      <c r="E359" s="4" t="s">
        <v>72</v>
      </c>
      <c r="F359" s="5">
        <v>37.222776149144643</v>
      </c>
      <c r="G359" s="5">
        <v>40.655420037472794</v>
      </c>
      <c r="H359" s="5">
        <v>44.319482277348058</v>
      </c>
      <c r="I359" s="5"/>
      <c r="J359" s="5"/>
      <c r="K359" s="5"/>
    </row>
    <row r="360" spans="1:11" x14ac:dyDescent="0.25">
      <c r="A360" t="str">
        <f t="shared" si="11"/>
        <v>1997All unintentional injury mortality, 65+ yearsFnonMaori</v>
      </c>
      <c r="B360" s="4">
        <v>1997</v>
      </c>
      <c r="C360" s="4" t="s">
        <v>129</v>
      </c>
      <c r="D360" s="4" t="s">
        <v>71</v>
      </c>
      <c r="E360" s="4" t="s">
        <v>72</v>
      </c>
      <c r="F360" s="5">
        <v>39.539512816179503</v>
      </c>
      <c r="G360" s="5">
        <v>43.116105899543001</v>
      </c>
      <c r="H360" s="5">
        <v>46.929346512161523</v>
      </c>
      <c r="I360" s="5"/>
      <c r="J360" s="5"/>
      <c r="K360" s="5"/>
    </row>
    <row r="361" spans="1:11" x14ac:dyDescent="0.25">
      <c r="A361" t="str">
        <f t="shared" si="11"/>
        <v>1998All unintentional injury mortality, 65+ yearsFnonMaori</v>
      </c>
      <c r="B361" s="4">
        <v>1998</v>
      </c>
      <c r="C361" s="4" t="s">
        <v>129</v>
      </c>
      <c r="D361" s="4" t="s">
        <v>71</v>
      </c>
      <c r="E361" s="4" t="s">
        <v>72</v>
      </c>
      <c r="F361" s="5">
        <v>39.148639810726088</v>
      </c>
      <c r="G361" s="5">
        <v>42.675835224018293</v>
      </c>
      <c r="H361" s="5">
        <v>46.435511118587982</v>
      </c>
      <c r="I361" s="5"/>
      <c r="J361" s="5"/>
      <c r="K361" s="5"/>
    </row>
    <row r="362" spans="1:11" x14ac:dyDescent="0.25">
      <c r="A362" t="str">
        <f t="shared" si="11"/>
        <v>1999All unintentional injury mortality, 65+ yearsFnonMaori</v>
      </c>
      <c r="B362" s="4">
        <v>1999</v>
      </c>
      <c r="C362" s="4" t="s">
        <v>129</v>
      </c>
      <c r="D362" s="4" t="s">
        <v>71</v>
      </c>
      <c r="E362" s="4" t="s">
        <v>72</v>
      </c>
      <c r="F362" s="5">
        <v>40.947839286397745</v>
      </c>
      <c r="G362" s="5">
        <v>44.457412481610184</v>
      </c>
      <c r="H362" s="5">
        <v>48.187345889062129</v>
      </c>
      <c r="I362" s="5"/>
      <c r="J362" s="5"/>
      <c r="K362" s="5"/>
    </row>
    <row r="363" spans="1:11" x14ac:dyDescent="0.25">
      <c r="A363" t="str">
        <f t="shared" si="11"/>
        <v>2000All unintentional injury mortality, 65+ yearsFnonMaori</v>
      </c>
      <c r="B363" s="4">
        <v>2000</v>
      </c>
      <c r="C363" s="4" t="s">
        <v>129</v>
      </c>
      <c r="D363" s="4" t="s">
        <v>71</v>
      </c>
      <c r="E363" s="4" t="s">
        <v>72</v>
      </c>
      <c r="F363" s="5">
        <v>37.418455242449511</v>
      </c>
      <c r="G363" s="5">
        <v>40.616923599563741</v>
      </c>
      <c r="H363" s="5">
        <v>44.015694241557256</v>
      </c>
      <c r="I363" s="5"/>
      <c r="J363" s="5"/>
      <c r="K363" s="5"/>
    </row>
    <row r="364" spans="1:11" x14ac:dyDescent="0.25">
      <c r="A364" t="str">
        <f t="shared" si="11"/>
        <v>2001All unintentional injury mortality, 65+ yearsFnonMaori</v>
      </c>
      <c r="B364" s="4">
        <v>2001</v>
      </c>
      <c r="C364" s="4" t="s">
        <v>129</v>
      </c>
      <c r="D364" s="4" t="s">
        <v>71</v>
      </c>
      <c r="E364" s="4" t="s">
        <v>72</v>
      </c>
      <c r="F364" s="5">
        <v>37.178507803159661</v>
      </c>
      <c r="G364" s="5">
        <v>40.26403542710041</v>
      </c>
      <c r="H364" s="5">
        <v>43.537322362367554</v>
      </c>
      <c r="I364" s="5"/>
      <c r="J364" s="5"/>
      <c r="K364" s="5"/>
    </row>
    <row r="365" spans="1:11" x14ac:dyDescent="0.25">
      <c r="A365" t="str">
        <f t="shared" si="11"/>
        <v>2002All unintentional injury mortality, 65+ yearsFnonMaori</v>
      </c>
      <c r="B365" s="4">
        <v>2002</v>
      </c>
      <c r="C365" s="4" t="s">
        <v>129</v>
      </c>
      <c r="D365" s="4" t="s">
        <v>71</v>
      </c>
      <c r="E365" s="4" t="s">
        <v>72</v>
      </c>
      <c r="F365" s="5">
        <v>39.204706734992506</v>
      </c>
      <c r="G365" s="5">
        <v>42.396999838381603</v>
      </c>
      <c r="H365" s="5">
        <v>45.779979726000029</v>
      </c>
      <c r="I365" s="5"/>
      <c r="J365" s="5"/>
      <c r="K365" s="5"/>
    </row>
    <row r="366" spans="1:11" x14ac:dyDescent="0.25">
      <c r="A366" t="str">
        <f t="shared" si="11"/>
        <v>2003All unintentional injury mortality, 65+ yearsFnonMaori</v>
      </c>
      <c r="B366" s="4">
        <v>2003</v>
      </c>
      <c r="C366" s="4" t="s">
        <v>129</v>
      </c>
      <c r="D366" s="4" t="s">
        <v>71</v>
      </c>
      <c r="E366" s="4" t="s">
        <v>72</v>
      </c>
      <c r="F366" s="5">
        <v>36.195447945278175</v>
      </c>
      <c r="G366" s="5">
        <v>39.201926891465128</v>
      </c>
      <c r="H366" s="5">
        <v>42.391505334184622</v>
      </c>
      <c r="I366" s="5"/>
      <c r="J366" s="5"/>
      <c r="K366" s="5"/>
    </row>
    <row r="367" spans="1:11" x14ac:dyDescent="0.25">
      <c r="A367" t="str">
        <f t="shared" ref="A367:A409" si="12">B367&amp;C367&amp;D367&amp;E367</f>
        <v>2004All unintentional injury mortality, 65+ yearsFnonMaori</v>
      </c>
      <c r="B367" s="4">
        <v>2004</v>
      </c>
      <c r="C367" s="4" t="s">
        <v>129</v>
      </c>
      <c r="D367" s="4" t="s">
        <v>71</v>
      </c>
      <c r="E367" s="4" t="s">
        <v>72</v>
      </c>
      <c r="F367" s="5">
        <v>37.191992924848712</v>
      </c>
      <c r="G367" s="5">
        <v>40.205729206017885</v>
      </c>
      <c r="H367" s="5">
        <v>43.398637198394951</v>
      </c>
      <c r="I367" s="5"/>
      <c r="J367" s="5"/>
      <c r="K367" s="5"/>
    </row>
    <row r="368" spans="1:11" x14ac:dyDescent="0.25">
      <c r="A368" t="str">
        <f t="shared" si="12"/>
        <v>2005All unintentional injury mortality, 65+ yearsFnonMaori</v>
      </c>
      <c r="B368" s="4">
        <v>2005</v>
      </c>
      <c r="C368" s="4" t="s">
        <v>129</v>
      </c>
      <c r="D368" s="4" t="s">
        <v>71</v>
      </c>
      <c r="E368" s="4" t="s">
        <v>72</v>
      </c>
      <c r="F368" s="5">
        <v>38.142098075481123</v>
      </c>
      <c r="G368" s="5">
        <v>41.110842210983115</v>
      </c>
      <c r="H368" s="5">
        <v>44.249292120443876</v>
      </c>
      <c r="I368" s="5"/>
      <c r="J368" s="5"/>
      <c r="K368" s="5"/>
    </row>
    <row r="369" spans="1:11" x14ac:dyDescent="0.25">
      <c r="A369" t="str">
        <f t="shared" si="12"/>
        <v>2006All unintentional injury mortality, 65+ yearsFnonMaori</v>
      </c>
      <c r="B369" s="4">
        <v>2006</v>
      </c>
      <c r="C369" s="4" t="s">
        <v>129</v>
      </c>
      <c r="D369" s="4" t="s">
        <v>71</v>
      </c>
      <c r="E369" s="4" t="s">
        <v>72</v>
      </c>
      <c r="F369" s="5">
        <v>43.607308893290423</v>
      </c>
      <c r="G369" s="5">
        <v>46.76312325198667</v>
      </c>
      <c r="H369" s="5">
        <v>50.086966935839321</v>
      </c>
      <c r="I369" s="5"/>
      <c r="J369" s="5"/>
      <c r="K369" s="5"/>
    </row>
    <row r="370" spans="1:11" x14ac:dyDescent="0.25">
      <c r="A370" t="str">
        <f t="shared" si="12"/>
        <v>2007All unintentional injury mortality, 65+ yearsFnonMaori</v>
      </c>
      <c r="B370" s="4">
        <v>2007</v>
      </c>
      <c r="C370" s="4" t="s">
        <v>129</v>
      </c>
      <c r="D370" s="4" t="s">
        <v>71</v>
      </c>
      <c r="E370" s="4" t="s">
        <v>72</v>
      </c>
      <c r="F370" s="5">
        <v>44.639327407489652</v>
      </c>
      <c r="G370" s="5">
        <v>47.801047613008798</v>
      </c>
      <c r="H370" s="5">
        <v>51.127609475127059</v>
      </c>
      <c r="I370" s="5"/>
      <c r="J370" s="5"/>
      <c r="K370" s="5"/>
    </row>
    <row r="371" spans="1:11" x14ac:dyDescent="0.25">
      <c r="A371" t="str">
        <f t="shared" si="12"/>
        <v>2008All unintentional injury mortality, 65+ yearsFnonMaori</v>
      </c>
      <c r="B371" s="4">
        <v>2008</v>
      </c>
      <c r="C371" s="4" t="s">
        <v>129</v>
      </c>
      <c r="D371" s="4" t="s">
        <v>71</v>
      </c>
      <c r="E371" s="4" t="s">
        <v>72</v>
      </c>
      <c r="F371" s="5">
        <v>47.351359793213597</v>
      </c>
      <c r="G371" s="5">
        <v>50.590630010625375</v>
      </c>
      <c r="H371" s="5">
        <v>53.993145073769803</v>
      </c>
      <c r="I371" s="5"/>
      <c r="J371" s="5"/>
      <c r="K371" s="5"/>
    </row>
    <row r="372" spans="1:11" x14ac:dyDescent="0.25">
      <c r="A372" t="str">
        <f t="shared" si="12"/>
        <v>2009All unintentional injury mortality, 65+ yearsFnonMaori</v>
      </c>
      <c r="B372" s="4">
        <v>2009</v>
      </c>
      <c r="C372" s="4" t="s">
        <v>129</v>
      </c>
      <c r="D372" s="4" t="s">
        <v>71</v>
      </c>
      <c r="E372" s="4" t="s">
        <v>72</v>
      </c>
      <c r="F372" s="5">
        <v>48.769835792265845</v>
      </c>
      <c r="G372" s="5">
        <v>52.064409085739747</v>
      </c>
      <c r="H372" s="5">
        <v>55.522982793242747</v>
      </c>
      <c r="I372" s="5"/>
      <c r="J372" s="5"/>
      <c r="K372" s="5"/>
    </row>
    <row r="373" spans="1:11" x14ac:dyDescent="0.25">
      <c r="A373" t="str">
        <f t="shared" si="12"/>
        <v>2010All unintentional injury mortality, 65+ yearsFnonMaori</v>
      </c>
      <c r="B373" s="4">
        <v>2010</v>
      </c>
      <c r="C373" s="4" t="s">
        <v>129</v>
      </c>
      <c r="D373" s="4" t="s">
        <v>71</v>
      </c>
      <c r="E373" s="4" t="s">
        <v>72</v>
      </c>
      <c r="F373" s="5">
        <v>50.196641338993985</v>
      </c>
      <c r="G373" s="5">
        <v>53.495591947384192</v>
      </c>
      <c r="H373" s="5">
        <v>56.954399949657279</v>
      </c>
      <c r="I373" s="5"/>
      <c r="J373" s="5"/>
      <c r="K373" s="5"/>
    </row>
    <row r="374" spans="1:11" x14ac:dyDescent="0.25">
      <c r="A374" t="str">
        <f t="shared" si="12"/>
        <v>2011All unintentional injury mortality, 65+ yearsFnonMaori</v>
      </c>
      <c r="B374" s="4">
        <v>2011</v>
      </c>
      <c r="C374" s="4" t="s">
        <v>129</v>
      </c>
      <c r="D374" s="4" t="s">
        <v>71</v>
      </c>
      <c r="E374" s="4" t="s">
        <v>72</v>
      </c>
      <c r="F374" s="5">
        <v>45.963370459062467</v>
      </c>
      <c r="G374" s="5">
        <v>49.044071057228606</v>
      </c>
      <c r="H374" s="5">
        <v>52.276952265730685</v>
      </c>
      <c r="I374" s="5"/>
      <c r="J374" s="5"/>
      <c r="K374" s="5"/>
    </row>
    <row r="375" spans="1:11" x14ac:dyDescent="0.25">
      <c r="A375" t="str">
        <f t="shared" si="12"/>
        <v>2012All unintentional injury mortality, 65+ yearsFnonMaori</v>
      </c>
      <c r="B375" s="4">
        <v>2012</v>
      </c>
      <c r="C375" s="4" t="s">
        <v>129</v>
      </c>
      <c r="D375" s="4" t="s">
        <v>71</v>
      </c>
      <c r="E375" s="4" t="s">
        <v>72</v>
      </c>
      <c r="F375" s="5">
        <v>44.070430061494712</v>
      </c>
      <c r="G375" s="5">
        <v>46.968315388657672</v>
      </c>
      <c r="H375" s="5">
        <v>50.006697345363584</v>
      </c>
      <c r="I375" s="5"/>
      <c r="J375" s="5"/>
      <c r="K375" s="5"/>
    </row>
    <row r="376" spans="1:11" x14ac:dyDescent="0.25">
      <c r="A376" t="str">
        <f t="shared" si="12"/>
        <v>1996All unintentional injury mortality, 65+ yearsMMaori</v>
      </c>
      <c r="B376" s="4">
        <v>1996</v>
      </c>
      <c r="C376" s="4" t="s">
        <v>129</v>
      </c>
      <c r="D376" s="4" t="s">
        <v>73</v>
      </c>
      <c r="E376" s="4" t="s">
        <v>9</v>
      </c>
      <c r="F376" s="5">
        <v>60.696819779400933</v>
      </c>
      <c r="G376" s="5">
        <v>98.053754991607605</v>
      </c>
      <c r="H376" s="5">
        <v>149.88558031122403</v>
      </c>
      <c r="I376" s="5">
        <v>1.0822244415260898</v>
      </c>
      <c r="J376" s="5">
        <v>1.6816687745647025</v>
      </c>
      <c r="K376" s="5">
        <v>2.6131454426939884</v>
      </c>
    </row>
    <row r="377" spans="1:11" x14ac:dyDescent="0.25">
      <c r="A377" t="str">
        <f t="shared" si="12"/>
        <v>1997All unintentional injury mortality, 65+ yearsMMaori</v>
      </c>
      <c r="B377" s="4">
        <v>1997</v>
      </c>
      <c r="C377" s="4" t="s">
        <v>129</v>
      </c>
      <c r="D377" s="4" t="s">
        <v>73</v>
      </c>
      <c r="E377" s="4" t="s">
        <v>9</v>
      </c>
      <c r="F377" s="5">
        <v>41.362054196786367</v>
      </c>
      <c r="G377" s="5">
        <v>72.363607591399102</v>
      </c>
      <c r="H377" s="5">
        <v>117.51396513738537</v>
      </c>
      <c r="I377" s="5">
        <v>0.73565842390367497</v>
      </c>
      <c r="J377" s="5">
        <v>1.2149993340909666</v>
      </c>
      <c r="K377" s="5">
        <v>2.006669581798719</v>
      </c>
    </row>
    <row r="378" spans="1:11" x14ac:dyDescent="0.25">
      <c r="A378" t="str">
        <f t="shared" si="12"/>
        <v>1998All unintentional injury mortality, 65+ yearsMMaori</v>
      </c>
      <c r="B378" s="4">
        <v>1998</v>
      </c>
      <c r="C378" s="4" t="s">
        <v>129</v>
      </c>
      <c r="D378" s="4" t="s">
        <v>73</v>
      </c>
      <c r="E378" s="4" t="s">
        <v>9</v>
      </c>
      <c r="F378" s="5">
        <v>45.195301050775846</v>
      </c>
      <c r="G378" s="5">
        <v>76.25796164979252</v>
      </c>
      <c r="H378" s="5">
        <v>120.52045619464671</v>
      </c>
      <c r="I378" s="5">
        <v>0.80188549407567555</v>
      </c>
      <c r="J378" s="5">
        <v>1.2893353953723106</v>
      </c>
      <c r="K378" s="5">
        <v>2.0730961889715762</v>
      </c>
    </row>
    <row r="379" spans="1:11" x14ac:dyDescent="0.25">
      <c r="A379" t="str">
        <f t="shared" si="12"/>
        <v>1999All unintentional injury mortality, 65+ yearsMMaori</v>
      </c>
      <c r="B379" s="4">
        <v>1999</v>
      </c>
      <c r="C379" s="4" t="s">
        <v>129</v>
      </c>
      <c r="D379" s="4" t="s">
        <v>73</v>
      </c>
      <c r="E379" s="4" t="s">
        <v>9</v>
      </c>
      <c r="F379" s="5">
        <v>42.619525217063305</v>
      </c>
      <c r="G379" s="5">
        <v>71.911859064370276</v>
      </c>
      <c r="H379" s="5">
        <v>113.65174039197029</v>
      </c>
      <c r="I379" s="5">
        <v>0.69833592037118064</v>
      </c>
      <c r="J379" s="5">
        <v>1.1216890571753992</v>
      </c>
      <c r="K379" s="5">
        <v>1.8016921431139941</v>
      </c>
    </row>
    <row r="380" spans="1:11" x14ac:dyDescent="0.25">
      <c r="A380" t="str">
        <f t="shared" si="12"/>
        <v>2000All unintentional injury mortality, 65+ yearsMMaori</v>
      </c>
      <c r="B380" s="4">
        <v>2000</v>
      </c>
      <c r="C380" s="4" t="s">
        <v>129</v>
      </c>
      <c r="D380" s="4" t="s">
        <v>73</v>
      </c>
      <c r="E380" s="4" t="s">
        <v>9</v>
      </c>
      <c r="F380" s="5">
        <v>37.331904984095921</v>
      </c>
      <c r="G380" s="5">
        <v>64.085053005972298</v>
      </c>
      <c r="H380" s="5">
        <v>102.60637787930669</v>
      </c>
      <c r="I380" s="5">
        <v>0.61020605026140051</v>
      </c>
      <c r="J380" s="5">
        <v>0.99239984336099907</v>
      </c>
      <c r="K380" s="5">
        <v>1.6139752280087054</v>
      </c>
    </row>
    <row r="381" spans="1:11" x14ac:dyDescent="0.25">
      <c r="A381" t="str">
        <f t="shared" si="12"/>
        <v>2001All unintentional injury mortality, 65+ yearsMMaori</v>
      </c>
      <c r="B381" s="4">
        <v>2001</v>
      </c>
      <c r="C381" s="4" t="s">
        <v>129</v>
      </c>
      <c r="D381" s="4" t="s">
        <v>73</v>
      </c>
      <c r="E381" s="4" t="s">
        <v>9</v>
      </c>
      <c r="F381" s="5">
        <v>41.637531772171954</v>
      </c>
      <c r="G381" s="5">
        <v>69.157830690342209</v>
      </c>
      <c r="H381" s="5">
        <v>107.99851935482378</v>
      </c>
      <c r="I381" s="5">
        <v>0.66517613299707123</v>
      </c>
      <c r="J381" s="5">
        <v>1.0545607677981184</v>
      </c>
      <c r="K381" s="5">
        <v>1.6718856221858061</v>
      </c>
    </row>
    <row r="382" spans="1:11" x14ac:dyDescent="0.25">
      <c r="A382" t="str">
        <f t="shared" si="12"/>
        <v>2002All unintentional injury mortality, 65+ yearsMMaori</v>
      </c>
      <c r="B382" s="4">
        <v>2002</v>
      </c>
      <c r="C382" s="4" t="s">
        <v>129</v>
      </c>
      <c r="D382" s="4" t="s">
        <v>73</v>
      </c>
      <c r="E382" s="4" t="s">
        <v>9</v>
      </c>
      <c r="F382" s="5">
        <v>70.698324779078874</v>
      </c>
      <c r="G382" s="5">
        <v>104.78548214507769</v>
      </c>
      <c r="H382" s="5">
        <v>149.58779130524215</v>
      </c>
      <c r="I382" s="5">
        <v>1.1126073432474239</v>
      </c>
      <c r="J382" s="5">
        <v>1.6123710469015888</v>
      </c>
      <c r="K382" s="5">
        <v>2.3366198404717786</v>
      </c>
    </row>
    <row r="383" spans="1:11" x14ac:dyDescent="0.25">
      <c r="A383" t="str">
        <f t="shared" si="12"/>
        <v>2003All unintentional injury mortality, 65+ yearsMMaori</v>
      </c>
      <c r="B383" s="4">
        <v>2003</v>
      </c>
      <c r="C383" s="4" t="s">
        <v>129</v>
      </c>
      <c r="D383" s="4" t="s">
        <v>73</v>
      </c>
      <c r="E383" s="4" t="s">
        <v>9</v>
      </c>
      <c r="F383" s="5">
        <v>83.908899539726264</v>
      </c>
      <c r="G383" s="5">
        <v>119.80350142717856</v>
      </c>
      <c r="H383" s="5">
        <v>165.85854477918349</v>
      </c>
      <c r="I383" s="5">
        <v>1.2994433673879411</v>
      </c>
      <c r="J383" s="5">
        <v>1.8271907758774568</v>
      </c>
      <c r="K383" s="5">
        <v>2.5692740562928553</v>
      </c>
    </row>
    <row r="384" spans="1:11" x14ac:dyDescent="0.25">
      <c r="A384" t="str">
        <f t="shared" si="12"/>
        <v>2004All unintentional injury mortality, 65+ yearsMMaori</v>
      </c>
      <c r="B384" s="4">
        <v>2004</v>
      </c>
      <c r="C384" s="4" t="s">
        <v>129</v>
      </c>
      <c r="D384" s="4" t="s">
        <v>73</v>
      </c>
      <c r="E384" s="4" t="s">
        <v>9</v>
      </c>
      <c r="F384" s="5">
        <v>93.388037946515539</v>
      </c>
      <c r="G384" s="5">
        <v>130.13627526861174</v>
      </c>
      <c r="H384" s="5">
        <v>176.54455190042947</v>
      </c>
      <c r="I384" s="5">
        <v>1.4510604754891276</v>
      </c>
      <c r="J384" s="5">
        <v>2.0004101047208245</v>
      </c>
      <c r="K384" s="5">
        <v>2.7577352251430427</v>
      </c>
    </row>
    <row r="385" spans="1:11" x14ac:dyDescent="0.25">
      <c r="A385" t="str">
        <f t="shared" si="12"/>
        <v>2005All unintentional injury mortality, 65+ yearsMMaori</v>
      </c>
      <c r="B385" s="4">
        <v>2005</v>
      </c>
      <c r="C385" s="4" t="s">
        <v>129</v>
      </c>
      <c r="D385" s="4" t="s">
        <v>73</v>
      </c>
      <c r="E385" s="4" t="s">
        <v>9</v>
      </c>
      <c r="F385" s="5">
        <v>87.629831471027231</v>
      </c>
      <c r="G385" s="5">
        <v>122.1122118079701</v>
      </c>
      <c r="H385" s="5">
        <v>165.65900376901413</v>
      </c>
      <c r="I385" s="5">
        <v>1.3769096991792116</v>
      </c>
      <c r="J385" s="5">
        <v>1.8968696969746295</v>
      </c>
      <c r="K385" s="5">
        <v>2.6131812779338341</v>
      </c>
    </row>
    <row r="386" spans="1:11" x14ac:dyDescent="0.25">
      <c r="A386" t="str">
        <f t="shared" si="12"/>
        <v>2006All unintentional injury mortality, 65+ yearsMMaori</v>
      </c>
      <c r="B386" s="4">
        <v>2006</v>
      </c>
      <c r="C386" s="4" t="s">
        <v>129</v>
      </c>
      <c r="D386" s="4" t="s">
        <v>73</v>
      </c>
      <c r="E386" s="4" t="s">
        <v>9</v>
      </c>
      <c r="F386" s="5">
        <v>82.321377184952084</v>
      </c>
      <c r="G386" s="5">
        <v>114.71487823705648</v>
      </c>
      <c r="H386" s="5">
        <v>155.62368550099589</v>
      </c>
      <c r="I386" s="5">
        <v>1.2822321333882358</v>
      </c>
      <c r="J386" s="5">
        <v>1.7646223352738097</v>
      </c>
      <c r="K386" s="5">
        <v>2.4284931761294164</v>
      </c>
    </row>
    <row r="387" spans="1:11" x14ac:dyDescent="0.25">
      <c r="A387" t="str">
        <f t="shared" si="12"/>
        <v>2007All unintentional injury mortality, 65+ yearsMMaori</v>
      </c>
      <c r="B387" s="4">
        <v>2007</v>
      </c>
      <c r="C387" s="4" t="s">
        <v>129</v>
      </c>
      <c r="D387" s="4" t="s">
        <v>73</v>
      </c>
      <c r="E387" s="4" t="s">
        <v>9</v>
      </c>
      <c r="F387" s="5">
        <v>72.630286769918271</v>
      </c>
      <c r="G387" s="5">
        <v>102.13825897051559</v>
      </c>
      <c r="H387" s="5">
        <v>139.62636236707749</v>
      </c>
      <c r="I387" s="5">
        <v>1.1538130712594454</v>
      </c>
      <c r="J387" s="5">
        <v>1.5981271393866019</v>
      </c>
      <c r="K387" s="5">
        <v>2.213539105477607</v>
      </c>
    </row>
    <row r="388" spans="1:11" x14ac:dyDescent="0.25">
      <c r="A388" t="str">
        <f t="shared" si="12"/>
        <v>2008All unintentional injury mortality, 65+ yearsMMaori</v>
      </c>
      <c r="B388" s="4">
        <v>2008</v>
      </c>
      <c r="C388" s="4" t="s">
        <v>129</v>
      </c>
      <c r="D388" s="4" t="s">
        <v>73</v>
      </c>
      <c r="E388" s="4" t="s">
        <v>9</v>
      </c>
      <c r="F388" s="5">
        <v>77.251068067500483</v>
      </c>
      <c r="G388" s="5">
        <v>107.18714777343452</v>
      </c>
      <c r="H388" s="5">
        <v>144.88588535794688</v>
      </c>
      <c r="I388" s="5">
        <v>1.1932588760612297</v>
      </c>
      <c r="J388" s="5">
        <v>1.6344592448767734</v>
      </c>
      <c r="K388" s="5">
        <v>2.238790824654274</v>
      </c>
    </row>
    <row r="389" spans="1:11" x14ac:dyDescent="0.25">
      <c r="A389" t="str">
        <f t="shared" si="12"/>
        <v>2009All unintentional injury mortality, 65+ yearsMMaori</v>
      </c>
      <c r="B389" s="4">
        <v>2009</v>
      </c>
      <c r="C389" s="4" t="s">
        <v>129</v>
      </c>
      <c r="D389" s="4" t="s">
        <v>73</v>
      </c>
      <c r="E389" s="4" t="s">
        <v>9</v>
      </c>
      <c r="F389" s="5">
        <v>71.690666656006371</v>
      </c>
      <c r="G389" s="5">
        <v>99.471997903239128</v>
      </c>
      <c r="H389" s="5">
        <v>134.45724402516993</v>
      </c>
      <c r="I389" s="5">
        <v>1.063548462266543</v>
      </c>
      <c r="J389" s="5">
        <v>1.4553624797396403</v>
      </c>
      <c r="K389" s="5">
        <v>1.9915217995050691</v>
      </c>
    </row>
    <row r="390" spans="1:11" x14ac:dyDescent="0.25">
      <c r="A390" t="str">
        <f t="shared" si="12"/>
        <v>2010All unintentional injury mortality, 65+ yearsMMaori</v>
      </c>
      <c r="B390" s="4">
        <v>2010</v>
      </c>
      <c r="C390" s="4" t="s">
        <v>129</v>
      </c>
      <c r="D390" s="4" t="s">
        <v>73</v>
      </c>
      <c r="E390" s="4" t="s">
        <v>9</v>
      </c>
      <c r="F390" s="5">
        <v>70.166726816992181</v>
      </c>
      <c r="G390" s="5">
        <v>96.954879196061029</v>
      </c>
      <c r="H390" s="5">
        <v>130.59758600592781</v>
      </c>
      <c r="I390" s="5">
        <v>1.0176275803688659</v>
      </c>
      <c r="J390" s="5">
        <v>1.3869447645980375</v>
      </c>
      <c r="K390" s="5">
        <v>1.8902944624875837</v>
      </c>
    </row>
    <row r="391" spans="1:11" x14ac:dyDescent="0.25">
      <c r="A391" t="str">
        <f t="shared" si="12"/>
        <v>2011All unintentional injury mortality, 65+ yearsMMaori</v>
      </c>
      <c r="B391" s="4">
        <v>2011</v>
      </c>
      <c r="C391" s="4" t="s">
        <v>129</v>
      </c>
      <c r="D391" s="4" t="s">
        <v>73</v>
      </c>
      <c r="E391" s="4" t="s">
        <v>9</v>
      </c>
      <c r="F391" s="5">
        <v>65.352753996273464</v>
      </c>
      <c r="G391" s="5">
        <v>90.303034732755165</v>
      </c>
      <c r="H391" s="5">
        <v>121.63759516691148</v>
      </c>
      <c r="I391" s="5">
        <v>0.98283936708965758</v>
      </c>
      <c r="J391" s="5">
        <v>1.3393733477307899</v>
      </c>
      <c r="K391" s="5">
        <v>1.8252432947651114</v>
      </c>
    </row>
    <row r="392" spans="1:11" x14ac:dyDescent="0.25">
      <c r="A392" t="str">
        <f t="shared" si="12"/>
        <v>2012All unintentional injury mortality, 65+ yearsMMaori</v>
      </c>
      <c r="B392" s="4">
        <v>2012</v>
      </c>
      <c r="C392" s="4" t="s">
        <v>129</v>
      </c>
      <c r="D392" s="4" t="s">
        <v>73</v>
      </c>
      <c r="E392" s="4" t="s">
        <v>9</v>
      </c>
      <c r="F392" s="5">
        <v>76.632034208748351</v>
      </c>
      <c r="G392" s="5">
        <v>102.60729301296831</v>
      </c>
      <c r="H392" s="5">
        <v>134.5558135587888</v>
      </c>
      <c r="I392" s="5">
        <v>1.2369586987651138</v>
      </c>
      <c r="J392" s="5">
        <v>1.6422439254147823</v>
      </c>
      <c r="K392" s="5">
        <v>2.1803194506447139</v>
      </c>
    </row>
    <row r="393" spans="1:11" x14ac:dyDescent="0.25">
      <c r="A393" t="str">
        <f t="shared" si="12"/>
        <v>1996All unintentional injury mortality, 65+ yearsMnonMaori</v>
      </c>
      <c r="B393" s="4">
        <v>1996</v>
      </c>
      <c r="C393" s="4" t="s">
        <v>129</v>
      </c>
      <c r="D393" s="4" t="s">
        <v>73</v>
      </c>
      <c r="E393" s="4" t="s">
        <v>72</v>
      </c>
      <c r="F393" s="5">
        <v>52.705310994885629</v>
      </c>
      <c r="G393" s="5">
        <v>58.307412538470118</v>
      </c>
      <c r="H393" s="5">
        <v>64.342871828052083</v>
      </c>
      <c r="I393" s="5"/>
      <c r="J393" s="5"/>
      <c r="K393" s="5"/>
    </row>
    <row r="394" spans="1:11" x14ac:dyDescent="0.25">
      <c r="A394" t="str">
        <f t="shared" si="12"/>
        <v>1997All unintentional injury mortality, 65+ yearsMnonMaori</v>
      </c>
      <c r="B394" s="4">
        <v>1997</v>
      </c>
      <c r="C394" s="4" t="s">
        <v>129</v>
      </c>
      <c r="D394" s="4" t="s">
        <v>73</v>
      </c>
      <c r="E394" s="4" t="s">
        <v>72</v>
      </c>
      <c r="F394" s="5">
        <v>53.878034077223987</v>
      </c>
      <c r="G394" s="5">
        <v>59.558557409037448</v>
      </c>
      <c r="H394" s="5">
        <v>65.675076720016051</v>
      </c>
      <c r="I394" s="5"/>
      <c r="J394" s="5"/>
      <c r="K394" s="5"/>
    </row>
    <row r="395" spans="1:11" x14ac:dyDescent="0.25">
      <c r="A395" t="str">
        <f t="shared" si="12"/>
        <v>1998All unintentional injury mortality, 65+ yearsMnonMaori</v>
      </c>
      <c r="B395" s="4">
        <v>1998</v>
      </c>
      <c r="C395" s="4" t="s">
        <v>129</v>
      </c>
      <c r="D395" s="4" t="s">
        <v>73</v>
      </c>
      <c r="E395" s="4" t="s">
        <v>72</v>
      </c>
      <c r="F395" s="5">
        <v>53.531235395967357</v>
      </c>
      <c r="G395" s="5">
        <v>59.145170390495757</v>
      </c>
      <c r="H395" s="5">
        <v>65.187774835274908</v>
      </c>
      <c r="I395" s="5"/>
      <c r="J395" s="5"/>
      <c r="K395" s="5"/>
    </row>
    <row r="396" spans="1:11" x14ac:dyDescent="0.25">
      <c r="A396" t="str">
        <f t="shared" si="12"/>
        <v>1999All unintentional injury mortality, 65+ yearsMnonMaori</v>
      </c>
      <c r="B396" s="4">
        <v>1999</v>
      </c>
      <c r="C396" s="4" t="s">
        <v>129</v>
      </c>
      <c r="D396" s="4" t="s">
        <v>73</v>
      </c>
      <c r="E396" s="4" t="s">
        <v>72</v>
      </c>
      <c r="F396" s="5">
        <v>58.316732346493907</v>
      </c>
      <c r="G396" s="5">
        <v>64.110333077026155</v>
      </c>
      <c r="H396" s="5">
        <v>70.323754274619105</v>
      </c>
      <c r="I396" s="5"/>
      <c r="J396" s="5"/>
      <c r="K396" s="5"/>
    </row>
    <row r="397" spans="1:11" x14ac:dyDescent="0.25">
      <c r="A397" t="str">
        <f t="shared" si="12"/>
        <v>2000All unintentional injury mortality, 65+ yearsMnonMaori</v>
      </c>
      <c r="B397" s="4">
        <v>2000</v>
      </c>
      <c r="C397" s="4" t="s">
        <v>129</v>
      </c>
      <c r="D397" s="4" t="s">
        <v>73</v>
      </c>
      <c r="E397" s="4" t="s">
        <v>72</v>
      </c>
      <c r="F397" s="5">
        <v>58.892548194470024</v>
      </c>
      <c r="G397" s="5">
        <v>64.575839501276988</v>
      </c>
      <c r="H397" s="5">
        <v>70.659530342204476</v>
      </c>
      <c r="I397" s="5"/>
      <c r="J397" s="5"/>
      <c r="K397" s="5"/>
    </row>
    <row r="398" spans="1:11" x14ac:dyDescent="0.25">
      <c r="A398" t="str">
        <f t="shared" si="12"/>
        <v>2001All unintentional injury mortality, 65+ yearsMnonMaori</v>
      </c>
      <c r="B398" s="4">
        <v>2001</v>
      </c>
      <c r="C398" s="4" t="s">
        <v>129</v>
      </c>
      <c r="D398" s="4" t="s">
        <v>73</v>
      </c>
      <c r="E398" s="4" t="s">
        <v>72</v>
      </c>
      <c r="F398" s="5">
        <v>59.989446300408062</v>
      </c>
      <c r="G398" s="5">
        <v>65.57974922084486</v>
      </c>
      <c r="H398" s="5">
        <v>71.550776066384088</v>
      </c>
      <c r="I398" s="5"/>
      <c r="J398" s="5"/>
      <c r="K398" s="5"/>
    </row>
    <row r="399" spans="1:11" x14ac:dyDescent="0.25">
      <c r="A399" t="str">
        <f t="shared" si="12"/>
        <v>2002All unintentional injury mortality, 65+ yearsMnonMaori</v>
      </c>
      <c r="B399" s="4">
        <v>2002</v>
      </c>
      <c r="C399" s="4" t="s">
        <v>129</v>
      </c>
      <c r="D399" s="4" t="s">
        <v>73</v>
      </c>
      <c r="E399" s="4" t="s">
        <v>72</v>
      </c>
      <c r="F399" s="5">
        <v>59.547499237696002</v>
      </c>
      <c r="G399" s="5">
        <v>64.98844192621705</v>
      </c>
      <c r="H399" s="5">
        <v>70.792924168849922</v>
      </c>
      <c r="I399" s="5"/>
      <c r="J399" s="5"/>
      <c r="K399" s="5"/>
    </row>
    <row r="400" spans="1:11" x14ac:dyDescent="0.25">
      <c r="A400" t="str">
        <f t="shared" si="12"/>
        <v>2003All unintentional injury mortality, 65+ yearsMnonMaori</v>
      </c>
      <c r="B400" s="4">
        <v>2003</v>
      </c>
      <c r="C400" s="4" t="s">
        <v>129</v>
      </c>
      <c r="D400" s="4" t="s">
        <v>73</v>
      </c>
      <c r="E400" s="4" t="s">
        <v>72</v>
      </c>
      <c r="F400" s="5">
        <v>60.181974708774938</v>
      </c>
      <c r="G400" s="5">
        <v>65.567045876556762</v>
      </c>
      <c r="H400" s="5">
        <v>71.304688029119617</v>
      </c>
      <c r="I400" s="5"/>
      <c r="J400" s="5"/>
      <c r="K400" s="5"/>
    </row>
    <row r="401" spans="1:11" x14ac:dyDescent="0.25">
      <c r="A401" t="str">
        <f t="shared" si="12"/>
        <v>2004All unintentional injury mortality, 65+ yearsMnonMaori</v>
      </c>
      <c r="B401" s="4">
        <v>2004</v>
      </c>
      <c r="C401" s="4" t="s">
        <v>129</v>
      </c>
      <c r="D401" s="4" t="s">
        <v>73</v>
      </c>
      <c r="E401" s="4" t="s">
        <v>72</v>
      </c>
      <c r="F401" s="5">
        <v>59.805040856726819</v>
      </c>
      <c r="G401" s="5">
        <v>65.054797994420966</v>
      </c>
      <c r="H401" s="5">
        <v>70.64192577599043</v>
      </c>
      <c r="I401" s="5"/>
      <c r="J401" s="5"/>
      <c r="K401" s="5"/>
    </row>
    <row r="402" spans="1:11" x14ac:dyDescent="0.25">
      <c r="A402" t="str">
        <f t="shared" si="12"/>
        <v>2005All unintentional injury mortality, 65+ yearsMnonMaori</v>
      </c>
      <c r="B402" s="4">
        <v>2005</v>
      </c>
      <c r="C402" s="4" t="s">
        <v>129</v>
      </c>
      <c r="D402" s="4" t="s">
        <v>73</v>
      </c>
      <c r="E402" s="4" t="s">
        <v>72</v>
      </c>
      <c r="F402" s="5">
        <v>59.293680231804018</v>
      </c>
      <c r="G402" s="5">
        <v>64.375645835204324</v>
      </c>
      <c r="H402" s="5">
        <v>69.776699531848223</v>
      </c>
      <c r="I402" s="5"/>
      <c r="J402" s="5"/>
      <c r="K402" s="5"/>
    </row>
    <row r="403" spans="1:11" x14ac:dyDescent="0.25">
      <c r="A403" t="str">
        <f t="shared" si="12"/>
        <v>2006All unintentional injury mortality, 65+ yearsMnonMaori</v>
      </c>
      <c r="B403" s="4">
        <v>2006</v>
      </c>
      <c r="C403" s="4" t="s">
        <v>129</v>
      </c>
      <c r="D403" s="4" t="s">
        <v>73</v>
      </c>
      <c r="E403" s="4" t="s">
        <v>72</v>
      </c>
      <c r="F403" s="5">
        <v>60.045738433113172</v>
      </c>
      <c r="G403" s="5">
        <v>65.008175372129472</v>
      </c>
      <c r="H403" s="5">
        <v>70.271352147687566</v>
      </c>
      <c r="I403" s="5"/>
      <c r="J403" s="5"/>
      <c r="K403" s="5"/>
    </row>
    <row r="404" spans="1:11" x14ac:dyDescent="0.25">
      <c r="A404" t="str">
        <f t="shared" si="12"/>
        <v>2007All unintentional injury mortality, 65+ yearsMnonMaori</v>
      </c>
      <c r="B404" s="4">
        <v>2007</v>
      </c>
      <c r="C404" s="4" t="s">
        <v>129</v>
      </c>
      <c r="D404" s="4" t="s">
        <v>73</v>
      </c>
      <c r="E404" s="4" t="s">
        <v>72</v>
      </c>
      <c r="F404" s="5">
        <v>59.099010292903792</v>
      </c>
      <c r="G404" s="5">
        <v>63.911222363521482</v>
      </c>
      <c r="H404" s="5">
        <v>69.010884619650497</v>
      </c>
      <c r="I404" s="5"/>
      <c r="J404" s="5"/>
      <c r="K404" s="5"/>
    </row>
    <row r="405" spans="1:11" x14ac:dyDescent="0.25">
      <c r="A405" t="str">
        <f t="shared" si="12"/>
        <v>2008All unintentional injury mortality, 65+ yearsMnonMaori</v>
      </c>
      <c r="B405" s="4">
        <v>2008</v>
      </c>
      <c r="C405" s="4" t="s">
        <v>129</v>
      </c>
      <c r="D405" s="4" t="s">
        <v>73</v>
      </c>
      <c r="E405" s="4" t="s">
        <v>72</v>
      </c>
      <c r="F405" s="5">
        <v>60.800739981241897</v>
      </c>
      <c r="G405" s="5">
        <v>65.579578144523055</v>
      </c>
      <c r="H405" s="5">
        <v>70.63421007924002</v>
      </c>
      <c r="I405" s="5"/>
      <c r="J405" s="5"/>
      <c r="K405" s="5"/>
    </row>
    <row r="406" spans="1:11" x14ac:dyDescent="0.25">
      <c r="A406" t="str">
        <f t="shared" si="12"/>
        <v>2009All unintentional injury mortality, 65+ yearsMnonMaori</v>
      </c>
      <c r="B406" s="4">
        <v>2009</v>
      </c>
      <c r="C406" s="4" t="s">
        <v>129</v>
      </c>
      <c r="D406" s="4" t="s">
        <v>73</v>
      </c>
      <c r="E406" s="4" t="s">
        <v>72</v>
      </c>
      <c r="F406" s="5">
        <v>63.531299750387404</v>
      </c>
      <c r="G406" s="5">
        <v>68.348606816519236</v>
      </c>
      <c r="H406" s="5">
        <v>73.434360386492585</v>
      </c>
      <c r="I406" s="5"/>
      <c r="J406" s="5"/>
      <c r="K406" s="5"/>
    </row>
    <row r="407" spans="1:11" x14ac:dyDescent="0.25">
      <c r="A407" t="str">
        <f t="shared" si="12"/>
        <v>2010All unintentional injury mortality, 65+ yearsMnonMaori</v>
      </c>
      <c r="B407" s="4">
        <v>2010</v>
      </c>
      <c r="C407" s="4" t="s">
        <v>129</v>
      </c>
      <c r="D407" s="4" t="s">
        <v>73</v>
      </c>
      <c r="E407" s="4" t="s">
        <v>72</v>
      </c>
      <c r="F407" s="5">
        <v>65.10608181320373</v>
      </c>
      <c r="G407" s="5">
        <v>69.905364417421751</v>
      </c>
      <c r="H407" s="5">
        <v>74.964820952057508</v>
      </c>
      <c r="I407" s="5"/>
      <c r="J407" s="5"/>
      <c r="K407" s="5"/>
    </row>
    <row r="408" spans="1:11" x14ac:dyDescent="0.25">
      <c r="A408" t="str">
        <f t="shared" si="12"/>
        <v>2011All unintentional injury mortality, 65+ yearsMnonMaori</v>
      </c>
      <c r="B408" s="4">
        <v>2011</v>
      </c>
      <c r="C408" s="4" t="s">
        <v>129</v>
      </c>
      <c r="D408" s="4" t="s">
        <v>73</v>
      </c>
      <c r="E408" s="4" t="s">
        <v>72</v>
      </c>
      <c r="F408" s="5">
        <v>62.778563412817178</v>
      </c>
      <c r="G408" s="5">
        <v>67.421854321462732</v>
      </c>
      <c r="H408" s="5">
        <v>72.317689956168536</v>
      </c>
      <c r="I408" s="5"/>
      <c r="J408" s="5"/>
      <c r="K408" s="5"/>
    </row>
    <row r="409" spans="1:11" x14ac:dyDescent="0.25">
      <c r="A409" t="str">
        <f t="shared" si="12"/>
        <v>2012All unintentional injury mortality, 65+ yearsMnonMaori</v>
      </c>
      <c r="B409" s="4">
        <v>2012</v>
      </c>
      <c r="C409" s="4" t="s">
        <v>129</v>
      </c>
      <c r="D409" s="4" t="s">
        <v>73</v>
      </c>
      <c r="E409" s="4" t="s">
        <v>72</v>
      </c>
      <c r="F409" s="5">
        <v>58.127503914518222</v>
      </c>
      <c r="G409" s="5">
        <v>62.479934573088926</v>
      </c>
      <c r="H409" s="5">
        <v>67.071945899715416</v>
      </c>
      <c r="I409" s="5"/>
      <c r="J409" s="5"/>
      <c r="K409" s="5"/>
    </row>
  </sheetData>
  <sortState xmlns:xlrd2="http://schemas.microsoft.com/office/spreadsheetml/2017/richdata2" ref="A2:K307">
    <sortCondition ref="C2:C307"/>
    <sortCondition ref="D2:D307" customList="T,F,M"/>
    <sortCondition ref="E2:E307" customList="Maori,nonMaori,Total"/>
    <sortCondition ref="B2:B307"/>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16"/>
  <sheetViews>
    <sheetView workbookViewId="0">
      <selection activeCell="E6" sqref="E6"/>
    </sheetView>
  </sheetViews>
  <sheetFormatPr defaultRowHeight="13.2" x14ac:dyDescent="0.25"/>
  <cols>
    <col min="10" max="10" width="20.6640625" customWidth="1"/>
  </cols>
  <sheetData>
    <row r="1" spans="1:10" x14ac:dyDescent="0.25">
      <c r="A1">
        <v>1</v>
      </c>
      <c r="C1" s="6" t="s">
        <v>126</v>
      </c>
      <c r="J1" s="1"/>
    </row>
    <row r="2" spans="1:10" x14ac:dyDescent="0.25">
      <c r="A2">
        <v>2</v>
      </c>
      <c r="C2" s="1" t="s">
        <v>127</v>
      </c>
      <c r="J2" s="3"/>
    </row>
    <row r="3" spans="1:10" x14ac:dyDescent="0.25">
      <c r="A3">
        <v>3</v>
      </c>
      <c r="C3" s="1" t="s">
        <v>128</v>
      </c>
      <c r="J3" s="2"/>
    </row>
    <row r="4" spans="1:10" x14ac:dyDescent="0.25">
      <c r="A4">
        <v>4</v>
      </c>
      <c r="C4" s="1" t="s">
        <v>129</v>
      </c>
      <c r="J4" s="2"/>
    </row>
    <row r="5" spans="1:10" x14ac:dyDescent="0.25">
      <c r="A5">
        <v>5</v>
      </c>
      <c r="C5" s="1"/>
      <c r="J5" s="2"/>
    </row>
    <row r="14" spans="1:10" x14ac:dyDescent="0.25">
      <c r="C14" s="4"/>
    </row>
    <row r="16" spans="1:10" x14ac:dyDescent="0.25">
      <c r="F16" s="4"/>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2018-08-24T01:46:10Z</cp:lastPrinted>
  <dcterms:created xsi:type="dcterms:W3CDTF">2017-03-05T22:29:50Z</dcterms:created>
  <dcterms:modified xsi:type="dcterms:W3CDTF">2019-08-08T01:35:48Z</dcterms:modified>
</cp:coreProperties>
</file>