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4 Cancer\"/>
    </mc:Choice>
  </mc:AlternateContent>
  <xr:revisionPtr revIDLastSave="0" documentId="13_ncr:1_{ECFAB413-77B1-42F4-8DCA-07349F8BABA0}"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Non-Pacific" sheetId="13" r:id="rId2"/>
    <sheet name="Māori_Non-Māori historic data" sheetId="11" state="hidden" r:id="rId3"/>
    <sheet name="ref" sheetId="4" state="hidden" r:id="rId4"/>
  </sheets>
  <externalReferences>
    <externalReference r:id="rId5"/>
  </externalReferences>
  <definedNames>
    <definedName name="_xlnm._FilterDatabase" localSheetId="2" hidden="1">'Māori_Non-Māori historic data'!$A$1:$K$133</definedName>
    <definedName name="abc">[1]DataAnnualUpdate!$L:$R</definedName>
    <definedName name="ethnicdata">'Māori_Non-Māori historic data'!$A:$K</definedName>
    <definedName name="joinhistrefresh">#REF!</definedName>
    <definedName name="_xlnm.Print_Area" localSheetId="1">'Māori vs Non-Māori Non-Pacific'!$A$1:$AC$52</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78" i="11" l="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177" i="11" l="1"/>
  <c r="A176" i="11"/>
  <c r="A175" i="11"/>
  <c r="A174" i="11"/>
  <c r="A173" i="11"/>
  <c r="A172" i="11"/>
  <c r="A171" i="11"/>
  <c r="A170" i="11"/>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l="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Q38" i="13" l="1"/>
  <c r="C38" i="13"/>
  <c r="A89" i="11" l="1"/>
  <c r="A88" i="11"/>
  <c r="A87" i="11"/>
  <c r="A86" i="11"/>
  <c r="A85" i="11"/>
  <c r="A84" i="11"/>
  <c r="A83" i="11"/>
  <c r="A82" i="11"/>
  <c r="A81" i="11"/>
  <c r="A80" i="11"/>
  <c r="A79" i="11"/>
  <c r="A78" i="11"/>
  <c r="A77" i="11"/>
  <c r="A76" i="11"/>
  <c r="A75" i="11"/>
  <c r="A74" i="11"/>
  <c r="A73" i="11"/>
  <c r="A72" i="11"/>
  <c r="A71" i="11"/>
  <c r="A70" i="11"/>
  <c r="A69" i="11"/>
  <c r="A68" i="11"/>
  <c r="A24" i="11" l="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2" i="11"/>
  <c r="A3" i="11"/>
  <c r="A4" i="11"/>
  <c r="A5" i="11"/>
  <c r="A6" i="11"/>
  <c r="A7" i="11"/>
  <c r="A8" i="11"/>
  <c r="A9" i="11"/>
  <c r="A10" i="11"/>
  <c r="A11" i="11"/>
  <c r="A12" i="11"/>
  <c r="A13" i="11"/>
  <c r="A14" i="11"/>
  <c r="A15" i="11"/>
  <c r="A16" i="11"/>
  <c r="A17" i="11"/>
  <c r="A18" i="11"/>
  <c r="A19" i="11"/>
  <c r="A20" i="11"/>
  <c r="A21" i="11"/>
  <c r="A22" i="11"/>
  <c r="A23" i="11"/>
  <c r="BG10" i="13" l="1"/>
  <c r="BG16" i="13" l="1"/>
  <c r="BG13" i="13"/>
  <c r="BG14" i="13" s="1"/>
  <c r="C41" i="13" s="1"/>
  <c r="BG17" i="13" l="1"/>
  <c r="Q65" i="13"/>
  <c r="C65" i="13"/>
  <c r="CA38" i="13"/>
  <c r="CA39" i="13"/>
  <c r="CA35" i="13"/>
  <c r="BZ54" i="13" l="1"/>
  <c r="CA36" i="13"/>
  <c r="BZ35" i="13"/>
  <c r="CA37" i="13"/>
  <c r="CA40" i="13"/>
  <c r="BZ36" i="13"/>
  <c r="CA52" i="13"/>
  <c r="BZ52" i="13"/>
  <c r="CA54" i="13"/>
  <c r="CA53" i="13"/>
  <c r="BZ53" i="13"/>
  <c r="BZ40" i="13"/>
  <c r="BZ37" i="13"/>
  <c r="BZ39" i="13"/>
  <c r="BZ38" i="13"/>
  <c r="BG29" i="13" l="1"/>
  <c r="BV82" i="13" l="1"/>
  <c r="BV86" i="13"/>
  <c r="BV90" i="13"/>
  <c r="BV94" i="13"/>
  <c r="BV98" i="13"/>
  <c r="BV102" i="13"/>
  <c r="BV57" i="13"/>
  <c r="BV61" i="13"/>
  <c r="BV65" i="13"/>
  <c r="BV69" i="13"/>
  <c r="BV73" i="13"/>
  <c r="BV77" i="13"/>
  <c r="BV54" i="13"/>
  <c r="BV39" i="13"/>
  <c r="BV43" i="13"/>
  <c r="BV47" i="13"/>
  <c r="BV51" i="13"/>
  <c r="R46" i="13"/>
  <c r="S47" i="13"/>
  <c r="T48" i="13"/>
  <c r="R50" i="13"/>
  <c r="S51" i="13"/>
  <c r="T52" i="13"/>
  <c r="R54" i="13"/>
  <c r="S55" i="13"/>
  <c r="R45" i="13"/>
  <c r="I47" i="13"/>
  <c r="I49" i="13"/>
  <c r="I51" i="13"/>
  <c r="I53" i="13"/>
  <c r="I55" i="13"/>
  <c r="F46" i="13"/>
  <c r="F48" i="13"/>
  <c r="F50" i="13"/>
  <c r="F52" i="13"/>
  <c r="F54" i="13"/>
  <c r="E45" i="13"/>
  <c r="F45" i="13"/>
  <c r="BV83" i="13"/>
  <c r="BV87" i="13"/>
  <c r="BV91" i="13"/>
  <c r="BV95" i="13"/>
  <c r="BV99" i="13"/>
  <c r="BV103" i="13"/>
  <c r="BV58" i="13"/>
  <c r="BV62" i="13"/>
  <c r="BV66" i="13"/>
  <c r="BV70" i="13"/>
  <c r="BV74" i="13"/>
  <c r="BV78" i="13"/>
  <c r="BV36" i="13"/>
  <c r="BV40" i="13"/>
  <c r="BV44" i="13"/>
  <c r="BV48" i="13"/>
  <c r="BV52" i="13"/>
  <c r="S46" i="13"/>
  <c r="T47" i="13"/>
  <c r="R49" i="13"/>
  <c r="S50" i="13"/>
  <c r="T51" i="13"/>
  <c r="R53" i="13"/>
  <c r="S54" i="13"/>
  <c r="T55" i="13"/>
  <c r="H46" i="13"/>
  <c r="H48" i="13"/>
  <c r="H50" i="13"/>
  <c r="H52" i="13"/>
  <c r="H54" i="13"/>
  <c r="I45" i="13"/>
  <c r="E47" i="13"/>
  <c r="E49" i="13"/>
  <c r="E51" i="13"/>
  <c r="E53" i="13"/>
  <c r="E55" i="13"/>
  <c r="D45" i="13"/>
  <c r="BV85" i="13"/>
  <c r="BV89" i="13"/>
  <c r="BV93" i="13"/>
  <c r="BV97" i="13"/>
  <c r="BV101" i="13"/>
  <c r="BV81" i="13"/>
  <c r="BV60" i="13"/>
  <c r="BV64" i="13"/>
  <c r="BV68" i="13"/>
  <c r="BV72" i="13"/>
  <c r="BV76" i="13"/>
  <c r="BV56" i="13"/>
  <c r="BV38" i="13"/>
  <c r="BV42" i="13"/>
  <c r="BV46" i="13"/>
  <c r="BV50" i="13"/>
  <c r="BV35" i="13"/>
  <c r="R47" i="13"/>
  <c r="S48" i="13"/>
  <c r="T49" i="13"/>
  <c r="R51" i="13"/>
  <c r="S52" i="13"/>
  <c r="T53" i="13"/>
  <c r="R55" i="13"/>
  <c r="S45" i="13"/>
  <c r="H47" i="13"/>
  <c r="H49" i="13"/>
  <c r="H51" i="13"/>
  <c r="H53" i="13"/>
  <c r="H55" i="13"/>
  <c r="E46" i="13"/>
  <c r="E48" i="13"/>
  <c r="E50" i="13"/>
  <c r="E52" i="13"/>
  <c r="E54" i="13"/>
  <c r="BV84" i="13"/>
  <c r="BV88" i="13"/>
  <c r="BV92" i="13"/>
  <c r="BV96" i="13"/>
  <c r="BV100" i="13"/>
  <c r="BV104" i="13"/>
  <c r="BV59" i="13"/>
  <c r="BV63" i="13"/>
  <c r="BV67" i="13"/>
  <c r="BV71" i="13"/>
  <c r="BV75" i="13"/>
  <c r="BV79" i="13"/>
  <c r="BV37" i="13"/>
  <c r="BV41" i="13"/>
  <c r="BV45" i="13"/>
  <c r="BV49" i="13"/>
  <c r="BV53" i="13"/>
  <c r="T46" i="13"/>
  <c r="R48" i="13"/>
  <c r="S49" i="13"/>
  <c r="T50" i="13"/>
  <c r="R52" i="13"/>
  <c r="S53" i="13"/>
  <c r="T54" i="13"/>
  <c r="T45" i="13"/>
  <c r="I46" i="13"/>
  <c r="I48" i="13"/>
  <c r="I50" i="13"/>
  <c r="I52" i="13"/>
  <c r="I54" i="13"/>
  <c r="H45" i="13"/>
  <c r="F47" i="13"/>
  <c r="F49" i="13"/>
  <c r="F51" i="13"/>
  <c r="F53" i="13"/>
  <c r="F55" i="13"/>
  <c r="BI83" i="13"/>
  <c r="BI85" i="13"/>
  <c r="BI87" i="13"/>
  <c r="BI89" i="13"/>
  <c r="BI91" i="13"/>
  <c r="BI93" i="13"/>
  <c r="BI95" i="13"/>
  <c r="BI97" i="13"/>
  <c r="BI99" i="13"/>
  <c r="BI101" i="13"/>
  <c r="BI103" i="13"/>
  <c r="BJ81" i="13"/>
  <c r="BI58" i="13"/>
  <c r="BI60" i="13"/>
  <c r="BI62" i="13"/>
  <c r="BI64" i="13"/>
  <c r="BI66" i="13"/>
  <c r="BI68" i="13"/>
  <c r="BI70" i="13"/>
  <c r="BI72" i="13"/>
  <c r="BI74" i="13"/>
  <c r="BI76" i="13"/>
  <c r="BI78" i="13"/>
  <c r="BJ56" i="13"/>
  <c r="BI37" i="13"/>
  <c r="BI39" i="13"/>
  <c r="BI41" i="13"/>
  <c r="BI43" i="13"/>
  <c r="BI45" i="13"/>
  <c r="BI47" i="13"/>
  <c r="BI49" i="13"/>
  <c r="BI51" i="13"/>
  <c r="BI53" i="13"/>
  <c r="BJ35" i="13"/>
  <c r="BI84" i="13"/>
  <c r="BI86" i="13"/>
  <c r="BI92" i="13"/>
  <c r="BI96" i="13"/>
  <c r="BI100" i="13"/>
  <c r="BI104" i="13"/>
  <c r="BI59" i="13"/>
  <c r="BI61" i="13"/>
  <c r="BI65" i="13"/>
  <c r="BI69" i="13"/>
  <c r="BI73" i="13"/>
  <c r="BI77" i="13"/>
  <c r="BI36" i="13"/>
  <c r="BI40" i="13"/>
  <c r="BI44" i="13"/>
  <c r="BI48" i="13"/>
  <c r="BI52" i="13"/>
  <c r="BJ82" i="13"/>
  <c r="BJ84" i="13"/>
  <c r="BJ86" i="13"/>
  <c r="BJ88" i="13"/>
  <c r="BJ90" i="13"/>
  <c r="BJ92" i="13"/>
  <c r="BJ94" i="13"/>
  <c r="BJ96" i="13"/>
  <c r="BJ98" i="13"/>
  <c r="BJ100" i="13"/>
  <c r="BJ102" i="13"/>
  <c r="BJ104" i="13"/>
  <c r="BJ57" i="13"/>
  <c r="BJ59" i="13"/>
  <c r="BJ61" i="13"/>
  <c r="BJ63" i="13"/>
  <c r="BJ65" i="13"/>
  <c r="BJ67" i="13"/>
  <c r="BJ69" i="13"/>
  <c r="BJ71" i="13"/>
  <c r="BJ73" i="13"/>
  <c r="BJ75" i="13"/>
  <c r="BJ77" i="13"/>
  <c r="BJ79" i="13"/>
  <c r="BJ36" i="13"/>
  <c r="BJ38" i="13"/>
  <c r="BJ40" i="13"/>
  <c r="BJ42" i="13"/>
  <c r="BJ44" i="13"/>
  <c r="BJ46" i="13"/>
  <c r="BJ48" i="13"/>
  <c r="BJ83" i="13"/>
  <c r="BJ85" i="13"/>
  <c r="BJ87" i="13"/>
  <c r="BJ89" i="13"/>
  <c r="BJ91" i="13"/>
  <c r="BJ93" i="13"/>
  <c r="BJ95" i="13"/>
  <c r="BJ97" i="13"/>
  <c r="BJ99" i="13"/>
  <c r="BJ101" i="13"/>
  <c r="BJ103" i="13"/>
  <c r="BI81" i="13"/>
  <c r="BJ58" i="13"/>
  <c r="BJ60" i="13"/>
  <c r="BJ62" i="13"/>
  <c r="BJ64" i="13"/>
  <c r="BJ66" i="13"/>
  <c r="BJ68" i="13"/>
  <c r="BJ70" i="13"/>
  <c r="BJ72" i="13"/>
  <c r="BJ74" i="13"/>
  <c r="BJ76" i="13"/>
  <c r="BJ78" i="13"/>
  <c r="BI56" i="13"/>
  <c r="BJ37" i="13"/>
  <c r="BJ39" i="13"/>
  <c r="BJ41" i="13"/>
  <c r="BJ43" i="13"/>
  <c r="BJ45" i="13"/>
  <c r="BJ47" i="13"/>
  <c r="BJ49" i="13"/>
  <c r="BJ51" i="13"/>
  <c r="BJ53" i="13"/>
  <c r="BI35" i="13"/>
  <c r="BI82" i="13"/>
  <c r="BI88" i="13"/>
  <c r="BI90" i="13"/>
  <c r="BI94" i="13"/>
  <c r="BI98" i="13"/>
  <c r="BI102" i="13"/>
  <c r="BI57" i="13"/>
  <c r="BI63" i="13"/>
  <c r="BI67" i="13"/>
  <c r="BI71" i="13"/>
  <c r="BI75" i="13"/>
  <c r="BI79" i="13"/>
  <c r="BI38" i="13"/>
  <c r="BI42" i="13"/>
  <c r="BI46" i="13"/>
  <c r="BI50" i="13"/>
  <c r="BI54" i="13"/>
  <c r="BJ50" i="13"/>
  <c r="BJ52" i="13"/>
  <c r="BJ54" i="13"/>
  <c r="D55" i="13"/>
  <c r="G52" i="13"/>
  <c r="D51" i="13"/>
  <c r="G48" i="13"/>
  <c r="D47" i="13"/>
  <c r="G55" i="13"/>
  <c r="D54" i="13"/>
  <c r="G51" i="13"/>
  <c r="D50" i="13"/>
  <c r="G47" i="13"/>
  <c r="D46" i="13"/>
  <c r="G54" i="13"/>
  <c r="D53" i="13"/>
  <c r="G50" i="13"/>
  <c r="D49" i="13"/>
  <c r="G46" i="13"/>
  <c r="D52" i="13"/>
  <c r="G53" i="13"/>
  <c r="D48" i="13"/>
  <c r="G45" i="13"/>
  <c r="G49" i="13"/>
  <c r="CA46" i="13" l="1"/>
  <c r="BZ51" i="13"/>
  <c r="BZ48" i="13"/>
  <c r="CA42" i="13"/>
  <c r="BZ47" i="13"/>
  <c r="CA41" i="13"/>
  <c r="CA45" i="13"/>
  <c r="BZ44" i="13"/>
  <c r="CA49" i="13"/>
  <c r="BZ43" i="13"/>
  <c r="BZ50" i="13"/>
  <c r="CA44" i="13"/>
  <c r="CA47" i="13"/>
  <c r="CA51" i="13"/>
  <c r="CA48" i="13"/>
  <c r="BX35" i="13"/>
  <c r="BX36" i="13"/>
  <c r="CA50" i="13"/>
  <c r="BZ45" i="13"/>
  <c r="BZ41" i="13"/>
  <c r="BZ42" i="13"/>
  <c r="BZ49" i="13"/>
  <c r="CA43" i="13"/>
  <c r="BZ46" i="13"/>
  <c r="BK36" i="13"/>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<sst xmlns="http://schemas.openxmlformats.org/spreadsheetml/2006/main" count="955" uniqueCount="139">
  <si>
    <t>year</t>
  </si>
  <si>
    <t>type</t>
  </si>
  <si>
    <t>ethmn</t>
  </si>
  <si>
    <t>rate</t>
  </si>
  <si>
    <t>AllSex</t>
  </si>
  <si>
    <t>Male</t>
  </si>
  <si>
    <t>Female</t>
  </si>
  <si>
    <t>Year</t>
  </si>
  <si>
    <t>Maori</t>
  </si>
  <si>
    <t>Combo</t>
  </si>
  <si>
    <t>Māori</t>
  </si>
  <si>
    <t>Non-Māori</t>
  </si>
  <si>
    <t>ghost</t>
  </si>
  <si>
    <t>Select an indicator:</t>
  </si>
  <si>
    <t>ASR</t>
  </si>
  <si>
    <t>95% LCI</t>
  </si>
  <si>
    <t>95% UCI</t>
  </si>
  <si>
    <t>Source:</t>
  </si>
  <si>
    <t>Notes:</t>
  </si>
  <si>
    <t>95% LCI = 95% confidence interval lower bound.</t>
  </si>
  <si>
    <t>95% UCI = 95% confidence interval upper bound.</t>
  </si>
  <si>
    <t>Age-standardised percentages (rates per 100)</t>
  </si>
  <si>
    <t>error +ve</t>
  </si>
  <si>
    <t>error -ve</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</si>
  <si>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</si>
  <si>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</si>
  <si>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</si>
  <si>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</si>
  <si>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</si>
  <si>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</si>
  <si>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</si>
  <si>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</si>
  <si>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</si>
  <si>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</si>
  <si>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Reference (1.00)</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</si>
  <si>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</si>
  <si>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</si>
  <si>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</si>
  <si>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</si>
  <si>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</si>
  <si>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</si>
  <si>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</si>
  <si>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</si>
  <si>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</si>
  <si>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</si>
  <si>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</si>
  <si>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</si>
  <si>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</si>
  <si>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</si>
  <si>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</si>
  <si>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</si>
  <si>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</si>
  <si>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</si>
  <si>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</si>
  <si>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</si>
  <si>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</si>
  <si>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</si>
  <si>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</si>
  <si>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</si>
  <si>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</si>
  <si>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</si>
  <si>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</si>
  <si>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</si>
  <si>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</si>
  <si>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</si>
  <si>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</si>
  <si>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</si>
  <si>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</si>
  <si>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</si>
  <si>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</si>
  <si>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</si>
  <si>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</si>
  <si>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</si>
  <si>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</si>
  <si>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</si>
  <si>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</si>
  <si>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</si>
  <si>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</si>
  <si>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</si>
  <si>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</si>
  <si>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</si>
  <si>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</si>
  <si>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</si>
  <si>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</si>
  <si>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</si>
  <si>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 xml:space="preserve">Unless otherwise stated, all indicators used ethnicity as recorded on the relevant collection. </t>
  </si>
  <si>
    <t>Age-standardised and crude rates</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</si>
  <si>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</si>
  <si>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</si>
  <si>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</si>
  <si>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 group (years)</t>
  </si>
  <si>
    <t>1991-93</t>
  </si>
  <si>
    <t>1992-94</t>
  </si>
  <si>
    <t>1993-95</t>
  </si>
  <si>
    <t>1994-96</t>
  </si>
  <si>
    <t>1995-97</t>
  </si>
  <si>
    <t>2013-15</t>
  </si>
  <si>
    <t>2014-16</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</si>
  <si>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</si>
  <si>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</si>
  <si>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</si>
  <si>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SNZ’s mid-year (at 30 June) estimated resident population were used as denominator data in the calculation of population rates.</t>
  </si>
  <si>
    <t>Rates were not calculated for counts fewer than five in data.</t>
  </si>
  <si>
    <t>ASR = age-standardised rates (per 100,000), age standardised to the 2001 Census Māori population.</t>
  </si>
  <si>
    <t>If the confidence intervals of two rates do not overlap, the difference in rates is said to be statistically significant.</t>
  </si>
  <si>
    <t>All indicators presented in this Excel tool compare Māori with non-Māori non-Pacific (NMNP). Prioritised ethnicity classification was used when people identified with more than one ethnic group. A person was classified as Māori if one of their recorded ethnicities as Māori. All ethnicities other than Māori and Pacific were classified as non-Māori non-Pacific, and represent a comparative or reference group. (For example, a person recorded as both Māori and New Zealand European was counted as Māori.) Unknown or missing ethnicity was counted as non-Māori non-Pacific.</t>
  </si>
  <si>
    <t>Age-standardised rates account for differences in population structure, and can be used to compare groups with different age structures, such as Māori and non-Māori non-Pacific.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</si>
  <si>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non-Pacific population. Caution should be taken when comparing data in this Excel tool with data in reports that use a different population standard.</t>
  </si>
  <si>
    <t>Age-standardised rate ratios are used in this Excel tool to compare age-standardised rates between Māori and non-Māori non-Pacific.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after taking into account the different age structures of these two populations.</t>
  </si>
  <si>
    <t>Age-standardised rate ratio 2001–2013</t>
  </si>
  <si>
    <t>Data in this Excel tool were sourced from the New Zealand Cancer Registry (NZCR) and Mortality Collection Data Set (MORT), Ministry of Health and Statistics New Zealand (SNZ).</t>
  </si>
  <si>
    <t>Total cancer</t>
  </si>
  <si>
    <t>140-208</t>
  </si>
  <si>
    <t>C00-C96, D45-D47</t>
  </si>
  <si>
    <t>Lung cancer</t>
  </si>
  <si>
    <t>C33-C34</t>
  </si>
  <si>
    <t>Colorectal cancer</t>
  </si>
  <si>
    <t>153-154</t>
  </si>
  <si>
    <t>C18-C21</t>
  </si>
  <si>
    <t>Total cancer registration, 25+ years</t>
  </si>
  <si>
    <t>Total cancer mortality, 25+ years</t>
  </si>
  <si>
    <t>Lung cancer registration, 25+ years</t>
  </si>
  <si>
    <t>Lung cancer mortality, 25+ years</t>
  </si>
  <si>
    <t>Colorectal cancer registration, 25+ years</t>
  </si>
  <si>
    <t>Colorectal cancer mortality, 25+ years</t>
  </si>
  <si>
    <t>Health Status - Cancer Indicators for females</t>
  </si>
  <si>
    <t>Cervical cancer</t>
  </si>
  <si>
    <t>C53</t>
  </si>
  <si>
    <t>Māori female</t>
  </si>
  <si>
    <t>Non-Māori Non-Pacific female</t>
  </si>
  <si>
    <t>Māori female vs non-Māori non-Pacific female</t>
  </si>
  <si>
    <t>Māori female vs Non-Māori Non-Pacific female</t>
  </si>
  <si>
    <t>Cervical cancer registration, 25+ years</t>
  </si>
  <si>
    <t>Cervical cancer mortality, 25+ years</t>
  </si>
  <si>
    <t>sex Female</t>
  </si>
  <si>
    <t>Breast cancer</t>
  </si>
  <si>
    <t>C50</t>
  </si>
  <si>
    <t>Breast cancer registration, 25+ years</t>
  </si>
  <si>
    <t>Breast cancer mortality, 25+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</si>
</sst>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b/>
      <sz val="12"/>
      <name val="Arial"/>
      <family val="2"/>
    </font>
    <font>
      <sz val="8"/>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5F9FD"/>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3">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0" fillId="34" borderId="0" xfId="0" applyFill="1" applyAlignment="1">
      <alignment vertical="top"/>
    </xf>
    <xf numFmtId="49" fontId="16" fillId="0" borderId="0" xfId="0" applyNumberFormat="1" applyFont="1"/>
    <xf numFmtId="49" fontId="0" fillId="0" borderId="0" xfId="0" applyNumberFormat="1"/>
    <xf numFmtId="0" fontId="0" fillId="0" borderId="0" xfId="0" applyNumberFormat="1"/>
    <xf numFmtId="0" fontId="18" fillId="34" borderId="0" xfId="0" applyFont="1" applyFill="1" applyAlignment="1">
      <alignment vertical="top"/>
    </xf>
    <xf numFmtId="0" fontId="0" fillId="34" borderId="0" xfId="0" applyFill="1" applyAlignment="1">
      <alignment horizontal="left" vertical="top"/>
    </xf>
    <xf numFmtId="0" fontId="0" fillId="34" borderId="0" xfId="0" applyFill="1" applyAlignment="1">
      <alignment vertical="top" wrapText="1"/>
    </xf>
    <xf numFmtId="0" fontId="16" fillId="34" borderId="0" xfId="0" applyFont="1" applyFill="1" applyAlignment="1">
      <alignment vertical="top"/>
    </xf>
    <xf numFmtId="0" fontId="0" fillId="34" borderId="0" xfId="0" applyFont="1" applyFill="1" applyAlignment="1">
      <alignment vertical="top"/>
    </xf>
    <xf numFmtId="0" fontId="30" fillId="34" borderId="12" xfId="0" applyFont="1" applyFill="1" applyBorder="1" applyAlignment="1">
      <alignment vertical="top"/>
    </xf>
    <xf numFmtId="0" fontId="30" fillId="34" borderId="12" xfId="0" applyFont="1" applyFill="1" applyBorder="1" applyAlignment="1">
      <alignment horizontal="left" vertical="top"/>
    </xf>
    <xf numFmtId="0" fontId="30" fillId="34" borderId="0" xfId="0" applyFont="1" applyFill="1" applyBorder="1" applyAlignment="1">
      <alignment vertical="top"/>
    </xf>
    <xf numFmtId="0" fontId="29" fillId="34" borderId="12" xfId="0" applyFont="1" applyFill="1" applyBorder="1" applyAlignment="1">
      <alignmen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vertical="top" wrapText="1"/>
    </xf>
    <xf numFmtId="0" fontId="31" fillId="34" borderId="0" xfId="0" applyFont="1" applyFill="1" applyBorder="1"/>
    <xf numFmtId="0" fontId="32" fillId="34" borderId="0" xfId="0" applyFont="1" applyFill="1" applyBorder="1" applyAlignment="1">
      <alignment vertical="top" wrapText="1"/>
    </xf>
    <xf numFmtId="0" fontId="32" fillId="34" borderId="0" xfId="0" quotePrefix="1" applyFont="1" applyFill="1" applyBorder="1" applyAlignment="1">
      <alignment horizontal="left"/>
    </xf>
    <xf numFmtId="0" fontId="32" fillId="34" borderId="0" xfId="0" quotePrefix="1" applyFont="1" applyFill="1" applyBorder="1"/>
    <xf numFmtId="0" fontId="32" fillId="34" borderId="0" xfId="0" applyFont="1" applyFill="1" applyBorder="1"/>
    <xf numFmtId="0" fontId="30" fillId="34" borderId="13" xfId="0" applyFont="1" applyFill="1" applyBorder="1" applyAlignment="1">
      <alignment horizontal="center" vertical="top" wrapText="1"/>
    </xf>
    <xf numFmtId="0" fontId="30" fillId="34" borderId="13"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2"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2" fillId="34" borderId="10" xfId="0" applyFont="1" applyFill="1" applyBorder="1"/>
    <xf numFmtId="0" fontId="32" fillId="34" borderId="10" xfId="0" applyFont="1" applyFill="1" applyBorder="1" applyAlignment="1">
      <alignment horizontal="left"/>
    </xf>
    <xf numFmtId="0" fontId="0" fillId="34" borderId="0" xfId="0" applyFont="1" applyFill="1" applyAlignment="1">
      <alignment horizontal="left" vertical="top" wrapText="1"/>
    </xf>
    <xf numFmtId="0" fontId="29" fillId="34" borderId="0" xfId="0" applyFont="1" applyFill="1" applyBorder="1" applyAlignment="1">
      <alignment horizontal="left" vertical="top" wrapText="1"/>
    </xf>
    <xf numFmtId="0" fontId="29" fillId="34" borderId="0" xfId="0" applyFont="1" applyFill="1" applyBorder="1" applyAlignment="1">
      <alignment horizontal="left" vertical="top" wrapText="1"/>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22"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33" fillId="33" borderId="0" xfId="0" applyFont="1" applyFill="1" applyProtection="1">
      <protection locked="0"/>
    </xf>
    <xf numFmtId="0" fontId="21" fillId="33" borderId="0" xfId="0" applyFont="1" applyFill="1" applyProtection="1">
      <protection locked="0"/>
    </xf>
    <xf numFmtId="0" fontId="21" fillId="33" borderId="0" xfId="0" applyFont="1" applyFill="1" applyAlignment="1" applyProtection="1">
      <alignment vertical="center"/>
      <protection locked="0"/>
    </xf>
    <xf numFmtId="0" fontId="21" fillId="33" borderId="0" xfId="0" applyFont="1"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33" fillId="33" borderId="0" xfId="0" applyFont="1" applyFill="1" applyBorder="1" applyAlignment="1" applyProtection="1">
      <alignment horizontal="left" vertical="top"/>
      <protection locked="0"/>
    </xf>
    <xf numFmtId="0" fontId="22" fillId="33" borderId="0" xfId="0" applyFont="1" applyFill="1" applyBorder="1" applyAlignment="1" applyProtection="1">
      <alignment vertical="top"/>
      <protection locked="0"/>
    </xf>
    <xf numFmtId="0" fontId="18" fillId="33" borderId="0" xfId="0" applyFont="1" applyFill="1" applyAlignment="1" applyProtection="1">
      <alignment horizontal="left" vertical="top"/>
      <protection locked="0"/>
    </xf>
    <xf numFmtId="0" fontId="16" fillId="33"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0" fillId="33" borderId="0" xfId="0" applyFill="1" applyAlignment="1" applyProtection="1">
      <alignment horizontal="right"/>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left" vertical="top"/>
      <protection locked="0"/>
    </xf>
    <xf numFmtId="164" fontId="0" fillId="33" borderId="0" xfId="0" applyNumberFormat="1" applyFill="1" applyProtection="1">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164" fontId="0" fillId="33" borderId="0" xfId="0" applyNumberFormat="1" applyFill="1" applyBorder="1" applyAlignment="1" applyProtection="1">
      <alignment horizontal="right"/>
      <protection locked="0"/>
    </xf>
    <xf numFmtId="2" fontId="16" fillId="33" borderId="0" xfId="0" applyNumberFormat="1" applyFont="1" applyFill="1" applyBorder="1" applyAlignment="1" applyProtection="1">
      <alignment horizontal="right"/>
      <protection locked="0"/>
    </xf>
    <xf numFmtId="2" fontId="0" fillId="33" borderId="0" xfId="0" applyNumberFormat="1" applyFont="1" applyFill="1" applyBorder="1" applyAlignment="1" applyProtection="1">
      <alignment horizontal="right"/>
      <protection locked="0"/>
    </xf>
    <xf numFmtId="0" fontId="19" fillId="33" borderId="0" xfId="0" applyFont="1" applyFill="1" applyBorder="1" applyProtection="1">
      <protection locked="0"/>
    </xf>
    <xf numFmtId="0" fontId="17" fillId="34" borderId="0" xfId="0" applyFont="1" applyFill="1" applyProtection="1">
      <protection locked="0"/>
    </xf>
    <xf numFmtId="0" fontId="19" fillId="34" borderId="0" xfId="0" applyFont="1" applyFill="1" applyProtection="1">
      <protection locked="0"/>
    </xf>
    <xf numFmtId="0" fontId="27" fillId="34" borderId="0" xfId="0" applyFont="1" applyFill="1" applyProtection="1">
      <protection locked="0"/>
    </xf>
    <xf numFmtId="0" fontId="17" fillId="0" borderId="0" xfId="0" applyFont="1" applyFill="1" applyBorder="1" applyProtection="1">
      <protection locked="0"/>
    </xf>
    <xf numFmtId="0" fontId="13" fillId="34" borderId="0" xfId="0" applyFont="1" applyFill="1" applyBorder="1" applyAlignment="1" applyProtection="1">
      <alignment vertical="center"/>
      <protection locked="0"/>
    </xf>
    <xf numFmtId="0" fontId="13" fillId="34" borderId="0" xfId="0" applyFont="1" applyFill="1" applyProtection="1">
      <protection locked="0"/>
    </xf>
    <xf numFmtId="0" fontId="34" fillId="34" borderId="0" xfId="0" applyFont="1" applyFill="1" applyProtection="1">
      <protection locked="0"/>
    </xf>
    <xf numFmtId="0" fontId="17" fillId="34" borderId="0" xfId="0" applyFont="1" applyFill="1" applyAlignment="1" applyProtection="1">
      <alignment vertical="center"/>
      <protection locked="0"/>
    </xf>
    <xf numFmtId="0" fontId="17" fillId="34" borderId="0" xfId="0" applyFont="1" applyFill="1" applyAlignment="1" applyProtection="1">
      <alignment vertical="top"/>
      <protection locked="0"/>
    </xf>
    <xf numFmtId="164" fontId="17" fillId="34" borderId="0" xfId="0" applyNumberFormat="1" applyFont="1" applyFill="1" applyAlignment="1" applyProtection="1">
      <alignment vertical="center"/>
      <protection locked="0"/>
    </xf>
    <xf numFmtId="2" fontId="17" fillId="35" borderId="0" xfId="0" applyNumberFormat="1" applyFont="1" applyFill="1" applyAlignment="1" applyProtection="1">
      <alignment horizontal="right"/>
      <protection locked="0"/>
    </xf>
    <xf numFmtId="2" fontId="17" fillId="34" borderId="0" xfId="0" applyNumberFormat="1" applyFont="1" applyFill="1" applyAlignment="1" applyProtection="1">
      <alignment vertical="center"/>
      <protection locked="0"/>
    </xf>
    <xf numFmtId="0" fontId="17" fillId="0" borderId="0" xfId="0" applyFont="1" applyProtection="1">
      <protection locked="0"/>
    </xf>
    <xf numFmtId="2" fontId="17" fillId="34" borderId="0" xfId="0" applyNumberFormat="1" applyFont="1" applyFill="1" applyProtection="1">
      <protection locked="0"/>
    </xf>
    <xf numFmtId="0" fontId="0" fillId="34" borderId="0" xfId="0" applyFont="1" applyFill="1" applyAlignment="1">
      <alignment horizontal="left" vertical="top" wrapText="1"/>
    </xf>
    <xf numFmtId="0" fontId="0" fillId="34" borderId="0" xfId="0" applyFill="1" applyAlignment="1">
      <alignment horizontal="left" vertical="top" wrapText="1"/>
    </xf>
    <xf numFmtId="0" fontId="29" fillId="34" borderId="0" xfId="0" applyFont="1" applyFill="1" applyBorder="1" applyAlignment="1">
      <alignment horizontal="left" vertical="top" wrapText="1"/>
    </xf>
    <xf numFmtId="0" fontId="30" fillId="34" borderId="0" xfId="0" applyFont="1" applyFill="1" applyBorder="1" applyAlignment="1">
      <alignment horizontal="center"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left"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 Non-Pacific'!$BI$33</c:f>
              <c:strCache>
                <c:ptCount val="1"/>
                <c:pt idx="0">
                  <c:v>Māori female</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 Non-Pacific'!$BN$41:$BN$51</c:f>
                <c:numCache>
                  <c:formatCode>General</c:formatCode>
                  <c:ptCount val="11"/>
                  <c:pt idx="0">
                    <c:v>21.600000000000023</c:v>
                  </c:pt>
                  <c:pt idx="1">
                    <c:v>21.200000000000045</c:v>
                  </c:pt>
                  <c:pt idx="2">
                    <c:v>20.800000000000068</c:v>
                  </c:pt>
                  <c:pt idx="3">
                    <c:v>20.399999999999977</c:v>
                  </c:pt>
                  <c:pt idx="4">
                    <c:v>20</c:v>
                  </c:pt>
                  <c:pt idx="5">
                    <c:v>19.899999999999977</c:v>
                  </c:pt>
                  <c:pt idx="6">
                    <c:v>19.399999999999977</c:v>
                  </c:pt>
                  <c:pt idx="7">
                    <c:v>19.300000000000068</c:v>
                  </c:pt>
                  <c:pt idx="8">
                    <c:v>18.800000000000068</c:v>
                  </c:pt>
                  <c:pt idx="9">
                    <c:v>18.5</c:v>
                  </c:pt>
                  <c:pt idx="10">
                    <c:v>17.800000000000068</c:v>
                  </c:pt>
                </c:numCache>
              </c:numRef>
            </c:plus>
            <c:minus>
              <c:numRef>
                <c:f>'Māori vs Non-Māori Non-Pacific'!$BM$41:$BM$51</c:f>
                <c:numCache>
                  <c:formatCode>General</c:formatCode>
                  <c:ptCount val="11"/>
                  <c:pt idx="0">
                    <c:v>21</c:v>
                  </c:pt>
                  <c:pt idx="1">
                    <c:v>20.600000000000023</c:v>
                  </c:pt>
                  <c:pt idx="2">
                    <c:v>20.299999999999955</c:v>
                  </c:pt>
                  <c:pt idx="3">
                    <c:v>19.899999999999977</c:v>
                  </c:pt>
                  <c:pt idx="4">
                    <c:v>19.500000000000057</c:v>
                  </c:pt>
                  <c:pt idx="5">
                    <c:v>19.299999999999955</c:v>
                  </c:pt>
                  <c:pt idx="6">
                    <c:v>18.899999999999977</c:v>
                  </c:pt>
                  <c:pt idx="7">
                    <c:v>18.899999999999977</c:v>
                  </c:pt>
                  <c:pt idx="8">
                    <c:v>18.399999999999977</c:v>
                  </c:pt>
                  <c:pt idx="9">
                    <c:v>18</c:v>
                  </c:pt>
                  <c:pt idx="10">
                    <c:v>17.299999999999955</c:v>
                  </c:pt>
                </c:numCache>
              </c:numRef>
            </c:minus>
            <c:spPr>
              <a:ln w="12700">
                <a:solidFill>
                  <a:srgbClr val="0070C0"/>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Non-Pacific'!$BI$41:$BI$51</c:f>
              <c:numCache>
                <c:formatCode>General</c:formatCode>
                <c:ptCount val="11"/>
                <c:pt idx="0">
                  <c:v>513.6</c:v>
                </c:pt>
                <c:pt idx="1">
                  <c:v>516.5</c:v>
                </c:pt>
                <c:pt idx="2">
                  <c:v>520.4</c:v>
                </c:pt>
                <c:pt idx="3">
                  <c:v>519.4</c:v>
                </c:pt>
                <c:pt idx="4">
                  <c:v>521.70000000000005</c:v>
                </c:pt>
                <c:pt idx="5">
                  <c:v>533</c:v>
                </c:pt>
                <c:pt idx="6">
                  <c:v>530</c:v>
                </c:pt>
                <c:pt idx="7">
                  <c:v>548.29999999999995</c:v>
                </c:pt>
                <c:pt idx="8">
                  <c:v>543.9</c:v>
                </c:pt>
                <c:pt idx="9">
                  <c:v>545.79999999999995</c:v>
                </c:pt>
                <c:pt idx="10">
                  <c:v>527.79999999999995</c:v>
                </c:pt>
              </c:numCache>
            </c:numRef>
          </c:val>
          <c:smooth val="0"/>
          <c:extLst>
            <c:ext xmlns:c16="http://schemas.microsoft.com/office/drawing/2014/chart" uri="{C3380CC4-5D6E-409C-BE32-E72D297353CC}">
              <c16:uniqueId val="{00000000-DA23-4267-AF0B-F9F1FFD293AF}"/>
            </c:ext>
          </c:extLst>
        </c:ser>
        <c:ser>
          <c:idx val="2"/>
          <c:order val="1"/>
          <c:tx>
            <c:strRef>
              <c:f>'Māori vs Non-Māori Non-Pacific'!$BJ$33</c:f>
              <c:strCache>
                <c:ptCount val="1"/>
                <c:pt idx="0">
                  <c:v>Non-Māori Non-Pacific female</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 Non-Pacific'!$BQ$41:$BQ$51</c:f>
                <c:numCache>
                  <c:formatCode>General</c:formatCode>
                  <c:ptCount val="11"/>
                  <c:pt idx="0">
                    <c:v>5.1999999999999886</c:v>
                  </c:pt>
                  <c:pt idx="1">
                    <c:v>5.0999999999999659</c:v>
                  </c:pt>
                  <c:pt idx="2">
                    <c:v>5</c:v>
                  </c:pt>
                  <c:pt idx="3">
                    <c:v>4.8999999999999773</c:v>
                  </c:pt>
                  <c:pt idx="4">
                    <c:v>4.8999999999999773</c:v>
                  </c:pt>
                  <c:pt idx="5">
                    <c:v>4.8000000000000114</c:v>
                  </c:pt>
                  <c:pt idx="6">
                    <c:v>4.7999999999999545</c:v>
                  </c:pt>
                  <c:pt idx="7">
                    <c:v>4.7000000000000455</c:v>
                  </c:pt>
                  <c:pt idx="8">
                    <c:v>4.6000000000000227</c:v>
                  </c:pt>
                  <c:pt idx="9">
                    <c:v>4.5999999999999659</c:v>
                  </c:pt>
                  <c:pt idx="10">
                    <c:v>4.6000000000000227</c:v>
                  </c:pt>
                </c:numCache>
              </c:numRef>
            </c:plus>
            <c:minus>
              <c:numRef>
                <c:f>'Māori vs Non-Māori Non-Pacific'!$BP$41:$BP$51</c:f>
                <c:numCache>
                  <c:formatCode>General</c:formatCode>
                  <c:ptCount val="11"/>
                  <c:pt idx="0">
                    <c:v>5.0999999999999659</c:v>
                  </c:pt>
                  <c:pt idx="1">
                    <c:v>5.1000000000000227</c:v>
                  </c:pt>
                  <c:pt idx="2">
                    <c:v>4.9000000000000341</c:v>
                  </c:pt>
                  <c:pt idx="3">
                    <c:v>4.8000000000000114</c:v>
                  </c:pt>
                  <c:pt idx="4">
                    <c:v>4.8000000000000114</c:v>
                  </c:pt>
                  <c:pt idx="5">
                    <c:v>4.8000000000000114</c:v>
                  </c:pt>
                  <c:pt idx="6">
                    <c:v>4.7000000000000455</c:v>
                  </c:pt>
                  <c:pt idx="7">
                    <c:v>4.6999999999999886</c:v>
                  </c:pt>
                  <c:pt idx="8">
                    <c:v>4.5999999999999659</c:v>
                  </c:pt>
                  <c:pt idx="9">
                    <c:v>4.6000000000000227</c:v>
                  </c:pt>
                  <c:pt idx="10">
                    <c:v>4.5999999999999659</c:v>
                  </c:pt>
                </c:numCache>
              </c:numRef>
            </c:minus>
            <c:spPr>
              <a:ln>
                <a:solidFill>
                  <a:sysClr val="window" lastClr="FFFFFF">
                    <a:lumMod val="65000"/>
                  </a:sysClr>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Non-Pacific'!$BJ$41:$BJ$51</c:f>
              <c:numCache>
                <c:formatCode>General</c:formatCode>
                <c:ptCount val="11"/>
                <c:pt idx="0">
                  <c:v>393.7</c:v>
                </c:pt>
                <c:pt idx="1">
                  <c:v>390.1</c:v>
                </c:pt>
                <c:pt idx="2">
                  <c:v>383.6</c:v>
                </c:pt>
                <c:pt idx="3">
                  <c:v>378.5</c:v>
                </c:pt>
                <c:pt idx="4">
                  <c:v>375.1</c:v>
                </c:pt>
                <c:pt idx="5">
                  <c:v>378.5</c:v>
                </c:pt>
                <c:pt idx="6">
                  <c:v>377.6</c:v>
                </c:pt>
                <c:pt idx="7">
                  <c:v>377.9</c:v>
                </c:pt>
                <c:pt idx="8">
                  <c:v>371.2</c:v>
                </c:pt>
                <c:pt idx="9">
                  <c:v>374.3</c:v>
                </c:pt>
                <c:pt idx="10">
                  <c:v>376.4</c:v>
                </c:pt>
              </c:numCache>
            </c:numRef>
          </c:val>
          <c:smooth val="0"/>
          <c:extLst>
            <c:ext xmlns:c16="http://schemas.microsoft.com/office/drawing/2014/chart" uri="{C3380CC4-5D6E-409C-BE32-E72D297353CC}">
              <c16:uniqueId val="{00000001-DA23-4267-AF0B-F9F1FFD293AF}"/>
            </c:ext>
          </c:extLst>
        </c:ser>
        <c:ser>
          <c:idx val="0"/>
          <c:order val="2"/>
          <c:tx>
            <c:v>Ghost</c:v>
          </c:tx>
          <c:spPr>
            <a:ln w="28575" cap="rnd">
              <a:noFill/>
              <a:round/>
            </a:ln>
            <a:effectLst/>
          </c:spPr>
          <c:marker>
            <c:symbol val="none"/>
          </c:marker>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Non-Pacific'!$BK$35:$BK$36</c:f>
              <c:numCache>
                <c:formatCode>General</c:formatCode>
                <c:ptCount val="2"/>
                <c:pt idx="0">
                  <c:v>548.29999999999995</c:v>
                </c:pt>
                <c:pt idx="1">
                  <c:v>371.2</c:v>
                </c:pt>
              </c:numCache>
            </c:numRef>
          </c:val>
          <c:smooth val="0"/>
          <c:extLst>
            <c:ext xmlns:c16="http://schemas.microsoft.com/office/drawing/2014/chart" uri="{C3380CC4-5D6E-409C-BE32-E72D297353CC}">
              <c16:uniqueId val="{00000002-DA23-4267-AF0B-F9F1FFD293AF}"/>
            </c:ext>
          </c:extLst>
        </c:ser>
        <c:dLbls>
          <c:showLegendKey val="0"/>
          <c:showVal val="0"/>
          <c:showCatName val="0"/>
          <c:showSerName val="0"/>
          <c:showPercent val="0"/>
          <c:showBubbleSize val="0"/>
        </c:dLbls>
        <c:marker val="1"/>
        <c:smooth val="0"/>
        <c:axId val="310409960"/>
        <c:axId val="310405256"/>
      </c:lineChart>
      <c:catAx>
        <c:axId val="31040996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405256"/>
        <c:crosses val="autoZero"/>
        <c:auto val="1"/>
        <c:lblAlgn val="ctr"/>
        <c:lblOffset val="100"/>
        <c:noMultiLvlLbl val="0"/>
      </c:catAx>
      <c:valAx>
        <c:axId val="31040525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409960"/>
        <c:crosses val="autoZero"/>
        <c:crossBetween val="between"/>
      </c:valAx>
      <c:spPr>
        <a:noFill/>
        <a:ln>
          <a:noFill/>
        </a:ln>
        <a:effectLst/>
      </c:spPr>
    </c:plotArea>
    <c:legend>
      <c:legendPos val="b"/>
      <c:legendEntry>
        <c:idx val="2"/>
        <c:delete val="1"/>
      </c:legendEntry>
      <c:layout>
        <c:manualLayout>
          <c:xMode val="edge"/>
          <c:yMode val="edge"/>
          <c:x val="0.57346900514986643"/>
          <c:y val="9.0685811332406996E-2"/>
          <c:w val="0.41408000020405611"/>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Non-Pacific'!$BV$33</c:f>
              <c:strCache>
                <c:ptCount val="1"/>
                <c:pt idx="0">
                  <c:v>Māori female vs Non-Māori Non-Pacific female</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947F-4124-BD75-DBB4FC2674AC}"/>
              </c:ext>
            </c:extLst>
          </c:dPt>
          <c:errBars>
            <c:errDir val="y"/>
            <c:errBarType val="both"/>
            <c:errValType val="cust"/>
            <c:noEndCap val="0"/>
            <c:plus>
              <c:numRef>
                <c:f>'Māori vs Non-Māori Non-Pacific'!$CA$41:$CA$51</c:f>
                <c:numCache>
                  <c:formatCode>General</c:formatCode>
                  <c:ptCount val="11"/>
                  <c:pt idx="0">
                    <c:v>6.0000000000000053E-2</c:v>
                  </c:pt>
                  <c:pt idx="1">
                    <c:v>5.9999999999999831E-2</c:v>
                  </c:pt>
                  <c:pt idx="2">
                    <c:v>4.9999999999999822E-2</c:v>
                  </c:pt>
                  <c:pt idx="3">
                    <c:v>5.9999999999999831E-2</c:v>
                  </c:pt>
                  <c:pt idx="4">
                    <c:v>6.0000000000000053E-2</c:v>
                  </c:pt>
                  <c:pt idx="5">
                    <c:v>6.0000000000000053E-2</c:v>
                  </c:pt>
                  <c:pt idx="6">
                    <c:v>6.0000000000000053E-2</c:v>
                  </c:pt>
                  <c:pt idx="7">
                    <c:v>6.0000000000000053E-2</c:v>
                  </c:pt>
                  <c:pt idx="8">
                    <c:v>5.0000000000000044E-2</c:v>
                  </c:pt>
                  <c:pt idx="9">
                    <c:v>5.0000000000000044E-2</c:v>
                  </c:pt>
                  <c:pt idx="10">
                    <c:v>6.0000000000000053E-2</c:v>
                  </c:pt>
                </c:numCache>
              </c:numRef>
            </c:plus>
            <c:minus>
              <c:numRef>
                <c:f>'Māori vs Non-Māori Non-Pacific'!$BZ$41:$BZ$51</c:f>
                <c:numCache>
                  <c:formatCode>General</c:formatCode>
                  <c:ptCount val="11"/>
                  <c:pt idx="0">
                    <c:v>5.0000000000000044E-2</c:v>
                  </c:pt>
                  <c:pt idx="1">
                    <c:v>5.0000000000000044E-2</c:v>
                  </c:pt>
                  <c:pt idx="2">
                    <c:v>6.0000000000000053E-2</c:v>
                  </c:pt>
                  <c:pt idx="3">
                    <c:v>5.0000000000000044E-2</c:v>
                  </c:pt>
                  <c:pt idx="4">
                    <c:v>4.9999999999999822E-2</c:v>
                  </c:pt>
                  <c:pt idx="5">
                    <c:v>5.9999999999999831E-2</c:v>
                  </c:pt>
                  <c:pt idx="6">
                    <c:v>4.9999999999999822E-2</c:v>
                  </c:pt>
                  <c:pt idx="7">
                    <c:v>5.0000000000000044E-2</c:v>
                  </c:pt>
                  <c:pt idx="8">
                    <c:v>6.0000000000000053E-2</c:v>
                  </c:pt>
                  <c:pt idx="9">
                    <c:v>5.0000000000000044E-2</c:v>
                  </c:pt>
                  <c:pt idx="10">
                    <c:v>4.9999999999999822E-2</c:v>
                  </c:pt>
                </c:numCache>
              </c:numRef>
            </c:minus>
            <c:spPr>
              <a:ln w="12700">
                <a:solidFill>
                  <a:srgbClr val="FFC000"/>
                </a:solidFill>
              </a:ln>
            </c:spPr>
          </c:errBars>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Non-Pacific'!$BV$41:$BV$51</c:f>
              <c:numCache>
                <c:formatCode>0.00</c:formatCode>
                <c:ptCount val="11"/>
                <c:pt idx="0">
                  <c:v>1.3</c:v>
                </c:pt>
                <c:pt idx="1">
                  <c:v>1.32</c:v>
                </c:pt>
                <c:pt idx="2">
                  <c:v>1.36</c:v>
                </c:pt>
                <c:pt idx="3">
                  <c:v>1.37</c:v>
                </c:pt>
                <c:pt idx="4">
                  <c:v>1.39</c:v>
                </c:pt>
                <c:pt idx="5">
                  <c:v>1.41</c:v>
                </c:pt>
                <c:pt idx="6">
                  <c:v>1.4</c:v>
                </c:pt>
                <c:pt idx="7">
                  <c:v>1.45</c:v>
                </c:pt>
                <c:pt idx="8">
                  <c:v>1.47</c:v>
                </c:pt>
                <c:pt idx="9">
                  <c:v>1.46</c:v>
                </c:pt>
                <c:pt idx="10">
                  <c:v>1.4</c:v>
                </c:pt>
              </c:numCache>
            </c:numRef>
          </c:val>
          <c:smooth val="0"/>
          <c:extLst>
            <c:ext xmlns:c16="http://schemas.microsoft.com/office/drawing/2014/chart" uri="{C3380CC4-5D6E-409C-BE32-E72D297353CC}">
              <c16:uniqueId val="{00000001-947F-4124-BD75-DBB4FC2674AC}"/>
            </c:ext>
          </c:extLst>
        </c:ser>
        <c:ser>
          <c:idx val="2"/>
          <c:order val="1"/>
          <c:tx>
            <c:v>Ghost</c:v>
          </c:tx>
          <c:spPr>
            <a:ln w="28575" cap="rnd">
              <a:noFill/>
              <a:round/>
            </a:ln>
            <a:effectLst/>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Non-Pacific'!$BX$35:$BX$36</c:f>
              <c:numCache>
                <c:formatCode>0.00</c:formatCode>
                <c:ptCount val="2"/>
                <c:pt idx="0">
                  <c:v>1.47</c:v>
                </c:pt>
                <c:pt idx="1">
                  <c:v>1.3</c:v>
                </c:pt>
              </c:numCache>
            </c:numRef>
          </c:val>
          <c:smooth val="0"/>
          <c:extLst>
            <c:ext xmlns:c16="http://schemas.microsoft.com/office/drawing/2014/chart" uri="{C3380CC4-5D6E-409C-BE32-E72D297353CC}">
              <c16:uniqueId val="{00000002-947F-4124-BD75-DBB4FC2674AC}"/>
            </c:ext>
          </c:extLst>
        </c:ser>
        <c:ser>
          <c:idx val="1"/>
          <c:order val="2"/>
          <c:tx>
            <c:strRef>
              <c:f>'Māori vs Non-Māori Non-Pacific'!$CC$33</c:f>
              <c:strCache>
                <c:ptCount val="1"/>
                <c:pt idx="0">
                  <c:v>Reference (1.00)</c:v>
                </c:pt>
              </c:strCache>
            </c:strRef>
          </c:tx>
          <c:spPr>
            <a:ln>
              <a:solidFill>
                <a:schemeClr val="tx1"/>
              </a:solidFill>
            </a:ln>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Non-Pacific'!$CC$41:$CC$51</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947F-4124-BD75-DBB4FC2674AC}"/>
            </c:ext>
          </c:extLst>
        </c:ser>
        <c:dLbls>
          <c:showLegendKey val="0"/>
          <c:showVal val="0"/>
          <c:showCatName val="0"/>
          <c:showSerName val="0"/>
          <c:showPercent val="0"/>
          <c:showBubbleSize val="0"/>
        </c:dLbls>
        <c:marker val="1"/>
        <c:smooth val="0"/>
        <c:axId val="310410352"/>
        <c:axId val="310404864"/>
      </c:lineChart>
      <c:catAx>
        <c:axId val="31041035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404864"/>
        <c:crosses val="autoZero"/>
        <c:auto val="1"/>
        <c:lblAlgn val="ctr"/>
        <c:lblOffset val="100"/>
        <c:tickLblSkip val="1"/>
        <c:noMultiLvlLbl val="0"/>
      </c:catAx>
      <c:valAx>
        <c:axId val="31040486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410352"/>
        <c:crosses val="autoZero"/>
        <c:crossBetween val="between"/>
      </c:valAx>
      <c:spPr>
        <a:noFill/>
        <a:ln>
          <a:noFill/>
        </a:ln>
        <a:effectLst/>
      </c:spPr>
    </c:plotArea>
    <c:legend>
      <c:legendPos val="b"/>
      <c:legendEntry>
        <c:idx val="1"/>
        <c:delete val="1"/>
      </c:legendEntry>
      <c:layout>
        <c:manualLayout>
          <c:xMode val="edge"/>
          <c:yMode val="edge"/>
          <c:x val="0.39819518854723984"/>
          <c:y val="0.10373451302458159"/>
          <c:w val="0.52924035259835223"/>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10</xdr:col>
          <xdr:colOff>30480</xdr:colOff>
          <xdr:row>4</xdr:row>
          <xdr:rowOff>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370527</xdr:colOff>
      <xdr:row>7</xdr:row>
      <xdr:rowOff>137160</xdr:rowOff>
    </xdr:from>
    <xdr:to>
      <xdr:col>14</xdr:col>
      <xdr:colOff>182880</xdr:colOff>
      <xdr:row>35</xdr:row>
      <xdr:rowOff>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553407" y="1424940"/>
          <a:ext cx="7843833" cy="4244340"/>
          <a:chOff x="515307" y="1424940"/>
          <a:chExt cx="7843833" cy="4244340"/>
        </a:xfrm>
      </xdr:grpSpPr>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518160" y="1424940"/>
          <a:ext cx="7840980" cy="42443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15307" y="5072545"/>
            <a:ext cx="6321334" cy="392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1000"/>
          </a:p>
        </xdr:txBody>
      </xdr:sp>
    </xdr:grpSp>
    <xdr:clientData/>
  </xdr:twoCellAnchor>
  <xdr:twoCellAnchor>
    <xdr:from>
      <xdr:col>15</xdr:col>
      <xdr:colOff>209550</xdr:colOff>
      <xdr:row>7</xdr:row>
      <xdr:rowOff>137160</xdr:rowOff>
    </xdr:from>
    <xdr:to>
      <xdr:col>27</xdr:col>
      <xdr:colOff>220980</xdr:colOff>
      <xdr:row>35</xdr:row>
      <xdr:rowOff>7620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 Non-Pacific'!$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Total cancer registration, 25+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Non-Pacific'!$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 Non-Pacific'!$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(registrations per 100,000)</a:t>
          </a:fld>
          <a:endParaRPr lang="en-NZ" sz="1050"/>
        </a:p>
      </cdr:txBody>
    </cdr:sp>
  </cdr:relSizeAnchor>
  <cdr:relSizeAnchor xmlns:cdr="http://schemas.openxmlformats.org/drawingml/2006/chartDrawing">
    <cdr:from>
      <cdr:x>0</cdr:x>
      <cdr:y>0.93545</cdr:y>
    </cdr:from>
    <cdr:to>
      <cdr:x>0.82059</cdr:x>
      <cdr:y>0.99426</cdr:y>
    </cdr:to>
    <cdr:sp macro="" textlink="'Māori vs Non-Māori Non-Pacific'!$BG$17">
      <cdr:nvSpPr>
        <cdr:cNvPr id="16" name="TextBox 15"/>
        <cdr:cNvSpPr txBox="1"/>
      </cdr:nvSpPr>
      <cdr:spPr>
        <a:xfrm xmlns:a="http://schemas.openxmlformats.org/drawingml/2006/main">
          <a:off x="0" y="3719281"/>
          <a:ext cx="6181923" cy="233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F46938E-E1EE-48A2-AE2E-7099A936DBD9}" type="TxLink">
            <a:rPr lang="en-US" sz="800" b="0" i="0" u="none" strike="noStrike">
              <a:solidFill>
                <a:srgbClr val="000000"/>
              </a:solidFill>
              <a:latin typeface="Arial"/>
              <a:cs typeface="Arial"/>
            </a:rPr>
            <a:pPr/>
            <a:t>Source: New Zealand Cancer Registry (NZCR), Ministry of Health.</a:t>
          </a:fld>
          <a:endParaRPr lang="en-NZ" sz="8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 Non-Pacific'!$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Total cancer registration, 25+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Non-Pacific'!$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Non-Pacific'!$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0.94337</cdr:y>
    </cdr:from>
    <cdr:to>
      <cdr:x>0.79531</cdr:x>
      <cdr:y>1</cdr:y>
    </cdr:to>
    <cdr:sp macro="" textlink="'Māori vs Non-Māori Non-Pacific'!$BG$17">
      <cdr:nvSpPr>
        <cdr:cNvPr id="5" name="TextBox 4"/>
        <cdr:cNvSpPr txBox="1"/>
      </cdr:nvSpPr>
      <cdr:spPr>
        <a:xfrm xmlns:a="http://schemas.openxmlformats.org/drawingml/2006/main">
          <a:off x="0" y="3808298"/>
          <a:ext cx="60087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5A02BE9-6F05-45E2-BC56-80265B008933}" type="TxLink">
            <a:rPr lang="en-US" sz="800" b="0" i="0" u="none" strike="noStrike">
              <a:solidFill>
                <a:srgbClr val="000000"/>
              </a:solidFill>
              <a:latin typeface="Arial"/>
              <a:cs typeface="Arial"/>
            </a:rPr>
            <a:pPr/>
            <a:t>Source: New Zealand Cancer Registry (NZCR), Ministry of Health.</a:t>
          </a:fld>
          <a:endParaRPr lang="en-NZ" sz="800"/>
        </a:p>
      </cdr:txBody>
    </cdr:sp>
  </cdr:relSizeAnchor>
  <cdr:relSizeAnchor xmlns:cdr="http://schemas.openxmlformats.org/drawingml/2006/chartDrawing">
    <cdr:from>
      <cdr:x>0</cdr:x>
      <cdr:y>0.8705</cdr:y>
    </cdr:from>
    <cdr:to>
      <cdr:x>0.95717</cdr:x>
      <cdr:y>0.97924</cdr:y>
    </cdr:to>
    <cdr:sp macro="" textlink="">
      <cdr:nvSpPr>
        <cdr:cNvPr id="7" name="TextBox 6"/>
        <cdr:cNvSpPr txBox="1"/>
      </cdr:nvSpPr>
      <cdr:spPr>
        <a:xfrm xmlns:a="http://schemas.openxmlformats.org/drawingml/2006/main">
          <a:off x="0" y="3514132"/>
          <a:ext cx="7231639" cy="4389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4"/>
  <sheetViews>
    <sheetView tabSelected="1" zoomScaleNormal="100" workbookViewId="0">
      <selection activeCell="E14" sqref="E14:H14"/>
    </sheetView>
  </sheetViews>
  <sheetFormatPr defaultColWidth="8.88671875" defaultRowHeight="13.2" x14ac:dyDescent="0.25"/>
  <cols>
    <col min="1" max="2" width="20.6640625" style="5" customWidth="1"/>
    <col min="3" max="3" width="20.6640625" style="10" customWidth="1"/>
    <col min="4" max="4" width="20.6640625" style="5" customWidth="1"/>
    <col min="5" max="5" width="6.44140625" style="5" customWidth="1"/>
    <col min="6" max="6" width="6.6640625" style="5" customWidth="1"/>
    <col min="7" max="7" width="5.6640625" style="5" customWidth="1"/>
    <col min="8" max="8" width="5.6640625" style="11" customWidth="1"/>
    <col min="9" max="16384" width="8.88671875" style="4"/>
  </cols>
  <sheetData>
    <row r="1" spans="1:8" ht="15.6" x14ac:dyDescent="0.25">
      <c r="A1" s="9" t="s">
        <v>35</v>
      </c>
    </row>
    <row r="2" spans="1:8" x14ac:dyDescent="0.25">
      <c r="A2" s="12" t="s">
        <v>36</v>
      </c>
    </row>
    <row r="3" spans="1:8" x14ac:dyDescent="0.25">
      <c r="A3" s="97" t="s">
        <v>110</v>
      </c>
      <c r="B3" s="97"/>
      <c r="C3" s="97"/>
      <c r="D3" s="97"/>
      <c r="E3" s="97"/>
      <c r="F3" s="97"/>
      <c r="G3" s="97"/>
    </row>
    <row r="4" spans="1:8" x14ac:dyDescent="0.25">
      <c r="A4" s="97"/>
      <c r="B4" s="97"/>
      <c r="C4" s="97"/>
      <c r="D4" s="97"/>
      <c r="E4" s="97"/>
      <c r="F4" s="97"/>
      <c r="G4" s="97"/>
    </row>
    <row r="5" spans="1:8" x14ac:dyDescent="0.25">
      <c r="A5" s="35"/>
      <c r="B5" s="35"/>
      <c r="C5" s="35"/>
      <c r="D5" s="35"/>
      <c r="E5" s="35"/>
      <c r="F5" s="35"/>
      <c r="G5" s="35"/>
    </row>
    <row r="6" spans="1:8" x14ac:dyDescent="0.25">
      <c r="A6" s="13" t="s">
        <v>98</v>
      </c>
    </row>
    <row r="7" spans="1:8" x14ac:dyDescent="0.25">
      <c r="A7" s="13"/>
    </row>
    <row r="8" spans="1:8" ht="12.75" customHeight="1" x14ac:dyDescent="0.25">
      <c r="A8" s="98" t="s">
        <v>99</v>
      </c>
      <c r="B8" s="98"/>
      <c r="C8" s="98"/>
      <c r="D8" s="98"/>
      <c r="E8" s="98"/>
      <c r="F8" s="98"/>
      <c r="G8" s="98"/>
      <c r="H8" s="5"/>
    </row>
    <row r="9" spans="1:8" x14ac:dyDescent="0.25">
      <c r="A9" s="98"/>
      <c r="B9" s="98"/>
      <c r="C9" s="98"/>
      <c r="D9" s="98"/>
      <c r="E9" s="98"/>
      <c r="F9" s="98"/>
      <c r="G9" s="98"/>
      <c r="H9" s="5"/>
    </row>
    <row r="10" spans="1:8" x14ac:dyDescent="0.25">
      <c r="A10" s="11"/>
      <c r="B10" s="11"/>
      <c r="C10" s="11"/>
      <c r="D10" s="11"/>
      <c r="E10" s="11"/>
      <c r="F10" s="11"/>
      <c r="G10" s="11"/>
    </row>
    <row r="11" spans="1:8" x14ac:dyDescent="0.25">
      <c r="A11" s="12" t="s">
        <v>100</v>
      </c>
      <c r="B11" s="12"/>
      <c r="C11" s="12"/>
      <c r="D11" s="12"/>
      <c r="E11" s="12"/>
      <c r="F11" s="12"/>
      <c r="G11" s="12"/>
      <c r="H11" s="12"/>
    </row>
    <row r="12" spans="1:8" ht="29.25" customHeight="1" x14ac:dyDescent="0.25">
      <c r="A12" s="14" t="s">
        <v>82</v>
      </c>
      <c r="B12" s="15" t="s">
        <v>83</v>
      </c>
      <c r="C12" s="14" t="s">
        <v>84</v>
      </c>
      <c r="D12" s="16"/>
      <c r="E12" s="100"/>
      <c r="F12" s="100"/>
      <c r="G12" s="100"/>
      <c r="H12" s="100"/>
    </row>
    <row r="13" spans="1:8" ht="13.8" x14ac:dyDescent="0.25">
      <c r="A13" s="17" t="s">
        <v>111</v>
      </c>
      <c r="B13" s="18" t="s">
        <v>112</v>
      </c>
      <c r="C13" s="17" t="s">
        <v>113</v>
      </c>
      <c r="D13" s="19"/>
      <c r="E13" s="99"/>
      <c r="F13" s="99"/>
      <c r="G13" s="99"/>
      <c r="H13" s="99"/>
    </row>
    <row r="14" spans="1:8" ht="13.8" x14ac:dyDescent="0.25">
      <c r="A14" s="17" t="s">
        <v>114</v>
      </c>
      <c r="B14" s="18">
        <v>162</v>
      </c>
      <c r="C14" s="17" t="s">
        <v>115</v>
      </c>
      <c r="D14" s="19"/>
      <c r="E14" s="99"/>
      <c r="F14" s="99"/>
      <c r="G14" s="99"/>
      <c r="H14" s="99"/>
    </row>
    <row r="15" spans="1:8" ht="13.8" x14ac:dyDescent="0.25">
      <c r="A15" s="17" t="s">
        <v>126</v>
      </c>
      <c r="B15" s="18">
        <v>180</v>
      </c>
      <c r="C15" s="17" t="s">
        <v>127</v>
      </c>
      <c r="D15" s="19"/>
      <c r="E15" s="36"/>
      <c r="F15" s="36"/>
      <c r="G15" s="36"/>
      <c r="H15" s="36"/>
    </row>
    <row r="16" spans="1:8" ht="13.8" x14ac:dyDescent="0.25">
      <c r="A16" s="17" t="s">
        <v>135</v>
      </c>
      <c r="B16" s="18">
        <v>174</v>
      </c>
      <c r="C16" s="17" t="s">
        <v>136</v>
      </c>
      <c r="D16" s="19"/>
      <c r="E16" s="37"/>
      <c r="F16" s="37"/>
      <c r="G16" s="37"/>
      <c r="H16" s="37"/>
    </row>
    <row r="17" spans="1:15" ht="13.8" x14ac:dyDescent="0.25">
      <c r="A17" s="17" t="s">
        <v>116</v>
      </c>
      <c r="B17" s="18" t="s">
        <v>117</v>
      </c>
      <c r="C17" s="17" t="s">
        <v>118</v>
      </c>
      <c r="D17" s="19"/>
      <c r="E17" s="99"/>
      <c r="F17" s="99"/>
      <c r="G17" s="99"/>
      <c r="H17" s="99"/>
    </row>
    <row r="18" spans="1:15" ht="13.8" x14ac:dyDescent="0.3">
      <c r="J18" s="20"/>
      <c r="K18" s="20"/>
      <c r="L18" s="21"/>
      <c r="M18" s="22"/>
      <c r="N18" s="23"/>
      <c r="O18" s="24"/>
    </row>
    <row r="19" spans="1:15" ht="13.8" x14ac:dyDescent="0.3">
      <c r="A19" s="12" t="s">
        <v>37</v>
      </c>
      <c r="J19" s="20"/>
      <c r="K19" s="20"/>
      <c r="L19" s="24"/>
      <c r="M19" s="22"/>
      <c r="N19" s="23"/>
      <c r="O19" s="24"/>
    </row>
    <row r="20" spans="1:15" ht="13.8" x14ac:dyDescent="0.3">
      <c r="A20" s="5" t="s">
        <v>101</v>
      </c>
      <c r="C20" s="5"/>
      <c r="H20" s="5"/>
      <c r="J20" s="20"/>
      <c r="K20" s="20"/>
      <c r="L20" s="21"/>
      <c r="M20" s="22"/>
      <c r="N20" s="23"/>
      <c r="O20" s="24"/>
    </row>
    <row r="21" spans="1:15" ht="13.8" x14ac:dyDescent="0.3">
      <c r="J21" s="20"/>
      <c r="K21" s="20"/>
      <c r="L21" s="24"/>
      <c r="M21" s="22"/>
      <c r="N21" s="23"/>
      <c r="O21" s="24"/>
    </row>
    <row r="22" spans="1:15" ht="13.8" x14ac:dyDescent="0.3">
      <c r="A22" s="12" t="s">
        <v>38</v>
      </c>
      <c r="J22" s="20"/>
      <c r="K22" s="20"/>
      <c r="L22" s="24"/>
      <c r="M22" s="22"/>
      <c r="N22" s="23"/>
      <c r="O22" s="24"/>
    </row>
    <row r="23" spans="1:15" ht="12.75" customHeight="1" x14ac:dyDescent="0.3">
      <c r="A23" s="98" t="s">
        <v>105</v>
      </c>
      <c r="B23" s="98"/>
      <c r="C23" s="98"/>
      <c r="D23" s="98"/>
      <c r="E23" s="98"/>
      <c r="F23" s="98"/>
      <c r="G23" s="98"/>
      <c r="H23" s="98"/>
      <c r="J23" s="20"/>
      <c r="K23" s="20"/>
      <c r="L23" s="24"/>
      <c r="M23" s="22"/>
      <c r="N23" s="23"/>
      <c r="O23" s="24"/>
    </row>
    <row r="24" spans="1:15" ht="13.8" x14ac:dyDescent="0.3">
      <c r="A24" s="98"/>
      <c r="B24" s="98"/>
      <c r="C24" s="98"/>
      <c r="D24" s="98"/>
      <c r="E24" s="98"/>
      <c r="F24" s="98"/>
      <c r="G24" s="98"/>
      <c r="H24" s="98"/>
      <c r="J24" s="20"/>
      <c r="K24" s="20"/>
      <c r="L24" s="24"/>
      <c r="M24" s="22"/>
      <c r="N24" s="23"/>
      <c r="O24" s="24"/>
    </row>
    <row r="25" spans="1:15" ht="13.8" x14ac:dyDescent="0.3">
      <c r="A25" s="98"/>
      <c r="B25" s="98"/>
      <c r="C25" s="98"/>
      <c r="D25" s="98"/>
      <c r="E25" s="98"/>
      <c r="F25" s="98"/>
      <c r="G25" s="98"/>
      <c r="H25" s="98"/>
      <c r="J25" s="20"/>
      <c r="K25" s="20"/>
      <c r="L25" s="21"/>
      <c r="M25" s="22"/>
      <c r="N25" s="23"/>
      <c r="O25" s="24"/>
    </row>
    <row r="26" spans="1:15" ht="13.8" x14ac:dyDescent="0.3">
      <c r="A26" s="98"/>
      <c r="B26" s="98"/>
      <c r="C26" s="98"/>
      <c r="D26" s="98"/>
      <c r="E26" s="98"/>
      <c r="F26" s="98"/>
      <c r="G26" s="98"/>
      <c r="H26" s="98"/>
      <c r="J26" s="20"/>
      <c r="K26" s="20"/>
      <c r="L26" s="21"/>
      <c r="M26" s="22"/>
      <c r="N26" s="23"/>
      <c r="O26" s="24"/>
    </row>
    <row r="27" spans="1:15" ht="13.8" x14ac:dyDescent="0.3">
      <c r="A27" s="98"/>
      <c r="B27" s="98"/>
      <c r="C27" s="98"/>
      <c r="D27" s="98"/>
      <c r="E27" s="98"/>
      <c r="F27" s="98"/>
      <c r="G27" s="98"/>
      <c r="H27" s="98"/>
      <c r="J27" s="20"/>
      <c r="K27" s="20"/>
      <c r="L27" s="21"/>
      <c r="M27" s="22"/>
      <c r="N27" s="23"/>
      <c r="O27" s="24"/>
    </row>
    <row r="28" spans="1:15" ht="13.8" x14ac:dyDescent="0.3">
      <c r="A28" s="11"/>
      <c r="B28" s="11"/>
      <c r="C28" s="11"/>
      <c r="D28" s="11"/>
      <c r="E28" s="11"/>
      <c r="F28" s="11"/>
      <c r="G28" s="11"/>
      <c r="J28" s="20"/>
      <c r="K28" s="20"/>
      <c r="L28" s="21"/>
      <c r="M28" s="22"/>
      <c r="N28" s="23"/>
      <c r="O28" s="24"/>
    </row>
    <row r="29" spans="1:15" ht="13.8" x14ac:dyDescent="0.3">
      <c r="A29" s="5" t="s">
        <v>85</v>
      </c>
      <c r="J29" s="20"/>
      <c r="K29" s="20"/>
      <c r="L29" s="21"/>
      <c r="M29" s="22"/>
      <c r="N29" s="23"/>
      <c r="O29" s="24"/>
    </row>
    <row r="30" spans="1:15" ht="13.8" x14ac:dyDescent="0.3">
      <c r="J30" s="20"/>
      <c r="K30" s="20"/>
      <c r="L30" s="24"/>
      <c r="M30" s="22"/>
      <c r="N30" s="23"/>
      <c r="O30" s="24"/>
    </row>
    <row r="31" spans="1:15" ht="13.8" x14ac:dyDescent="0.3">
      <c r="A31" s="12" t="s">
        <v>86</v>
      </c>
      <c r="J31" s="20"/>
      <c r="K31" s="20"/>
      <c r="L31" s="21"/>
      <c r="M31" s="22"/>
      <c r="N31" s="23"/>
      <c r="O31" s="24"/>
    </row>
    <row r="32" spans="1:15" ht="12.75" customHeight="1" x14ac:dyDescent="0.3">
      <c r="A32" s="98" t="s">
        <v>106</v>
      </c>
      <c r="B32" s="98"/>
      <c r="C32" s="98"/>
      <c r="D32" s="98"/>
      <c r="E32" s="98"/>
      <c r="F32" s="98"/>
      <c r="G32" s="98"/>
      <c r="H32" s="98"/>
      <c r="J32" s="20"/>
      <c r="K32" s="20"/>
      <c r="L32" s="21"/>
      <c r="M32" s="22"/>
      <c r="N32" s="23"/>
      <c r="O32" s="24"/>
    </row>
    <row r="33" spans="1:15" ht="13.8" x14ac:dyDescent="0.3">
      <c r="A33" s="98"/>
      <c r="B33" s="98"/>
      <c r="C33" s="98"/>
      <c r="D33" s="98"/>
      <c r="E33" s="98"/>
      <c r="F33" s="98"/>
      <c r="G33" s="98"/>
      <c r="H33" s="98"/>
      <c r="J33" s="20"/>
      <c r="K33" s="20"/>
      <c r="L33" s="21"/>
      <c r="M33" s="22"/>
      <c r="N33" s="23"/>
      <c r="O33" s="24"/>
    </row>
    <row r="34" spans="1:15" ht="13.8" x14ac:dyDescent="0.3">
      <c r="A34" s="98"/>
      <c r="B34" s="98"/>
      <c r="C34" s="98"/>
      <c r="D34" s="98"/>
      <c r="E34" s="98"/>
      <c r="F34" s="98"/>
      <c r="G34" s="98"/>
      <c r="H34" s="98"/>
      <c r="J34" s="20"/>
      <c r="K34" s="20"/>
      <c r="L34" s="21"/>
      <c r="M34" s="22"/>
      <c r="N34" s="23"/>
      <c r="O34" s="24"/>
    </row>
    <row r="35" spans="1:15" ht="13.8" x14ac:dyDescent="0.3">
      <c r="A35" s="11"/>
      <c r="B35" s="11"/>
      <c r="C35" s="11"/>
      <c r="D35" s="11"/>
      <c r="E35" s="11"/>
      <c r="F35" s="11"/>
      <c r="G35" s="11"/>
      <c r="J35" s="20"/>
      <c r="K35" s="20"/>
      <c r="L35" s="21"/>
      <c r="M35" s="22"/>
      <c r="N35" s="23"/>
      <c r="O35" s="24"/>
    </row>
    <row r="36" spans="1:15" ht="12.75" customHeight="1" x14ac:dyDescent="0.3">
      <c r="A36" s="98" t="s">
        <v>107</v>
      </c>
      <c r="B36" s="98"/>
      <c r="C36" s="98"/>
      <c r="D36" s="98"/>
      <c r="E36" s="98"/>
      <c r="F36" s="98"/>
      <c r="G36" s="98"/>
      <c r="H36" s="98"/>
      <c r="J36" s="20"/>
      <c r="K36" s="20"/>
      <c r="L36" s="21"/>
      <c r="M36" s="22"/>
      <c r="N36" s="23"/>
      <c r="O36" s="24"/>
    </row>
    <row r="37" spans="1:15" ht="13.8" x14ac:dyDescent="0.3">
      <c r="A37" s="98"/>
      <c r="B37" s="98"/>
      <c r="C37" s="98"/>
      <c r="D37" s="98"/>
      <c r="E37" s="98"/>
      <c r="F37" s="98"/>
      <c r="G37" s="98"/>
      <c r="H37" s="98"/>
      <c r="J37" s="20"/>
      <c r="K37" s="20"/>
      <c r="L37" s="24"/>
      <c r="M37" s="22"/>
      <c r="N37" s="23"/>
      <c r="O37" s="24"/>
    </row>
    <row r="38" spans="1:15" ht="13.8" x14ac:dyDescent="0.3">
      <c r="A38" s="98"/>
      <c r="B38" s="98"/>
      <c r="C38" s="98"/>
      <c r="D38" s="98"/>
      <c r="E38" s="98"/>
      <c r="F38" s="98"/>
      <c r="G38" s="98"/>
      <c r="H38" s="98"/>
      <c r="J38" s="20"/>
      <c r="K38" s="20"/>
      <c r="L38" s="21"/>
      <c r="M38" s="22"/>
      <c r="N38" s="23"/>
      <c r="O38" s="24"/>
    </row>
    <row r="39" spans="1:15" ht="13.8" x14ac:dyDescent="0.3">
      <c r="A39" s="98"/>
      <c r="B39" s="98"/>
      <c r="C39" s="98"/>
      <c r="D39" s="98"/>
      <c r="E39" s="98"/>
      <c r="F39" s="98"/>
      <c r="G39" s="98"/>
      <c r="H39" s="98"/>
      <c r="J39" s="20"/>
      <c r="K39" s="20"/>
      <c r="L39" s="21"/>
      <c r="M39" s="22"/>
      <c r="N39" s="23"/>
      <c r="O39" s="24"/>
    </row>
    <row r="40" spans="1:15" ht="13.8" x14ac:dyDescent="0.3">
      <c r="J40" s="20"/>
      <c r="K40" s="20"/>
      <c r="L40" s="24"/>
      <c r="M40" s="22"/>
      <c r="N40" s="23"/>
      <c r="O40" s="24"/>
    </row>
    <row r="41" spans="1:15" ht="13.8" x14ac:dyDescent="0.3">
      <c r="A41" s="13" t="s">
        <v>102</v>
      </c>
      <c r="B41" s="11"/>
      <c r="C41" s="11"/>
      <c r="D41" s="11"/>
      <c r="E41" s="11"/>
      <c r="F41" s="11"/>
      <c r="G41" s="11"/>
      <c r="J41" s="20"/>
      <c r="K41" s="20"/>
      <c r="L41" s="21"/>
      <c r="M41" s="22"/>
      <c r="N41" s="23"/>
      <c r="O41" s="24"/>
    </row>
    <row r="42" spans="1:15" ht="13.8" x14ac:dyDescent="0.3">
      <c r="J42" s="20"/>
      <c r="K42" s="20"/>
      <c r="L42" s="21"/>
      <c r="M42" s="22"/>
      <c r="N42" s="23"/>
      <c r="O42" s="24"/>
    </row>
    <row r="43" spans="1:15" ht="14.4" thickBot="1" x14ac:dyDescent="0.35">
      <c r="A43" s="12" t="s">
        <v>87</v>
      </c>
      <c r="J43" s="20"/>
      <c r="K43" s="20"/>
      <c r="L43" s="21"/>
      <c r="M43" s="22"/>
      <c r="N43" s="23"/>
      <c r="O43" s="24"/>
    </row>
    <row r="44" spans="1:15" ht="33" customHeight="1" thickBot="1" x14ac:dyDescent="0.35">
      <c r="A44" s="25" t="s">
        <v>90</v>
      </c>
      <c r="B44" s="25" t="s">
        <v>39</v>
      </c>
      <c r="C44" s="26" t="s">
        <v>40</v>
      </c>
      <c r="J44" s="20"/>
      <c r="K44" s="20"/>
      <c r="L44" s="21"/>
      <c r="M44" s="22"/>
      <c r="N44" s="23"/>
      <c r="O44" s="24"/>
    </row>
    <row r="45" spans="1:15" ht="13.8" x14ac:dyDescent="0.3">
      <c r="A45" s="27" t="s">
        <v>41</v>
      </c>
      <c r="B45" s="28">
        <v>67404</v>
      </c>
      <c r="C45" s="29">
        <v>12.81</v>
      </c>
      <c r="J45" s="20"/>
      <c r="K45" s="20"/>
      <c r="L45" s="21"/>
      <c r="M45" s="22"/>
      <c r="N45" s="23"/>
      <c r="O45" s="24"/>
    </row>
    <row r="46" spans="1:15" ht="13.8" x14ac:dyDescent="0.3">
      <c r="A46" s="27" t="s">
        <v>42</v>
      </c>
      <c r="B46" s="28">
        <v>66186</v>
      </c>
      <c r="C46" s="29">
        <v>12.58</v>
      </c>
      <c r="J46" s="20"/>
      <c r="K46" s="20"/>
      <c r="L46" s="21"/>
      <c r="M46" s="22"/>
      <c r="N46" s="23"/>
      <c r="O46" s="24"/>
    </row>
    <row r="47" spans="1:15" ht="13.8" x14ac:dyDescent="0.3">
      <c r="A47" s="27" t="s">
        <v>43</v>
      </c>
      <c r="B47" s="28">
        <v>62838</v>
      </c>
      <c r="C47" s="29">
        <v>11.94</v>
      </c>
      <c r="J47" s="20"/>
      <c r="K47" s="20"/>
      <c r="L47" s="21"/>
      <c r="M47" s="22"/>
      <c r="N47" s="23"/>
      <c r="O47" s="24"/>
    </row>
    <row r="48" spans="1:15" ht="13.8" x14ac:dyDescent="0.3">
      <c r="A48" s="27" t="s">
        <v>44</v>
      </c>
      <c r="B48" s="28">
        <v>49587</v>
      </c>
      <c r="C48" s="29">
        <v>9.42</v>
      </c>
      <c r="J48" s="20"/>
      <c r="K48" s="20"/>
      <c r="L48" s="21"/>
      <c r="M48" s="22"/>
      <c r="N48" s="23"/>
      <c r="O48" s="24"/>
    </row>
    <row r="49" spans="1:15" ht="13.8" x14ac:dyDescent="0.3">
      <c r="A49" s="27" t="s">
        <v>45</v>
      </c>
      <c r="B49" s="28">
        <v>42153</v>
      </c>
      <c r="C49" s="29">
        <v>8.01</v>
      </c>
      <c r="J49" s="20"/>
      <c r="K49" s="20"/>
      <c r="L49" s="21"/>
      <c r="M49" s="22"/>
      <c r="N49" s="23"/>
      <c r="O49" s="24"/>
    </row>
    <row r="50" spans="1:15" ht="13.8" x14ac:dyDescent="0.3">
      <c r="A50" s="27" t="s">
        <v>46</v>
      </c>
      <c r="B50" s="28">
        <v>40218</v>
      </c>
      <c r="C50" s="29">
        <v>7.64</v>
      </c>
      <c r="J50" s="20"/>
      <c r="K50" s="30"/>
      <c r="L50" s="30"/>
      <c r="M50" s="30"/>
      <c r="N50" s="30"/>
      <c r="O50" s="30"/>
    </row>
    <row r="51" spans="1:15" ht="13.8" x14ac:dyDescent="0.3">
      <c r="A51" s="27" t="s">
        <v>47</v>
      </c>
      <c r="B51" s="28">
        <v>39231</v>
      </c>
      <c r="C51" s="29">
        <v>7.46</v>
      </c>
      <c r="J51" s="20"/>
      <c r="K51" s="30"/>
      <c r="L51" s="30"/>
      <c r="M51" s="30"/>
      <c r="N51" s="30"/>
      <c r="O51" s="30"/>
    </row>
    <row r="52" spans="1:15" ht="13.8" x14ac:dyDescent="0.3">
      <c r="A52" s="27" t="s">
        <v>48</v>
      </c>
      <c r="B52" s="28">
        <v>38412</v>
      </c>
      <c r="C52" s="29">
        <v>7.3</v>
      </c>
      <c r="J52" s="20"/>
      <c r="K52" s="20"/>
      <c r="L52" s="21"/>
      <c r="M52" s="22"/>
      <c r="N52" s="23"/>
      <c r="O52" s="24"/>
    </row>
    <row r="53" spans="1:15" ht="13.8" x14ac:dyDescent="0.3">
      <c r="A53" s="27" t="s">
        <v>49</v>
      </c>
      <c r="B53" s="28">
        <v>32832</v>
      </c>
      <c r="C53" s="29">
        <v>6.24</v>
      </c>
      <c r="J53" s="20"/>
      <c r="K53" s="20"/>
      <c r="L53" s="21"/>
      <c r="M53" s="22"/>
      <c r="N53" s="23"/>
      <c r="O53" s="24"/>
    </row>
    <row r="54" spans="1:15" ht="13.8" x14ac:dyDescent="0.3">
      <c r="A54" s="27" t="s">
        <v>50</v>
      </c>
      <c r="B54" s="28">
        <v>25101</v>
      </c>
      <c r="C54" s="29">
        <v>4.7699999999999996</v>
      </c>
      <c r="J54" s="20"/>
      <c r="K54" s="20"/>
      <c r="L54" s="21"/>
      <c r="M54" s="22"/>
      <c r="N54" s="23"/>
      <c r="O54" s="24"/>
    </row>
    <row r="55" spans="1:15" ht="13.8" x14ac:dyDescent="0.3">
      <c r="A55" s="27" t="s">
        <v>51</v>
      </c>
      <c r="B55" s="28">
        <v>19335</v>
      </c>
      <c r="C55" s="29">
        <v>3.67</v>
      </c>
      <c r="J55" s="20"/>
      <c r="K55" s="20"/>
      <c r="L55" s="21"/>
      <c r="M55" s="22"/>
      <c r="N55" s="23"/>
      <c r="O55" s="24"/>
    </row>
    <row r="56" spans="1:15" ht="13.8" x14ac:dyDescent="0.3">
      <c r="A56" s="27" t="s">
        <v>52</v>
      </c>
      <c r="B56" s="28">
        <v>13740</v>
      </c>
      <c r="C56" s="29">
        <v>2.61</v>
      </c>
      <c r="J56" s="20"/>
      <c r="K56" s="20"/>
      <c r="L56" s="21"/>
      <c r="M56" s="22"/>
      <c r="N56" s="23"/>
      <c r="O56" s="24"/>
    </row>
    <row r="57" spans="1:15" ht="13.8" x14ac:dyDescent="0.3">
      <c r="A57" s="27" t="s">
        <v>53</v>
      </c>
      <c r="B57" s="28">
        <v>11424</v>
      </c>
      <c r="C57" s="29">
        <v>2.17</v>
      </c>
      <c r="J57" s="20"/>
      <c r="K57" s="20"/>
      <c r="L57" s="21"/>
      <c r="M57" s="22"/>
      <c r="N57" s="23"/>
      <c r="O57" s="24"/>
    </row>
    <row r="58" spans="1:15" ht="13.8" x14ac:dyDescent="0.3">
      <c r="A58" s="27" t="s">
        <v>54</v>
      </c>
      <c r="B58" s="27">
        <v>8043</v>
      </c>
      <c r="C58" s="29">
        <v>1.53</v>
      </c>
      <c r="J58" s="20"/>
      <c r="K58" s="20"/>
      <c r="L58" s="21"/>
      <c r="M58" s="22"/>
      <c r="N58" s="23"/>
      <c r="O58" s="24"/>
    </row>
    <row r="59" spans="1:15" ht="13.8" x14ac:dyDescent="0.3">
      <c r="A59" s="27" t="s">
        <v>55</v>
      </c>
      <c r="B59" s="27">
        <v>5046</v>
      </c>
      <c r="C59" s="29">
        <v>0.96</v>
      </c>
      <c r="J59" s="20"/>
      <c r="K59" s="30"/>
      <c r="L59" s="30"/>
      <c r="M59" s="30"/>
      <c r="N59" s="30"/>
      <c r="O59" s="30"/>
    </row>
    <row r="60" spans="1:15" ht="13.8" x14ac:dyDescent="0.3">
      <c r="A60" s="27" t="s">
        <v>56</v>
      </c>
      <c r="B60" s="27">
        <v>2736</v>
      </c>
      <c r="C60" s="29">
        <v>0.52</v>
      </c>
      <c r="J60" s="20"/>
      <c r="K60" s="20"/>
      <c r="L60" s="21"/>
      <c r="M60" s="22"/>
      <c r="N60" s="23"/>
      <c r="O60" s="24"/>
    </row>
    <row r="61" spans="1:15" ht="13.8" x14ac:dyDescent="0.3">
      <c r="A61" s="27" t="s">
        <v>57</v>
      </c>
      <c r="B61" s="27">
        <v>1251</v>
      </c>
      <c r="C61" s="29">
        <v>0.24</v>
      </c>
      <c r="J61" s="20"/>
      <c r="K61" s="20"/>
      <c r="L61" s="21"/>
      <c r="M61" s="22"/>
      <c r="N61" s="23"/>
      <c r="O61" s="24"/>
    </row>
    <row r="62" spans="1:15" ht="14.4" thickBot="1" x14ac:dyDescent="0.35">
      <c r="A62" s="31" t="s">
        <v>58</v>
      </c>
      <c r="B62" s="31">
        <v>699</v>
      </c>
      <c r="C62" s="32">
        <v>0.13</v>
      </c>
      <c r="J62" s="20"/>
      <c r="K62" s="20"/>
      <c r="L62" s="21"/>
      <c r="M62" s="22"/>
      <c r="N62" s="23"/>
      <c r="O62" s="24"/>
    </row>
    <row r="63" spans="1:15" ht="13.8" x14ac:dyDescent="0.3">
      <c r="J63" s="20"/>
      <c r="K63" s="20"/>
      <c r="L63" s="24"/>
      <c r="M63" s="22"/>
      <c r="N63" s="23"/>
      <c r="O63" s="24"/>
    </row>
    <row r="64" spans="1:15" ht="13.8" x14ac:dyDescent="0.3">
      <c r="A64" s="12" t="s">
        <v>59</v>
      </c>
      <c r="J64" s="20"/>
      <c r="K64" s="20"/>
      <c r="L64" s="21"/>
      <c r="M64" s="22"/>
      <c r="N64" s="23"/>
      <c r="O64" s="24"/>
    </row>
    <row r="65" spans="1:15" ht="13.8" x14ac:dyDescent="0.3">
      <c r="A65" s="98" t="s">
        <v>88</v>
      </c>
      <c r="B65" s="98"/>
      <c r="C65" s="98"/>
      <c r="D65" s="98"/>
      <c r="E65" s="98"/>
      <c r="F65" s="98"/>
      <c r="G65" s="98"/>
      <c r="H65" s="98"/>
      <c r="J65" s="20"/>
      <c r="K65" s="30"/>
      <c r="L65" s="30"/>
      <c r="M65" s="30"/>
      <c r="N65" s="30"/>
      <c r="O65" s="30"/>
    </row>
    <row r="66" spans="1:15" ht="13.8" x14ac:dyDescent="0.3">
      <c r="A66" s="98"/>
      <c r="B66" s="98"/>
      <c r="C66" s="98"/>
      <c r="D66" s="98"/>
      <c r="E66" s="98"/>
      <c r="F66" s="98"/>
      <c r="G66" s="98"/>
      <c r="H66" s="98"/>
      <c r="J66" s="20"/>
      <c r="K66" s="20"/>
      <c r="L66" s="21"/>
      <c r="M66" s="22"/>
      <c r="N66" s="23"/>
      <c r="O66" s="24"/>
    </row>
    <row r="67" spans="1:15" ht="13.8" x14ac:dyDescent="0.3">
      <c r="A67" s="98"/>
      <c r="B67" s="98"/>
      <c r="C67" s="98"/>
      <c r="D67" s="98"/>
      <c r="E67" s="98"/>
      <c r="F67" s="98"/>
      <c r="G67" s="98"/>
      <c r="H67" s="98"/>
      <c r="J67" s="20"/>
      <c r="K67" s="20"/>
      <c r="L67" s="21"/>
      <c r="M67" s="22"/>
      <c r="N67" s="23"/>
      <c r="O67" s="24"/>
    </row>
    <row r="68" spans="1:15" ht="13.8" x14ac:dyDescent="0.3">
      <c r="J68" s="20"/>
      <c r="K68" s="20"/>
      <c r="L68" s="21"/>
      <c r="M68" s="22"/>
      <c r="N68" s="23"/>
      <c r="O68" s="24"/>
    </row>
    <row r="69" spans="1:15" ht="13.8" x14ac:dyDescent="0.3">
      <c r="A69" s="98" t="s">
        <v>89</v>
      </c>
      <c r="B69" s="98"/>
      <c r="C69" s="98"/>
      <c r="D69" s="98"/>
      <c r="E69" s="98"/>
      <c r="F69" s="98"/>
      <c r="G69" s="98"/>
      <c r="H69" s="98"/>
      <c r="J69" s="20"/>
      <c r="K69" s="20"/>
      <c r="L69" s="21"/>
      <c r="M69" s="22"/>
      <c r="N69" s="23"/>
      <c r="O69" s="24"/>
    </row>
    <row r="70" spans="1:15" ht="13.8" x14ac:dyDescent="0.3">
      <c r="A70" s="98"/>
      <c r="B70" s="98"/>
      <c r="C70" s="98"/>
      <c r="D70" s="98"/>
      <c r="E70" s="98"/>
      <c r="F70" s="98"/>
      <c r="G70" s="98"/>
      <c r="H70" s="98"/>
      <c r="J70" s="20"/>
      <c r="K70" s="20"/>
      <c r="L70" s="24"/>
      <c r="M70" s="22"/>
      <c r="N70" s="23"/>
      <c r="O70" s="24"/>
    </row>
    <row r="71" spans="1:15" ht="13.8" x14ac:dyDescent="0.3">
      <c r="J71" s="20"/>
      <c r="K71" s="30"/>
      <c r="L71" s="30"/>
      <c r="M71" s="30"/>
      <c r="N71" s="30"/>
      <c r="O71" s="30"/>
    </row>
    <row r="72" spans="1:15" ht="13.8" x14ac:dyDescent="0.3">
      <c r="A72" s="12" t="s">
        <v>60</v>
      </c>
      <c r="J72" s="20"/>
      <c r="K72" s="20"/>
      <c r="L72" s="24"/>
      <c r="M72" s="22"/>
      <c r="N72" s="23"/>
      <c r="O72" s="24"/>
    </row>
    <row r="73" spans="1:15" ht="13.8" x14ac:dyDescent="0.3">
      <c r="A73" s="98" t="s">
        <v>108</v>
      </c>
      <c r="B73" s="98"/>
      <c r="C73" s="98"/>
      <c r="D73" s="98"/>
      <c r="E73" s="98"/>
      <c r="F73" s="98"/>
      <c r="G73" s="98"/>
      <c r="H73" s="98"/>
      <c r="J73" s="20"/>
      <c r="K73" s="20"/>
      <c r="L73" s="24"/>
      <c r="M73" s="22"/>
      <c r="N73" s="23"/>
      <c r="O73" s="24"/>
    </row>
    <row r="74" spans="1:15" ht="13.8" x14ac:dyDescent="0.3">
      <c r="A74" s="98"/>
      <c r="B74" s="98"/>
      <c r="C74" s="98"/>
      <c r="D74" s="98"/>
      <c r="E74" s="98"/>
      <c r="F74" s="98"/>
      <c r="G74" s="98"/>
      <c r="H74" s="98"/>
      <c r="J74" s="20"/>
      <c r="K74" s="20"/>
      <c r="L74" s="24"/>
      <c r="M74" s="22"/>
      <c r="N74" s="23"/>
      <c r="O74" s="24"/>
    </row>
    <row r="75" spans="1:15" ht="13.8" x14ac:dyDescent="0.3">
      <c r="A75" s="98"/>
      <c r="B75" s="98"/>
      <c r="C75" s="98"/>
      <c r="D75" s="98"/>
      <c r="E75" s="98"/>
      <c r="F75" s="98"/>
      <c r="G75" s="98"/>
      <c r="H75" s="98"/>
      <c r="J75" s="20"/>
      <c r="K75" s="20"/>
      <c r="L75" s="24"/>
      <c r="M75" s="22"/>
      <c r="N75" s="23"/>
      <c r="O75" s="24"/>
    </row>
    <row r="76" spans="1:15" ht="13.8" x14ac:dyDescent="0.3">
      <c r="A76" s="98"/>
      <c r="B76" s="98"/>
      <c r="C76" s="98"/>
      <c r="D76" s="98"/>
      <c r="E76" s="98"/>
      <c r="F76" s="98"/>
      <c r="G76" s="98"/>
      <c r="H76" s="98"/>
      <c r="J76" s="20"/>
      <c r="K76" s="20"/>
      <c r="L76" s="24"/>
      <c r="M76" s="22"/>
      <c r="N76" s="23"/>
      <c r="O76" s="24"/>
    </row>
    <row r="77" spans="1:15" ht="13.8" x14ac:dyDescent="0.3">
      <c r="A77" s="98"/>
      <c r="B77" s="98"/>
      <c r="C77" s="98"/>
      <c r="D77" s="98"/>
      <c r="E77" s="98"/>
      <c r="F77" s="98"/>
      <c r="G77" s="98"/>
      <c r="H77" s="98"/>
      <c r="J77" s="20"/>
      <c r="K77" s="20"/>
      <c r="L77" s="24"/>
      <c r="M77" s="22"/>
      <c r="N77" s="23"/>
      <c r="O77" s="24"/>
    </row>
    <row r="78" spans="1:15" ht="13.8" x14ac:dyDescent="0.3">
      <c r="J78" s="20"/>
      <c r="K78" s="20"/>
      <c r="L78" s="24"/>
      <c r="M78" s="22"/>
      <c r="N78" s="23"/>
      <c r="O78" s="24"/>
    </row>
    <row r="79" spans="1:15" ht="13.8" x14ac:dyDescent="0.3">
      <c r="J79" s="20"/>
      <c r="K79" s="20"/>
      <c r="L79" s="24"/>
      <c r="M79" s="22"/>
      <c r="N79" s="23"/>
      <c r="O79" s="24"/>
    </row>
    <row r="80" spans="1:15" ht="13.8" x14ac:dyDescent="0.3">
      <c r="J80" s="20"/>
      <c r="K80" s="20"/>
      <c r="L80" s="24"/>
      <c r="M80" s="22"/>
      <c r="N80" s="23"/>
      <c r="O80" s="24"/>
    </row>
    <row r="81" spans="9:16" ht="13.8" x14ac:dyDescent="0.3">
      <c r="J81" s="20"/>
      <c r="K81" s="20"/>
      <c r="L81" s="24"/>
      <c r="M81" s="22"/>
      <c r="N81" s="23"/>
      <c r="O81" s="24"/>
    </row>
    <row r="82" spans="9:16" ht="13.8" x14ac:dyDescent="0.3">
      <c r="J82" s="20"/>
      <c r="K82" s="20"/>
      <c r="L82" s="24"/>
      <c r="M82" s="22"/>
      <c r="N82" s="23"/>
      <c r="O82" s="24"/>
    </row>
    <row r="83" spans="9:16" ht="13.8" x14ac:dyDescent="0.3">
      <c r="J83" s="20"/>
      <c r="K83" s="20"/>
      <c r="L83" s="21"/>
      <c r="M83" s="22"/>
      <c r="N83" s="23"/>
      <c r="O83" s="24"/>
    </row>
    <row r="84" spans="9:16" ht="13.8" x14ac:dyDescent="0.3">
      <c r="J84" s="20"/>
      <c r="K84" s="20"/>
      <c r="L84" s="21"/>
      <c r="M84" s="22"/>
      <c r="N84" s="23"/>
      <c r="O84" s="24"/>
    </row>
    <row r="85" spans="9:16" ht="13.8" x14ac:dyDescent="0.3">
      <c r="J85" s="20"/>
      <c r="K85" s="20"/>
      <c r="L85" s="21"/>
      <c r="M85" s="22"/>
      <c r="N85" s="23"/>
      <c r="O85" s="24"/>
    </row>
    <row r="86" spans="9:16" ht="13.8" x14ac:dyDescent="0.3">
      <c r="J86" s="20"/>
      <c r="K86" s="20"/>
      <c r="L86" s="24"/>
      <c r="M86" s="22"/>
      <c r="N86" s="23"/>
      <c r="O86" s="24"/>
    </row>
    <row r="87" spans="9:16" ht="13.8" x14ac:dyDescent="0.3">
      <c r="I87" s="20"/>
      <c r="J87" s="20"/>
      <c r="K87" s="20"/>
      <c r="L87" s="20"/>
      <c r="M87" s="20"/>
      <c r="N87" s="20"/>
      <c r="O87" s="20"/>
      <c r="P87" s="20"/>
    </row>
    <row r="88" spans="9:16" ht="13.8" x14ac:dyDescent="0.3">
      <c r="I88" s="20"/>
      <c r="J88" s="20"/>
      <c r="K88" s="20"/>
      <c r="L88" s="20"/>
      <c r="M88" s="20"/>
      <c r="N88" s="20"/>
      <c r="O88" s="20"/>
      <c r="P88" s="20"/>
    </row>
    <row r="89" spans="9:16" ht="13.8" x14ac:dyDescent="0.3">
      <c r="I89" s="20"/>
      <c r="J89" s="20"/>
      <c r="K89" s="20"/>
      <c r="L89" s="20"/>
      <c r="M89" s="20"/>
      <c r="N89" s="20"/>
      <c r="O89" s="20"/>
      <c r="P89" s="20"/>
    </row>
    <row r="90" spans="9:16" ht="13.8" x14ac:dyDescent="0.3">
      <c r="I90" s="20"/>
      <c r="J90" s="20"/>
      <c r="K90" s="20"/>
      <c r="L90" s="20"/>
      <c r="M90" s="20"/>
      <c r="N90" s="20"/>
      <c r="O90" s="20"/>
      <c r="P90" s="20"/>
    </row>
    <row r="91" spans="9:16" ht="13.8" x14ac:dyDescent="0.3">
      <c r="I91" s="20"/>
      <c r="J91" s="20"/>
      <c r="K91" s="20"/>
      <c r="L91" s="20"/>
      <c r="M91" s="20"/>
      <c r="N91" s="20"/>
      <c r="O91" s="20"/>
      <c r="P91" s="20"/>
    </row>
    <row r="92" spans="9:16" ht="13.8" x14ac:dyDescent="0.3">
      <c r="I92" s="20"/>
      <c r="J92" s="20"/>
      <c r="K92" s="20"/>
      <c r="L92" s="20"/>
      <c r="M92" s="20"/>
      <c r="N92" s="20"/>
      <c r="O92" s="20"/>
      <c r="P92" s="20"/>
    </row>
    <row r="93" spans="9:16" ht="13.8" x14ac:dyDescent="0.3">
      <c r="I93" s="20"/>
      <c r="J93" s="20"/>
      <c r="K93" s="20"/>
      <c r="L93" s="20"/>
      <c r="M93" s="20"/>
      <c r="N93" s="20"/>
      <c r="O93" s="20"/>
      <c r="P93" s="20"/>
    </row>
    <row r="94" spans="9:16" ht="13.8" x14ac:dyDescent="0.3">
      <c r="I94" s="20"/>
      <c r="J94" s="20"/>
      <c r="K94" s="20"/>
      <c r="L94" s="20"/>
      <c r="M94" s="20"/>
      <c r="N94" s="20"/>
      <c r="O94" s="20"/>
      <c r="P94" s="20"/>
    </row>
    <row r="95" spans="9:16" ht="13.8" x14ac:dyDescent="0.3">
      <c r="I95" s="20"/>
      <c r="J95" s="20"/>
      <c r="K95" s="20"/>
      <c r="L95" s="20"/>
      <c r="M95" s="20"/>
      <c r="N95" s="20"/>
      <c r="O95" s="20"/>
      <c r="P95" s="20"/>
    </row>
    <row r="96" spans="9:16" ht="13.8" x14ac:dyDescent="0.3">
      <c r="I96" s="20"/>
      <c r="J96" s="20"/>
      <c r="K96" s="20"/>
      <c r="L96" s="20"/>
      <c r="M96" s="20"/>
      <c r="N96" s="20"/>
      <c r="O96" s="20"/>
      <c r="P96" s="20"/>
    </row>
    <row r="97" spans="9:16" ht="13.8" x14ac:dyDescent="0.3">
      <c r="I97" s="20"/>
      <c r="J97" s="20"/>
      <c r="K97" s="20"/>
      <c r="L97" s="20"/>
      <c r="M97" s="20"/>
      <c r="N97" s="20"/>
      <c r="O97" s="20"/>
      <c r="P97" s="20"/>
    </row>
    <row r="98" spans="9:16" ht="13.8" x14ac:dyDescent="0.3">
      <c r="J98" s="20"/>
      <c r="K98" s="20"/>
      <c r="L98" s="21"/>
      <c r="M98" s="22"/>
      <c r="N98" s="23"/>
      <c r="O98" s="24"/>
    </row>
    <row r="99" spans="9:16" ht="13.8" x14ac:dyDescent="0.3">
      <c r="J99" s="20"/>
      <c r="K99" s="20"/>
      <c r="L99" s="24"/>
      <c r="M99" s="22"/>
      <c r="N99" s="23"/>
      <c r="O99" s="24"/>
    </row>
    <row r="100" spans="9:16" ht="13.8" x14ac:dyDescent="0.3">
      <c r="J100" s="20"/>
      <c r="K100" s="20"/>
      <c r="L100" s="21"/>
      <c r="M100" s="22"/>
      <c r="N100" s="23"/>
      <c r="O100" s="24"/>
    </row>
    <row r="101" spans="9:16" ht="13.8" x14ac:dyDescent="0.3">
      <c r="J101" s="20"/>
      <c r="K101" s="20"/>
      <c r="L101" s="24"/>
      <c r="M101" s="22"/>
      <c r="N101" s="23"/>
      <c r="O101" s="24"/>
    </row>
    <row r="102" spans="9:16" ht="13.8" x14ac:dyDescent="0.3">
      <c r="J102" s="20"/>
      <c r="K102" s="20"/>
      <c r="L102" s="21"/>
      <c r="M102" s="22"/>
      <c r="N102" s="23"/>
      <c r="O102" s="24"/>
    </row>
    <row r="103" spans="9:16" ht="13.8" x14ac:dyDescent="0.3">
      <c r="J103" s="20"/>
      <c r="K103" s="20"/>
      <c r="L103" s="21"/>
      <c r="M103" s="22"/>
      <c r="N103" s="23"/>
      <c r="O103" s="24"/>
    </row>
    <row r="104" spans="9:16" ht="13.8" x14ac:dyDescent="0.3">
      <c r="J104" s="20"/>
      <c r="K104" s="20"/>
      <c r="L104" s="21"/>
      <c r="M104" s="22"/>
      <c r="N104" s="23"/>
      <c r="O104" s="24"/>
    </row>
    <row r="105" spans="9:16" ht="13.8" x14ac:dyDescent="0.3">
      <c r="J105" s="20"/>
      <c r="K105" s="20"/>
      <c r="L105" s="21"/>
      <c r="M105" s="22"/>
      <c r="N105" s="23"/>
      <c r="O105" s="24"/>
    </row>
    <row r="106" spans="9:16" ht="13.8" x14ac:dyDescent="0.3">
      <c r="J106" s="20"/>
      <c r="K106" s="20"/>
      <c r="L106" s="21"/>
      <c r="M106" s="22"/>
      <c r="N106" s="23"/>
      <c r="O106" s="24"/>
    </row>
    <row r="107" spans="9:16" ht="13.8" x14ac:dyDescent="0.3">
      <c r="J107" s="20"/>
      <c r="K107" s="20"/>
      <c r="L107" s="21"/>
      <c r="M107" s="22"/>
      <c r="N107" s="23"/>
      <c r="O107" s="24"/>
    </row>
    <row r="108" spans="9:16" ht="13.8" x14ac:dyDescent="0.3">
      <c r="J108" s="20"/>
      <c r="K108" s="20"/>
      <c r="L108" s="21"/>
      <c r="M108" s="22"/>
      <c r="N108" s="23"/>
      <c r="O108" s="24"/>
    </row>
    <row r="109" spans="9:16" ht="13.8" x14ac:dyDescent="0.3">
      <c r="J109" s="20"/>
      <c r="K109" s="20"/>
      <c r="L109" s="21"/>
      <c r="M109" s="22"/>
      <c r="N109" s="23"/>
      <c r="O109" s="24"/>
    </row>
    <row r="110" spans="9:16" ht="13.8" x14ac:dyDescent="0.3">
      <c r="J110" s="20"/>
      <c r="K110" s="20"/>
      <c r="L110" s="21"/>
      <c r="M110" s="22"/>
      <c r="N110" s="23"/>
      <c r="O110" s="24"/>
    </row>
    <row r="111" spans="9:16" ht="13.8" x14ac:dyDescent="0.3">
      <c r="J111" s="20"/>
      <c r="K111" s="30"/>
      <c r="L111" s="30"/>
      <c r="M111" s="30"/>
      <c r="N111" s="30"/>
      <c r="O111" s="30"/>
    </row>
    <row r="112" spans="9:16" ht="13.8" x14ac:dyDescent="0.3">
      <c r="J112" s="20"/>
      <c r="K112" s="30"/>
      <c r="L112" s="30"/>
      <c r="M112" s="30"/>
      <c r="N112" s="30"/>
      <c r="O112" s="30"/>
    </row>
    <row r="113" spans="10:15" ht="13.8" x14ac:dyDescent="0.3">
      <c r="J113" s="20"/>
      <c r="K113" s="20"/>
      <c r="L113" s="21"/>
      <c r="M113" s="22"/>
      <c r="N113" s="23"/>
      <c r="O113" s="24"/>
    </row>
    <row r="114" spans="10:15" ht="13.8" x14ac:dyDescent="0.3">
      <c r="J114" s="20"/>
      <c r="K114" s="20"/>
      <c r="L114" s="21"/>
      <c r="M114" s="22"/>
      <c r="N114" s="23"/>
      <c r="O114" s="24"/>
    </row>
    <row r="115" spans="10:15" ht="13.8" x14ac:dyDescent="0.3">
      <c r="J115" s="20"/>
      <c r="K115" s="20"/>
      <c r="L115" s="21"/>
      <c r="M115" s="22"/>
      <c r="N115" s="23"/>
      <c r="O115" s="24"/>
    </row>
    <row r="116" spans="10:15" ht="13.8" x14ac:dyDescent="0.3">
      <c r="J116" s="20"/>
      <c r="K116" s="20"/>
      <c r="L116" s="21"/>
      <c r="M116" s="22"/>
      <c r="N116" s="23"/>
      <c r="O116" s="24"/>
    </row>
    <row r="117" spans="10:15" ht="13.8" x14ac:dyDescent="0.3">
      <c r="J117" s="20"/>
      <c r="K117" s="20"/>
      <c r="L117" s="21"/>
      <c r="M117" s="22"/>
      <c r="N117" s="23"/>
      <c r="O117" s="24"/>
    </row>
    <row r="118" spans="10:15" ht="13.8" x14ac:dyDescent="0.3">
      <c r="J118" s="20"/>
      <c r="K118" s="20"/>
      <c r="L118" s="21"/>
      <c r="M118" s="22"/>
      <c r="N118" s="23"/>
      <c r="O118" s="24"/>
    </row>
    <row r="119" spans="10:15" ht="13.8" x14ac:dyDescent="0.3">
      <c r="J119" s="20"/>
      <c r="K119" s="20"/>
      <c r="L119" s="21"/>
      <c r="M119" s="22"/>
      <c r="N119" s="23"/>
      <c r="O119" s="24"/>
    </row>
    <row r="120" spans="10:15" ht="13.8" x14ac:dyDescent="0.3">
      <c r="J120" s="20"/>
      <c r="K120" s="30"/>
      <c r="L120" s="30"/>
      <c r="M120" s="30"/>
      <c r="N120" s="30"/>
      <c r="O120" s="30"/>
    </row>
    <row r="121" spans="10:15" ht="13.8" x14ac:dyDescent="0.3">
      <c r="J121" s="20"/>
      <c r="K121" s="20"/>
      <c r="L121" s="21"/>
      <c r="M121" s="22"/>
      <c r="N121" s="23"/>
      <c r="O121" s="24"/>
    </row>
    <row r="122" spans="10:15" ht="13.8" x14ac:dyDescent="0.3">
      <c r="J122" s="20"/>
      <c r="K122" s="20"/>
      <c r="L122" s="21"/>
      <c r="M122" s="22"/>
      <c r="N122" s="23"/>
      <c r="O122" s="24"/>
    </row>
    <row r="123" spans="10:15" ht="13.8" x14ac:dyDescent="0.3">
      <c r="J123" s="20"/>
      <c r="K123" s="20"/>
      <c r="L123" s="21"/>
      <c r="M123" s="22"/>
      <c r="N123" s="23"/>
      <c r="O123" s="24"/>
    </row>
    <row r="124" spans="10:15" ht="13.8" x14ac:dyDescent="0.3">
      <c r="J124" s="20"/>
      <c r="K124" s="20"/>
      <c r="L124" s="24"/>
      <c r="M124" s="22"/>
      <c r="N124" s="23"/>
      <c r="O124" s="24"/>
    </row>
    <row r="125" spans="10:15" ht="13.8" x14ac:dyDescent="0.3">
      <c r="J125" s="20"/>
      <c r="K125" s="20"/>
      <c r="L125" s="21"/>
      <c r="M125" s="22"/>
      <c r="N125" s="23"/>
      <c r="O125" s="24"/>
    </row>
    <row r="126" spans="10:15" ht="13.8" x14ac:dyDescent="0.3">
      <c r="J126" s="20"/>
      <c r="K126" s="30"/>
      <c r="L126" s="30"/>
      <c r="M126" s="30"/>
      <c r="N126" s="30"/>
      <c r="O126" s="30"/>
    </row>
    <row r="127" spans="10:15" ht="13.8" x14ac:dyDescent="0.3">
      <c r="J127" s="20"/>
      <c r="K127" s="20"/>
      <c r="L127" s="21"/>
      <c r="M127" s="22"/>
      <c r="N127" s="23"/>
      <c r="O127" s="24"/>
    </row>
    <row r="128" spans="10:15" ht="13.8" x14ac:dyDescent="0.3">
      <c r="J128" s="20"/>
      <c r="K128" s="20"/>
      <c r="L128" s="21"/>
      <c r="M128" s="22"/>
      <c r="N128" s="23"/>
      <c r="O128" s="24"/>
    </row>
    <row r="129" spans="10:15" ht="13.8" x14ac:dyDescent="0.3">
      <c r="J129" s="20"/>
      <c r="K129" s="20"/>
      <c r="L129" s="21"/>
      <c r="M129" s="22"/>
      <c r="N129" s="23"/>
      <c r="O129" s="24"/>
    </row>
    <row r="130" spans="10:15" ht="13.8" x14ac:dyDescent="0.3">
      <c r="J130" s="20"/>
      <c r="K130" s="20"/>
      <c r="L130" s="21"/>
      <c r="M130" s="22"/>
      <c r="N130" s="23"/>
      <c r="O130" s="24"/>
    </row>
    <row r="131" spans="10:15" ht="13.8" x14ac:dyDescent="0.3">
      <c r="J131" s="20"/>
      <c r="K131" s="20"/>
      <c r="L131" s="24"/>
      <c r="M131" s="22"/>
      <c r="N131" s="23"/>
      <c r="O131" s="24"/>
    </row>
    <row r="132" spans="10:15" ht="13.8" x14ac:dyDescent="0.3">
      <c r="J132" s="20"/>
      <c r="K132" s="30"/>
      <c r="L132" s="30"/>
      <c r="M132" s="30"/>
      <c r="N132" s="30"/>
      <c r="O132" s="30"/>
    </row>
    <row r="133" spans="10:15" ht="13.8" x14ac:dyDescent="0.3">
      <c r="J133" s="20"/>
      <c r="K133" s="20"/>
      <c r="L133" s="24"/>
      <c r="M133" s="22"/>
      <c r="N133" s="23"/>
      <c r="O133" s="24"/>
    </row>
    <row r="134" spans="10:15" ht="13.8" x14ac:dyDescent="0.3">
      <c r="J134" s="20"/>
      <c r="K134" s="20"/>
      <c r="L134" s="24"/>
      <c r="M134" s="22"/>
      <c r="N134" s="23"/>
      <c r="O134" s="24"/>
    </row>
    <row r="135" spans="10:15" ht="13.8" x14ac:dyDescent="0.3">
      <c r="J135" s="20"/>
      <c r="K135" s="20"/>
      <c r="L135" s="24"/>
      <c r="M135" s="22"/>
      <c r="N135" s="23"/>
      <c r="O135" s="24"/>
    </row>
    <row r="136" spans="10:15" ht="13.8" x14ac:dyDescent="0.3">
      <c r="J136" s="20"/>
      <c r="K136" s="20"/>
      <c r="L136" s="24"/>
      <c r="M136" s="22"/>
      <c r="N136" s="23"/>
      <c r="O136" s="24"/>
    </row>
    <row r="137" spans="10:15" ht="13.8" x14ac:dyDescent="0.3">
      <c r="J137" s="20"/>
      <c r="K137" s="20"/>
      <c r="L137" s="24"/>
      <c r="M137" s="22"/>
      <c r="N137" s="23"/>
      <c r="O137" s="24"/>
    </row>
    <row r="138" spans="10:15" ht="13.8" x14ac:dyDescent="0.3">
      <c r="J138" s="20"/>
      <c r="K138" s="20"/>
      <c r="L138" s="24"/>
      <c r="M138" s="22"/>
      <c r="N138" s="23"/>
      <c r="O138" s="24"/>
    </row>
    <row r="139" spans="10:15" ht="13.8" x14ac:dyDescent="0.3">
      <c r="J139" s="20"/>
      <c r="K139" s="20"/>
      <c r="L139" s="24"/>
      <c r="M139" s="22"/>
      <c r="N139" s="23"/>
      <c r="O139" s="24"/>
    </row>
    <row r="140" spans="10:15" ht="13.8" x14ac:dyDescent="0.3">
      <c r="J140" s="20"/>
      <c r="K140" s="20"/>
      <c r="L140" s="24"/>
      <c r="M140" s="22"/>
      <c r="N140" s="23"/>
      <c r="O140" s="24"/>
    </row>
    <row r="141" spans="10:15" ht="13.8" x14ac:dyDescent="0.3">
      <c r="J141" s="20"/>
      <c r="K141" s="20"/>
      <c r="L141" s="24"/>
      <c r="M141" s="22"/>
      <c r="N141" s="23"/>
      <c r="O141" s="24"/>
    </row>
    <row r="142" spans="10:15" ht="13.8" x14ac:dyDescent="0.3">
      <c r="J142" s="20"/>
      <c r="K142" s="20"/>
      <c r="L142" s="24"/>
      <c r="M142" s="22"/>
      <c r="N142" s="23"/>
      <c r="O142" s="24"/>
    </row>
    <row r="143" spans="10:15" ht="13.8" x14ac:dyDescent="0.3">
      <c r="J143" s="20"/>
      <c r="K143" s="20"/>
      <c r="L143" s="24"/>
      <c r="M143" s="22"/>
      <c r="N143" s="23"/>
      <c r="O143" s="24"/>
    </row>
    <row r="144" spans="10:15" ht="13.8" x14ac:dyDescent="0.3">
      <c r="J144" s="20"/>
      <c r="K144" s="20"/>
      <c r="L144" s="21"/>
      <c r="M144" s="22"/>
      <c r="N144" s="23"/>
      <c r="O144" s="24"/>
    </row>
    <row r="145" spans="10:15" ht="13.8" x14ac:dyDescent="0.3">
      <c r="J145" s="20"/>
      <c r="K145" s="20"/>
      <c r="L145" s="21"/>
      <c r="M145" s="22"/>
      <c r="N145" s="23"/>
      <c r="O145" s="24"/>
    </row>
    <row r="146" spans="10:15" ht="13.8" x14ac:dyDescent="0.3">
      <c r="J146" s="20"/>
      <c r="K146" s="20"/>
      <c r="L146" s="21"/>
      <c r="M146" s="22"/>
      <c r="N146" s="23"/>
      <c r="O146" s="24"/>
    </row>
    <row r="147" spans="10:15" ht="13.8" x14ac:dyDescent="0.3">
      <c r="J147" s="20"/>
      <c r="K147" s="20"/>
      <c r="L147" s="24"/>
      <c r="M147" s="22"/>
      <c r="N147" s="23"/>
      <c r="O147" s="24"/>
    </row>
    <row r="148" spans="10:15" ht="13.8" x14ac:dyDescent="0.3">
      <c r="J148" s="20"/>
      <c r="K148" s="20"/>
      <c r="L148" s="21"/>
      <c r="M148" s="22"/>
      <c r="N148" s="23"/>
      <c r="O148" s="24"/>
    </row>
    <row r="149" spans="10:15" ht="13.8" x14ac:dyDescent="0.3">
      <c r="J149" s="20"/>
      <c r="K149" s="20"/>
      <c r="L149" s="21"/>
      <c r="M149" s="22"/>
      <c r="N149" s="23"/>
      <c r="O149" s="24"/>
    </row>
    <row r="150" spans="10:15" ht="13.8" x14ac:dyDescent="0.3">
      <c r="J150" s="20"/>
      <c r="K150" s="20"/>
      <c r="L150" s="21"/>
      <c r="M150" s="22"/>
      <c r="N150" s="23"/>
      <c r="O150" s="24"/>
    </row>
    <row r="151" spans="10:15" ht="13.8" x14ac:dyDescent="0.3">
      <c r="J151" s="20"/>
      <c r="K151" s="20"/>
      <c r="L151" s="21"/>
      <c r="M151" s="22"/>
      <c r="N151" s="23"/>
      <c r="O151" s="24"/>
    </row>
    <row r="152" spans="10:15" ht="13.8" x14ac:dyDescent="0.3">
      <c r="J152" s="20"/>
      <c r="K152" s="20"/>
      <c r="L152" s="21"/>
      <c r="M152" s="22"/>
      <c r="N152" s="23"/>
      <c r="O152" s="24"/>
    </row>
    <row r="153" spans="10:15" ht="13.8" x14ac:dyDescent="0.3">
      <c r="J153" s="20"/>
      <c r="K153" s="20"/>
      <c r="L153" s="21"/>
      <c r="M153" s="22"/>
      <c r="N153" s="23"/>
      <c r="O153" s="24"/>
    </row>
    <row r="154" spans="10:15" ht="13.8" x14ac:dyDescent="0.3">
      <c r="J154" s="33"/>
      <c r="K154" s="33"/>
      <c r="L154" s="33"/>
      <c r="M154" s="34"/>
      <c r="N154" s="33"/>
      <c r="O154" s="33"/>
    </row>
  </sheetData>
  <sheetProtection algorithmName="SHA-512" hashValue="2w+GrUaK44BUQWazZF9u5BFLJNJDwmM/OvePXVu5FQn28lFkNybDpr0I0W6+W1AMJ8JgqGFMNtFUJyNNafQqLw==" saltValue="bKBGRGT8AWzA9HtocBTttg==" spinCount="100000" sheet="1" objects="1" scenarios="1" selectLockedCells="1" selectUnlockedCells="1"/>
  <mergeCells count="12">
    <mergeCell ref="A3:G4"/>
    <mergeCell ref="A8:G9"/>
    <mergeCell ref="E14:H14"/>
    <mergeCell ref="A73:H77"/>
    <mergeCell ref="E13:H13"/>
    <mergeCell ref="E12:H12"/>
    <mergeCell ref="E17:H17"/>
    <mergeCell ref="A32:H34"/>
    <mergeCell ref="A36:H39"/>
    <mergeCell ref="A65:H67"/>
    <mergeCell ref="A69:H70"/>
    <mergeCell ref="A23:H27"/>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111"/>
  <sheetViews>
    <sheetView zoomScaleNormal="100" workbookViewId="0">
      <pane ySplit="5" topLeftCell="A6" activePane="bottomLeft" state="frozen"/>
      <selection pane="bottomLeft" activeCell="O7" sqref="O7"/>
    </sheetView>
  </sheetViews>
  <sheetFormatPr defaultColWidth="9.109375" defaultRowHeight="13.2" x14ac:dyDescent="0.25"/>
  <cols>
    <col min="1" max="1" width="2.6640625" style="40" customWidth="1"/>
    <col min="2" max="2" width="7.33203125" style="40" customWidth="1"/>
    <col min="3" max="4" width="9.109375" style="40" customWidth="1"/>
    <col min="5" max="5" width="10.33203125" style="40" customWidth="1"/>
    <col min="6" max="6" width="8.33203125" style="40" customWidth="1"/>
    <col min="7" max="8" width="9.109375" style="40"/>
    <col min="9" max="10" width="9.109375" style="40" customWidth="1"/>
    <col min="11" max="14" width="9.109375" style="40"/>
    <col min="15" max="15" width="7.33203125" style="40" customWidth="1"/>
    <col min="16" max="17" width="9.109375" style="40"/>
    <col min="18" max="18" width="10.88671875" style="40" customWidth="1"/>
    <col min="19" max="19" width="9.88671875" style="40" customWidth="1"/>
    <col min="20" max="20" width="13.44140625" style="40" customWidth="1"/>
    <col min="21" max="21" width="12.6640625" style="40" customWidth="1"/>
    <col min="22" max="30" width="9.109375" style="40"/>
    <col min="31" max="31" width="9.109375" style="42"/>
    <col min="32" max="56" width="9.109375" style="42" customWidth="1"/>
    <col min="57" max="57" width="9.109375" style="83" customWidth="1"/>
    <col min="58" max="67" width="9.109375" style="83"/>
    <col min="68" max="16384" width="9.109375" style="40"/>
  </cols>
  <sheetData>
    <row r="1" spans="2:83" ht="21" customHeight="1" x14ac:dyDescent="0.25">
      <c r="B1" s="38" t="s">
        <v>125</v>
      </c>
      <c r="C1" s="39"/>
      <c r="D1" s="39"/>
      <c r="AD1" s="41"/>
      <c r="BP1" s="83"/>
      <c r="BQ1" s="83"/>
      <c r="BR1" s="83"/>
      <c r="BS1" s="83"/>
      <c r="BT1" s="83"/>
      <c r="BU1" s="83"/>
      <c r="BV1" s="83"/>
      <c r="BW1" s="83"/>
      <c r="BX1" s="83"/>
      <c r="BY1" s="83"/>
      <c r="BZ1" s="83"/>
      <c r="CA1" s="83"/>
      <c r="CB1" s="83"/>
      <c r="CC1" s="83"/>
      <c r="CD1" s="83"/>
      <c r="CE1" s="83"/>
    </row>
    <row r="2" spans="2:83" ht="10.5" customHeight="1" x14ac:dyDescent="0.25">
      <c r="AD2" s="43"/>
      <c r="BP2" s="83"/>
      <c r="BQ2" s="83"/>
      <c r="BR2" s="83"/>
      <c r="BS2" s="83"/>
      <c r="BT2" s="83"/>
      <c r="BU2" s="83"/>
      <c r="BV2" s="83"/>
      <c r="BW2" s="83"/>
      <c r="BX2" s="83"/>
      <c r="BY2" s="83"/>
      <c r="BZ2" s="83"/>
      <c r="CA2" s="83"/>
      <c r="CB2" s="83"/>
      <c r="CC2" s="83"/>
      <c r="CD2" s="83"/>
      <c r="CE2" s="83"/>
    </row>
    <row r="3" spans="2:83" ht="12.75" customHeight="1" x14ac:dyDescent="0.25">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BP3" s="83"/>
      <c r="BQ3" s="83"/>
      <c r="BR3" s="83"/>
      <c r="BS3" s="83"/>
      <c r="BT3" s="83"/>
      <c r="BU3" s="83"/>
      <c r="BV3" s="83"/>
      <c r="BW3" s="83"/>
      <c r="BX3" s="83"/>
      <c r="BY3" s="83"/>
      <c r="BZ3" s="83"/>
      <c r="CA3" s="83"/>
      <c r="CB3" s="83"/>
      <c r="CC3" s="83"/>
      <c r="CD3" s="83"/>
      <c r="CE3" s="83"/>
    </row>
    <row r="4" spans="2:83" x14ac:dyDescent="0.25">
      <c r="B4" s="44"/>
      <c r="C4" s="45" t="s">
        <v>13</v>
      </c>
      <c r="D4" s="44"/>
      <c r="E4" s="44"/>
      <c r="F4" s="44"/>
      <c r="G4" s="44"/>
      <c r="H4" s="44"/>
      <c r="I4" s="44"/>
      <c r="J4" s="45"/>
      <c r="K4" s="44"/>
      <c r="L4" s="44"/>
      <c r="M4" s="44"/>
      <c r="N4" s="44"/>
      <c r="O4" s="44"/>
      <c r="P4" s="44"/>
      <c r="Q4" s="44"/>
      <c r="R4" s="44"/>
      <c r="S4" s="44"/>
      <c r="T4" s="44"/>
      <c r="U4" s="44"/>
      <c r="V4" s="44"/>
      <c r="W4" s="44"/>
      <c r="X4" s="44"/>
      <c r="Y4" s="44"/>
      <c r="Z4" s="44"/>
      <c r="AA4" s="44"/>
      <c r="AB4" s="44"/>
      <c r="AC4" s="44"/>
      <c r="BG4" s="83">
        <v>1</v>
      </c>
      <c r="BP4" s="83"/>
      <c r="BQ4" s="83"/>
      <c r="BR4" s="83"/>
      <c r="BS4" s="83"/>
      <c r="BT4" s="83"/>
      <c r="BU4" s="83"/>
      <c r="BV4" s="83"/>
      <c r="BW4" s="83"/>
      <c r="BX4" s="83"/>
      <c r="BY4" s="83"/>
      <c r="BZ4" s="83"/>
      <c r="CA4" s="83"/>
      <c r="CB4" s="83"/>
      <c r="CC4" s="83"/>
      <c r="CD4" s="83"/>
      <c r="CE4" s="83"/>
    </row>
    <row r="5" spans="2:83" ht="18" customHeight="1" x14ac:dyDescent="0.25">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BP5" s="83"/>
      <c r="BQ5" s="83"/>
      <c r="BR5" s="83"/>
      <c r="BS5" s="83"/>
      <c r="BT5" s="83"/>
      <c r="BU5" s="83"/>
      <c r="BV5" s="83"/>
      <c r="BW5" s="83"/>
      <c r="BX5" s="83"/>
      <c r="BY5" s="83"/>
      <c r="BZ5" s="83"/>
      <c r="CA5" s="83"/>
      <c r="CB5" s="83"/>
      <c r="CC5" s="83"/>
      <c r="CD5" s="83"/>
      <c r="CE5" s="83"/>
    </row>
    <row r="6" spans="2:83" x14ac:dyDescent="0.25">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BP6" s="83"/>
      <c r="BQ6" s="83"/>
      <c r="BR6" s="83"/>
      <c r="BS6" s="83"/>
      <c r="BT6" s="83"/>
      <c r="BU6" s="83"/>
      <c r="BV6" s="83"/>
      <c r="BW6" s="83"/>
      <c r="BX6" s="83"/>
      <c r="BY6" s="83"/>
      <c r="BZ6" s="83"/>
      <c r="CA6" s="83"/>
      <c r="CB6" s="83"/>
      <c r="CC6" s="83"/>
      <c r="CD6" s="83"/>
      <c r="CE6" s="83"/>
    </row>
    <row r="7" spans="2:83" x14ac:dyDescent="0.25">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BG7" s="86"/>
      <c r="BP7" s="83"/>
      <c r="BQ7" s="83"/>
      <c r="BR7" s="83"/>
      <c r="BS7" s="83"/>
      <c r="BT7" s="83"/>
      <c r="BU7" s="83"/>
      <c r="BV7" s="83"/>
      <c r="BW7" s="83"/>
      <c r="BX7" s="83"/>
      <c r="BY7" s="83"/>
      <c r="BZ7" s="83"/>
      <c r="CA7" s="83"/>
      <c r="CB7" s="83"/>
      <c r="CC7" s="83"/>
      <c r="CD7" s="83"/>
      <c r="CE7" s="83"/>
    </row>
    <row r="8" spans="2:83" ht="12" customHeight="1" x14ac:dyDescent="0.3">
      <c r="B8" s="44"/>
      <c r="C8" s="46"/>
      <c r="D8" s="44"/>
      <c r="E8" s="44"/>
      <c r="F8" s="44"/>
      <c r="G8" s="44"/>
      <c r="H8" s="44"/>
      <c r="I8" s="44"/>
      <c r="J8" s="44"/>
      <c r="K8" s="44"/>
      <c r="L8" s="44"/>
      <c r="M8" s="44"/>
      <c r="N8" s="44"/>
      <c r="O8" s="44"/>
      <c r="P8" s="46"/>
      <c r="Q8" s="44"/>
      <c r="R8" s="44"/>
      <c r="S8" s="44"/>
      <c r="T8" s="44"/>
      <c r="U8" s="44"/>
      <c r="V8" s="44"/>
      <c r="W8" s="44"/>
      <c r="X8" s="44"/>
      <c r="Y8" s="44"/>
      <c r="Z8" s="44"/>
      <c r="AA8" s="44"/>
      <c r="AB8" s="44"/>
      <c r="AC8" s="44"/>
      <c r="BG8" s="87"/>
      <c r="BP8" s="83"/>
      <c r="BQ8" s="83"/>
      <c r="BR8" s="83"/>
      <c r="BS8" s="83"/>
      <c r="BT8" s="83"/>
      <c r="BU8" s="83"/>
      <c r="BV8" s="83"/>
      <c r="BW8" s="83"/>
      <c r="BX8" s="83"/>
      <c r="BY8" s="83"/>
      <c r="BZ8" s="83"/>
      <c r="CA8" s="83"/>
      <c r="CB8" s="83"/>
      <c r="CC8" s="83"/>
      <c r="CD8" s="83"/>
      <c r="CE8" s="83"/>
    </row>
    <row r="9" spans="2:83" ht="9.75" customHeight="1" x14ac:dyDescent="0.25">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BG9" s="86"/>
      <c r="BP9" s="83"/>
      <c r="BQ9" s="83"/>
      <c r="BR9" s="83"/>
      <c r="BS9" s="83"/>
      <c r="BT9" s="83"/>
      <c r="BU9" s="83"/>
      <c r="BV9" s="83"/>
      <c r="BW9" s="83"/>
      <c r="BX9" s="83"/>
      <c r="BY9" s="83"/>
      <c r="BZ9" s="83"/>
      <c r="CA9" s="83"/>
      <c r="CB9" s="83"/>
      <c r="CC9" s="83"/>
      <c r="CD9" s="83"/>
      <c r="CE9" s="83"/>
    </row>
    <row r="10" spans="2:83" x14ac:dyDescent="0.25">
      <c r="B10" s="44"/>
      <c r="C10" s="47"/>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BG10" s="83" t="str">
        <f>VLOOKUP($BG$4, RefCauseofDeath, 3,FALSE)</f>
        <v>Total cancer registration, 25+ years</v>
      </c>
      <c r="BP10" s="83"/>
      <c r="BQ10" s="83"/>
      <c r="BR10" s="83"/>
      <c r="BS10" s="83"/>
      <c r="BT10" s="83"/>
      <c r="BU10" s="83"/>
      <c r="BV10" s="83"/>
      <c r="BW10" s="83"/>
      <c r="BX10" s="83"/>
      <c r="BY10" s="83"/>
      <c r="BZ10" s="83"/>
      <c r="CA10" s="83"/>
      <c r="CB10" s="83"/>
      <c r="CC10" s="83"/>
      <c r="CD10" s="83"/>
      <c r="CE10" s="83"/>
    </row>
    <row r="11" spans="2:83" x14ac:dyDescent="0.25">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BP11" s="83"/>
      <c r="BQ11" s="83"/>
      <c r="BR11" s="83"/>
      <c r="BS11" s="83"/>
      <c r="BT11" s="83"/>
      <c r="BU11" s="83"/>
      <c r="BV11" s="83"/>
      <c r="BW11" s="83"/>
      <c r="BX11" s="83"/>
      <c r="BY11" s="83"/>
      <c r="BZ11" s="83"/>
      <c r="CA11" s="83"/>
      <c r="CB11" s="83"/>
      <c r="CC11" s="83"/>
      <c r="CD11" s="83"/>
      <c r="CE11" s="83"/>
    </row>
    <row r="12" spans="2:83" x14ac:dyDescent="0.25">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BG12" s="83" t="s">
        <v>64</v>
      </c>
      <c r="BH12" s="83" t="s">
        <v>61</v>
      </c>
      <c r="BI12" s="83" t="s">
        <v>63</v>
      </c>
      <c r="BP12" s="83"/>
      <c r="BQ12" s="83"/>
      <c r="BR12" s="83"/>
      <c r="BS12" s="83"/>
      <c r="BT12" s="83"/>
      <c r="BU12" s="83"/>
      <c r="BV12" s="83"/>
      <c r="BW12" s="83"/>
      <c r="BX12" s="83"/>
      <c r="BY12" s="83"/>
      <c r="BZ12" s="83"/>
      <c r="CA12" s="83"/>
      <c r="CB12" s="83"/>
      <c r="CC12" s="83"/>
      <c r="CD12" s="83"/>
      <c r="CE12" s="83"/>
    </row>
    <row r="13" spans="2:83" x14ac:dyDescent="0.25">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BG13" s="83" t="str">
        <f>IF(BG10="Total cancer mortality, 25+ years","deaths",IF(BG10="Lung cancer mortality, 25+ years","deaths",IF(BG10="Colorectal cancer mortality, 25+ years","deaths",IF(BG10="Cervical cancer mortality, 25+ years","deaths","registrations"))))</f>
        <v>registrations</v>
      </c>
      <c r="BP13" s="83"/>
      <c r="BQ13" s="83"/>
      <c r="BR13" s="83"/>
      <c r="BS13" s="83"/>
      <c r="BT13" s="83"/>
      <c r="BU13" s="83"/>
      <c r="BV13" s="83"/>
      <c r="BW13" s="83"/>
      <c r="BX13" s="83"/>
      <c r="BY13" s="83"/>
      <c r="BZ13" s="83"/>
      <c r="CA13" s="83"/>
      <c r="CB13" s="83"/>
      <c r="CC13" s="83"/>
      <c r="CD13" s="83"/>
      <c r="CE13" s="83"/>
    </row>
    <row r="14" spans="2:83" x14ac:dyDescent="0.25">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BG14" s="88" t="str">
        <f>"Age-standardised rate ("&amp;BG13&amp;" per 100,000)"</f>
        <v>Age-standardised rate (registrations per 100,000)</v>
      </c>
      <c r="BP14" s="83"/>
      <c r="BQ14" s="83"/>
      <c r="BR14" s="83"/>
      <c r="BS14" s="83"/>
      <c r="BT14" s="83"/>
      <c r="BU14" s="83"/>
      <c r="BV14" s="83"/>
      <c r="BW14" s="83"/>
      <c r="BX14" s="83"/>
      <c r="BY14" s="83"/>
      <c r="BZ14" s="83"/>
      <c r="CA14" s="83"/>
      <c r="CB14" s="83"/>
      <c r="CC14" s="83"/>
      <c r="CD14" s="83"/>
      <c r="CE14" s="83"/>
    </row>
    <row r="15" spans="2:83" x14ac:dyDescent="0.25">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BG15" s="83" t="s">
        <v>31</v>
      </c>
      <c r="BP15" s="83"/>
      <c r="BQ15" s="83"/>
      <c r="BR15" s="83"/>
      <c r="BS15" s="83"/>
      <c r="BT15" s="83"/>
      <c r="BU15" s="83"/>
      <c r="BV15" s="83"/>
      <c r="BW15" s="83"/>
      <c r="BX15" s="83"/>
      <c r="BY15" s="83"/>
      <c r="BZ15" s="83"/>
      <c r="CA15" s="83"/>
      <c r="CB15" s="83"/>
      <c r="CC15" s="83"/>
      <c r="CD15" s="83"/>
      <c r="CE15" s="83"/>
    </row>
    <row r="16" spans="2:83" x14ac:dyDescent="0.25">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BG16" s="89" t="str">
        <f>IF(BG10="Total cancer mortality, 25+ years","Mortality Collection Data Set (MORT), Ministry of Health.",IF(BG10="Lung cancer mortality, 25+ years","Mortality Collection Data Set (MORT), Ministry of Health.",IF(BG10="Colorectal cancer mortality, 25+ years","Mortality Collection Data Set (MORT), Ministry of Health.",IF(BG10="Cervical cancer mortality, 25+ years","Mortality Collection Data Set (MORT), Ministry of Health.","New Zealand Cancer Registry (NZCR), Ministry of Health."))))</f>
        <v>New Zealand Cancer Registry (NZCR), Ministry of Health.</v>
      </c>
      <c r="BP16" s="83"/>
      <c r="BQ16" s="83"/>
      <c r="BR16" s="83"/>
      <c r="BS16" s="83"/>
      <c r="BT16" s="83"/>
      <c r="BU16" s="83"/>
      <c r="BV16" s="83"/>
      <c r="BW16" s="83"/>
      <c r="BX16" s="83"/>
      <c r="BY16" s="83"/>
      <c r="BZ16" s="83"/>
      <c r="CA16" s="83"/>
      <c r="CB16" s="83"/>
      <c r="CC16" s="83"/>
      <c r="CD16" s="83"/>
      <c r="CE16" s="83"/>
    </row>
    <row r="17" spans="2:83" x14ac:dyDescent="0.25">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BG17" s="85" t="str">
        <f>"Source: "&amp;BG16</f>
        <v>Source: New Zealand Cancer Registry (NZCR), Ministry of Health.</v>
      </c>
      <c r="BP17" s="83"/>
      <c r="BQ17" s="83"/>
      <c r="BR17" s="83"/>
      <c r="BS17" s="83"/>
      <c r="BT17" s="83"/>
      <c r="BU17" s="83"/>
      <c r="BV17" s="83"/>
      <c r="BW17" s="83"/>
      <c r="BX17" s="83"/>
      <c r="BY17" s="83"/>
      <c r="BZ17" s="83"/>
      <c r="CA17" s="83"/>
      <c r="CB17" s="83"/>
      <c r="CC17" s="83"/>
      <c r="CD17" s="83"/>
      <c r="CE17" s="83"/>
    </row>
    <row r="18" spans="2:83" x14ac:dyDescent="0.25">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BP18" s="83"/>
      <c r="BQ18" s="83"/>
      <c r="BR18" s="83"/>
      <c r="BS18" s="83"/>
      <c r="BT18" s="83"/>
      <c r="BU18" s="83"/>
      <c r="BV18" s="83"/>
      <c r="BW18" s="83"/>
      <c r="BX18" s="83"/>
      <c r="BY18" s="83"/>
      <c r="BZ18" s="83"/>
      <c r="CA18" s="83"/>
      <c r="CB18" s="83"/>
      <c r="CC18" s="83"/>
      <c r="CD18" s="83"/>
      <c r="CE18" s="83"/>
    </row>
    <row r="19" spans="2:83" x14ac:dyDescent="0.25">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BP19" s="83"/>
      <c r="BQ19" s="83"/>
      <c r="BR19" s="83"/>
      <c r="BS19" s="83"/>
      <c r="BT19" s="83"/>
      <c r="BU19" s="83"/>
      <c r="BV19" s="83"/>
      <c r="BW19" s="83"/>
      <c r="BX19" s="83"/>
      <c r="BY19" s="83"/>
      <c r="BZ19" s="83"/>
      <c r="CA19" s="83"/>
      <c r="CB19" s="83"/>
      <c r="CC19" s="83"/>
      <c r="CD19" s="83"/>
      <c r="CE19" s="83"/>
    </row>
    <row r="20" spans="2:83" x14ac:dyDescent="0.25">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BP20" s="83"/>
      <c r="BQ20" s="83"/>
      <c r="BR20" s="83"/>
      <c r="BS20" s="83"/>
      <c r="BT20" s="83"/>
      <c r="BU20" s="83"/>
      <c r="BV20" s="83"/>
      <c r="BW20" s="83"/>
      <c r="BX20" s="83"/>
      <c r="BY20" s="83"/>
      <c r="BZ20" s="83"/>
      <c r="CA20" s="83"/>
      <c r="CB20" s="83"/>
      <c r="CC20" s="83"/>
      <c r="CD20" s="83"/>
      <c r="CE20" s="83"/>
    </row>
    <row r="21" spans="2:83" x14ac:dyDescent="0.25">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BP21" s="83"/>
      <c r="BQ21" s="83"/>
      <c r="BR21" s="83"/>
      <c r="BS21" s="83"/>
      <c r="BT21" s="83"/>
      <c r="BU21" s="83"/>
      <c r="BV21" s="83"/>
      <c r="BW21" s="83"/>
      <c r="BX21" s="83"/>
      <c r="BY21" s="83"/>
      <c r="BZ21" s="83"/>
      <c r="CA21" s="83"/>
      <c r="CB21" s="83"/>
      <c r="CC21" s="83"/>
      <c r="CD21" s="83"/>
      <c r="CE21" s="83"/>
    </row>
    <row r="22" spans="2:83" x14ac:dyDescent="0.25">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BP22" s="83"/>
      <c r="BQ22" s="83"/>
      <c r="BR22" s="83"/>
      <c r="BS22" s="83"/>
      <c r="BT22" s="83"/>
      <c r="BU22" s="83"/>
      <c r="BV22" s="83"/>
      <c r="BW22" s="83"/>
      <c r="BX22" s="83"/>
      <c r="BY22" s="83"/>
      <c r="BZ22" s="83"/>
      <c r="CA22" s="83"/>
      <c r="CB22" s="83"/>
      <c r="CC22" s="83"/>
      <c r="CD22" s="83"/>
      <c r="CE22" s="83"/>
    </row>
    <row r="23" spans="2:83" x14ac:dyDescent="0.25">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BP23" s="83"/>
      <c r="BQ23" s="83"/>
      <c r="BR23" s="83"/>
      <c r="BS23" s="83"/>
      <c r="BT23" s="83"/>
      <c r="BU23" s="83"/>
      <c r="BV23" s="83"/>
      <c r="BW23" s="83"/>
      <c r="BX23" s="83"/>
      <c r="BY23" s="83"/>
      <c r="BZ23" s="83"/>
      <c r="CA23" s="83"/>
      <c r="CB23" s="83"/>
      <c r="CC23" s="83"/>
      <c r="CD23" s="83"/>
      <c r="CE23" s="83"/>
    </row>
    <row r="24" spans="2:83" ht="4.5" customHeight="1" x14ac:dyDescent="0.25">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BP24" s="83"/>
      <c r="BQ24" s="83"/>
      <c r="BR24" s="83"/>
      <c r="BS24" s="83"/>
      <c r="BT24" s="83"/>
      <c r="BU24" s="83"/>
      <c r="BV24" s="83"/>
      <c r="BW24" s="83"/>
      <c r="BX24" s="83"/>
      <c r="BY24" s="83"/>
      <c r="BZ24" s="83"/>
      <c r="CA24" s="83"/>
      <c r="CB24" s="83"/>
      <c r="CC24" s="83"/>
      <c r="CD24" s="83"/>
      <c r="CE24" s="83"/>
    </row>
    <row r="25" spans="2:83" x14ac:dyDescent="0.25">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BP25" s="83"/>
      <c r="BQ25" s="83"/>
      <c r="BR25" s="83"/>
      <c r="BS25" s="83"/>
      <c r="BT25" s="83"/>
      <c r="BU25" s="83"/>
      <c r="BV25" s="83"/>
      <c r="BW25" s="83"/>
      <c r="BX25" s="83"/>
      <c r="BY25" s="83"/>
      <c r="BZ25" s="83"/>
      <c r="CA25" s="83"/>
      <c r="CB25" s="83"/>
      <c r="CC25" s="83"/>
      <c r="CD25" s="83"/>
      <c r="CE25" s="83"/>
    </row>
    <row r="26" spans="2:83" x14ac:dyDescent="0.25">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BP26" s="83"/>
      <c r="BQ26" s="83"/>
      <c r="BR26" s="83"/>
      <c r="BS26" s="83"/>
      <c r="BT26" s="83"/>
      <c r="BU26" s="83"/>
      <c r="BV26" s="83"/>
      <c r="BW26" s="83"/>
      <c r="BX26" s="83"/>
      <c r="BY26" s="83"/>
      <c r="BZ26" s="83"/>
      <c r="CA26" s="83"/>
      <c r="CB26" s="83"/>
      <c r="CC26" s="83"/>
      <c r="CD26" s="83"/>
      <c r="CE26" s="83"/>
    </row>
    <row r="27" spans="2:83" ht="9" customHeight="1" x14ac:dyDescent="0.25">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BP27" s="83"/>
      <c r="BQ27" s="83"/>
      <c r="BR27" s="83"/>
      <c r="BS27" s="83"/>
      <c r="BT27" s="83"/>
      <c r="BU27" s="83"/>
      <c r="BV27" s="83"/>
      <c r="BW27" s="83"/>
      <c r="BX27" s="83"/>
      <c r="BY27" s="83"/>
      <c r="BZ27" s="83"/>
      <c r="CA27" s="83"/>
      <c r="CB27" s="83"/>
      <c r="CC27" s="83"/>
      <c r="CD27" s="83"/>
      <c r="CE27" s="83"/>
    </row>
    <row r="28" spans="2:83" ht="3.75" customHeight="1" x14ac:dyDescent="0.25">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BP28" s="83"/>
      <c r="BQ28" s="83"/>
      <c r="BR28" s="83"/>
      <c r="BS28" s="83"/>
      <c r="BT28" s="83"/>
      <c r="BU28" s="83"/>
      <c r="BV28" s="83"/>
      <c r="BW28" s="83"/>
      <c r="BX28" s="83"/>
      <c r="BY28" s="83"/>
      <c r="BZ28" s="83"/>
      <c r="CA28" s="83"/>
      <c r="CB28" s="83"/>
      <c r="CC28" s="83"/>
      <c r="CD28" s="83"/>
      <c r="CE28" s="83"/>
    </row>
    <row r="29" spans="2:83" x14ac:dyDescent="0.25">
      <c r="B29" s="50"/>
      <c r="C29" s="50"/>
      <c r="D29" s="50"/>
      <c r="E29" s="50"/>
      <c r="F29" s="50"/>
      <c r="G29" s="50"/>
      <c r="H29" s="50"/>
      <c r="I29" s="44"/>
      <c r="J29" s="44"/>
      <c r="K29" s="44"/>
      <c r="L29" s="44"/>
      <c r="M29" s="44"/>
      <c r="N29" s="44"/>
      <c r="O29" s="44"/>
      <c r="P29" s="44"/>
      <c r="Q29" s="44"/>
      <c r="R29" s="44"/>
      <c r="S29" s="44"/>
      <c r="T29" s="44"/>
      <c r="U29" s="44"/>
      <c r="V29" s="44"/>
      <c r="W29" s="44"/>
      <c r="X29" s="44"/>
      <c r="Y29" s="44"/>
      <c r="Z29" s="44"/>
      <c r="AA29" s="44"/>
      <c r="AB29" s="44"/>
      <c r="AC29" s="44"/>
      <c r="BG29" s="83" t="str">
        <f>VLOOKUP(BG4, RefCauseofDeath, 3, FALSE)</f>
        <v>Total cancer registration, 25+ years</v>
      </c>
      <c r="BP29" s="83"/>
      <c r="BQ29" s="83"/>
      <c r="BR29" s="83"/>
      <c r="BS29" s="83"/>
      <c r="BT29" s="83"/>
      <c r="BU29" s="83"/>
      <c r="BV29" s="83"/>
      <c r="BW29" s="83"/>
      <c r="BX29" s="83"/>
      <c r="BY29" s="83"/>
      <c r="BZ29" s="83"/>
      <c r="CA29" s="83"/>
      <c r="CB29" s="83"/>
      <c r="CC29" s="83"/>
      <c r="CD29" s="83"/>
      <c r="CE29" s="83"/>
    </row>
    <row r="30" spans="2:83" ht="11.25" customHeight="1" x14ac:dyDescent="0.25">
      <c r="B30" s="50"/>
      <c r="C30" s="50"/>
      <c r="D30" s="50"/>
      <c r="E30" s="50"/>
      <c r="F30" s="50"/>
      <c r="G30" s="50"/>
      <c r="H30" s="50"/>
      <c r="I30" s="44"/>
      <c r="J30" s="44"/>
      <c r="K30" s="44"/>
      <c r="L30" s="44"/>
      <c r="M30" s="44"/>
      <c r="N30" s="44"/>
      <c r="O30" s="44"/>
      <c r="P30" s="44"/>
      <c r="Q30" s="44"/>
      <c r="R30" s="44"/>
      <c r="S30" s="44"/>
      <c r="T30" s="44"/>
      <c r="U30" s="44"/>
      <c r="V30" s="44"/>
      <c r="W30" s="44"/>
      <c r="X30" s="44"/>
      <c r="Y30" s="44"/>
      <c r="Z30" s="44"/>
      <c r="AA30" s="44"/>
      <c r="AB30" s="44"/>
      <c r="AC30" s="44"/>
      <c r="BP30" s="83"/>
      <c r="BQ30" s="83"/>
      <c r="BR30" s="83"/>
      <c r="BS30" s="83"/>
      <c r="BT30" s="83"/>
      <c r="BU30" s="83"/>
      <c r="BV30" s="83"/>
      <c r="BW30" s="83"/>
      <c r="BX30" s="83"/>
      <c r="BY30" s="83"/>
      <c r="BZ30" s="83"/>
      <c r="CA30" s="83"/>
      <c r="CB30" s="83"/>
      <c r="CC30" s="83"/>
      <c r="CD30" s="83"/>
      <c r="CE30" s="83"/>
    </row>
    <row r="31" spans="2:83" s="51" customFormat="1" x14ac:dyDescent="0.25">
      <c r="B31" s="50"/>
      <c r="C31" s="50"/>
      <c r="D31" s="50"/>
      <c r="E31" s="50"/>
      <c r="F31" s="50"/>
      <c r="G31" s="50"/>
      <c r="H31" s="50"/>
      <c r="I31" s="45"/>
      <c r="J31" s="45"/>
      <c r="K31" s="45"/>
      <c r="L31" s="45"/>
      <c r="M31" s="45"/>
      <c r="N31" s="45"/>
      <c r="O31" s="45"/>
      <c r="P31" s="45"/>
      <c r="Q31" s="45"/>
      <c r="R31" s="45"/>
      <c r="S31" s="45"/>
      <c r="T31" s="45"/>
      <c r="U31" s="45"/>
      <c r="V31" s="45"/>
      <c r="W31" s="45"/>
      <c r="X31" s="45"/>
      <c r="Y31" s="45"/>
      <c r="Z31" s="45"/>
      <c r="AA31" s="45"/>
      <c r="AB31" s="45"/>
      <c r="AC31" s="45"/>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88"/>
      <c r="BF31" s="88"/>
      <c r="BG31" s="88" t="s">
        <v>21</v>
      </c>
      <c r="BH31" s="88"/>
      <c r="BI31" s="88"/>
      <c r="BJ31" s="88"/>
      <c r="BK31" s="88"/>
      <c r="BL31" s="88"/>
      <c r="BM31" s="88"/>
      <c r="BN31" s="88"/>
      <c r="BO31" s="88"/>
      <c r="BP31" s="88"/>
      <c r="BQ31" s="88"/>
      <c r="BR31" s="88"/>
      <c r="BS31" s="88"/>
      <c r="BT31" s="88" t="s">
        <v>33</v>
      </c>
      <c r="BU31" s="88"/>
      <c r="BV31" s="88"/>
      <c r="BW31" s="88"/>
      <c r="BX31" s="88"/>
      <c r="BY31" s="88"/>
      <c r="BZ31" s="88"/>
      <c r="CA31" s="88"/>
      <c r="CB31" s="88"/>
      <c r="CC31" s="88"/>
      <c r="CD31" s="88"/>
      <c r="CE31" s="88"/>
    </row>
    <row r="32" spans="2:83" ht="7.5" customHeight="1" x14ac:dyDescent="0.25">
      <c r="B32" s="50"/>
      <c r="C32" s="50"/>
      <c r="D32" s="50"/>
      <c r="E32" s="50"/>
      <c r="F32" s="50"/>
      <c r="G32" s="50"/>
      <c r="H32" s="50"/>
      <c r="I32" s="44"/>
      <c r="J32" s="44"/>
      <c r="K32" s="44"/>
      <c r="L32" s="44"/>
      <c r="M32" s="44"/>
      <c r="N32" s="44"/>
      <c r="O32" s="44"/>
      <c r="P32" s="44"/>
      <c r="Q32" s="44"/>
      <c r="R32" s="44"/>
      <c r="S32" s="44"/>
      <c r="T32" s="44"/>
      <c r="U32" s="44"/>
      <c r="V32" s="44"/>
      <c r="W32" s="44"/>
      <c r="X32" s="44"/>
      <c r="Y32" s="44"/>
      <c r="Z32" s="44"/>
      <c r="AA32" s="44"/>
      <c r="AB32" s="44"/>
      <c r="AC32" s="44"/>
      <c r="BP32" s="83"/>
      <c r="BQ32" s="83"/>
      <c r="BR32" s="83"/>
      <c r="BS32" s="83"/>
      <c r="BT32" s="83"/>
      <c r="BU32" s="83"/>
      <c r="BV32" s="83"/>
      <c r="BW32" s="83"/>
      <c r="BX32" s="83"/>
      <c r="BY32" s="83"/>
      <c r="BZ32" s="83"/>
      <c r="CA32" s="83"/>
      <c r="CB32" s="83"/>
      <c r="CC32" s="83"/>
      <c r="CD32" s="83"/>
      <c r="CE32" s="83"/>
    </row>
    <row r="33" spans="2:83" s="56" customFormat="1" ht="26.25" customHeight="1" x14ac:dyDescent="0.3">
      <c r="B33" s="50"/>
      <c r="C33" s="52"/>
      <c r="D33" s="53"/>
      <c r="E33" s="53"/>
      <c r="F33" s="53"/>
      <c r="G33" s="53"/>
      <c r="H33" s="53"/>
      <c r="I33" s="54"/>
      <c r="J33" s="54"/>
      <c r="K33" s="54"/>
      <c r="L33" s="54"/>
      <c r="M33" s="54"/>
      <c r="N33" s="54"/>
      <c r="O33" s="54"/>
      <c r="P33" s="55"/>
      <c r="Q33" s="52"/>
      <c r="R33" s="44"/>
      <c r="S33" s="44"/>
      <c r="T33" s="44"/>
      <c r="U33" s="44"/>
      <c r="V33" s="44"/>
      <c r="W33" s="50"/>
      <c r="X33" s="50"/>
      <c r="Y33" s="50"/>
      <c r="Z33" s="50"/>
      <c r="AA33" s="50"/>
      <c r="AB33" s="50"/>
      <c r="AC33" s="50"/>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90"/>
      <c r="BF33" s="90"/>
      <c r="BG33" s="90"/>
      <c r="BH33" s="90" t="s">
        <v>7</v>
      </c>
      <c r="BI33" s="90" t="s">
        <v>128</v>
      </c>
      <c r="BJ33" s="90" t="s">
        <v>129</v>
      </c>
      <c r="BK33" s="90" t="s">
        <v>12</v>
      </c>
      <c r="BL33" s="90"/>
      <c r="BM33" s="90" t="s">
        <v>10</v>
      </c>
      <c r="BN33" s="90" t="s">
        <v>10</v>
      </c>
      <c r="BO33" s="90"/>
      <c r="BP33" s="90" t="s">
        <v>11</v>
      </c>
      <c r="BQ33" s="90" t="s">
        <v>11</v>
      </c>
      <c r="BR33" s="90"/>
      <c r="BS33" s="90"/>
      <c r="BT33" s="90"/>
      <c r="BU33" s="90" t="s">
        <v>7</v>
      </c>
      <c r="BV33" s="90" t="s">
        <v>131</v>
      </c>
      <c r="BW33" s="90"/>
      <c r="BX33" s="90" t="s">
        <v>12</v>
      </c>
      <c r="BY33" s="90"/>
      <c r="BZ33" s="90"/>
      <c r="CA33" s="90"/>
      <c r="CB33" s="90"/>
      <c r="CC33" s="83" t="s">
        <v>34</v>
      </c>
      <c r="CD33" s="90"/>
      <c r="CE33" s="90"/>
    </row>
    <row r="34" spans="2:83" ht="12" customHeight="1" x14ac:dyDescent="0.25">
      <c r="B34" s="44"/>
      <c r="C34" s="44"/>
      <c r="D34" s="44"/>
      <c r="E34" s="44"/>
      <c r="F34" s="44"/>
      <c r="G34" s="44"/>
      <c r="H34" s="44"/>
      <c r="I34" s="44"/>
      <c r="J34" s="44"/>
      <c r="K34" s="44"/>
      <c r="L34" s="44"/>
      <c r="M34" s="44"/>
      <c r="N34" s="44"/>
      <c r="O34" s="44"/>
      <c r="P34" s="58"/>
      <c r="Q34" s="44"/>
      <c r="R34" s="44"/>
      <c r="S34" s="44"/>
      <c r="T34" s="44"/>
      <c r="U34" s="44"/>
      <c r="V34" s="44"/>
      <c r="W34" s="44"/>
      <c r="X34" s="44"/>
      <c r="Y34" s="44"/>
      <c r="Z34" s="44"/>
      <c r="AA34" s="44"/>
      <c r="AB34" s="44"/>
      <c r="AC34" s="44"/>
      <c r="BM34" s="83" t="s">
        <v>23</v>
      </c>
      <c r="BN34" s="83" t="s">
        <v>22</v>
      </c>
      <c r="BP34" s="83" t="s">
        <v>23</v>
      </c>
      <c r="BQ34" s="83" t="s">
        <v>22</v>
      </c>
      <c r="BR34" s="83"/>
      <c r="BS34" s="83"/>
      <c r="BT34" s="83"/>
      <c r="BU34" s="83"/>
      <c r="BV34" s="83"/>
      <c r="BW34" s="83"/>
      <c r="BX34" s="83"/>
      <c r="BY34" s="83"/>
      <c r="BZ34" s="83" t="s">
        <v>23</v>
      </c>
      <c r="CA34" s="83" t="s">
        <v>22</v>
      </c>
      <c r="CB34" s="83"/>
      <c r="CC34" s="83"/>
      <c r="CD34" s="83"/>
      <c r="CE34" s="83"/>
    </row>
    <row r="35" spans="2:83" x14ac:dyDescent="0.25">
      <c r="B35" s="44"/>
      <c r="C35" s="59"/>
      <c r="D35" s="60"/>
      <c r="E35" s="61"/>
      <c r="F35" s="61"/>
      <c r="G35" s="60"/>
      <c r="H35" s="61"/>
      <c r="I35" s="61"/>
      <c r="J35" s="44"/>
      <c r="K35" s="44"/>
      <c r="L35" s="44"/>
      <c r="M35" s="44"/>
      <c r="N35" s="44"/>
      <c r="O35" s="44"/>
      <c r="P35" s="44"/>
      <c r="Q35" s="58"/>
      <c r="R35" s="62"/>
      <c r="S35" s="63"/>
      <c r="T35" s="63"/>
      <c r="U35" s="44"/>
      <c r="V35" s="44"/>
      <c r="W35" s="44"/>
      <c r="X35" s="44"/>
      <c r="Y35" s="44"/>
      <c r="Z35" s="44"/>
      <c r="AA35" s="44"/>
      <c r="AB35" s="44"/>
      <c r="AC35" s="44"/>
      <c r="BG35" s="91">
        <v>1995</v>
      </c>
      <c r="BH35" s="83" t="s">
        <v>95</v>
      </c>
      <c r="BI35" s="90" t="str">
        <f t="shared" ref="BI35:BI54" si="0">IFERROR(VALUE(FIXED(VLOOKUP($BG35&amp;$BG$29&amp;$BG$12&amp;"Maori",ethnicdata,7,FALSE),1)),"N/A")</f>
        <v>N/A</v>
      </c>
      <c r="BJ35" s="90" t="str">
        <f t="shared" ref="BJ35:BJ54" si="1">IFERROR(VALUE(FIXED(VLOOKUP($BG35&amp;$BG$29&amp;$BG$12&amp;"nonMaori",ethnicdata,7,FALSE),1)),"N/A")</f>
        <v>N/A</v>
      </c>
      <c r="BK35" s="90">
        <f>MAX(BI35:BJ104)</f>
        <v>548.29999999999995</v>
      </c>
      <c r="BM35" s="92">
        <f t="shared" ref="BM35:BM54" si="2">D39-E39</f>
        <v>0</v>
      </c>
      <c r="BN35" s="92">
        <f t="shared" ref="BN35:BN54" si="3">F39-D39</f>
        <v>0</v>
      </c>
      <c r="BP35" s="92">
        <f t="shared" ref="BP35:BP54" si="4">G39-H39</f>
        <v>0</v>
      </c>
      <c r="BQ35" s="92">
        <f t="shared" ref="BQ35:BQ54" si="5">I39-G39</f>
        <v>0</v>
      </c>
      <c r="BR35" s="83"/>
      <c r="BS35" s="83"/>
      <c r="BT35" s="91">
        <v>1995</v>
      </c>
      <c r="BU35" s="83" t="s">
        <v>95</v>
      </c>
      <c r="BV35" s="93" t="str">
        <f t="shared" ref="BV35:BV54" si="6">IFERROR(VALUE(FIXED(VLOOKUP($BT35&amp;$BG$29&amp;$BG$12&amp;"Maori",ethnicdata,10,FALSE),2)),"N/A")</f>
        <v>N/A</v>
      </c>
      <c r="BW35" s="90"/>
      <c r="BX35" s="94">
        <f>MAX(BV35:BV104)</f>
        <v>1.47</v>
      </c>
      <c r="BY35" s="83"/>
      <c r="BZ35" s="94">
        <f t="shared" ref="BZ35:BZ54" si="7">R39-S39</f>
        <v>0</v>
      </c>
      <c r="CA35" s="94">
        <f t="shared" ref="CA35:CA54" si="8">T39-R39</f>
        <v>0</v>
      </c>
      <c r="CB35" s="83"/>
      <c r="CC35" s="90">
        <v>1</v>
      </c>
      <c r="CD35" s="83"/>
      <c r="CE35" s="83"/>
    </row>
    <row r="36" spans="2:83" x14ac:dyDescent="0.25">
      <c r="B36" s="44"/>
      <c r="C36" s="59"/>
      <c r="D36" s="60"/>
      <c r="E36" s="61"/>
      <c r="F36" s="61"/>
      <c r="G36" s="60"/>
      <c r="H36" s="61"/>
      <c r="I36" s="61"/>
      <c r="J36" s="44"/>
      <c r="K36" s="44"/>
      <c r="L36" s="44"/>
      <c r="M36" s="44"/>
      <c r="N36" s="44"/>
      <c r="O36" s="44"/>
      <c r="P36" s="44"/>
      <c r="Q36" s="59"/>
      <c r="R36" s="62"/>
      <c r="S36" s="63"/>
      <c r="T36" s="63"/>
      <c r="U36" s="44"/>
      <c r="V36" s="44"/>
      <c r="W36" s="44"/>
      <c r="X36" s="44"/>
      <c r="Y36" s="44"/>
      <c r="Z36" s="44"/>
      <c r="AA36" s="44"/>
      <c r="AB36" s="44"/>
      <c r="AC36" s="44"/>
      <c r="BF36" s="83" t="s">
        <v>4</v>
      </c>
      <c r="BG36" s="91">
        <v>1996</v>
      </c>
      <c r="BH36" s="83" t="s">
        <v>65</v>
      </c>
      <c r="BI36" s="90" t="str">
        <f t="shared" si="0"/>
        <v>N/A</v>
      </c>
      <c r="BJ36" s="90" t="str">
        <f t="shared" si="1"/>
        <v>N/A</v>
      </c>
      <c r="BK36" s="90">
        <f>MIN(BI35:BJ104)</f>
        <v>371.2</v>
      </c>
      <c r="BM36" s="92">
        <f t="shared" si="2"/>
        <v>0</v>
      </c>
      <c r="BN36" s="92">
        <f t="shared" si="3"/>
        <v>0</v>
      </c>
      <c r="BP36" s="92">
        <f t="shared" si="4"/>
        <v>0</v>
      </c>
      <c r="BQ36" s="92">
        <f t="shared" si="5"/>
        <v>0</v>
      </c>
      <c r="BR36" s="83"/>
      <c r="BS36" s="83" t="s">
        <v>4</v>
      </c>
      <c r="BT36" s="91">
        <v>1996</v>
      </c>
      <c r="BU36" s="83" t="s">
        <v>65</v>
      </c>
      <c r="BV36" s="93" t="str">
        <f t="shared" si="6"/>
        <v>N/A</v>
      </c>
      <c r="BW36" s="90"/>
      <c r="BX36" s="94">
        <f>MIN(BV35:BV104)</f>
        <v>1.3</v>
      </c>
      <c r="BY36" s="83"/>
      <c r="BZ36" s="94">
        <f t="shared" si="7"/>
        <v>0</v>
      </c>
      <c r="CA36" s="94">
        <f t="shared" si="8"/>
        <v>0</v>
      </c>
      <c r="CB36" s="83"/>
      <c r="CC36" s="90">
        <v>1</v>
      </c>
      <c r="CD36" s="83"/>
      <c r="CE36" s="83"/>
    </row>
    <row r="37" spans="2:83" x14ac:dyDescent="0.25">
      <c r="B37" s="44"/>
      <c r="C37" s="58"/>
      <c r="D37" s="60"/>
      <c r="E37" s="61"/>
      <c r="F37" s="61"/>
      <c r="G37" s="60"/>
      <c r="H37" s="61"/>
      <c r="I37" s="61"/>
      <c r="J37" s="44"/>
      <c r="K37" s="44"/>
      <c r="L37" s="44"/>
      <c r="M37" s="44"/>
      <c r="N37" s="44"/>
      <c r="O37" s="44"/>
      <c r="P37" s="44"/>
      <c r="Q37" s="58"/>
      <c r="R37" s="62"/>
      <c r="S37" s="63"/>
      <c r="T37" s="63"/>
      <c r="U37" s="44"/>
      <c r="V37" s="44"/>
      <c r="W37" s="44"/>
      <c r="X37" s="44"/>
      <c r="Y37" s="44"/>
      <c r="Z37" s="44"/>
      <c r="AA37" s="44"/>
      <c r="AB37" s="44"/>
      <c r="AC37" s="44"/>
      <c r="BG37" s="91">
        <v>1997</v>
      </c>
      <c r="BH37" s="83" t="s">
        <v>66</v>
      </c>
      <c r="BI37" s="90" t="str">
        <f t="shared" si="0"/>
        <v>N/A</v>
      </c>
      <c r="BJ37" s="90" t="str">
        <f t="shared" si="1"/>
        <v>N/A</v>
      </c>
      <c r="BK37" s="90"/>
      <c r="BM37" s="92">
        <f t="shared" si="2"/>
        <v>0</v>
      </c>
      <c r="BN37" s="92">
        <f t="shared" si="3"/>
        <v>0</v>
      </c>
      <c r="BP37" s="92">
        <f t="shared" si="4"/>
        <v>0</v>
      </c>
      <c r="BQ37" s="92">
        <f t="shared" si="5"/>
        <v>0</v>
      </c>
      <c r="BR37" s="83"/>
      <c r="BS37" s="83"/>
      <c r="BT37" s="91">
        <v>1997</v>
      </c>
      <c r="BU37" s="83" t="s">
        <v>66</v>
      </c>
      <c r="BV37" s="93" t="str">
        <f t="shared" si="6"/>
        <v>N/A</v>
      </c>
      <c r="BW37" s="90"/>
      <c r="BX37" s="90"/>
      <c r="BY37" s="83"/>
      <c r="BZ37" s="94">
        <f t="shared" si="7"/>
        <v>0</v>
      </c>
      <c r="CA37" s="94">
        <f t="shared" si="8"/>
        <v>0</v>
      </c>
      <c r="CB37" s="83"/>
      <c r="CC37" s="90">
        <v>1</v>
      </c>
      <c r="CD37" s="83"/>
      <c r="CE37" s="83"/>
    </row>
    <row r="38" spans="2:83" ht="15.6" x14ac:dyDescent="0.25">
      <c r="B38" s="44"/>
      <c r="C38" s="64" t="str">
        <f>VLOOKUP(BG4, RefCauseofDeath, 3, FALSE)</f>
        <v>Total cancer registration, 25+ years</v>
      </c>
      <c r="D38" s="65"/>
      <c r="E38" s="65"/>
      <c r="F38" s="65"/>
      <c r="G38" s="65"/>
      <c r="H38" s="65"/>
      <c r="I38" s="65"/>
      <c r="J38" s="44"/>
      <c r="K38" s="44"/>
      <c r="L38" s="44"/>
      <c r="M38" s="44"/>
      <c r="N38" s="44"/>
      <c r="O38" s="44"/>
      <c r="P38" s="44"/>
      <c r="Q38" s="66" t="str">
        <f>VLOOKUP(BG4, RefCauseofDeath,3,FALSE)</f>
        <v>Total cancer registration, 25+ years</v>
      </c>
      <c r="R38" s="67"/>
      <c r="S38" s="67"/>
      <c r="T38" s="67"/>
      <c r="U38" s="44"/>
      <c r="V38" s="44"/>
      <c r="W38" s="44"/>
      <c r="X38" s="44"/>
      <c r="Y38" s="44"/>
      <c r="Z38" s="44"/>
      <c r="AA38" s="44"/>
      <c r="AB38" s="44"/>
      <c r="AC38" s="44"/>
      <c r="BG38" s="91">
        <v>1998</v>
      </c>
      <c r="BH38" s="83" t="s">
        <v>67</v>
      </c>
      <c r="BI38" s="90" t="str">
        <f t="shared" si="0"/>
        <v>N/A</v>
      </c>
      <c r="BJ38" s="90" t="str">
        <f t="shared" si="1"/>
        <v>N/A</v>
      </c>
      <c r="BK38" s="90"/>
      <c r="BM38" s="92">
        <f t="shared" si="2"/>
        <v>0</v>
      </c>
      <c r="BN38" s="92">
        <f t="shared" si="3"/>
        <v>0</v>
      </c>
      <c r="BP38" s="92">
        <f t="shared" si="4"/>
        <v>0</v>
      </c>
      <c r="BQ38" s="92">
        <f t="shared" si="5"/>
        <v>0</v>
      </c>
      <c r="BR38" s="83"/>
      <c r="BS38" s="83"/>
      <c r="BT38" s="91">
        <v>1998</v>
      </c>
      <c r="BU38" s="83" t="s">
        <v>67</v>
      </c>
      <c r="BV38" s="93" t="str">
        <f t="shared" si="6"/>
        <v>N/A</v>
      </c>
      <c r="BW38" s="90"/>
      <c r="BX38" s="90"/>
      <c r="BY38" s="83"/>
      <c r="BZ38" s="94">
        <f t="shared" si="7"/>
        <v>0</v>
      </c>
      <c r="CA38" s="94">
        <f t="shared" si="8"/>
        <v>0</v>
      </c>
      <c r="CB38" s="83"/>
      <c r="CC38" s="90">
        <v>1</v>
      </c>
      <c r="CD38" s="83"/>
      <c r="CE38" s="83"/>
    </row>
    <row r="39" spans="2:83" x14ac:dyDescent="0.25">
      <c r="B39" s="44"/>
      <c r="C39" s="58"/>
      <c r="D39" s="68"/>
      <c r="E39" s="69"/>
      <c r="F39" s="69"/>
      <c r="G39" s="68"/>
      <c r="H39" s="69"/>
      <c r="I39" s="69"/>
      <c r="J39" s="44"/>
      <c r="K39" s="44"/>
      <c r="L39" s="44"/>
      <c r="M39" s="44"/>
      <c r="N39" s="44"/>
      <c r="O39" s="44"/>
      <c r="P39" s="44"/>
      <c r="Q39" s="44"/>
      <c r="R39" s="68"/>
      <c r="S39" s="69"/>
      <c r="T39" s="69"/>
      <c r="U39" s="44"/>
      <c r="V39" s="44"/>
      <c r="W39" s="44"/>
      <c r="X39" s="44"/>
      <c r="Y39" s="44"/>
      <c r="Z39" s="44"/>
      <c r="AA39" s="44"/>
      <c r="AB39" s="44"/>
      <c r="AC39" s="44"/>
      <c r="BG39" s="91">
        <v>1999</v>
      </c>
      <c r="BH39" s="83" t="s">
        <v>68</v>
      </c>
      <c r="BI39" s="90" t="str">
        <f t="shared" si="0"/>
        <v>N/A</v>
      </c>
      <c r="BJ39" s="90" t="str">
        <f t="shared" si="1"/>
        <v>N/A</v>
      </c>
      <c r="BK39" s="90"/>
      <c r="BM39" s="92" t="e">
        <f t="shared" si="2"/>
        <v>#VALUE!</v>
      </c>
      <c r="BN39" s="92" t="e">
        <f t="shared" si="3"/>
        <v>#VALUE!</v>
      </c>
      <c r="BP39" s="92" t="e">
        <f t="shared" si="4"/>
        <v>#VALUE!</v>
      </c>
      <c r="BQ39" s="92" t="e">
        <f t="shared" si="5"/>
        <v>#VALUE!</v>
      </c>
      <c r="BR39" s="83"/>
      <c r="BS39" s="83"/>
      <c r="BT39" s="91">
        <v>1999</v>
      </c>
      <c r="BU39" s="83" t="s">
        <v>68</v>
      </c>
      <c r="BV39" s="93" t="str">
        <f t="shared" si="6"/>
        <v>N/A</v>
      </c>
      <c r="BW39" s="90"/>
      <c r="BX39" s="90"/>
      <c r="BY39" s="83"/>
      <c r="BZ39" s="94" t="e">
        <f t="shared" si="7"/>
        <v>#VALUE!</v>
      </c>
      <c r="CA39" s="94" t="e">
        <f t="shared" si="8"/>
        <v>#VALUE!</v>
      </c>
      <c r="CB39" s="83"/>
      <c r="CC39" s="90">
        <v>1</v>
      </c>
      <c r="CD39" s="83"/>
      <c r="CE39" s="83"/>
    </row>
    <row r="40" spans="2:83" x14ac:dyDescent="0.25">
      <c r="B40" s="44"/>
      <c r="C40" s="44"/>
      <c r="D40" s="60"/>
      <c r="E40" s="61"/>
      <c r="F40" s="61"/>
      <c r="G40" s="60"/>
      <c r="H40" s="61"/>
      <c r="I40" s="61"/>
      <c r="J40" s="44"/>
      <c r="K40" s="44"/>
      <c r="L40" s="44"/>
      <c r="M40" s="44"/>
      <c r="N40" s="44"/>
      <c r="O40" s="44"/>
      <c r="P40" s="44"/>
      <c r="Q40" s="44"/>
      <c r="R40" s="62"/>
      <c r="S40" s="63"/>
      <c r="T40" s="63"/>
      <c r="U40" s="70"/>
      <c r="V40" s="44"/>
      <c r="W40" s="44"/>
      <c r="X40" s="44"/>
      <c r="Y40" s="44"/>
      <c r="Z40" s="44"/>
      <c r="AA40" s="44"/>
      <c r="AB40" s="44"/>
      <c r="AC40" s="44"/>
      <c r="BG40" s="91">
        <v>2000</v>
      </c>
      <c r="BH40" s="90" t="s">
        <v>69</v>
      </c>
      <c r="BI40" s="90" t="str">
        <f t="shared" si="0"/>
        <v>N/A</v>
      </c>
      <c r="BJ40" s="90" t="str">
        <f t="shared" si="1"/>
        <v>N/A</v>
      </c>
      <c r="BK40" s="90"/>
      <c r="BM40" s="92" t="e">
        <f t="shared" si="2"/>
        <v>#VALUE!</v>
      </c>
      <c r="BN40" s="92" t="e">
        <f t="shared" si="3"/>
        <v>#VALUE!</v>
      </c>
      <c r="BP40" s="92" t="e">
        <f t="shared" si="4"/>
        <v>#VALUE!</v>
      </c>
      <c r="BQ40" s="92" t="e">
        <f t="shared" si="5"/>
        <v>#VALUE!</v>
      </c>
      <c r="BR40" s="83"/>
      <c r="BS40" s="83"/>
      <c r="BT40" s="91">
        <v>2000</v>
      </c>
      <c r="BU40" s="90" t="s">
        <v>69</v>
      </c>
      <c r="BV40" s="93" t="str">
        <f t="shared" si="6"/>
        <v>N/A</v>
      </c>
      <c r="BW40" s="90"/>
      <c r="BX40" s="90"/>
      <c r="BY40" s="83"/>
      <c r="BZ40" s="94" t="e">
        <f t="shared" si="7"/>
        <v>#VALUE!</v>
      </c>
      <c r="CA40" s="94" t="e">
        <f t="shared" si="8"/>
        <v>#VALUE!</v>
      </c>
      <c r="CB40" s="83"/>
      <c r="CC40" s="90">
        <v>1</v>
      </c>
      <c r="CD40" s="83"/>
      <c r="CE40" s="83"/>
    </row>
    <row r="41" spans="2:83" x14ac:dyDescent="0.25">
      <c r="B41" s="44"/>
      <c r="C41" s="45" t="str">
        <f>BG14&amp;", 2001–2013"</f>
        <v>Age-standardised rate (registrations per 100,000), 2001–2013</v>
      </c>
      <c r="D41" s="60"/>
      <c r="E41" s="61"/>
      <c r="F41" s="61"/>
      <c r="G41" s="60"/>
      <c r="H41" s="61"/>
      <c r="I41" s="61"/>
      <c r="J41" s="44"/>
      <c r="K41" s="44"/>
      <c r="L41" s="44"/>
      <c r="M41" s="44"/>
      <c r="N41" s="44"/>
      <c r="O41" s="44"/>
      <c r="P41" s="44"/>
      <c r="Q41" s="59" t="s">
        <v>109</v>
      </c>
      <c r="R41" s="62"/>
      <c r="S41" s="63"/>
      <c r="T41" s="63"/>
      <c r="U41" s="70"/>
      <c r="V41" s="44"/>
      <c r="W41" s="44"/>
      <c r="X41" s="44"/>
      <c r="Y41" s="44"/>
      <c r="Z41" s="44"/>
      <c r="AA41" s="44"/>
      <c r="AB41" s="44"/>
      <c r="AC41" s="44"/>
      <c r="BG41" s="91">
        <v>2001</v>
      </c>
      <c r="BH41" s="83" t="s">
        <v>70</v>
      </c>
      <c r="BI41" s="90">
        <f t="shared" si="0"/>
        <v>513.6</v>
      </c>
      <c r="BJ41" s="90">
        <f t="shared" si="1"/>
        <v>393.7</v>
      </c>
      <c r="BK41" s="90"/>
      <c r="BM41" s="92">
        <f t="shared" si="2"/>
        <v>21</v>
      </c>
      <c r="BN41" s="92">
        <f t="shared" si="3"/>
        <v>21.600000000000023</v>
      </c>
      <c r="BP41" s="92">
        <f t="shared" si="4"/>
        <v>5.0999999999999659</v>
      </c>
      <c r="BQ41" s="92">
        <f t="shared" si="5"/>
        <v>5.1999999999999886</v>
      </c>
      <c r="BR41" s="83"/>
      <c r="BS41" s="83"/>
      <c r="BT41" s="91">
        <v>2001</v>
      </c>
      <c r="BU41" s="83" t="s">
        <v>70</v>
      </c>
      <c r="BV41" s="93">
        <f t="shared" si="6"/>
        <v>1.3</v>
      </c>
      <c r="BW41" s="90"/>
      <c r="BX41" s="90"/>
      <c r="BY41" s="83"/>
      <c r="BZ41" s="94">
        <f t="shared" si="7"/>
        <v>5.0000000000000044E-2</v>
      </c>
      <c r="CA41" s="94">
        <f t="shared" si="8"/>
        <v>6.0000000000000053E-2</v>
      </c>
      <c r="CB41" s="83"/>
      <c r="CC41" s="90">
        <v>1</v>
      </c>
      <c r="CD41" s="83"/>
      <c r="CE41" s="83"/>
    </row>
    <row r="42" spans="2:83" ht="13.2" customHeight="1" x14ac:dyDescent="0.25">
      <c r="B42" s="44"/>
      <c r="C42" s="44"/>
      <c r="D42" s="60"/>
      <c r="E42" s="61"/>
      <c r="F42" s="61"/>
      <c r="G42" s="60"/>
      <c r="H42" s="61"/>
      <c r="I42" s="61"/>
      <c r="J42" s="44"/>
      <c r="K42" s="44"/>
      <c r="L42" s="44"/>
      <c r="M42" s="44"/>
      <c r="N42" s="44"/>
      <c r="O42" s="44"/>
      <c r="P42" s="44"/>
      <c r="Q42" s="44"/>
      <c r="R42" s="62"/>
      <c r="S42" s="63"/>
      <c r="T42" s="63"/>
      <c r="U42" s="70"/>
      <c r="V42" s="44"/>
      <c r="W42" s="44"/>
      <c r="X42" s="44"/>
      <c r="Y42" s="44"/>
      <c r="Z42" s="44"/>
      <c r="AA42" s="44"/>
      <c r="AB42" s="44"/>
      <c r="AC42" s="44"/>
      <c r="BG42" s="91">
        <v>2002</v>
      </c>
      <c r="BH42" s="91" t="s">
        <v>71</v>
      </c>
      <c r="BI42" s="90">
        <f t="shared" si="0"/>
        <v>516.5</v>
      </c>
      <c r="BJ42" s="90">
        <f t="shared" si="1"/>
        <v>390.1</v>
      </c>
      <c r="BK42" s="90"/>
      <c r="BM42" s="92">
        <f t="shared" si="2"/>
        <v>20.600000000000023</v>
      </c>
      <c r="BN42" s="92">
        <f t="shared" si="3"/>
        <v>21.200000000000045</v>
      </c>
      <c r="BP42" s="92">
        <f t="shared" si="4"/>
        <v>5.1000000000000227</v>
      </c>
      <c r="BQ42" s="92">
        <f t="shared" si="5"/>
        <v>5.0999999999999659</v>
      </c>
      <c r="BR42" s="83"/>
      <c r="BS42" s="83"/>
      <c r="BT42" s="91">
        <v>2002</v>
      </c>
      <c r="BU42" s="91" t="s">
        <v>71</v>
      </c>
      <c r="BV42" s="93">
        <f t="shared" si="6"/>
        <v>1.32</v>
      </c>
      <c r="BW42" s="90"/>
      <c r="BX42" s="90"/>
      <c r="BY42" s="83"/>
      <c r="BZ42" s="94">
        <f t="shared" si="7"/>
        <v>5.0000000000000044E-2</v>
      </c>
      <c r="CA42" s="94">
        <f t="shared" si="8"/>
        <v>5.9999999999999831E-2</v>
      </c>
      <c r="CB42" s="83"/>
      <c r="CC42" s="90">
        <v>1</v>
      </c>
      <c r="CD42" s="83"/>
      <c r="CE42" s="83"/>
    </row>
    <row r="43" spans="2:83" ht="13.2" customHeight="1" x14ac:dyDescent="0.25">
      <c r="B43" s="44"/>
      <c r="C43" s="71" t="s">
        <v>7</v>
      </c>
      <c r="D43" s="101" t="s">
        <v>128</v>
      </c>
      <c r="E43" s="101"/>
      <c r="F43" s="101"/>
      <c r="G43" s="101" t="s">
        <v>129</v>
      </c>
      <c r="H43" s="101"/>
      <c r="I43" s="101"/>
      <c r="J43" s="44"/>
      <c r="K43" s="44"/>
      <c r="L43" s="44"/>
      <c r="M43" s="44"/>
      <c r="N43" s="44"/>
      <c r="O43" s="44"/>
      <c r="P43" s="44"/>
      <c r="Q43" s="72" t="s">
        <v>7</v>
      </c>
      <c r="R43" s="102" t="s">
        <v>130</v>
      </c>
      <c r="S43" s="102"/>
      <c r="T43" s="102"/>
      <c r="U43" s="102"/>
      <c r="V43" s="44"/>
      <c r="W43" s="44"/>
      <c r="X43" s="44"/>
      <c r="Y43" s="44"/>
      <c r="Z43" s="44"/>
      <c r="AA43" s="44"/>
      <c r="AB43" s="44"/>
      <c r="AC43" s="44"/>
      <c r="BG43" s="91">
        <v>2003</v>
      </c>
      <c r="BH43" s="83" t="s">
        <v>72</v>
      </c>
      <c r="BI43" s="90">
        <f t="shared" si="0"/>
        <v>520.4</v>
      </c>
      <c r="BJ43" s="90">
        <f t="shared" si="1"/>
        <v>383.6</v>
      </c>
      <c r="BK43" s="90"/>
      <c r="BM43" s="92">
        <f t="shared" si="2"/>
        <v>20.299999999999955</v>
      </c>
      <c r="BN43" s="92">
        <f t="shared" si="3"/>
        <v>20.800000000000068</v>
      </c>
      <c r="BP43" s="92">
        <f t="shared" si="4"/>
        <v>4.9000000000000341</v>
      </c>
      <c r="BQ43" s="92">
        <f t="shared" si="5"/>
        <v>5</v>
      </c>
      <c r="BR43" s="83"/>
      <c r="BS43" s="83"/>
      <c r="BT43" s="91">
        <v>2003</v>
      </c>
      <c r="BU43" s="83" t="s">
        <v>72</v>
      </c>
      <c r="BV43" s="93">
        <f t="shared" si="6"/>
        <v>1.36</v>
      </c>
      <c r="BW43" s="90"/>
      <c r="BX43" s="90"/>
      <c r="BY43" s="83"/>
      <c r="BZ43" s="94">
        <f t="shared" si="7"/>
        <v>6.0000000000000053E-2</v>
      </c>
      <c r="CA43" s="94">
        <f t="shared" si="8"/>
        <v>4.9999999999999822E-2</v>
      </c>
      <c r="CB43" s="83"/>
      <c r="CC43" s="90">
        <v>1</v>
      </c>
      <c r="CD43" s="83"/>
      <c r="CE43" s="83"/>
    </row>
    <row r="44" spans="2:83" x14ac:dyDescent="0.25">
      <c r="B44" s="44"/>
      <c r="C44" s="58"/>
      <c r="D44" s="68" t="s">
        <v>14</v>
      </c>
      <c r="E44" s="69" t="s">
        <v>15</v>
      </c>
      <c r="F44" s="69" t="s">
        <v>16</v>
      </c>
      <c r="G44" s="68" t="s">
        <v>14</v>
      </c>
      <c r="H44" s="69" t="s">
        <v>15</v>
      </c>
      <c r="I44" s="69" t="s">
        <v>16</v>
      </c>
      <c r="J44" s="44"/>
      <c r="K44" s="44"/>
      <c r="L44" s="44"/>
      <c r="M44" s="44"/>
      <c r="N44" s="44"/>
      <c r="O44" s="44"/>
      <c r="P44" s="44"/>
      <c r="Q44" s="44"/>
      <c r="R44" s="68" t="s">
        <v>32</v>
      </c>
      <c r="S44" s="69" t="s">
        <v>15</v>
      </c>
      <c r="T44" s="69" t="s">
        <v>16</v>
      </c>
      <c r="U44" s="70"/>
      <c r="V44" s="44"/>
      <c r="W44" s="44"/>
      <c r="X44" s="44"/>
      <c r="Y44" s="44"/>
      <c r="Z44" s="44"/>
      <c r="AA44" s="44"/>
      <c r="AB44" s="44"/>
      <c r="AC44" s="44"/>
      <c r="BG44" s="91">
        <v>2004</v>
      </c>
      <c r="BH44" s="90" t="s">
        <v>73</v>
      </c>
      <c r="BI44" s="90">
        <f t="shared" si="0"/>
        <v>519.4</v>
      </c>
      <c r="BJ44" s="90">
        <f t="shared" si="1"/>
        <v>378.5</v>
      </c>
      <c r="BK44" s="90"/>
      <c r="BM44" s="92">
        <f t="shared" si="2"/>
        <v>19.899999999999977</v>
      </c>
      <c r="BN44" s="92">
        <f t="shared" si="3"/>
        <v>20.399999999999977</v>
      </c>
      <c r="BP44" s="92">
        <f t="shared" si="4"/>
        <v>4.8000000000000114</v>
      </c>
      <c r="BQ44" s="92">
        <f t="shared" si="5"/>
        <v>4.8999999999999773</v>
      </c>
      <c r="BR44" s="83"/>
      <c r="BS44" s="83"/>
      <c r="BT44" s="91">
        <v>2004</v>
      </c>
      <c r="BU44" s="90" t="s">
        <v>73</v>
      </c>
      <c r="BV44" s="93">
        <f t="shared" si="6"/>
        <v>1.37</v>
      </c>
      <c r="BW44" s="90"/>
      <c r="BX44" s="90"/>
      <c r="BY44" s="83"/>
      <c r="BZ44" s="94">
        <f t="shared" si="7"/>
        <v>5.0000000000000044E-2</v>
      </c>
      <c r="CA44" s="94">
        <f t="shared" si="8"/>
        <v>5.9999999999999831E-2</v>
      </c>
      <c r="CB44" s="83"/>
      <c r="CC44" s="90">
        <v>1</v>
      </c>
      <c r="CD44" s="83"/>
      <c r="CE44" s="83"/>
    </row>
    <row r="45" spans="2:83" ht="12" customHeight="1" x14ac:dyDescent="0.25">
      <c r="B45" s="44"/>
      <c r="C45" s="44" t="s">
        <v>70</v>
      </c>
      <c r="D45" s="60">
        <f>IFERROR(VALUE(FIXED(VLOOKUP($BG41&amp;$BG$29&amp;$BG$12&amp;"Maori",ethnicdata,7,FALSE),1)),NA())</f>
        <v>513.6</v>
      </c>
      <c r="E45" s="61">
        <f t="shared" ref="E45:E55" si="9">IFERROR(VALUE(FIXED(VLOOKUP($BG41&amp;$BG$29&amp;$BG$12&amp;"Maori",ethnicdata,6,FALSE),1)),"N/A")</f>
        <v>492.6</v>
      </c>
      <c r="F45" s="61">
        <f t="shared" ref="F45:F55" si="10">IFERROR(VALUE(FIXED(VLOOKUP($BG41&amp;$BG$29&amp;$BG$12&amp;"Maori",ethnicdata,8,FALSE),1)),"N/A")</f>
        <v>535.20000000000005</v>
      </c>
      <c r="G45" s="60">
        <f t="shared" ref="G45:G55" si="11">IFERROR(VALUE(FIXED(VLOOKUP($BG41&amp;$BG$29&amp;$BG$12&amp;"nonMaori",ethnicdata,7,FALSE),1)),NA())</f>
        <v>393.7</v>
      </c>
      <c r="H45" s="61">
        <f t="shared" ref="H45:H55" si="12">IFERROR(VALUE(FIXED(VLOOKUP($BG41&amp;$BG$29&amp;$BG$12&amp;"nonMaori",ethnicdata,6,FALSE),1)),"N/A")</f>
        <v>388.6</v>
      </c>
      <c r="I45" s="61">
        <f t="shared" ref="I45:I55" si="13">IFERROR(VALUE(FIXED(VLOOKUP($BG41&amp;$BG$29&amp;$BG$12&amp;"nonMaori",ethnicdata,8,FALSE),1)),"N/A")</f>
        <v>398.9</v>
      </c>
      <c r="J45" s="44"/>
      <c r="K45" s="73"/>
      <c r="L45" s="44"/>
      <c r="M45" s="44"/>
      <c r="N45" s="44"/>
      <c r="O45" s="44"/>
      <c r="P45" s="44"/>
      <c r="Q45" s="44" t="s">
        <v>70</v>
      </c>
      <c r="R45" s="62">
        <f t="shared" ref="R45:R55" si="14">IFERROR(VALUE(FIXED(VLOOKUP($BT41&amp;$BG$29&amp;$BG$12&amp;"Maori",ethnicdata,10,FALSE),2)),"N/A")</f>
        <v>1.3</v>
      </c>
      <c r="S45" s="63">
        <f t="shared" ref="S45:S55" si="15">IFERROR(VALUE(FIXED(VLOOKUP($BT41&amp;$BG$29&amp;$BG$12&amp;"Maori",ethnicdata,9,FALSE),2)),"N/A")</f>
        <v>1.25</v>
      </c>
      <c r="T45" s="63">
        <f t="shared" ref="T45:T55" si="16">IFERROR(VALUE(FIXED(VLOOKUP($BT41&amp;$BG$29&amp;$BG$12&amp;"Maori",ethnicdata,11,FALSE),2)),"N/A")</f>
        <v>1.36</v>
      </c>
      <c r="U45" s="70"/>
      <c r="V45" s="44"/>
      <c r="W45" s="44"/>
      <c r="X45" s="44"/>
      <c r="Y45" s="44"/>
      <c r="Z45" s="44"/>
      <c r="AA45" s="44"/>
      <c r="AB45" s="44"/>
      <c r="AC45" s="44"/>
      <c r="BG45" s="91">
        <v>2005</v>
      </c>
      <c r="BH45" s="83" t="s">
        <v>74</v>
      </c>
      <c r="BI45" s="90">
        <f t="shared" si="0"/>
        <v>521.70000000000005</v>
      </c>
      <c r="BJ45" s="90">
        <f t="shared" si="1"/>
        <v>375.1</v>
      </c>
      <c r="BK45" s="90"/>
      <c r="BM45" s="92">
        <f t="shared" si="2"/>
        <v>19.500000000000057</v>
      </c>
      <c r="BN45" s="92">
        <f t="shared" si="3"/>
        <v>20</v>
      </c>
      <c r="BP45" s="92">
        <f t="shared" si="4"/>
        <v>4.8000000000000114</v>
      </c>
      <c r="BQ45" s="92">
        <f t="shared" si="5"/>
        <v>4.8999999999999773</v>
      </c>
      <c r="BR45" s="83"/>
      <c r="BS45" s="83"/>
      <c r="BT45" s="91">
        <v>2005</v>
      </c>
      <c r="BU45" s="83" t="s">
        <v>74</v>
      </c>
      <c r="BV45" s="93">
        <f t="shared" si="6"/>
        <v>1.39</v>
      </c>
      <c r="BW45" s="90"/>
      <c r="BX45" s="90"/>
      <c r="BY45" s="83"/>
      <c r="BZ45" s="94">
        <f t="shared" si="7"/>
        <v>4.9999999999999822E-2</v>
      </c>
      <c r="CA45" s="94">
        <f t="shared" si="8"/>
        <v>6.0000000000000053E-2</v>
      </c>
      <c r="CB45" s="83"/>
      <c r="CC45" s="90">
        <v>1</v>
      </c>
      <c r="CD45" s="83"/>
      <c r="CE45" s="83"/>
    </row>
    <row r="46" spans="2:83" x14ac:dyDescent="0.25">
      <c r="B46" s="44"/>
      <c r="C46" s="44" t="s">
        <v>71</v>
      </c>
      <c r="D46" s="60">
        <f t="shared" ref="D46:D55" si="17">IFERROR(VALUE(FIXED(VLOOKUP($BG42&amp;$BG$29&amp;$BG$12&amp;"Maori",ethnicdata,7,FALSE),1)),NA())</f>
        <v>516.5</v>
      </c>
      <c r="E46" s="61">
        <f t="shared" si="9"/>
        <v>495.9</v>
      </c>
      <c r="F46" s="61">
        <f t="shared" si="10"/>
        <v>537.70000000000005</v>
      </c>
      <c r="G46" s="60">
        <f t="shared" si="11"/>
        <v>390.1</v>
      </c>
      <c r="H46" s="61">
        <f t="shared" si="12"/>
        <v>385</v>
      </c>
      <c r="I46" s="61">
        <f t="shared" si="13"/>
        <v>395.2</v>
      </c>
      <c r="J46" s="44"/>
      <c r="K46" s="73"/>
      <c r="L46" s="44"/>
      <c r="M46" s="44"/>
      <c r="N46" s="44"/>
      <c r="O46" s="44"/>
      <c r="P46" s="44"/>
      <c r="Q46" s="44" t="s">
        <v>71</v>
      </c>
      <c r="R46" s="62">
        <f t="shared" si="14"/>
        <v>1.32</v>
      </c>
      <c r="S46" s="63">
        <f t="shared" si="15"/>
        <v>1.27</v>
      </c>
      <c r="T46" s="63">
        <f t="shared" si="16"/>
        <v>1.38</v>
      </c>
      <c r="U46" s="70"/>
      <c r="V46" s="44"/>
      <c r="W46" s="44"/>
      <c r="X46" s="44"/>
      <c r="Y46" s="44"/>
      <c r="Z46" s="44"/>
      <c r="AA46" s="44"/>
      <c r="AB46" s="44"/>
      <c r="AC46" s="44"/>
      <c r="BG46" s="91">
        <v>2006</v>
      </c>
      <c r="BH46" s="83" t="s">
        <v>75</v>
      </c>
      <c r="BI46" s="90">
        <f t="shared" si="0"/>
        <v>533</v>
      </c>
      <c r="BJ46" s="90">
        <f t="shared" si="1"/>
        <v>378.5</v>
      </c>
      <c r="BK46" s="90"/>
      <c r="BM46" s="92">
        <f t="shared" si="2"/>
        <v>19.299999999999955</v>
      </c>
      <c r="BN46" s="92">
        <f t="shared" si="3"/>
        <v>19.899999999999977</v>
      </c>
      <c r="BP46" s="92">
        <f t="shared" si="4"/>
        <v>4.8000000000000114</v>
      </c>
      <c r="BQ46" s="92">
        <f t="shared" si="5"/>
        <v>4.8000000000000114</v>
      </c>
      <c r="BR46" s="83"/>
      <c r="BS46" s="83"/>
      <c r="BT46" s="91">
        <v>2006</v>
      </c>
      <c r="BU46" s="83" t="s">
        <v>75</v>
      </c>
      <c r="BV46" s="93">
        <f t="shared" si="6"/>
        <v>1.41</v>
      </c>
      <c r="BW46" s="90"/>
      <c r="BX46" s="90"/>
      <c r="BY46" s="83"/>
      <c r="BZ46" s="94">
        <f t="shared" si="7"/>
        <v>5.9999999999999831E-2</v>
      </c>
      <c r="CA46" s="94">
        <f t="shared" si="8"/>
        <v>6.0000000000000053E-2</v>
      </c>
      <c r="CB46" s="83"/>
      <c r="CC46" s="90">
        <v>1</v>
      </c>
      <c r="CD46" s="83"/>
      <c r="CE46" s="83"/>
    </row>
    <row r="47" spans="2:83" x14ac:dyDescent="0.25">
      <c r="B47" s="44"/>
      <c r="C47" s="44" t="s">
        <v>72</v>
      </c>
      <c r="D47" s="60">
        <f t="shared" si="17"/>
        <v>520.4</v>
      </c>
      <c r="E47" s="61">
        <f t="shared" si="9"/>
        <v>500.1</v>
      </c>
      <c r="F47" s="61">
        <f t="shared" si="10"/>
        <v>541.20000000000005</v>
      </c>
      <c r="G47" s="60">
        <f t="shared" si="11"/>
        <v>383.6</v>
      </c>
      <c r="H47" s="61">
        <f t="shared" si="12"/>
        <v>378.7</v>
      </c>
      <c r="I47" s="61">
        <f t="shared" si="13"/>
        <v>388.6</v>
      </c>
      <c r="J47" s="44"/>
      <c r="K47" s="73"/>
      <c r="L47" s="44"/>
      <c r="M47" s="44"/>
      <c r="N47" s="44"/>
      <c r="O47" s="44"/>
      <c r="P47" s="44"/>
      <c r="Q47" s="44" t="s">
        <v>72</v>
      </c>
      <c r="R47" s="62">
        <f t="shared" si="14"/>
        <v>1.36</v>
      </c>
      <c r="S47" s="63">
        <f t="shared" si="15"/>
        <v>1.3</v>
      </c>
      <c r="T47" s="63">
        <f t="shared" si="16"/>
        <v>1.41</v>
      </c>
      <c r="U47" s="70"/>
      <c r="V47" s="44"/>
      <c r="W47" s="44"/>
      <c r="X47" s="44"/>
      <c r="Y47" s="44"/>
      <c r="Z47" s="44"/>
      <c r="AA47" s="44"/>
      <c r="AB47" s="44"/>
      <c r="AC47" s="44"/>
      <c r="BG47" s="91">
        <v>2007</v>
      </c>
      <c r="BH47" s="83" t="s">
        <v>76</v>
      </c>
      <c r="BI47" s="90">
        <f t="shared" si="0"/>
        <v>530</v>
      </c>
      <c r="BJ47" s="90">
        <f t="shared" si="1"/>
        <v>377.6</v>
      </c>
      <c r="BK47" s="90"/>
      <c r="BM47" s="92">
        <f t="shared" si="2"/>
        <v>18.899999999999977</v>
      </c>
      <c r="BN47" s="92">
        <f t="shared" si="3"/>
        <v>19.399999999999977</v>
      </c>
      <c r="BP47" s="92">
        <f t="shared" si="4"/>
        <v>4.7000000000000455</v>
      </c>
      <c r="BQ47" s="92">
        <f t="shared" si="5"/>
        <v>4.7999999999999545</v>
      </c>
      <c r="BR47" s="83"/>
      <c r="BS47" s="83"/>
      <c r="BT47" s="91">
        <v>2007</v>
      </c>
      <c r="BU47" s="83" t="s">
        <v>76</v>
      </c>
      <c r="BV47" s="93">
        <f t="shared" si="6"/>
        <v>1.4</v>
      </c>
      <c r="BW47" s="90"/>
      <c r="BX47" s="90"/>
      <c r="BY47" s="83"/>
      <c r="BZ47" s="94">
        <f t="shared" si="7"/>
        <v>4.9999999999999822E-2</v>
      </c>
      <c r="CA47" s="94">
        <f t="shared" si="8"/>
        <v>6.0000000000000053E-2</v>
      </c>
      <c r="CB47" s="83"/>
      <c r="CC47" s="90">
        <v>1</v>
      </c>
      <c r="CD47" s="83"/>
      <c r="CE47" s="83"/>
    </row>
    <row r="48" spans="2:83" x14ac:dyDescent="0.25">
      <c r="B48" s="44"/>
      <c r="C48" s="44" t="s">
        <v>73</v>
      </c>
      <c r="D48" s="60">
        <f t="shared" si="17"/>
        <v>519.4</v>
      </c>
      <c r="E48" s="61">
        <f t="shared" si="9"/>
        <v>499.5</v>
      </c>
      <c r="F48" s="61">
        <f t="shared" si="10"/>
        <v>539.79999999999995</v>
      </c>
      <c r="G48" s="60">
        <f t="shared" si="11"/>
        <v>378.5</v>
      </c>
      <c r="H48" s="61">
        <f t="shared" si="12"/>
        <v>373.7</v>
      </c>
      <c r="I48" s="61">
        <f t="shared" si="13"/>
        <v>383.4</v>
      </c>
      <c r="J48" s="44"/>
      <c r="K48" s="73"/>
      <c r="L48" s="44"/>
      <c r="M48" s="44"/>
      <c r="N48" s="44"/>
      <c r="O48" s="44"/>
      <c r="P48" s="44"/>
      <c r="Q48" s="44" t="s">
        <v>73</v>
      </c>
      <c r="R48" s="62">
        <f t="shared" si="14"/>
        <v>1.37</v>
      </c>
      <c r="S48" s="63">
        <f t="shared" si="15"/>
        <v>1.32</v>
      </c>
      <c r="T48" s="63">
        <f t="shared" si="16"/>
        <v>1.43</v>
      </c>
      <c r="U48" s="70"/>
      <c r="V48" s="44"/>
      <c r="W48" s="44"/>
      <c r="X48" s="44"/>
      <c r="Y48" s="44"/>
      <c r="Z48" s="44"/>
      <c r="AA48" s="44"/>
      <c r="AB48" s="44"/>
      <c r="AC48" s="44"/>
      <c r="BG48" s="91">
        <v>2008</v>
      </c>
      <c r="BH48" s="83" t="s">
        <v>77</v>
      </c>
      <c r="BI48" s="90">
        <f t="shared" si="0"/>
        <v>548.29999999999995</v>
      </c>
      <c r="BJ48" s="90">
        <f t="shared" si="1"/>
        <v>377.9</v>
      </c>
      <c r="BK48" s="90"/>
      <c r="BM48" s="92">
        <f t="shared" si="2"/>
        <v>18.899999999999977</v>
      </c>
      <c r="BN48" s="92">
        <f t="shared" si="3"/>
        <v>19.300000000000068</v>
      </c>
      <c r="BP48" s="92">
        <f t="shared" si="4"/>
        <v>4.6999999999999886</v>
      </c>
      <c r="BQ48" s="92">
        <f t="shared" si="5"/>
        <v>4.7000000000000455</v>
      </c>
      <c r="BR48" s="83"/>
      <c r="BS48" s="83"/>
      <c r="BT48" s="91">
        <v>2008</v>
      </c>
      <c r="BU48" s="83" t="s">
        <v>77</v>
      </c>
      <c r="BV48" s="93">
        <f t="shared" si="6"/>
        <v>1.45</v>
      </c>
      <c r="BW48" s="90"/>
      <c r="BX48" s="90"/>
      <c r="BY48" s="83"/>
      <c r="BZ48" s="94">
        <f t="shared" si="7"/>
        <v>5.0000000000000044E-2</v>
      </c>
      <c r="CA48" s="94">
        <f t="shared" si="8"/>
        <v>6.0000000000000053E-2</v>
      </c>
      <c r="CB48" s="83"/>
      <c r="CC48" s="90">
        <v>1</v>
      </c>
      <c r="CD48" s="83"/>
      <c r="CE48" s="83"/>
    </row>
    <row r="49" spans="2:83" x14ac:dyDescent="0.25">
      <c r="B49" s="44"/>
      <c r="C49" s="44" t="s">
        <v>74</v>
      </c>
      <c r="D49" s="60">
        <f t="shared" si="17"/>
        <v>521.70000000000005</v>
      </c>
      <c r="E49" s="61">
        <f t="shared" si="9"/>
        <v>502.2</v>
      </c>
      <c r="F49" s="61">
        <f t="shared" si="10"/>
        <v>541.70000000000005</v>
      </c>
      <c r="G49" s="60">
        <f t="shared" si="11"/>
        <v>375.1</v>
      </c>
      <c r="H49" s="61">
        <f t="shared" si="12"/>
        <v>370.3</v>
      </c>
      <c r="I49" s="61">
        <f t="shared" si="13"/>
        <v>380</v>
      </c>
      <c r="J49" s="44"/>
      <c r="K49" s="73"/>
      <c r="L49" s="44"/>
      <c r="M49" s="44"/>
      <c r="N49" s="44"/>
      <c r="O49" s="44"/>
      <c r="P49" s="44"/>
      <c r="Q49" s="44" t="s">
        <v>74</v>
      </c>
      <c r="R49" s="62">
        <f t="shared" si="14"/>
        <v>1.39</v>
      </c>
      <c r="S49" s="63">
        <f t="shared" si="15"/>
        <v>1.34</v>
      </c>
      <c r="T49" s="63">
        <f t="shared" si="16"/>
        <v>1.45</v>
      </c>
      <c r="U49" s="70"/>
      <c r="V49" s="44"/>
      <c r="W49" s="44"/>
      <c r="X49" s="44"/>
      <c r="Y49" s="44"/>
      <c r="Z49" s="44"/>
      <c r="AA49" s="44"/>
      <c r="AB49" s="44"/>
      <c r="AC49" s="44"/>
      <c r="BG49" s="91">
        <v>2009</v>
      </c>
      <c r="BH49" s="83" t="s">
        <v>78</v>
      </c>
      <c r="BI49" s="90">
        <f t="shared" si="0"/>
        <v>543.9</v>
      </c>
      <c r="BJ49" s="90">
        <f t="shared" si="1"/>
        <v>371.2</v>
      </c>
      <c r="BK49" s="90"/>
      <c r="BM49" s="92">
        <f t="shared" si="2"/>
        <v>18.399999999999977</v>
      </c>
      <c r="BN49" s="92">
        <f t="shared" si="3"/>
        <v>18.800000000000068</v>
      </c>
      <c r="BP49" s="92">
        <f t="shared" si="4"/>
        <v>4.5999999999999659</v>
      </c>
      <c r="BQ49" s="92">
        <f t="shared" si="5"/>
        <v>4.6000000000000227</v>
      </c>
      <c r="BR49" s="83"/>
      <c r="BS49" s="83"/>
      <c r="BT49" s="91">
        <v>2009</v>
      </c>
      <c r="BU49" s="83" t="s">
        <v>78</v>
      </c>
      <c r="BV49" s="93">
        <f t="shared" si="6"/>
        <v>1.47</v>
      </c>
      <c r="BW49" s="90"/>
      <c r="BX49" s="90"/>
      <c r="BY49" s="83"/>
      <c r="BZ49" s="94">
        <f t="shared" si="7"/>
        <v>6.0000000000000053E-2</v>
      </c>
      <c r="CA49" s="94">
        <f t="shared" si="8"/>
        <v>5.0000000000000044E-2</v>
      </c>
      <c r="CB49" s="83"/>
      <c r="CC49" s="90">
        <v>1</v>
      </c>
      <c r="CD49" s="83"/>
      <c r="CE49" s="83"/>
    </row>
    <row r="50" spans="2:83" x14ac:dyDescent="0.25">
      <c r="B50" s="44"/>
      <c r="C50" s="44" t="s">
        <v>75</v>
      </c>
      <c r="D50" s="60">
        <f t="shared" si="17"/>
        <v>533</v>
      </c>
      <c r="E50" s="61">
        <f t="shared" si="9"/>
        <v>513.70000000000005</v>
      </c>
      <c r="F50" s="61">
        <f t="shared" si="10"/>
        <v>552.9</v>
      </c>
      <c r="G50" s="60">
        <f t="shared" si="11"/>
        <v>378.5</v>
      </c>
      <c r="H50" s="61">
        <f t="shared" si="12"/>
        <v>373.7</v>
      </c>
      <c r="I50" s="61">
        <f t="shared" si="13"/>
        <v>383.3</v>
      </c>
      <c r="J50" s="44"/>
      <c r="K50" s="73"/>
      <c r="L50" s="44"/>
      <c r="M50" s="44"/>
      <c r="N50" s="44"/>
      <c r="O50" s="44"/>
      <c r="P50" s="44"/>
      <c r="Q50" s="44" t="s">
        <v>75</v>
      </c>
      <c r="R50" s="62">
        <f t="shared" si="14"/>
        <v>1.41</v>
      </c>
      <c r="S50" s="63">
        <f t="shared" si="15"/>
        <v>1.35</v>
      </c>
      <c r="T50" s="63">
        <f t="shared" si="16"/>
        <v>1.47</v>
      </c>
      <c r="U50" s="70"/>
      <c r="V50" s="44"/>
      <c r="W50" s="44"/>
      <c r="X50" s="44"/>
      <c r="Y50" s="44"/>
      <c r="Z50" s="44"/>
      <c r="AA50" s="44"/>
      <c r="AB50" s="44"/>
      <c r="AC50" s="44"/>
      <c r="BG50" s="91">
        <v>2010</v>
      </c>
      <c r="BH50" s="83" t="s">
        <v>79</v>
      </c>
      <c r="BI50" s="90">
        <f t="shared" si="0"/>
        <v>545.79999999999995</v>
      </c>
      <c r="BJ50" s="90">
        <f t="shared" si="1"/>
        <v>374.3</v>
      </c>
      <c r="BK50" s="90"/>
      <c r="BM50" s="92">
        <f t="shared" si="2"/>
        <v>18</v>
      </c>
      <c r="BN50" s="92">
        <f t="shared" si="3"/>
        <v>18.5</v>
      </c>
      <c r="BP50" s="92">
        <f t="shared" si="4"/>
        <v>4.6000000000000227</v>
      </c>
      <c r="BQ50" s="92">
        <f t="shared" si="5"/>
        <v>4.5999999999999659</v>
      </c>
      <c r="BR50" s="83"/>
      <c r="BS50" s="83"/>
      <c r="BT50" s="91">
        <v>2010</v>
      </c>
      <c r="BU50" s="83" t="s">
        <v>79</v>
      </c>
      <c r="BV50" s="93">
        <f t="shared" si="6"/>
        <v>1.46</v>
      </c>
      <c r="BW50" s="90"/>
      <c r="BX50" s="90"/>
      <c r="BY50" s="83"/>
      <c r="BZ50" s="94">
        <f t="shared" si="7"/>
        <v>5.0000000000000044E-2</v>
      </c>
      <c r="CA50" s="94">
        <f t="shared" si="8"/>
        <v>5.0000000000000044E-2</v>
      </c>
      <c r="CB50" s="83"/>
      <c r="CC50" s="90">
        <v>1</v>
      </c>
      <c r="CD50" s="83"/>
      <c r="CE50" s="83"/>
    </row>
    <row r="51" spans="2:83" x14ac:dyDescent="0.25">
      <c r="B51" s="44"/>
      <c r="C51" s="44" t="s">
        <v>76</v>
      </c>
      <c r="D51" s="60">
        <f t="shared" si="17"/>
        <v>530</v>
      </c>
      <c r="E51" s="61">
        <f t="shared" si="9"/>
        <v>511.1</v>
      </c>
      <c r="F51" s="61">
        <f t="shared" si="10"/>
        <v>549.4</v>
      </c>
      <c r="G51" s="60">
        <f t="shared" si="11"/>
        <v>377.6</v>
      </c>
      <c r="H51" s="61">
        <f t="shared" si="12"/>
        <v>372.9</v>
      </c>
      <c r="I51" s="61">
        <f t="shared" si="13"/>
        <v>382.4</v>
      </c>
      <c r="J51" s="44"/>
      <c r="K51" s="73"/>
      <c r="L51" s="44"/>
      <c r="M51" s="44"/>
      <c r="N51" s="44"/>
      <c r="O51" s="44"/>
      <c r="P51" s="44"/>
      <c r="Q51" s="44" t="s">
        <v>76</v>
      </c>
      <c r="R51" s="62">
        <f t="shared" si="14"/>
        <v>1.4</v>
      </c>
      <c r="S51" s="63">
        <f t="shared" si="15"/>
        <v>1.35</v>
      </c>
      <c r="T51" s="63">
        <f t="shared" si="16"/>
        <v>1.46</v>
      </c>
      <c r="U51" s="70"/>
      <c r="V51" s="44"/>
      <c r="W51" s="44"/>
      <c r="X51" s="44"/>
      <c r="Y51" s="44"/>
      <c r="Z51" s="44"/>
      <c r="AA51" s="44"/>
      <c r="AB51" s="44"/>
      <c r="AC51" s="44"/>
      <c r="BG51" s="91">
        <v>2011</v>
      </c>
      <c r="BH51" s="83" t="s">
        <v>80</v>
      </c>
      <c r="BI51" s="90">
        <f t="shared" si="0"/>
        <v>527.79999999999995</v>
      </c>
      <c r="BJ51" s="90">
        <f t="shared" si="1"/>
        <v>376.4</v>
      </c>
      <c r="BK51" s="90"/>
      <c r="BM51" s="92">
        <f t="shared" si="2"/>
        <v>17.299999999999955</v>
      </c>
      <c r="BN51" s="92">
        <f t="shared" si="3"/>
        <v>17.800000000000068</v>
      </c>
      <c r="BP51" s="92">
        <f t="shared" si="4"/>
        <v>4.5999999999999659</v>
      </c>
      <c r="BQ51" s="92">
        <f t="shared" si="5"/>
        <v>4.6000000000000227</v>
      </c>
      <c r="BR51" s="83"/>
      <c r="BS51" s="83"/>
      <c r="BT51" s="91">
        <v>2011</v>
      </c>
      <c r="BU51" s="83" t="s">
        <v>80</v>
      </c>
      <c r="BV51" s="93">
        <f t="shared" si="6"/>
        <v>1.4</v>
      </c>
      <c r="BW51" s="90"/>
      <c r="BX51" s="90"/>
      <c r="BY51" s="83"/>
      <c r="BZ51" s="94">
        <f t="shared" si="7"/>
        <v>4.9999999999999822E-2</v>
      </c>
      <c r="CA51" s="94">
        <f t="shared" si="8"/>
        <v>6.0000000000000053E-2</v>
      </c>
      <c r="CB51" s="83"/>
      <c r="CC51" s="90">
        <v>1</v>
      </c>
      <c r="CD51" s="83"/>
      <c r="CE51" s="83"/>
    </row>
    <row r="52" spans="2:83" x14ac:dyDescent="0.25">
      <c r="B52" s="44"/>
      <c r="C52" s="44" t="s">
        <v>77</v>
      </c>
      <c r="D52" s="60">
        <f t="shared" si="17"/>
        <v>548.29999999999995</v>
      </c>
      <c r="E52" s="61">
        <f t="shared" si="9"/>
        <v>529.4</v>
      </c>
      <c r="F52" s="61">
        <f t="shared" si="10"/>
        <v>567.6</v>
      </c>
      <c r="G52" s="60">
        <f t="shared" si="11"/>
        <v>377.9</v>
      </c>
      <c r="H52" s="61">
        <f t="shared" si="12"/>
        <v>373.2</v>
      </c>
      <c r="I52" s="61">
        <f t="shared" si="13"/>
        <v>382.6</v>
      </c>
      <c r="J52" s="44"/>
      <c r="K52" s="73"/>
      <c r="L52" s="44"/>
      <c r="M52" s="44"/>
      <c r="N52" s="44"/>
      <c r="O52" s="44"/>
      <c r="P52" s="44"/>
      <c r="Q52" s="44" t="s">
        <v>77</v>
      </c>
      <c r="R52" s="62">
        <f t="shared" si="14"/>
        <v>1.45</v>
      </c>
      <c r="S52" s="63">
        <f t="shared" si="15"/>
        <v>1.4</v>
      </c>
      <c r="T52" s="63">
        <f t="shared" si="16"/>
        <v>1.51</v>
      </c>
      <c r="U52" s="70"/>
      <c r="V52" s="44"/>
      <c r="W52" s="44"/>
      <c r="X52" s="44"/>
      <c r="Y52" s="44"/>
      <c r="Z52" s="44"/>
      <c r="AA52" s="44"/>
      <c r="AB52" s="44"/>
      <c r="AC52" s="44"/>
      <c r="BG52" s="91">
        <v>2012</v>
      </c>
      <c r="BH52" s="83" t="s">
        <v>81</v>
      </c>
      <c r="BI52" s="90" t="str">
        <f t="shared" si="0"/>
        <v>N/A</v>
      </c>
      <c r="BJ52" s="90" t="str">
        <f t="shared" si="1"/>
        <v>N/A</v>
      </c>
      <c r="BK52" s="90"/>
      <c r="BM52" s="92">
        <f t="shared" si="2"/>
        <v>0</v>
      </c>
      <c r="BN52" s="92">
        <f t="shared" si="3"/>
        <v>0</v>
      </c>
      <c r="BP52" s="92">
        <f t="shared" si="4"/>
        <v>0</v>
      </c>
      <c r="BQ52" s="92">
        <f t="shared" si="5"/>
        <v>0</v>
      </c>
      <c r="BR52" s="83"/>
      <c r="BS52" s="83"/>
      <c r="BT52" s="91">
        <v>2012</v>
      </c>
      <c r="BU52" s="83" t="s">
        <v>81</v>
      </c>
      <c r="BV52" s="93" t="str">
        <f t="shared" si="6"/>
        <v>N/A</v>
      </c>
      <c r="BW52" s="90"/>
      <c r="BX52" s="90"/>
      <c r="BY52" s="83"/>
      <c r="BZ52" s="94">
        <f t="shared" si="7"/>
        <v>0</v>
      </c>
      <c r="CA52" s="94">
        <f t="shared" si="8"/>
        <v>0</v>
      </c>
      <c r="CB52" s="83"/>
      <c r="CC52" s="90">
        <v>1</v>
      </c>
      <c r="CD52" s="83"/>
      <c r="CE52" s="83"/>
    </row>
    <row r="53" spans="2:83" x14ac:dyDescent="0.25">
      <c r="B53" s="44"/>
      <c r="C53" s="44" t="s">
        <v>78</v>
      </c>
      <c r="D53" s="60">
        <f t="shared" si="17"/>
        <v>543.9</v>
      </c>
      <c r="E53" s="61">
        <f t="shared" si="9"/>
        <v>525.5</v>
      </c>
      <c r="F53" s="61">
        <f t="shared" si="10"/>
        <v>562.70000000000005</v>
      </c>
      <c r="G53" s="60">
        <f t="shared" si="11"/>
        <v>371.2</v>
      </c>
      <c r="H53" s="61">
        <f t="shared" si="12"/>
        <v>366.6</v>
      </c>
      <c r="I53" s="61">
        <f t="shared" si="13"/>
        <v>375.8</v>
      </c>
      <c r="J53" s="44"/>
      <c r="K53" s="73"/>
      <c r="L53" s="44"/>
      <c r="M53" s="44"/>
      <c r="N53" s="44"/>
      <c r="O53" s="44"/>
      <c r="P53" s="44"/>
      <c r="Q53" s="44" t="s">
        <v>78</v>
      </c>
      <c r="R53" s="62">
        <f t="shared" si="14"/>
        <v>1.47</v>
      </c>
      <c r="S53" s="63">
        <f t="shared" si="15"/>
        <v>1.41</v>
      </c>
      <c r="T53" s="63">
        <f t="shared" si="16"/>
        <v>1.52</v>
      </c>
      <c r="U53" s="70"/>
      <c r="V53" s="44"/>
      <c r="W53" s="44"/>
      <c r="X53" s="44"/>
      <c r="Y53" s="44"/>
      <c r="Z53" s="44"/>
      <c r="AA53" s="44"/>
      <c r="AB53" s="44"/>
      <c r="AC53" s="44"/>
      <c r="BG53" s="91">
        <v>2013</v>
      </c>
      <c r="BH53" s="83" t="s">
        <v>96</v>
      </c>
      <c r="BI53" s="90" t="str">
        <f t="shared" si="0"/>
        <v>N/A</v>
      </c>
      <c r="BJ53" s="90" t="str">
        <f t="shared" si="1"/>
        <v>N/A</v>
      </c>
      <c r="BM53" s="92">
        <f t="shared" si="2"/>
        <v>0</v>
      </c>
      <c r="BN53" s="92">
        <f t="shared" si="3"/>
        <v>0</v>
      </c>
      <c r="BP53" s="92">
        <f t="shared" si="4"/>
        <v>0</v>
      </c>
      <c r="BQ53" s="92">
        <f t="shared" si="5"/>
        <v>0</v>
      </c>
      <c r="BR53" s="83"/>
      <c r="BS53" s="83"/>
      <c r="BT53" s="91">
        <v>2013</v>
      </c>
      <c r="BU53" s="83" t="s">
        <v>96</v>
      </c>
      <c r="BV53" s="93" t="str">
        <f t="shared" si="6"/>
        <v>N/A</v>
      </c>
      <c r="BW53" s="83"/>
      <c r="BX53" s="83"/>
      <c r="BY53" s="83"/>
      <c r="BZ53" s="94">
        <f t="shared" si="7"/>
        <v>0</v>
      </c>
      <c r="CA53" s="94">
        <f t="shared" si="8"/>
        <v>0</v>
      </c>
      <c r="CB53" s="83"/>
      <c r="CC53" s="90">
        <v>1</v>
      </c>
      <c r="CD53" s="83"/>
      <c r="CE53" s="83"/>
    </row>
    <row r="54" spans="2:83" x14ac:dyDescent="0.25">
      <c r="B54" s="44"/>
      <c r="C54" s="44" t="s">
        <v>79</v>
      </c>
      <c r="D54" s="60">
        <f t="shared" si="17"/>
        <v>545.79999999999995</v>
      </c>
      <c r="E54" s="61">
        <f t="shared" si="9"/>
        <v>527.79999999999995</v>
      </c>
      <c r="F54" s="61">
        <f t="shared" si="10"/>
        <v>564.29999999999995</v>
      </c>
      <c r="G54" s="60">
        <f t="shared" si="11"/>
        <v>374.3</v>
      </c>
      <c r="H54" s="61">
        <f t="shared" si="12"/>
        <v>369.7</v>
      </c>
      <c r="I54" s="61">
        <f t="shared" si="13"/>
        <v>378.9</v>
      </c>
      <c r="J54" s="44"/>
      <c r="K54" s="73"/>
      <c r="L54" s="44"/>
      <c r="M54" s="44"/>
      <c r="N54" s="44"/>
      <c r="O54" s="44"/>
      <c r="P54" s="44"/>
      <c r="Q54" s="44" t="s">
        <v>79</v>
      </c>
      <c r="R54" s="62">
        <f t="shared" si="14"/>
        <v>1.46</v>
      </c>
      <c r="S54" s="63">
        <f t="shared" si="15"/>
        <v>1.41</v>
      </c>
      <c r="T54" s="63">
        <f t="shared" si="16"/>
        <v>1.51</v>
      </c>
      <c r="U54" s="70"/>
      <c r="V54" s="44"/>
      <c r="W54" s="44"/>
      <c r="X54" s="44"/>
      <c r="Y54" s="44"/>
      <c r="Z54" s="44"/>
      <c r="AA54" s="44"/>
      <c r="AB54" s="44"/>
      <c r="AC54" s="44"/>
      <c r="BG54" s="91">
        <v>2014</v>
      </c>
      <c r="BH54" s="90" t="s">
        <v>97</v>
      </c>
      <c r="BI54" s="90" t="str">
        <f t="shared" si="0"/>
        <v>N/A</v>
      </c>
      <c r="BJ54" s="90" t="str">
        <f t="shared" si="1"/>
        <v>N/A</v>
      </c>
      <c r="BK54" s="90"/>
      <c r="BM54" s="92">
        <f t="shared" si="2"/>
        <v>0</v>
      </c>
      <c r="BN54" s="92">
        <f t="shared" si="3"/>
        <v>0</v>
      </c>
      <c r="BP54" s="92">
        <f t="shared" si="4"/>
        <v>0</v>
      </c>
      <c r="BQ54" s="92">
        <f t="shared" si="5"/>
        <v>0</v>
      </c>
      <c r="BR54" s="83"/>
      <c r="BS54" s="83"/>
      <c r="BT54" s="91">
        <v>2014</v>
      </c>
      <c r="BU54" s="90" t="s">
        <v>97</v>
      </c>
      <c r="BV54" s="93" t="str">
        <f t="shared" si="6"/>
        <v>N/A</v>
      </c>
      <c r="BW54" s="90"/>
      <c r="BX54" s="90"/>
      <c r="BY54" s="83"/>
      <c r="BZ54" s="94">
        <f t="shared" si="7"/>
        <v>0</v>
      </c>
      <c r="CA54" s="94">
        <f t="shared" si="8"/>
        <v>0</v>
      </c>
      <c r="CB54" s="83"/>
      <c r="CC54" s="90">
        <v>1</v>
      </c>
      <c r="CD54" s="83"/>
      <c r="CE54" s="83"/>
    </row>
    <row r="55" spans="2:83" x14ac:dyDescent="0.25">
      <c r="B55" s="44"/>
      <c r="C55" s="74" t="s">
        <v>80</v>
      </c>
      <c r="D55" s="75">
        <f t="shared" si="17"/>
        <v>527.79999999999995</v>
      </c>
      <c r="E55" s="76">
        <f t="shared" si="9"/>
        <v>510.5</v>
      </c>
      <c r="F55" s="76">
        <f t="shared" si="10"/>
        <v>545.6</v>
      </c>
      <c r="G55" s="75">
        <f t="shared" si="11"/>
        <v>376.4</v>
      </c>
      <c r="H55" s="76">
        <f t="shared" si="12"/>
        <v>371.8</v>
      </c>
      <c r="I55" s="76">
        <f t="shared" si="13"/>
        <v>381</v>
      </c>
      <c r="J55" s="44"/>
      <c r="K55" s="73"/>
      <c r="L55" s="44"/>
      <c r="M55" s="44"/>
      <c r="N55" s="44"/>
      <c r="O55" s="44"/>
      <c r="P55" s="44"/>
      <c r="Q55" s="74" t="s">
        <v>80</v>
      </c>
      <c r="R55" s="77">
        <f t="shared" si="14"/>
        <v>1.4</v>
      </c>
      <c r="S55" s="78">
        <f t="shared" si="15"/>
        <v>1.35</v>
      </c>
      <c r="T55" s="78">
        <f t="shared" si="16"/>
        <v>1.46</v>
      </c>
      <c r="U55" s="70"/>
      <c r="V55" s="44"/>
      <c r="W55" s="44"/>
      <c r="X55" s="44"/>
      <c r="Y55" s="44"/>
      <c r="Z55" s="44"/>
      <c r="AA55" s="44"/>
      <c r="AB55" s="44"/>
      <c r="AC55" s="44"/>
      <c r="BG55" s="90"/>
      <c r="BI55" s="90"/>
      <c r="BJ55" s="90"/>
      <c r="BK55" s="90"/>
      <c r="BP55" s="83"/>
      <c r="BQ55" s="83"/>
      <c r="BR55" s="83"/>
      <c r="BS55" s="83"/>
      <c r="BT55" s="95"/>
      <c r="BU55" s="83"/>
      <c r="BV55" s="90"/>
      <c r="BW55" s="90"/>
      <c r="BX55" s="90"/>
      <c r="BY55" s="83"/>
      <c r="BZ55" s="96"/>
      <c r="CA55" s="96"/>
      <c r="CB55" s="83"/>
      <c r="CC55" s="83"/>
      <c r="CD55" s="83"/>
      <c r="CE55" s="83"/>
    </row>
    <row r="56" spans="2:83" x14ac:dyDescent="0.25">
      <c r="B56" s="44"/>
      <c r="C56" s="44"/>
      <c r="D56" s="60"/>
      <c r="E56" s="61"/>
      <c r="F56" s="61"/>
      <c r="G56" s="60"/>
      <c r="H56" s="61"/>
      <c r="I56" s="61"/>
      <c r="J56" s="44"/>
      <c r="K56" s="44"/>
      <c r="L56" s="44"/>
      <c r="M56" s="44"/>
      <c r="N56" s="44"/>
      <c r="O56" s="44"/>
      <c r="P56" s="44"/>
      <c r="Q56" s="44"/>
      <c r="R56" s="62"/>
      <c r="S56" s="63"/>
      <c r="T56" s="63"/>
      <c r="U56" s="70"/>
      <c r="V56" s="44"/>
      <c r="W56" s="44"/>
      <c r="X56" s="44"/>
      <c r="Y56" s="44"/>
      <c r="Z56" s="44"/>
      <c r="AA56" s="44"/>
      <c r="AB56" s="44"/>
      <c r="AC56" s="44"/>
      <c r="BF56" s="83" t="s">
        <v>5</v>
      </c>
      <c r="BG56" s="90">
        <v>1991</v>
      </c>
      <c r="BH56" s="83" t="s">
        <v>91</v>
      </c>
      <c r="BI56" s="90" t="str">
        <f t="shared" ref="BI56:BI79" si="18">IFERROR(VALUE(FIXED(VLOOKUP($BG56&amp;$BG$29&amp;$BI$12&amp;"Maori",ethnicdata,7,FALSE),1)),"N/A")</f>
        <v>N/A</v>
      </c>
      <c r="BJ56" s="90" t="str">
        <f t="shared" ref="BJ56:BJ79" si="19">IFERROR(VALUE(FIXED(VLOOKUP($BG56&amp;$BG$29&amp;$BI$12&amp;"nonMaori",ethnicdata,7,FALSE),1)),"N/A")</f>
        <v>N/A</v>
      </c>
      <c r="BK56" s="90"/>
      <c r="BP56" s="83"/>
      <c r="BQ56" s="83"/>
      <c r="BR56" s="83"/>
      <c r="BS56" s="83" t="s">
        <v>5</v>
      </c>
      <c r="BT56" s="90">
        <v>1991</v>
      </c>
      <c r="BU56" s="90" t="s">
        <v>91</v>
      </c>
      <c r="BV56" s="93" t="str">
        <f t="shared" ref="BV56:BV79" si="20">IFERROR(VALUE(FIXED(VLOOKUP($BT56&amp;$BG$29&amp;$BI$12&amp;"Maori",ethnicdata,10,FALSE),2)),"N/A")</f>
        <v>N/A</v>
      </c>
      <c r="BW56" s="90"/>
      <c r="BX56" s="90"/>
      <c r="BY56" s="83"/>
      <c r="BZ56" s="83"/>
      <c r="CA56" s="83"/>
      <c r="CB56" s="83"/>
      <c r="CC56" s="83"/>
      <c r="CD56" s="83"/>
      <c r="CE56" s="83"/>
    </row>
    <row r="57" spans="2:83" x14ac:dyDescent="0.25">
      <c r="B57" s="44"/>
      <c r="C57" s="44"/>
      <c r="D57" s="60"/>
      <c r="E57" s="61"/>
      <c r="F57" s="61"/>
      <c r="G57" s="60"/>
      <c r="H57" s="61"/>
      <c r="I57" s="61"/>
      <c r="J57" s="44"/>
      <c r="K57" s="44"/>
      <c r="L57" s="44"/>
      <c r="M57" s="44"/>
      <c r="N57" s="44"/>
      <c r="O57" s="44"/>
      <c r="P57" s="44"/>
      <c r="Q57" s="44"/>
      <c r="R57" s="62"/>
      <c r="S57" s="63"/>
      <c r="T57" s="63"/>
      <c r="U57" s="70"/>
      <c r="V57" s="44"/>
      <c r="W57" s="44"/>
      <c r="X57" s="44"/>
      <c r="Y57" s="44"/>
      <c r="Z57" s="44"/>
      <c r="AA57" s="44"/>
      <c r="AB57" s="44"/>
      <c r="AC57" s="44"/>
      <c r="BG57" s="90">
        <v>1992</v>
      </c>
      <c r="BH57" s="83" t="s">
        <v>92</v>
      </c>
      <c r="BI57" s="90" t="str">
        <f t="shared" si="18"/>
        <v>N/A</v>
      </c>
      <c r="BJ57" s="90" t="str">
        <f t="shared" si="19"/>
        <v>N/A</v>
      </c>
      <c r="BK57" s="90"/>
      <c r="BP57" s="83"/>
      <c r="BQ57" s="83"/>
      <c r="BR57" s="83"/>
      <c r="BS57" s="83"/>
      <c r="BT57" s="90">
        <v>1992</v>
      </c>
      <c r="BU57" s="83" t="s">
        <v>92</v>
      </c>
      <c r="BV57" s="93" t="str">
        <f t="shared" si="20"/>
        <v>N/A</v>
      </c>
      <c r="BW57" s="90"/>
      <c r="BX57" s="90"/>
      <c r="BY57" s="83"/>
      <c r="BZ57" s="83"/>
      <c r="CA57" s="83"/>
      <c r="CB57" s="83"/>
      <c r="CC57" s="83"/>
      <c r="CD57" s="83"/>
      <c r="CE57" s="83"/>
    </row>
    <row r="58" spans="2:83" x14ac:dyDescent="0.25">
      <c r="B58" s="44"/>
      <c r="C58" s="47" t="s">
        <v>18</v>
      </c>
      <c r="D58" s="60"/>
      <c r="E58" s="79"/>
      <c r="F58" s="79"/>
      <c r="G58" s="60"/>
      <c r="H58" s="79"/>
      <c r="I58" s="79"/>
      <c r="J58" s="58"/>
      <c r="K58" s="58"/>
      <c r="L58" s="58"/>
      <c r="M58" s="58"/>
      <c r="N58" s="58"/>
      <c r="O58" s="58"/>
      <c r="P58" s="58"/>
      <c r="Q58" s="47" t="s">
        <v>18</v>
      </c>
      <c r="R58" s="80"/>
      <c r="S58" s="81"/>
      <c r="T58" s="81"/>
      <c r="U58" s="69"/>
      <c r="V58" s="44"/>
      <c r="W58" s="44"/>
      <c r="X58" s="44"/>
      <c r="Y58" s="44"/>
      <c r="Z58" s="44"/>
      <c r="AA58" s="44"/>
      <c r="AB58" s="44"/>
      <c r="AC58" s="44"/>
      <c r="BG58" s="91">
        <v>1993</v>
      </c>
      <c r="BH58" s="83" t="s">
        <v>93</v>
      </c>
      <c r="BI58" s="90" t="str">
        <f t="shared" si="18"/>
        <v>N/A</v>
      </c>
      <c r="BJ58" s="90" t="str">
        <f t="shared" si="19"/>
        <v>N/A</v>
      </c>
      <c r="BK58" s="90"/>
      <c r="BP58" s="83"/>
      <c r="BQ58" s="83"/>
      <c r="BR58" s="83"/>
      <c r="BS58" s="83"/>
      <c r="BT58" s="91">
        <v>1993</v>
      </c>
      <c r="BU58" s="91" t="s">
        <v>93</v>
      </c>
      <c r="BV58" s="93" t="str">
        <f t="shared" si="20"/>
        <v>N/A</v>
      </c>
      <c r="BW58" s="90"/>
      <c r="BX58" s="90"/>
      <c r="BY58" s="83"/>
      <c r="BZ58" s="83"/>
      <c r="CA58" s="83"/>
      <c r="CB58" s="83"/>
      <c r="CC58" s="83"/>
      <c r="CD58" s="83"/>
      <c r="CE58" s="83"/>
    </row>
    <row r="59" spans="2:83" x14ac:dyDescent="0.25">
      <c r="B59" s="44"/>
      <c r="C59" s="47" t="s">
        <v>103</v>
      </c>
      <c r="D59" s="82"/>
      <c r="E59" s="82"/>
      <c r="F59" s="82"/>
      <c r="G59" s="82"/>
      <c r="H59" s="82"/>
      <c r="I59" s="82"/>
      <c r="J59" s="82"/>
      <c r="K59" s="82"/>
      <c r="L59" s="82"/>
      <c r="M59" s="82"/>
      <c r="N59" s="82"/>
      <c r="O59" s="82"/>
      <c r="P59" s="82"/>
      <c r="Q59" s="47" t="s">
        <v>29</v>
      </c>
      <c r="R59" s="82"/>
      <c r="S59" s="82"/>
      <c r="T59" s="58"/>
      <c r="U59" s="58"/>
      <c r="V59" s="44"/>
      <c r="W59" s="44"/>
      <c r="X59" s="44"/>
      <c r="Y59" s="44"/>
      <c r="Z59" s="44"/>
      <c r="AA59" s="44"/>
      <c r="AB59" s="44"/>
      <c r="AC59" s="44"/>
      <c r="BG59" s="91">
        <v>1994</v>
      </c>
      <c r="BH59" s="91" t="s">
        <v>94</v>
      </c>
      <c r="BI59" s="90" t="str">
        <f t="shared" si="18"/>
        <v>N/A</v>
      </c>
      <c r="BJ59" s="90" t="str">
        <f t="shared" si="19"/>
        <v>N/A</v>
      </c>
      <c r="BK59" s="90"/>
      <c r="BP59" s="83"/>
      <c r="BQ59" s="83"/>
      <c r="BR59" s="83"/>
      <c r="BS59" s="83"/>
      <c r="BT59" s="91">
        <v>1994</v>
      </c>
      <c r="BU59" s="83" t="s">
        <v>94</v>
      </c>
      <c r="BV59" s="93" t="str">
        <f t="shared" si="20"/>
        <v>N/A</v>
      </c>
      <c r="BW59" s="90"/>
      <c r="BX59" s="90"/>
      <c r="BY59" s="83"/>
      <c r="BZ59" s="83"/>
      <c r="CA59" s="83"/>
      <c r="CB59" s="83"/>
      <c r="CC59" s="83"/>
      <c r="CD59" s="83"/>
      <c r="CE59" s="83"/>
    </row>
    <row r="60" spans="2:83" x14ac:dyDescent="0.25">
      <c r="B60" s="44"/>
      <c r="C60" s="47" t="s">
        <v>19</v>
      </c>
      <c r="D60" s="47"/>
      <c r="E60" s="47"/>
      <c r="F60" s="47"/>
      <c r="G60" s="47"/>
      <c r="H60" s="47"/>
      <c r="I60" s="47"/>
      <c r="J60" s="47"/>
      <c r="K60" s="47"/>
      <c r="L60" s="47"/>
      <c r="M60" s="47"/>
      <c r="N60" s="47"/>
      <c r="O60" s="47"/>
      <c r="P60" s="47"/>
      <c r="Q60" s="47" t="s">
        <v>19</v>
      </c>
      <c r="R60" s="47"/>
      <c r="S60" s="47"/>
      <c r="T60" s="44"/>
      <c r="U60" s="44"/>
      <c r="V60" s="44"/>
      <c r="W60" s="44"/>
      <c r="X60" s="44"/>
      <c r="Y60" s="44"/>
      <c r="Z60" s="44"/>
      <c r="AA60" s="44"/>
      <c r="AB60" s="44"/>
      <c r="AC60" s="44"/>
      <c r="BG60" s="91">
        <v>1995</v>
      </c>
      <c r="BH60" s="83" t="s">
        <v>95</v>
      </c>
      <c r="BI60" s="90" t="str">
        <f t="shared" si="18"/>
        <v>N/A</v>
      </c>
      <c r="BJ60" s="90" t="str">
        <f t="shared" si="19"/>
        <v>N/A</v>
      </c>
      <c r="BK60" s="90"/>
      <c r="BP60" s="83"/>
      <c r="BQ60" s="83"/>
      <c r="BR60" s="83"/>
      <c r="BS60" s="83"/>
      <c r="BT60" s="91">
        <v>1995</v>
      </c>
      <c r="BU60" s="83" t="s">
        <v>95</v>
      </c>
      <c r="BV60" s="93" t="str">
        <f t="shared" si="20"/>
        <v>N/A</v>
      </c>
      <c r="BW60" s="90"/>
      <c r="BX60" s="90"/>
      <c r="BY60" s="83"/>
      <c r="BZ60" s="83"/>
      <c r="CA60" s="83"/>
      <c r="CB60" s="83"/>
      <c r="CC60" s="83"/>
      <c r="CD60" s="83"/>
      <c r="CE60" s="83"/>
    </row>
    <row r="61" spans="2:83" x14ac:dyDescent="0.25">
      <c r="B61" s="44"/>
      <c r="C61" s="47" t="s">
        <v>20</v>
      </c>
      <c r="D61" s="44"/>
      <c r="E61" s="44"/>
      <c r="F61" s="44"/>
      <c r="G61" s="44"/>
      <c r="H61" s="44"/>
      <c r="I61" s="44"/>
      <c r="J61" s="44"/>
      <c r="K61" s="44"/>
      <c r="L61" s="44"/>
      <c r="M61" s="44"/>
      <c r="N61" s="44"/>
      <c r="O61" s="44"/>
      <c r="P61" s="44"/>
      <c r="Q61" s="47" t="s">
        <v>20</v>
      </c>
      <c r="R61" s="44"/>
      <c r="S61" s="47"/>
      <c r="T61" s="44"/>
      <c r="U61" s="44"/>
      <c r="V61" s="44"/>
      <c r="W61" s="44"/>
      <c r="X61" s="44"/>
      <c r="Y61" s="44"/>
      <c r="Z61" s="44"/>
      <c r="AA61" s="44"/>
      <c r="AB61" s="44"/>
      <c r="AC61" s="44"/>
      <c r="BG61" s="91">
        <v>1996</v>
      </c>
      <c r="BH61" s="90" t="s">
        <v>65</v>
      </c>
      <c r="BI61" s="90" t="str">
        <f t="shared" si="18"/>
        <v>N/A</v>
      </c>
      <c r="BJ61" s="90" t="str">
        <f t="shared" si="19"/>
        <v>N/A</v>
      </c>
      <c r="BK61" s="90"/>
      <c r="BP61" s="83"/>
      <c r="BQ61" s="83"/>
      <c r="BR61" s="83"/>
      <c r="BS61" s="83"/>
      <c r="BT61" s="91">
        <v>1996</v>
      </c>
      <c r="BU61" s="83" t="s">
        <v>65</v>
      </c>
      <c r="BV61" s="93" t="str">
        <f t="shared" si="20"/>
        <v>N/A</v>
      </c>
      <c r="BW61" s="90"/>
      <c r="BX61" s="90"/>
      <c r="BY61" s="83"/>
      <c r="BZ61" s="83"/>
      <c r="CA61" s="83"/>
      <c r="CB61" s="83"/>
      <c r="CC61" s="83"/>
      <c r="CD61" s="83"/>
      <c r="CE61" s="83"/>
    </row>
    <row r="62" spans="2:83" x14ac:dyDescent="0.25">
      <c r="B62" s="47"/>
      <c r="C62" s="47" t="s">
        <v>104</v>
      </c>
      <c r="D62" s="44"/>
      <c r="E62" s="44"/>
      <c r="F62" s="44"/>
      <c r="G62" s="44"/>
      <c r="H62" s="44"/>
      <c r="I62" s="47"/>
      <c r="J62" s="47"/>
      <c r="K62" s="47"/>
      <c r="L62" s="47"/>
      <c r="M62" s="47"/>
      <c r="N62" s="47"/>
      <c r="O62" s="47"/>
      <c r="P62" s="47"/>
      <c r="Q62" s="47" t="s">
        <v>30</v>
      </c>
      <c r="R62" s="73"/>
      <c r="S62" s="73"/>
      <c r="T62" s="44"/>
      <c r="U62" s="44"/>
      <c r="V62" s="44"/>
      <c r="W62" s="44"/>
      <c r="X62" s="44"/>
      <c r="Y62" s="44"/>
      <c r="Z62" s="44"/>
      <c r="AA62" s="44"/>
      <c r="AB62" s="44"/>
      <c r="AC62" s="44"/>
      <c r="BG62" s="91">
        <v>1997</v>
      </c>
      <c r="BH62" s="83" t="s">
        <v>66</v>
      </c>
      <c r="BI62" s="90" t="str">
        <f t="shared" si="18"/>
        <v>N/A</v>
      </c>
      <c r="BJ62" s="90" t="str">
        <f t="shared" si="19"/>
        <v>N/A</v>
      </c>
      <c r="BK62" s="90"/>
      <c r="BP62" s="83"/>
      <c r="BQ62" s="83"/>
      <c r="BR62" s="83"/>
      <c r="BS62" s="83"/>
      <c r="BT62" s="91">
        <v>1997</v>
      </c>
      <c r="BU62" s="83" t="s">
        <v>66</v>
      </c>
      <c r="BV62" s="93" t="str">
        <f t="shared" si="20"/>
        <v>N/A</v>
      </c>
      <c r="BW62" s="90"/>
      <c r="BX62" s="90"/>
      <c r="BY62" s="83"/>
      <c r="BZ62" s="83"/>
      <c r="CA62" s="83"/>
      <c r="CB62" s="83"/>
      <c r="CC62" s="83"/>
      <c r="CD62" s="83"/>
      <c r="CE62" s="83"/>
    </row>
    <row r="63" spans="2:83" x14ac:dyDescent="0.25">
      <c r="B63" s="44"/>
      <c r="C63" s="47"/>
      <c r="D63" s="47"/>
      <c r="E63" s="47"/>
      <c r="F63" s="47"/>
      <c r="G63" s="47"/>
      <c r="H63" s="47"/>
      <c r="I63" s="44"/>
      <c r="J63" s="47"/>
      <c r="K63" s="47"/>
      <c r="L63" s="47"/>
      <c r="M63" s="47"/>
      <c r="N63" s="47"/>
      <c r="O63" s="47"/>
      <c r="P63" s="47"/>
      <c r="Q63" s="47"/>
      <c r="R63" s="44"/>
      <c r="S63" s="73"/>
      <c r="T63" s="44"/>
      <c r="U63" s="44"/>
      <c r="V63" s="44"/>
      <c r="W63" s="44"/>
      <c r="X63" s="44"/>
      <c r="Y63" s="44"/>
      <c r="Z63" s="44"/>
      <c r="AA63" s="44"/>
      <c r="AB63" s="44"/>
      <c r="AC63" s="44"/>
      <c r="BG63" s="91">
        <v>1998</v>
      </c>
      <c r="BH63" s="91" t="s">
        <v>67</v>
      </c>
      <c r="BI63" s="90" t="str">
        <f t="shared" si="18"/>
        <v>N/A</v>
      </c>
      <c r="BJ63" s="90" t="str">
        <f t="shared" si="19"/>
        <v>N/A</v>
      </c>
      <c r="BK63" s="90"/>
      <c r="BP63" s="83"/>
      <c r="BQ63" s="83"/>
      <c r="BR63" s="83"/>
      <c r="BS63" s="83"/>
      <c r="BT63" s="91">
        <v>1998</v>
      </c>
      <c r="BU63" s="83" t="s">
        <v>67</v>
      </c>
      <c r="BV63" s="93" t="str">
        <f t="shared" si="20"/>
        <v>N/A</v>
      </c>
      <c r="BW63" s="90"/>
      <c r="BX63" s="90"/>
      <c r="BY63" s="83"/>
      <c r="BZ63" s="83"/>
      <c r="CA63" s="83"/>
      <c r="CB63" s="83"/>
      <c r="CC63" s="83"/>
      <c r="CD63" s="83"/>
      <c r="CE63" s="83"/>
    </row>
    <row r="64" spans="2:83" x14ac:dyDescent="0.25">
      <c r="B64" s="47"/>
      <c r="C64" s="47" t="s">
        <v>17</v>
      </c>
      <c r="D64" s="47"/>
      <c r="E64" s="47"/>
      <c r="F64" s="47"/>
      <c r="G64" s="47"/>
      <c r="H64" s="47"/>
      <c r="I64" s="47"/>
      <c r="J64" s="44"/>
      <c r="K64" s="44"/>
      <c r="L64" s="44"/>
      <c r="M64" s="44"/>
      <c r="N64" s="44"/>
      <c r="O64" s="44"/>
      <c r="P64" s="44"/>
      <c r="Q64" s="47" t="s">
        <v>17</v>
      </c>
      <c r="R64" s="44"/>
      <c r="S64" s="44"/>
      <c r="T64" s="44"/>
      <c r="U64" s="44"/>
      <c r="V64" s="44"/>
      <c r="W64" s="44"/>
      <c r="X64" s="44"/>
      <c r="Y64" s="44"/>
      <c r="Z64" s="44"/>
      <c r="AA64" s="44"/>
      <c r="AB64" s="44"/>
      <c r="AC64" s="44"/>
      <c r="BG64" s="91">
        <v>1999</v>
      </c>
      <c r="BH64" s="83" t="s">
        <v>68</v>
      </c>
      <c r="BI64" s="90" t="str">
        <f t="shared" si="18"/>
        <v>N/A</v>
      </c>
      <c r="BJ64" s="90" t="str">
        <f t="shared" si="19"/>
        <v>N/A</v>
      </c>
      <c r="BK64" s="90"/>
      <c r="BP64" s="83"/>
      <c r="BQ64" s="83"/>
      <c r="BR64" s="83"/>
      <c r="BS64" s="83"/>
      <c r="BT64" s="91">
        <v>1999</v>
      </c>
      <c r="BU64" s="83" t="s">
        <v>68</v>
      </c>
      <c r="BV64" s="93" t="str">
        <f t="shared" si="20"/>
        <v>N/A</v>
      </c>
      <c r="BW64" s="90"/>
      <c r="BX64" s="90"/>
      <c r="BY64" s="83"/>
      <c r="BZ64" s="83"/>
      <c r="CA64" s="83"/>
      <c r="CB64" s="83"/>
      <c r="CC64" s="83"/>
      <c r="CD64" s="83"/>
      <c r="CE64" s="83"/>
    </row>
    <row r="65" spans="2:83" x14ac:dyDescent="0.25">
      <c r="B65" s="47"/>
      <c r="C65" s="47" t="str">
        <f>BG16</f>
        <v>New Zealand Cancer Registry (NZCR), Ministry of Health.</v>
      </c>
      <c r="D65" s="47"/>
      <c r="E65" s="47"/>
      <c r="F65" s="47"/>
      <c r="G65" s="47"/>
      <c r="H65" s="47"/>
      <c r="I65" s="47"/>
      <c r="J65" s="44"/>
      <c r="K65" s="44"/>
      <c r="L65" s="44"/>
      <c r="M65" s="44"/>
      <c r="N65" s="44"/>
      <c r="O65" s="44"/>
      <c r="P65" s="44"/>
      <c r="Q65" s="47" t="str">
        <f>BG16</f>
        <v>New Zealand Cancer Registry (NZCR), Ministry of Health.</v>
      </c>
      <c r="R65" s="44"/>
      <c r="S65" s="44"/>
      <c r="T65" s="44"/>
      <c r="U65" s="44"/>
      <c r="V65" s="44"/>
      <c r="W65" s="44"/>
      <c r="X65" s="44"/>
      <c r="Y65" s="44"/>
      <c r="Z65" s="44"/>
      <c r="AA65" s="44"/>
      <c r="AB65" s="44"/>
      <c r="AC65" s="44"/>
      <c r="BG65" s="91">
        <v>2000</v>
      </c>
      <c r="BH65" s="90" t="s">
        <v>69</v>
      </c>
      <c r="BI65" s="90" t="str">
        <f t="shared" si="18"/>
        <v>N/A</v>
      </c>
      <c r="BJ65" s="90" t="str">
        <f t="shared" si="19"/>
        <v>N/A</v>
      </c>
      <c r="BK65" s="90"/>
      <c r="BP65" s="83"/>
      <c r="BQ65" s="83"/>
      <c r="BR65" s="83"/>
      <c r="BS65" s="83"/>
      <c r="BT65" s="91">
        <v>2000</v>
      </c>
      <c r="BU65" s="90" t="s">
        <v>69</v>
      </c>
      <c r="BV65" s="93" t="str">
        <f t="shared" si="20"/>
        <v>N/A</v>
      </c>
      <c r="BW65" s="90"/>
      <c r="BX65" s="90"/>
      <c r="BY65" s="83"/>
      <c r="BZ65" s="83"/>
      <c r="CA65" s="83"/>
      <c r="CB65" s="83"/>
      <c r="CC65" s="83"/>
      <c r="CD65" s="83"/>
      <c r="CE65" s="83"/>
    </row>
    <row r="66" spans="2:83" x14ac:dyDescent="0.25">
      <c r="B66" s="44"/>
      <c r="C66" s="47"/>
      <c r="D66" s="44"/>
      <c r="E66" s="44"/>
      <c r="F66" s="44"/>
      <c r="G66" s="44"/>
      <c r="H66" s="44"/>
      <c r="I66" s="44"/>
      <c r="J66" s="44"/>
      <c r="K66" s="44"/>
      <c r="L66" s="44"/>
      <c r="M66" s="44"/>
      <c r="N66" s="44"/>
      <c r="O66" s="44"/>
      <c r="P66" s="44"/>
      <c r="Q66" s="47"/>
      <c r="R66" s="73"/>
      <c r="S66" s="73"/>
      <c r="T66" s="44"/>
      <c r="U66" s="44"/>
      <c r="V66" s="44"/>
      <c r="W66" s="44"/>
      <c r="X66" s="44"/>
      <c r="Y66" s="44"/>
      <c r="Z66" s="44"/>
      <c r="AA66" s="44"/>
      <c r="AB66" s="44"/>
      <c r="AC66" s="44"/>
      <c r="BG66" s="91">
        <v>2001</v>
      </c>
      <c r="BH66" s="83" t="s">
        <v>70</v>
      </c>
      <c r="BI66" s="90" t="str">
        <f t="shared" si="18"/>
        <v>N/A</v>
      </c>
      <c r="BJ66" s="90" t="str">
        <f t="shared" si="19"/>
        <v>N/A</v>
      </c>
      <c r="BK66" s="90"/>
      <c r="BP66" s="83"/>
      <c r="BQ66" s="83"/>
      <c r="BR66" s="83"/>
      <c r="BS66" s="83"/>
      <c r="BT66" s="91">
        <v>2001</v>
      </c>
      <c r="BU66" s="83" t="s">
        <v>70</v>
      </c>
      <c r="BV66" s="93" t="str">
        <f t="shared" si="20"/>
        <v>N/A</v>
      </c>
      <c r="BW66" s="90"/>
      <c r="BX66" s="90"/>
      <c r="BY66" s="83"/>
      <c r="BZ66" s="83"/>
      <c r="CA66" s="83"/>
      <c r="CB66" s="83"/>
      <c r="CC66" s="83"/>
      <c r="CD66" s="83"/>
      <c r="CE66" s="83"/>
    </row>
    <row r="67" spans="2:83" x14ac:dyDescent="0.25">
      <c r="B67" s="44"/>
      <c r="C67" s="47"/>
      <c r="D67" s="47"/>
      <c r="E67" s="47"/>
      <c r="F67" s="47"/>
      <c r="G67" s="47"/>
      <c r="H67" s="47"/>
      <c r="I67" s="44"/>
      <c r="J67" s="44"/>
      <c r="K67" s="44"/>
      <c r="L67" s="44"/>
      <c r="M67" s="44"/>
      <c r="N67" s="44"/>
      <c r="O67" s="44"/>
      <c r="P67" s="44"/>
      <c r="Q67" s="47"/>
      <c r="R67" s="73"/>
      <c r="S67" s="73"/>
      <c r="T67" s="44"/>
      <c r="U67" s="44"/>
      <c r="V67" s="44"/>
      <c r="W67" s="44"/>
      <c r="X67" s="44"/>
      <c r="Y67" s="44"/>
      <c r="Z67" s="44"/>
      <c r="AA67" s="44"/>
      <c r="AB67" s="44"/>
      <c r="AC67" s="44"/>
      <c r="BG67" s="91">
        <v>2002</v>
      </c>
      <c r="BH67" s="83" t="s">
        <v>71</v>
      </c>
      <c r="BI67" s="90" t="str">
        <f t="shared" si="18"/>
        <v>N/A</v>
      </c>
      <c r="BJ67" s="90" t="str">
        <f t="shared" si="19"/>
        <v>N/A</v>
      </c>
      <c r="BP67" s="83"/>
      <c r="BQ67" s="83"/>
      <c r="BR67" s="83"/>
      <c r="BS67" s="83"/>
      <c r="BT67" s="91">
        <v>2002</v>
      </c>
      <c r="BU67" s="91" t="s">
        <v>71</v>
      </c>
      <c r="BV67" s="93" t="str">
        <f t="shared" si="20"/>
        <v>N/A</v>
      </c>
      <c r="BW67" s="83"/>
      <c r="BX67" s="83"/>
      <c r="BY67" s="83"/>
      <c r="BZ67" s="83"/>
      <c r="CA67" s="83"/>
      <c r="CB67" s="83"/>
      <c r="CC67" s="83"/>
      <c r="CD67" s="83"/>
      <c r="CE67" s="83"/>
    </row>
    <row r="68" spans="2:83" x14ac:dyDescent="0.25">
      <c r="B68" s="44"/>
      <c r="C68" s="47"/>
      <c r="D68" s="44"/>
      <c r="E68" s="44"/>
      <c r="F68" s="44"/>
      <c r="G68" s="44"/>
      <c r="H68" s="44"/>
      <c r="I68" s="44"/>
      <c r="J68" s="44"/>
      <c r="K68" s="44"/>
      <c r="L68" s="44"/>
      <c r="M68" s="44"/>
      <c r="N68" s="44"/>
      <c r="O68" s="44"/>
      <c r="P68" s="44"/>
      <c r="Q68" s="73"/>
      <c r="R68" s="73"/>
      <c r="S68" s="73"/>
      <c r="T68" s="44"/>
      <c r="U68" s="44"/>
      <c r="V68" s="44"/>
      <c r="W68" s="44"/>
      <c r="X68" s="44"/>
      <c r="Y68" s="44"/>
      <c r="Z68" s="44"/>
      <c r="AA68" s="44"/>
      <c r="AB68" s="44"/>
      <c r="AC68" s="44"/>
      <c r="BG68" s="91">
        <v>2003</v>
      </c>
      <c r="BH68" s="83" t="s">
        <v>72</v>
      </c>
      <c r="BI68" s="90" t="str">
        <f t="shared" si="18"/>
        <v>N/A</v>
      </c>
      <c r="BJ68" s="90" t="str">
        <f t="shared" si="19"/>
        <v>N/A</v>
      </c>
      <c r="BK68" s="90"/>
      <c r="BP68" s="83"/>
      <c r="BQ68" s="83"/>
      <c r="BR68" s="83"/>
      <c r="BS68" s="83"/>
      <c r="BT68" s="91">
        <v>2003</v>
      </c>
      <c r="BU68" s="83" t="s">
        <v>72</v>
      </c>
      <c r="BV68" s="93" t="str">
        <f t="shared" si="20"/>
        <v>N/A</v>
      </c>
      <c r="BW68" s="90"/>
      <c r="BX68" s="90"/>
      <c r="BY68" s="83"/>
      <c r="BZ68" s="83"/>
      <c r="CA68" s="83"/>
      <c r="CB68" s="83"/>
      <c r="CC68" s="83"/>
      <c r="CD68" s="83"/>
      <c r="CE68" s="83"/>
    </row>
    <row r="69" spans="2:83" x14ac:dyDescent="0.25">
      <c r="BG69" s="91">
        <v>2004</v>
      </c>
      <c r="BH69" s="83" t="s">
        <v>73</v>
      </c>
      <c r="BI69" s="90" t="str">
        <f t="shared" si="18"/>
        <v>N/A</v>
      </c>
      <c r="BJ69" s="90" t="str">
        <f t="shared" si="19"/>
        <v>N/A</v>
      </c>
      <c r="BK69" s="90"/>
      <c r="BP69" s="83"/>
      <c r="BQ69" s="83"/>
      <c r="BR69" s="83"/>
      <c r="BS69" s="83"/>
      <c r="BT69" s="91">
        <v>2004</v>
      </c>
      <c r="BU69" s="90" t="s">
        <v>73</v>
      </c>
      <c r="BV69" s="93" t="str">
        <f t="shared" si="20"/>
        <v>N/A</v>
      </c>
      <c r="BW69" s="90"/>
      <c r="BX69" s="90"/>
      <c r="BY69" s="83"/>
      <c r="BZ69" s="83"/>
      <c r="CA69" s="83"/>
      <c r="CB69" s="83"/>
      <c r="CC69" s="83"/>
      <c r="CD69" s="83"/>
      <c r="CE69" s="83"/>
    </row>
    <row r="70" spans="2:83" x14ac:dyDescent="0.25">
      <c r="BG70" s="91">
        <v>2005</v>
      </c>
      <c r="BH70" s="83" t="s">
        <v>74</v>
      </c>
      <c r="BI70" s="90" t="str">
        <f t="shared" si="18"/>
        <v>N/A</v>
      </c>
      <c r="BJ70" s="90" t="str">
        <f t="shared" si="19"/>
        <v>N/A</v>
      </c>
      <c r="BK70" s="90"/>
      <c r="BP70" s="83"/>
      <c r="BQ70" s="83"/>
      <c r="BR70" s="83"/>
      <c r="BS70" s="83"/>
      <c r="BT70" s="91">
        <v>2005</v>
      </c>
      <c r="BU70" s="83" t="s">
        <v>74</v>
      </c>
      <c r="BV70" s="93" t="str">
        <f t="shared" si="20"/>
        <v>N/A</v>
      </c>
      <c r="BW70" s="90"/>
      <c r="BX70" s="90"/>
      <c r="BY70" s="83"/>
      <c r="BZ70" s="83"/>
      <c r="CA70" s="83"/>
      <c r="CB70" s="83"/>
      <c r="CC70" s="83"/>
      <c r="CD70" s="83"/>
      <c r="CE70" s="83"/>
    </row>
    <row r="71" spans="2:83" x14ac:dyDescent="0.25">
      <c r="BG71" s="91">
        <v>2006</v>
      </c>
      <c r="BH71" s="83" t="s">
        <v>75</v>
      </c>
      <c r="BI71" s="90" t="str">
        <f t="shared" si="18"/>
        <v>N/A</v>
      </c>
      <c r="BJ71" s="90" t="str">
        <f t="shared" si="19"/>
        <v>N/A</v>
      </c>
      <c r="BK71" s="90"/>
      <c r="BP71" s="83"/>
      <c r="BQ71" s="83"/>
      <c r="BR71" s="83"/>
      <c r="BS71" s="83"/>
      <c r="BT71" s="91">
        <v>2006</v>
      </c>
      <c r="BU71" s="83" t="s">
        <v>75</v>
      </c>
      <c r="BV71" s="93" t="str">
        <f t="shared" si="20"/>
        <v>N/A</v>
      </c>
      <c r="BW71" s="90"/>
      <c r="BX71" s="90"/>
      <c r="BY71" s="83"/>
      <c r="BZ71" s="83"/>
      <c r="CA71" s="83"/>
      <c r="CB71" s="83"/>
      <c r="CC71" s="83"/>
      <c r="CD71" s="83"/>
      <c r="CE71" s="83"/>
    </row>
    <row r="72" spans="2:83" x14ac:dyDescent="0.25">
      <c r="BG72" s="91">
        <v>2007</v>
      </c>
      <c r="BH72" s="83" t="s">
        <v>76</v>
      </c>
      <c r="BI72" s="90" t="str">
        <f t="shared" si="18"/>
        <v>N/A</v>
      </c>
      <c r="BJ72" s="90" t="str">
        <f t="shared" si="19"/>
        <v>N/A</v>
      </c>
      <c r="BK72" s="90"/>
      <c r="BP72" s="83"/>
      <c r="BQ72" s="83"/>
      <c r="BR72" s="83"/>
      <c r="BS72" s="83"/>
      <c r="BT72" s="91">
        <v>2007</v>
      </c>
      <c r="BU72" s="83" t="s">
        <v>76</v>
      </c>
      <c r="BV72" s="93" t="str">
        <f t="shared" si="20"/>
        <v>N/A</v>
      </c>
      <c r="BW72" s="90"/>
      <c r="BX72" s="90"/>
      <c r="BY72" s="83"/>
      <c r="BZ72" s="83"/>
      <c r="CA72" s="83"/>
      <c r="CB72" s="83"/>
      <c r="CC72" s="83"/>
      <c r="CD72" s="83"/>
      <c r="CE72" s="83"/>
    </row>
    <row r="73" spans="2:83" x14ac:dyDescent="0.25">
      <c r="BG73" s="91">
        <v>2008</v>
      </c>
      <c r="BH73" s="83" t="s">
        <v>77</v>
      </c>
      <c r="BI73" s="90" t="str">
        <f t="shared" si="18"/>
        <v>N/A</v>
      </c>
      <c r="BJ73" s="90" t="str">
        <f t="shared" si="19"/>
        <v>N/A</v>
      </c>
      <c r="BK73" s="90"/>
      <c r="BP73" s="83"/>
      <c r="BQ73" s="83"/>
      <c r="BR73" s="83"/>
      <c r="BS73" s="83"/>
      <c r="BT73" s="91">
        <v>2008</v>
      </c>
      <c r="BU73" s="83" t="s">
        <v>77</v>
      </c>
      <c r="BV73" s="93" t="str">
        <f t="shared" si="20"/>
        <v>N/A</v>
      </c>
      <c r="BW73" s="90"/>
      <c r="BX73" s="90"/>
      <c r="BY73" s="83"/>
      <c r="BZ73" s="83"/>
      <c r="CA73" s="83"/>
      <c r="CB73" s="83"/>
      <c r="CC73" s="83"/>
      <c r="CD73" s="83"/>
      <c r="CE73" s="83"/>
    </row>
    <row r="74" spans="2:83" x14ac:dyDescent="0.25">
      <c r="BG74" s="91">
        <v>2009</v>
      </c>
      <c r="BH74" s="83" t="s">
        <v>78</v>
      </c>
      <c r="BI74" s="90" t="str">
        <f t="shared" si="18"/>
        <v>N/A</v>
      </c>
      <c r="BJ74" s="90" t="str">
        <f t="shared" si="19"/>
        <v>N/A</v>
      </c>
      <c r="BK74" s="90"/>
      <c r="BP74" s="83"/>
      <c r="BQ74" s="83"/>
      <c r="BR74" s="83"/>
      <c r="BS74" s="83"/>
      <c r="BT74" s="91">
        <v>2009</v>
      </c>
      <c r="BU74" s="83" t="s">
        <v>78</v>
      </c>
      <c r="BV74" s="93" t="str">
        <f t="shared" si="20"/>
        <v>N/A</v>
      </c>
      <c r="BW74" s="90"/>
      <c r="BX74" s="90"/>
      <c r="BY74" s="83"/>
      <c r="BZ74" s="83"/>
      <c r="CA74" s="83"/>
      <c r="CB74" s="83"/>
      <c r="CC74" s="83"/>
      <c r="CD74" s="83"/>
      <c r="CE74" s="83"/>
    </row>
    <row r="75" spans="2:83" x14ac:dyDescent="0.25">
      <c r="BG75" s="91">
        <v>2010</v>
      </c>
      <c r="BH75" s="90" t="s">
        <v>79</v>
      </c>
      <c r="BI75" s="90" t="str">
        <f t="shared" si="18"/>
        <v>N/A</v>
      </c>
      <c r="BJ75" s="90" t="str">
        <f t="shared" si="19"/>
        <v>N/A</v>
      </c>
      <c r="BK75" s="90"/>
      <c r="BP75" s="83"/>
      <c r="BQ75" s="83"/>
      <c r="BR75" s="83"/>
      <c r="BS75" s="83"/>
      <c r="BT75" s="91">
        <v>2010</v>
      </c>
      <c r="BU75" s="83" t="s">
        <v>79</v>
      </c>
      <c r="BV75" s="93" t="str">
        <f t="shared" si="20"/>
        <v>N/A</v>
      </c>
      <c r="BW75" s="90"/>
      <c r="BX75" s="90"/>
      <c r="BY75" s="90"/>
      <c r="BZ75" s="83"/>
      <c r="CA75" s="83"/>
      <c r="CB75" s="83"/>
      <c r="CC75" s="83"/>
      <c r="CD75" s="83"/>
      <c r="CE75" s="83"/>
    </row>
    <row r="76" spans="2:83" x14ac:dyDescent="0.25">
      <c r="BG76" s="91">
        <v>2011</v>
      </c>
      <c r="BH76" s="83" t="s">
        <v>80</v>
      </c>
      <c r="BI76" s="90" t="str">
        <f t="shared" si="18"/>
        <v>N/A</v>
      </c>
      <c r="BJ76" s="90" t="str">
        <f t="shared" si="19"/>
        <v>N/A</v>
      </c>
      <c r="BK76" s="90"/>
      <c r="BP76" s="83"/>
      <c r="BQ76" s="83"/>
      <c r="BR76" s="83"/>
      <c r="BS76" s="83"/>
      <c r="BT76" s="91">
        <v>2011</v>
      </c>
      <c r="BU76" s="83" t="s">
        <v>80</v>
      </c>
      <c r="BV76" s="93" t="str">
        <f t="shared" si="20"/>
        <v>N/A</v>
      </c>
      <c r="BW76" s="90"/>
      <c r="BX76" s="90"/>
      <c r="BY76" s="90"/>
      <c r="BZ76" s="83"/>
      <c r="CA76" s="83"/>
      <c r="CB76" s="83"/>
      <c r="CC76" s="83"/>
      <c r="CD76" s="83"/>
      <c r="CE76" s="83"/>
    </row>
    <row r="77" spans="2:83" x14ac:dyDescent="0.25">
      <c r="BG77" s="91">
        <v>2012</v>
      </c>
      <c r="BH77" s="91" t="s">
        <v>81</v>
      </c>
      <c r="BI77" s="90" t="str">
        <f t="shared" si="18"/>
        <v>N/A</v>
      </c>
      <c r="BJ77" s="90" t="str">
        <f t="shared" si="19"/>
        <v>N/A</v>
      </c>
      <c r="BK77" s="90"/>
      <c r="BP77" s="83"/>
      <c r="BQ77" s="83"/>
      <c r="BR77" s="83"/>
      <c r="BS77" s="83"/>
      <c r="BT77" s="91">
        <v>2012</v>
      </c>
      <c r="BU77" s="83" t="s">
        <v>81</v>
      </c>
      <c r="BV77" s="93" t="str">
        <f t="shared" si="20"/>
        <v>N/A</v>
      </c>
      <c r="BW77" s="90"/>
      <c r="BX77" s="90"/>
      <c r="BY77" s="90"/>
      <c r="BZ77" s="83"/>
      <c r="CA77" s="83"/>
      <c r="CB77" s="83"/>
      <c r="CC77" s="83"/>
      <c r="CD77" s="83"/>
      <c r="CE77" s="83"/>
    </row>
    <row r="78" spans="2:83" x14ac:dyDescent="0.25">
      <c r="BG78" s="91">
        <v>2013</v>
      </c>
      <c r="BH78" s="83" t="s">
        <v>96</v>
      </c>
      <c r="BI78" s="90" t="str">
        <f t="shared" si="18"/>
        <v>N/A</v>
      </c>
      <c r="BJ78" s="90" t="str">
        <f t="shared" si="19"/>
        <v>N/A</v>
      </c>
      <c r="BK78" s="90"/>
      <c r="BP78" s="83"/>
      <c r="BQ78" s="83"/>
      <c r="BR78" s="83"/>
      <c r="BS78" s="83"/>
      <c r="BT78" s="91">
        <v>2013</v>
      </c>
      <c r="BU78" s="83" t="s">
        <v>96</v>
      </c>
      <c r="BV78" s="93" t="str">
        <f t="shared" si="20"/>
        <v>N/A</v>
      </c>
      <c r="BW78" s="90"/>
      <c r="BX78" s="90"/>
      <c r="BY78" s="90"/>
      <c r="BZ78" s="83"/>
      <c r="CA78" s="83"/>
      <c r="CB78" s="83"/>
      <c r="CC78" s="83"/>
      <c r="CD78" s="83"/>
      <c r="CE78" s="83"/>
    </row>
    <row r="79" spans="2:83" x14ac:dyDescent="0.25">
      <c r="BG79" s="91">
        <v>2014</v>
      </c>
      <c r="BH79" s="90" t="s">
        <v>97</v>
      </c>
      <c r="BI79" s="90" t="str">
        <f t="shared" si="18"/>
        <v>N/A</v>
      </c>
      <c r="BJ79" s="90" t="str">
        <f t="shared" si="19"/>
        <v>N/A</v>
      </c>
      <c r="BP79" s="83"/>
      <c r="BQ79" s="83"/>
      <c r="BR79" s="83"/>
      <c r="BS79" s="83"/>
      <c r="BT79" s="91">
        <v>2014</v>
      </c>
      <c r="BU79" s="90" t="s">
        <v>97</v>
      </c>
      <c r="BV79" s="93" t="str">
        <f t="shared" si="20"/>
        <v>N/A</v>
      </c>
      <c r="BW79" s="90"/>
      <c r="BX79" s="90"/>
      <c r="BY79" s="83"/>
      <c r="BZ79" s="83"/>
      <c r="CA79" s="83"/>
      <c r="CB79" s="83"/>
      <c r="CC79" s="83"/>
      <c r="CD79" s="83"/>
      <c r="CE79" s="83"/>
    </row>
    <row r="80" spans="2:83" x14ac:dyDescent="0.25">
      <c r="BG80" s="90"/>
      <c r="BH80" s="91"/>
      <c r="BI80" s="90"/>
      <c r="BJ80" s="90"/>
      <c r="BP80" s="83"/>
      <c r="BQ80" s="83"/>
      <c r="BR80" s="83"/>
      <c r="BS80" s="83"/>
      <c r="BT80" s="91"/>
      <c r="BU80" s="91"/>
      <c r="BV80" s="90"/>
      <c r="BW80" s="83"/>
      <c r="BX80" s="83"/>
      <c r="BY80" s="83"/>
      <c r="BZ80" s="83"/>
      <c r="CA80" s="83"/>
      <c r="CB80" s="83"/>
      <c r="CC80" s="83"/>
      <c r="CD80" s="83"/>
      <c r="CE80" s="83"/>
    </row>
    <row r="81" spans="1:83" x14ac:dyDescent="0.25">
      <c r="BF81" s="83" t="s">
        <v>6</v>
      </c>
      <c r="BG81" s="90">
        <v>1991</v>
      </c>
      <c r="BH81" s="83" t="s">
        <v>91</v>
      </c>
      <c r="BI81" s="90" t="str">
        <f t="shared" ref="BI81:BI104" si="21">IFERROR(VALUE(FIXED(VLOOKUP($BG81&amp;$BG$29&amp;$BH$12&amp;"Maori",ethnicdata,7,FALSE),1)),"N/A")</f>
        <v>N/A</v>
      </c>
      <c r="BJ81" s="90" t="str">
        <f t="shared" ref="BJ81:BJ104" si="22">IFERROR(VALUE(FIXED(VLOOKUP($BG81&amp;$BG$29&amp;$BH$12&amp;"nonMaori",ethnicdata,7,FALSE),1)),"N/A")</f>
        <v>N/A</v>
      </c>
      <c r="BP81" s="83"/>
      <c r="BQ81" s="83"/>
      <c r="BR81" s="83"/>
      <c r="BS81" s="83" t="s">
        <v>6</v>
      </c>
      <c r="BT81" s="90">
        <v>1991</v>
      </c>
      <c r="BU81" s="90" t="s">
        <v>91</v>
      </c>
      <c r="BV81" s="93" t="str">
        <f t="shared" ref="BV81:BV104" si="23">IFERROR(VALUE(FIXED(VLOOKUP($BT81&amp;$BG$29&amp;$BH$12&amp;"Maori",ethnicdata,10,FALSE),2)),"N/A")</f>
        <v>N/A</v>
      </c>
      <c r="BW81" s="83"/>
      <c r="BX81" s="83"/>
      <c r="BY81" s="83"/>
      <c r="BZ81" s="83"/>
      <c r="CA81" s="83"/>
      <c r="CB81" s="83"/>
      <c r="CC81" s="83"/>
      <c r="CD81" s="83"/>
      <c r="CE81" s="83"/>
    </row>
    <row r="82" spans="1:83" x14ac:dyDescent="0.25">
      <c r="BG82" s="90">
        <v>1992</v>
      </c>
      <c r="BH82" s="83" t="s">
        <v>92</v>
      </c>
      <c r="BI82" s="90" t="str">
        <f t="shared" si="21"/>
        <v>N/A</v>
      </c>
      <c r="BJ82" s="90" t="str">
        <f t="shared" si="22"/>
        <v>N/A</v>
      </c>
      <c r="BP82" s="83"/>
      <c r="BQ82" s="83"/>
      <c r="BR82" s="83"/>
      <c r="BS82" s="83"/>
      <c r="BT82" s="90">
        <v>1992</v>
      </c>
      <c r="BU82" s="83" t="s">
        <v>92</v>
      </c>
      <c r="BV82" s="93" t="str">
        <f t="shared" si="23"/>
        <v>N/A</v>
      </c>
      <c r="BW82" s="83"/>
      <c r="BX82" s="83"/>
      <c r="BY82" s="83"/>
      <c r="BZ82" s="83"/>
      <c r="CA82" s="83"/>
      <c r="CB82" s="83"/>
      <c r="CC82" s="83"/>
      <c r="CD82" s="83"/>
      <c r="CE82" s="83"/>
    </row>
    <row r="83" spans="1:83" x14ac:dyDescent="0.25">
      <c r="BG83" s="91">
        <v>1993</v>
      </c>
      <c r="BH83" s="83" t="s">
        <v>93</v>
      </c>
      <c r="BI83" s="90" t="str">
        <f t="shared" si="21"/>
        <v>N/A</v>
      </c>
      <c r="BJ83" s="90" t="str">
        <f t="shared" si="22"/>
        <v>N/A</v>
      </c>
      <c r="BP83" s="83"/>
      <c r="BQ83" s="83"/>
      <c r="BR83" s="83"/>
      <c r="BS83" s="83"/>
      <c r="BT83" s="91">
        <v>1993</v>
      </c>
      <c r="BU83" s="91" t="s">
        <v>93</v>
      </c>
      <c r="BV83" s="93" t="str">
        <f t="shared" si="23"/>
        <v>N/A</v>
      </c>
      <c r="BW83" s="83"/>
      <c r="BX83" s="83"/>
      <c r="BY83" s="83"/>
      <c r="BZ83" s="83"/>
      <c r="CA83" s="83"/>
      <c r="CB83" s="83"/>
      <c r="CC83" s="83"/>
      <c r="CD83" s="83"/>
      <c r="CE83" s="83"/>
    </row>
    <row r="84" spans="1:83" s="84" customFormat="1" x14ac:dyDescent="0.25">
      <c r="A84" s="40"/>
      <c r="B84" s="40"/>
      <c r="C84" s="40"/>
      <c r="D84" s="40"/>
      <c r="E84" s="40"/>
      <c r="F84" s="40"/>
      <c r="G84" s="40"/>
      <c r="H84" s="40"/>
      <c r="I84" s="40"/>
      <c r="J84" s="40"/>
      <c r="K84" s="40"/>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85"/>
      <c r="BF84" s="83"/>
      <c r="BG84" s="91">
        <v>1994</v>
      </c>
      <c r="BH84" s="91" t="s">
        <v>94</v>
      </c>
      <c r="BI84" s="90" t="str">
        <f t="shared" si="21"/>
        <v>N/A</v>
      </c>
      <c r="BJ84" s="90" t="str">
        <f t="shared" si="22"/>
        <v>N/A</v>
      </c>
      <c r="BK84" s="83"/>
      <c r="BL84" s="83"/>
      <c r="BM84" s="83"/>
      <c r="BN84" s="83"/>
      <c r="BO84" s="83"/>
      <c r="BP84" s="83"/>
      <c r="BQ84" s="83"/>
      <c r="BR84" s="83"/>
      <c r="BS84" s="83"/>
      <c r="BT84" s="91">
        <v>1994</v>
      </c>
      <c r="BU84" s="83" t="s">
        <v>94</v>
      </c>
      <c r="BV84" s="93" t="str">
        <f t="shared" si="23"/>
        <v>N/A</v>
      </c>
      <c r="BW84" s="83"/>
      <c r="BX84" s="83"/>
      <c r="BY84" s="83"/>
      <c r="BZ84" s="83"/>
      <c r="CA84" s="83"/>
      <c r="CB84" s="83"/>
      <c r="CC84" s="83"/>
      <c r="CD84" s="85"/>
      <c r="CE84" s="85"/>
    </row>
    <row r="85" spans="1:83" s="84" customFormat="1" x14ac:dyDescent="0.25">
      <c r="A85" s="40"/>
      <c r="B85" s="40"/>
      <c r="C85" s="40"/>
      <c r="D85" s="40"/>
      <c r="E85" s="40"/>
      <c r="F85" s="40"/>
      <c r="G85" s="40"/>
      <c r="H85" s="40"/>
      <c r="I85" s="40"/>
      <c r="J85" s="40"/>
      <c r="K85" s="40"/>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85"/>
      <c r="BF85" s="83"/>
      <c r="BG85" s="91">
        <v>1995</v>
      </c>
      <c r="BH85" s="83" t="s">
        <v>95</v>
      </c>
      <c r="BI85" s="90" t="str">
        <f t="shared" si="21"/>
        <v>N/A</v>
      </c>
      <c r="BJ85" s="90" t="str">
        <f t="shared" si="22"/>
        <v>N/A</v>
      </c>
      <c r="BK85" s="83"/>
      <c r="BL85" s="83"/>
      <c r="BM85" s="83"/>
      <c r="BN85" s="83"/>
      <c r="BO85" s="83"/>
      <c r="BP85" s="83"/>
      <c r="BQ85" s="83"/>
      <c r="BR85" s="83"/>
      <c r="BS85" s="83"/>
      <c r="BT85" s="91">
        <v>1995</v>
      </c>
      <c r="BU85" s="83" t="s">
        <v>95</v>
      </c>
      <c r="BV85" s="93" t="str">
        <f t="shared" si="23"/>
        <v>N/A</v>
      </c>
      <c r="BW85" s="83"/>
      <c r="BX85" s="83"/>
      <c r="BY85" s="83"/>
      <c r="BZ85" s="83"/>
      <c r="CA85" s="83"/>
      <c r="CB85" s="83"/>
      <c r="CC85" s="83"/>
      <c r="CD85" s="85"/>
      <c r="CE85" s="85"/>
    </row>
    <row r="86" spans="1:83" s="84" customFormat="1" x14ac:dyDescent="0.25">
      <c r="A86" s="40"/>
      <c r="B86" s="40"/>
      <c r="C86" s="40"/>
      <c r="D86" s="40"/>
      <c r="E86" s="40"/>
      <c r="F86" s="40"/>
      <c r="G86" s="40"/>
      <c r="H86" s="40"/>
      <c r="I86" s="40"/>
      <c r="J86" s="40"/>
      <c r="K86" s="40"/>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85"/>
      <c r="BF86" s="83"/>
      <c r="BG86" s="91">
        <v>1996</v>
      </c>
      <c r="BH86" s="90" t="s">
        <v>65</v>
      </c>
      <c r="BI86" s="90" t="str">
        <f t="shared" si="21"/>
        <v>N/A</v>
      </c>
      <c r="BJ86" s="90" t="str">
        <f t="shared" si="22"/>
        <v>N/A</v>
      </c>
      <c r="BK86" s="83"/>
      <c r="BL86" s="83"/>
      <c r="BM86" s="83"/>
      <c r="BN86" s="83"/>
      <c r="BO86" s="83"/>
      <c r="BP86" s="83"/>
      <c r="BQ86" s="83"/>
      <c r="BR86" s="83"/>
      <c r="BS86" s="83"/>
      <c r="BT86" s="91">
        <v>1996</v>
      </c>
      <c r="BU86" s="83" t="s">
        <v>65</v>
      </c>
      <c r="BV86" s="93" t="str">
        <f t="shared" si="23"/>
        <v>N/A</v>
      </c>
      <c r="BW86" s="83"/>
      <c r="BX86" s="83"/>
      <c r="BY86" s="83"/>
      <c r="BZ86" s="83"/>
      <c r="CA86" s="83"/>
      <c r="CB86" s="83"/>
      <c r="CC86" s="83"/>
      <c r="CD86" s="85"/>
      <c r="CE86" s="85"/>
    </row>
    <row r="87" spans="1:83" s="84" customFormat="1" x14ac:dyDescent="0.25">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85"/>
      <c r="BF87" s="83"/>
      <c r="BG87" s="91">
        <v>1997</v>
      </c>
      <c r="BH87" s="83" t="s">
        <v>66</v>
      </c>
      <c r="BI87" s="90" t="str">
        <f t="shared" si="21"/>
        <v>N/A</v>
      </c>
      <c r="BJ87" s="90" t="str">
        <f t="shared" si="22"/>
        <v>N/A</v>
      </c>
      <c r="BK87" s="83"/>
      <c r="BL87" s="83"/>
      <c r="BM87" s="83"/>
      <c r="BN87" s="83"/>
      <c r="BO87" s="83"/>
      <c r="BP87" s="83"/>
      <c r="BQ87" s="83"/>
      <c r="BR87" s="83"/>
      <c r="BS87" s="83"/>
      <c r="BT87" s="91">
        <v>1997</v>
      </c>
      <c r="BU87" s="83" t="s">
        <v>66</v>
      </c>
      <c r="BV87" s="93" t="str">
        <f t="shared" si="23"/>
        <v>N/A</v>
      </c>
      <c r="BW87" s="83"/>
      <c r="BX87" s="83"/>
      <c r="BY87" s="83"/>
      <c r="BZ87" s="83"/>
      <c r="CA87" s="83"/>
      <c r="CB87" s="83"/>
      <c r="CC87" s="83"/>
      <c r="CD87" s="85"/>
      <c r="CE87" s="85"/>
    </row>
    <row r="88" spans="1:83" s="84" customFormat="1" x14ac:dyDescent="0.25">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85"/>
      <c r="BF88" s="83"/>
      <c r="BG88" s="91">
        <v>1998</v>
      </c>
      <c r="BH88" s="91" t="s">
        <v>67</v>
      </c>
      <c r="BI88" s="90" t="str">
        <f t="shared" si="21"/>
        <v>N/A</v>
      </c>
      <c r="BJ88" s="90" t="str">
        <f t="shared" si="22"/>
        <v>N/A</v>
      </c>
      <c r="BK88" s="83"/>
      <c r="BL88" s="83"/>
      <c r="BM88" s="83"/>
      <c r="BN88" s="83"/>
      <c r="BO88" s="83"/>
      <c r="BP88" s="83"/>
      <c r="BQ88" s="83"/>
      <c r="BR88" s="83"/>
      <c r="BS88" s="83"/>
      <c r="BT88" s="91">
        <v>1998</v>
      </c>
      <c r="BU88" s="83" t="s">
        <v>67</v>
      </c>
      <c r="BV88" s="93" t="str">
        <f t="shared" si="23"/>
        <v>N/A</v>
      </c>
      <c r="BW88" s="83"/>
      <c r="BX88" s="83"/>
      <c r="BY88" s="83"/>
      <c r="BZ88" s="83"/>
      <c r="CA88" s="83"/>
      <c r="CB88" s="83"/>
      <c r="CC88" s="83"/>
      <c r="CD88" s="85"/>
      <c r="CE88" s="85"/>
    </row>
    <row r="89" spans="1:83" s="84" customFormat="1" x14ac:dyDescent="0.25">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85"/>
      <c r="BF89" s="83"/>
      <c r="BG89" s="91">
        <v>1999</v>
      </c>
      <c r="BH89" s="83" t="s">
        <v>68</v>
      </c>
      <c r="BI89" s="90" t="str">
        <f t="shared" si="21"/>
        <v>N/A</v>
      </c>
      <c r="BJ89" s="90" t="str">
        <f t="shared" si="22"/>
        <v>N/A</v>
      </c>
      <c r="BK89" s="83"/>
      <c r="BL89" s="83"/>
      <c r="BM89" s="83"/>
      <c r="BN89" s="83"/>
      <c r="BO89" s="83"/>
      <c r="BP89" s="83"/>
      <c r="BQ89" s="83"/>
      <c r="BR89" s="83"/>
      <c r="BS89" s="83"/>
      <c r="BT89" s="91">
        <v>1999</v>
      </c>
      <c r="BU89" s="83" t="s">
        <v>68</v>
      </c>
      <c r="BV89" s="93" t="str">
        <f t="shared" si="23"/>
        <v>N/A</v>
      </c>
      <c r="BW89" s="83"/>
      <c r="BX89" s="83"/>
      <c r="BY89" s="83"/>
      <c r="BZ89" s="83"/>
      <c r="CA89" s="83"/>
      <c r="CB89" s="83"/>
      <c r="CC89" s="83"/>
      <c r="CD89" s="85"/>
      <c r="CE89" s="85"/>
    </row>
    <row r="90" spans="1:83" s="84" customFormat="1" x14ac:dyDescent="0.25">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85"/>
      <c r="BF90" s="83"/>
      <c r="BG90" s="91">
        <v>2000</v>
      </c>
      <c r="BH90" s="90" t="s">
        <v>69</v>
      </c>
      <c r="BI90" s="90" t="str">
        <f t="shared" si="21"/>
        <v>N/A</v>
      </c>
      <c r="BJ90" s="90" t="str">
        <f t="shared" si="22"/>
        <v>N/A</v>
      </c>
      <c r="BK90" s="83"/>
      <c r="BL90" s="83"/>
      <c r="BM90" s="83"/>
      <c r="BN90" s="83"/>
      <c r="BO90" s="83"/>
      <c r="BP90" s="83"/>
      <c r="BQ90" s="83"/>
      <c r="BR90" s="83"/>
      <c r="BS90" s="83"/>
      <c r="BT90" s="91">
        <v>2000</v>
      </c>
      <c r="BU90" s="90" t="s">
        <v>69</v>
      </c>
      <c r="BV90" s="93" t="str">
        <f t="shared" si="23"/>
        <v>N/A</v>
      </c>
      <c r="BW90" s="83"/>
      <c r="BX90" s="83"/>
      <c r="BY90" s="83"/>
      <c r="BZ90" s="83"/>
      <c r="CA90" s="83"/>
      <c r="CB90" s="83"/>
      <c r="CC90" s="83"/>
      <c r="CD90" s="85"/>
      <c r="CE90" s="85"/>
    </row>
    <row r="91" spans="1:83" s="84" customFormat="1" x14ac:dyDescent="0.25">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85"/>
      <c r="BF91" s="85"/>
      <c r="BG91" s="91">
        <v>2001</v>
      </c>
      <c r="BH91" s="83" t="s">
        <v>70</v>
      </c>
      <c r="BI91" s="90" t="str">
        <f t="shared" si="21"/>
        <v>N/A</v>
      </c>
      <c r="BJ91" s="90" t="str">
        <f t="shared" si="22"/>
        <v>N/A</v>
      </c>
      <c r="BK91" s="85"/>
      <c r="BL91" s="85"/>
      <c r="BM91" s="85"/>
      <c r="BN91" s="85"/>
      <c r="BO91" s="85"/>
      <c r="BP91" s="85"/>
      <c r="BQ91" s="85"/>
      <c r="BR91" s="85"/>
      <c r="BS91" s="85"/>
      <c r="BT91" s="91">
        <v>2001</v>
      </c>
      <c r="BU91" s="83" t="s">
        <v>70</v>
      </c>
      <c r="BV91" s="93" t="str">
        <f t="shared" si="23"/>
        <v>N/A</v>
      </c>
      <c r="BW91" s="85"/>
      <c r="BX91" s="85"/>
      <c r="BY91" s="83"/>
      <c r="BZ91" s="83"/>
      <c r="CA91" s="83"/>
      <c r="CB91" s="83"/>
      <c r="CC91" s="83"/>
      <c r="CD91" s="85"/>
      <c r="CE91" s="85"/>
    </row>
    <row r="92" spans="1:83" x14ac:dyDescent="0.25">
      <c r="A92" s="84"/>
      <c r="B92" s="84"/>
      <c r="C92" s="84"/>
      <c r="D92" s="84"/>
      <c r="E92" s="84"/>
      <c r="F92" s="84"/>
      <c r="G92" s="84"/>
      <c r="H92" s="84"/>
      <c r="I92" s="84"/>
      <c r="J92" s="84"/>
      <c r="K92" s="84"/>
      <c r="BF92" s="85"/>
      <c r="BG92" s="91">
        <v>2002</v>
      </c>
      <c r="BH92" s="83" t="s">
        <v>71</v>
      </c>
      <c r="BI92" s="90" t="str">
        <f t="shared" si="21"/>
        <v>N/A</v>
      </c>
      <c r="BJ92" s="90" t="str">
        <f t="shared" si="22"/>
        <v>N/A</v>
      </c>
      <c r="BK92" s="85"/>
      <c r="BL92" s="85"/>
      <c r="BM92" s="85"/>
      <c r="BN92" s="85"/>
      <c r="BO92" s="85"/>
      <c r="BP92" s="85"/>
      <c r="BQ92" s="85"/>
      <c r="BR92" s="85"/>
      <c r="BS92" s="85"/>
      <c r="BT92" s="91">
        <v>2002</v>
      </c>
      <c r="BU92" s="91" t="s">
        <v>71</v>
      </c>
      <c r="BV92" s="93" t="str">
        <f t="shared" si="23"/>
        <v>N/A</v>
      </c>
      <c r="BW92" s="85"/>
      <c r="BX92" s="85"/>
      <c r="BY92" s="83"/>
      <c r="BZ92" s="83"/>
      <c r="CA92" s="83"/>
      <c r="CB92" s="83"/>
      <c r="CC92" s="83"/>
      <c r="CD92" s="83"/>
      <c r="CE92" s="83"/>
    </row>
    <row r="93" spans="1:83" x14ac:dyDescent="0.25">
      <c r="A93" s="84"/>
      <c r="B93" s="84"/>
      <c r="C93" s="84"/>
      <c r="D93" s="84"/>
      <c r="E93" s="84"/>
      <c r="F93" s="84"/>
      <c r="G93" s="84"/>
      <c r="H93" s="84"/>
      <c r="I93" s="84"/>
      <c r="J93" s="84"/>
      <c r="K93" s="84"/>
      <c r="BF93" s="85"/>
      <c r="BG93" s="91">
        <v>2003</v>
      </c>
      <c r="BH93" s="83" t="s">
        <v>72</v>
      </c>
      <c r="BI93" s="90" t="str">
        <f t="shared" si="21"/>
        <v>N/A</v>
      </c>
      <c r="BJ93" s="90" t="str">
        <f t="shared" si="22"/>
        <v>N/A</v>
      </c>
      <c r="BK93" s="85"/>
      <c r="BL93" s="85"/>
      <c r="BM93" s="85"/>
      <c r="BN93" s="85"/>
      <c r="BO93" s="85"/>
      <c r="BP93" s="85"/>
      <c r="BQ93" s="85"/>
      <c r="BR93" s="85"/>
      <c r="BS93" s="85"/>
      <c r="BT93" s="91">
        <v>2003</v>
      </c>
      <c r="BU93" s="83" t="s">
        <v>72</v>
      </c>
      <c r="BV93" s="93" t="str">
        <f t="shared" si="23"/>
        <v>N/A</v>
      </c>
      <c r="BW93" s="85"/>
      <c r="BX93" s="85"/>
      <c r="BY93" s="83"/>
      <c r="BZ93" s="83"/>
      <c r="CA93" s="83"/>
      <c r="CB93" s="83"/>
      <c r="CC93" s="83"/>
      <c r="CD93" s="83"/>
      <c r="CE93" s="83"/>
    </row>
    <row r="94" spans="1:83" x14ac:dyDescent="0.25">
      <c r="A94" s="84"/>
      <c r="B94" s="84"/>
      <c r="C94" s="84"/>
      <c r="D94" s="84"/>
      <c r="E94" s="84"/>
      <c r="F94" s="84"/>
      <c r="G94" s="84"/>
      <c r="H94" s="84"/>
      <c r="I94" s="84"/>
      <c r="J94" s="84"/>
      <c r="K94" s="84"/>
      <c r="BF94" s="85"/>
      <c r="BG94" s="91">
        <v>2004</v>
      </c>
      <c r="BH94" s="83" t="s">
        <v>73</v>
      </c>
      <c r="BI94" s="90" t="str">
        <f t="shared" si="21"/>
        <v>N/A</v>
      </c>
      <c r="BJ94" s="90" t="str">
        <f t="shared" si="22"/>
        <v>N/A</v>
      </c>
      <c r="BK94" s="85"/>
      <c r="BL94" s="85"/>
      <c r="BM94" s="85"/>
      <c r="BN94" s="85"/>
      <c r="BO94" s="85"/>
      <c r="BP94" s="85"/>
      <c r="BQ94" s="85"/>
      <c r="BR94" s="85"/>
      <c r="BS94" s="85"/>
      <c r="BT94" s="91">
        <v>2004</v>
      </c>
      <c r="BU94" s="90" t="s">
        <v>73</v>
      </c>
      <c r="BV94" s="93" t="str">
        <f t="shared" si="23"/>
        <v>N/A</v>
      </c>
      <c r="BW94" s="85"/>
      <c r="BX94" s="85"/>
      <c r="BY94" s="83"/>
      <c r="BZ94" s="83"/>
      <c r="CA94" s="83"/>
      <c r="CB94" s="83"/>
      <c r="CC94" s="83"/>
      <c r="CD94" s="83"/>
      <c r="CE94" s="83"/>
    </row>
    <row r="95" spans="1:83" x14ac:dyDescent="0.25">
      <c r="BF95" s="85"/>
      <c r="BG95" s="91">
        <v>2005</v>
      </c>
      <c r="BH95" s="83" t="s">
        <v>74</v>
      </c>
      <c r="BI95" s="90" t="str">
        <f t="shared" si="21"/>
        <v>N/A</v>
      </c>
      <c r="BJ95" s="90" t="str">
        <f t="shared" si="22"/>
        <v>N/A</v>
      </c>
      <c r="BK95" s="85"/>
      <c r="BL95" s="85"/>
      <c r="BM95" s="85"/>
      <c r="BN95" s="85"/>
      <c r="BO95" s="85"/>
      <c r="BP95" s="85"/>
      <c r="BQ95" s="85"/>
      <c r="BR95" s="85"/>
      <c r="BS95" s="85"/>
      <c r="BT95" s="91">
        <v>2005</v>
      </c>
      <c r="BU95" s="83" t="s">
        <v>74</v>
      </c>
      <c r="BV95" s="93" t="str">
        <f t="shared" si="23"/>
        <v>N/A</v>
      </c>
      <c r="BW95" s="85"/>
      <c r="BX95" s="85"/>
      <c r="BY95" s="83"/>
      <c r="BZ95" s="83"/>
      <c r="CA95" s="83"/>
      <c r="CB95" s="83"/>
      <c r="CC95" s="83"/>
      <c r="CD95" s="83"/>
      <c r="CE95" s="83"/>
    </row>
    <row r="96" spans="1:83" x14ac:dyDescent="0.25">
      <c r="BF96" s="85"/>
      <c r="BG96" s="91">
        <v>2006</v>
      </c>
      <c r="BH96" s="83" t="s">
        <v>75</v>
      </c>
      <c r="BI96" s="90" t="str">
        <f t="shared" si="21"/>
        <v>N/A</v>
      </c>
      <c r="BJ96" s="90" t="str">
        <f t="shared" si="22"/>
        <v>N/A</v>
      </c>
      <c r="BK96" s="85"/>
      <c r="BL96" s="85"/>
      <c r="BM96" s="85"/>
      <c r="BN96" s="85"/>
      <c r="BO96" s="85"/>
      <c r="BP96" s="85"/>
      <c r="BQ96" s="85"/>
      <c r="BR96" s="85"/>
      <c r="BS96" s="85"/>
      <c r="BT96" s="91">
        <v>2006</v>
      </c>
      <c r="BU96" s="83" t="s">
        <v>75</v>
      </c>
      <c r="BV96" s="93" t="str">
        <f t="shared" si="23"/>
        <v>N/A</v>
      </c>
      <c r="BW96" s="85"/>
      <c r="BX96" s="85"/>
      <c r="BY96" s="83"/>
      <c r="BZ96" s="83"/>
      <c r="CA96" s="83"/>
      <c r="CB96" s="83"/>
      <c r="CC96" s="83"/>
      <c r="CD96" s="83"/>
      <c r="CE96" s="83"/>
    </row>
    <row r="97" spans="58:83" x14ac:dyDescent="0.25">
      <c r="BF97" s="85"/>
      <c r="BG97" s="91">
        <v>2007</v>
      </c>
      <c r="BH97" s="83" t="s">
        <v>76</v>
      </c>
      <c r="BI97" s="90" t="str">
        <f t="shared" si="21"/>
        <v>N/A</v>
      </c>
      <c r="BJ97" s="90" t="str">
        <f t="shared" si="22"/>
        <v>N/A</v>
      </c>
      <c r="BK97" s="85"/>
      <c r="BL97" s="85"/>
      <c r="BM97" s="85"/>
      <c r="BN97" s="85"/>
      <c r="BO97" s="85"/>
      <c r="BP97" s="85"/>
      <c r="BQ97" s="85"/>
      <c r="BR97" s="85"/>
      <c r="BS97" s="85"/>
      <c r="BT97" s="91">
        <v>2007</v>
      </c>
      <c r="BU97" s="83" t="s">
        <v>76</v>
      </c>
      <c r="BV97" s="93" t="str">
        <f t="shared" si="23"/>
        <v>N/A</v>
      </c>
      <c r="BW97" s="85"/>
      <c r="BX97" s="85"/>
      <c r="BY97" s="85"/>
      <c r="BZ97" s="85"/>
      <c r="CA97" s="85"/>
      <c r="CB97" s="85"/>
      <c r="CC97" s="85"/>
      <c r="CD97" s="83"/>
      <c r="CE97" s="83"/>
    </row>
    <row r="98" spans="58:83" x14ac:dyDescent="0.25">
      <c r="BG98" s="91">
        <v>2008</v>
      </c>
      <c r="BH98" s="83" t="s">
        <v>77</v>
      </c>
      <c r="BI98" s="90" t="str">
        <f t="shared" si="21"/>
        <v>N/A</v>
      </c>
      <c r="BJ98" s="90" t="str">
        <f t="shared" si="22"/>
        <v>N/A</v>
      </c>
      <c r="BP98" s="83"/>
      <c r="BQ98" s="83"/>
      <c r="BR98" s="83"/>
      <c r="BS98" s="83"/>
      <c r="BT98" s="91">
        <v>2008</v>
      </c>
      <c r="BU98" s="83" t="s">
        <v>77</v>
      </c>
      <c r="BV98" s="93" t="str">
        <f t="shared" si="23"/>
        <v>N/A</v>
      </c>
      <c r="BW98" s="83"/>
      <c r="BX98" s="83"/>
      <c r="BY98" s="85"/>
      <c r="BZ98" s="85"/>
      <c r="CA98" s="85"/>
      <c r="CB98" s="85"/>
      <c r="CC98" s="85"/>
      <c r="CD98" s="83"/>
      <c r="CE98" s="83"/>
    </row>
    <row r="99" spans="58:83" x14ac:dyDescent="0.25">
      <c r="BG99" s="91">
        <v>2009</v>
      </c>
      <c r="BH99" s="83" t="s">
        <v>78</v>
      </c>
      <c r="BI99" s="90" t="str">
        <f t="shared" si="21"/>
        <v>N/A</v>
      </c>
      <c r="BJ99" s="90" t="str">
        <f t="shared" si="22"/>
        <v>N/A</v>
      </c>
      <c r="BP99" s="83"/>
      <c r="BQ99" s="83"/>
      <c r="BR99" s="83"/>
      <c r="BS99" s="83"/>
      <c r="BT99" s="91">
        <v>2009</v>
      </c>
      <c r="BU99" s="83" t="s">
        <v>78</v>
      </c>
      <c r="BV99" s="93" t="str">
        <f t="shared" si="23"/>
        <v>N/A</v>
      </c>
      <c r="BW99" s="83"/>
      <c r="BX99" s="83"/>
      <c r="BY99" s="85"/>
      <c r="BZ99" s="85"/>
      <c r="CA99" s="85"/>
      <c r="CB99" s="85"/>
      <c r="CC99" s="85"/>
      <c r="CD99" s="83"/>
      <c r="CE99" s="83"/>
    </row>
    <row r="100" spans="58:83" x14ac:dyDescent="0.25">
      <c r="BG100" s="91">
        <v>2010</v>
      </c>
      <c r="BH100" s="90" t="s">
        <v>79</v>
      </c>
      <c r="BI100" s="90" t="str">
        <f t="shared" si="21"/>
        <v>N/A</v>
      </c>
      <c r="BJ100" s="90" t="str">
        <f t="shared" si="22"/>
        <v>N/A</v>
      </c>
      <c r="BP100" s="83"/>
      <c r="BQ100" s="83"/>
      <c r="BR100" s="83"/>
      <c r="BS100" s="83"/>
      <c r="BT100" s="91">
        <v>2010</v>
      </c>
      <c r="BU100" s="83" t="s">
        <v>79</v>
      </c>
      <c r="BV100" s="93" t="str">
        <f t="shared" si="23"/>
        <v>N/A</v>
      </c>
      <c r="BW100" s="83"/>
      <c r="BX100" s="83"/>
      <c r="BY100" s="85"/>
      <c r="BZ100" s="85"/>
      <c r="CA100" s="85"/>
      <c r="CB100" s="85"/>
      <c r="CC100" s="85"/>
      <c r="CD100" s="83"/>
      <c r="CE100" s="83"/>
    </row>
    <row r="101" spans="58:83" x14ac:dyDescent="0.25">
      <c r="BG101" s="91">
        <v>2011</v>
      </c>
      <c r="BH101" s="83" t="s">
        <v>80</v>
      </c>
      <c r="BI101" s="90" t="str">
        <f t="shared" si="21"/>
        <v>N/A</v>
      </c>
      <c r="BJ101" s="90" t="str">
        <f t="shared" si="22"/>
        <v>N/A</v>
      </c>
      <c r="BP101" s="83"/>
      <c r="BQ101" s="83"/>
      <c r="BR101" s="83"/>
      <c r="BS101" s="83"/>
      <c r="BT101" s="91">
        <v>2011</v>
      </c>
      <c r="BU101" s="83" t="s">
        <v>80</v>
      </c>
      <c r="BV101" s="93" t="str">
        <f t="shared" si="23"/>
        <v>N/A</v>
      </c>
      <c r="BW101" s="83"/>
      <c r="BX101" s="83"/>
      <c r="BY101" s="85"/>
      <c r="BZ101" s="85"/>
      <c r="CA101" s="85"/>
      <c r="CB101" s="85"/>
      <c r="CC101" s="85"/>
      <c r="CD101" s="83"/>
      <c r="CE101" s="83"/>
    </row>
    <row r="102" spans="58:83" x14ac:dyDescent="0.25">
      <c r="BG102" s="91">
        <v>2012</v>
      </c>
      <c r="BH102" s="91" t="s">
        <v>81</v>
      </c>
      <c r="BI102" s="90" t="str">
        <f t="shared" si="21"/>
        <v>N/A</v>
      </c>
      <c r="BJ102" s="90" t="str">
        <f t="shared" si="22"/>
        <v>N/A</v>
      </c>
      <c r="BP102" s="83"/>
      <c r="BQ102" s="83"/>
      <c r="BR102" s="83"/>
      <c r="BS102" s="83"/>
      <c r="BT102" s="91">
        <v>2012</v>
      </c>
      <c r="BU102" s="83" t="s">
        <v>81</v>
      </c>
      <c r="BV102" s="93" t="str">
        <f t="shared" si="23"/>
        <v>N/A</v>
      </c>
      <c r="BW102" s="83"/>
      <c r="BX102" s="83"/>
      <c r="BY102" s="85"/>
      <c r="BZ102" s="85"/>
      <c r="CA102" s="85"/>
      <c r="CB102" s="85"/>
      <c r="CC102" s="85"/>
      <c r="CD102" s="83"/>
      <c r="CE102" s="83"/>
    </row>
    <row r="103" spans="58:83" x14ac:dyDescent="0.25">
      <c r="BG103" s="91">
        <v>2013</v>
      </c>
      <c r="BH103" s="83" t="s">
        <v>96</v>
      </c>
      <c r="BI103" s="90" t="str">
        <f t="shared" si="21"/>
        <v>N/A</v>
      </c>
      <c r="BJ103" s="90" t="str">
        <f t="shared" si="22"/>
        <v>N/A</v>
      </c>
      <c r="BP103" s="83"/>
      <c r="BQ103" s="83"/>
      <c r="BR103" s="83"/>
      <c r="BS103" s="83"/>
      <c r="BT103" s="91">
        <v>2013</v>
      </c>
      <c r="BU103" s="83" t="s">
        <v>96</v>
      </c>
      <c r="BV103" s="93" t="str">
        <f t="shared" si="23"/>
        <v>N/A</v>
      </c>
      <c r="BW103" s="83"/>
      <c r="BX103" s="83"/>
      <c r="BY103" s="85"/>
      <c r="BZ103" s="85"/>
      <c r="CA103" s="85"/>
      <c r="CB103" s="85"/>
      <c r="CC103" s="85"/>
      <c r="CD103" s="83"/>
      <c r="CE103" s="83"/>
    </row>
    <row r="104" spans="58:83" x14ac:dyDescent="0.25">
      <c r="BG104" s="91">
        <v>2014</v>
      </c>
      <c r="BH104" s="90" t="s">
        <v>97</v>
      </c>
      <c r="BI104" s="90" t="str">
        <f t="shared" si="21"/>
        <v>N/A</v>
      </c>
      <c r="BJ104" s="90" t="str">
        <f t="shared" si="22"/>
        <v>N/A</v>
      </c>
      <c r="BP104" s="83"/>
      <c r="BQ104" s="83"/>
      <c r="BR104" s="83"/>
      <c r="BS104" s="83"/>
      <c r="BT104" s="91">
        <v>2014</v>
      </c>
      <c r="BU104" s="90" t="s">
        <v>97</v>
      </c>
      <c r="BV104" s="93" t="str">
        <f t="shared" si="23"/>
        <v>N/A</v>
      </c>
      <c r="BW104" s="83"/>
      <c r="BX104" s="83"/>
      <c r="BY104" s="85"/>
      <c r="BZ104" s="85"/>
      <c r="CA104" s="85"/>
      <c r="CB104" s="85"/>
      <c r="CC104" s="85"/>
      <c r="CD104" s="83"/>
      <c r="CE104" s="83"/>
    </row>
    <row r="105" spans="58:83" x14ac:dyDescent="0.25">
      <c r="BP105" s="83"/>
      <c r="BQ105" s="83"/>
      <c r="BR105" s="83"/>
      <c r="BS105" s="83"/>
      <c r="BT105" s="83"/>
      <c r="BU105" s="83"/>
      <c r="BV105" s="83"/>
      <c r="BW105" s="83"/>
      <c r="BX105" s="83"/>
      <c r="BY105" s="83"/>
      <c r="BZ105" s="83"/>
      <c r="CA105" s="83"/>
      <c r="CB105" s="83"/>
      <c r="CC105" s="83"/>
      <c r="CD105" s="83"/>
      <c r="CE105" s="83"/>
    </row>
    <row r="106" spans="58:83" x14ac:dyDescent="0.25">
      <c r="BP106" s="83"/>
      <c r="BQ106" s="83"/>
      <c r="BR106" s="83"/>
      <c r="BS106" s="83"/>
      <c r="BT106" s="83"/>
      <c r="BU106" s="83"/>
      <c r="BV106" s="83"/>
      <c r="BW106" s="83"/>
      <c r="BX106" s="83"/>
      <c r="BY106" s="83"/>
      <c r="BZ106" s="83"/>
      <c r="CA106" s="83"/>
      <c r="CB106" s="83"/>
      <c r="CC106" s="83"/>
      <c r="CD106" s="83"/>
      <c r="CE106" s="83"/>
    </row>
    <row r="107" spans="58:83" x14ac:dyDescent="0.25">
      <c r="BP107" s="83"/>
      <c r="BQ107" s="83"/>
      <c r="BR107" s="83"/>
      <c r="BS107" s="83"/>
      <c r="BT107" s="83"/>
      <c r="BU107" s="83"/>
      <c r="BV107" s="83"/>
      <c r="BW107" s="83"/>
      <c r="BX107" s="83"/>
      <c r="BY107" s="83"/>
      <c r="BZ107" s="83"/>
      <c r="CA107" s="83"/>
      <c r="CB107" s="83"/>
      <c r="CC107" s="83"/>
      <c r="CD107" s="83"/>
      <c r="CE107" s="83"/>
    </row>
    <row r="108" spans="58:83" x14ac:dyDescent="0.25">
      <c r="BP108" s="83"/>
      <c r="BQ108" s="83"/>
      <c r="BR108" s="83"/>
      <c r="BS108" s="83"/>
      <c r="BT108" s="83"/>
      <c r="BU108" s="83"/>
      <c r="BV108" s="83"/>
      <c r="BW108" s="83"/>
      <c r="BX108" s="83"/>
      <c r="BY108" s="83"/>
      <c r="BZ108" s="83"/>
      <c r="CA108" s="83"/>
      <c r="CB108" s="83"/>
      <c r="CC108" s="83"/>
      <c r="CD108" s="83"/>
      <c r="CE108" s="83"/>
    </row>
    <row r="109" spans="58:83" x14ac:dyDescent="0.25">
      <c r="BP109" s="83"/>
      <c r="BQ109" s="83"/>
      <c r="BR109" s="83"/>
      <c r="BS109" s="83"/>
      <c r="BT109" s="83"/>
      <c r="BU109" s="83"/>
      <c r="BV109" s="83"/>
      <c r="BW109" s="83"/>
      <c r="BX109" s="83"/>
      <c r="BY109" s="83"/>
      <c r="BZ109" s="83"/>
      <c r="CA109" s="83"/>
      <c r="CB109" s="83"/>
      <c r="CC109" s="83"/>
      <c r="CD109" s="83"/>
      <c r="CE109" s="83"/>
    </row>
    <row r="110" spans="58:83" x14ac:dyDescent="0.25">
      <c r="BP110" s="83"/>
      <c r="BQ110" s="83"/>
      <c r="BR110" s="83"/>
      <c r="BS110" s="83"/>
      <c r="BT110" s="83"/>
      <c r="BU110" s="83"/>
      <c r="BV110" s="83"/>
      <c r="BW110" s="83"/>
      <c r="BX110" s="83"/>
      <c r="BY110" s="83"/>
      <c r="BZ110" s="83"/>
      <c r="CA110" s="83"/>
      <c r="CB110" s="83"/>
      <c r="CC110" s="83"/>
      <c r="CD110" s="83"/>
      <c r="CE110" s="83"/>
    </row>
    <row r="111" spans="58:83" x14ac:dyDescent="0.25">
      <c r="BP111" s="83"/>
      <c r="BQ111" s="83"/>
      <c r="BR111" s="83"/>
      <c r="BS111" s="83"/>
      <c r="BT111" s="83"/>
      <c r="BU111" s="83"/>
      <c r="BV111" s="83"/>
      <c r="BW111" s="83"/>
      <c r="BX111" s="83"/>
      <c r="BY111" s="83"/>
      <c r="BZ111" s="83"/>
      <c r="CA111" s="83"/>
      <c r="CB111" s="83"/>
      <c r="CC111" s="83"/>
      <c r="CD111" s="83"/>
      <c r="CE111" s="83"/>
    </row>
  </sheetData>
  <sheetProtection selectLockedCells="1" autoFilter="0" selectUnlockedCells="1"/>
  <mergeCells count="3">
    <mergeCell ref="D43:F43"/>
    <mergeCell ref="G43:I43"/>
    <mergeCell ref="R43:U43"/>
  </mergeCells>
  <conditionalFormatting sqref="E40:F42 H40:I42 R40:T42 E45:F58 H45:I58 R45:T58 BV35:BV54 BV56:BV79">
    <cfRule type="expression" dxfId="9" priority="10">
      <formula>IF($BH$4=1, VALUE(FIXED($D$40:$F$85,1)),0)</formula>
    </cfRule>
  </conditionalFormatting>
  <conditionalFormatting sqref="BV81:BV104">
    <cfRule type="expression" dxfId="8" priority="9">
      <formula>IF($BH$4=1, VALUE(FIXED($D$40:$F$85,1)),0)</formula>
    </cfRule>
  </conditionalFormatting>
  <conditionalFormatting sqref="U40:U42 U44:U58">
    <cfRule type="expression" dxfId="7" priority="8">
      <formula>IF($BH$4=1, VALUE(FIXED($D$40:$F$85,1)),0)</formula>
    </cfRule>
  </conditionalFormatting>
  <conditionalFormatting sqref="E35:E37">
    <cfRule type="expression" dxfId="6" priority="7">
      <formula>IF($BH$4=1, VALUE(FIXED($D$40:$F$85,1)),0)</formula>
    </cfRule>
  </conditionalFormatting>
  <conditionalFormatting sqref="F35:F37">
    <cfRule type="expression" dxfId="5" priority="6">
      <formula>IF($BH$4=1, VALUE(FIXED($D$40:$F$85,1)),0)</formula>
    </cfRule>
  </conditionalFormatting>
  <conditionalFormatting sqref="H35:H37">
    <cfRule type="expression" dxfId="4" priority="5">
      <formula>IF($BH$4=1, VALUE(FIXED($D$40:$F$85,1)),0)</formula>
    </cfRule>
  </conditionalFormatting>
  <conditionalFormatting sqref="I35:I37">
    <cfRule type="expression" dxfId="3" priority="4">
      <formula>IF($BH$4=1, VALUE(FIXED($D$40:$F$85,1)),0)</formula>
    </cfRule>
  </conditionalFormatting>
  <conditionalFormatting sqref="R35:R37">
    <cfRule type="expression" dxfId="2" priority="3">
      <formula>IF($BH$4=1, VALUE(FIXED($D$40:$F$85,1)),0)</formula>
    </cfRule>
  </conditionalFormatting>
  <conditionalFormatting sqref="S35:S37">
    <cfRule type="expression" dxfId="1" priority="2">
      <formula>IF($BH$4=1, VALUE(FIXED($D$40:$F$85,1)),0)</formula>
    </cfRule>
  </conditionalFormatting>
  <conditionalFormatting sqref="T35:T37">
    <cfRule type="expression" dxfId="0"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10</xdr:col>
                    <xdr:colOff>30480</xdr:colOff>
                    <xdr:row>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21"/>
  <sheetViews>
    <sheetView zoomScaleNormal="100" workbookViewId="0">
      <selection activeCell="D203" sqref="D203"/>
    </sheetView>
  </sheetViews>
  <sheetFormatPr defaultRowHeight="13.2" x14ac:dyDescent="0.25"/>
  <cols>
    <col min="1" max="1" width="44.6640625" customWidth="1"/>
    <col min="2" max="2" width="5" bestFit="1" customWidth="1"/>
    <col min="3" max="3" width="34.88671875" bestFit="1" customWidth="1"/>
    <col min="4" max="4" width="10.6640625" bestFit="1" customWidth="1"/>
    <col min="5" max="5" width="8.5546875" bestFit="1" customWidth="1"/>
    <col min="6" max="11" width="12" bestFit="1" customWidth="1"/>
  </cols>
  <sheetData>
    <row r="1" spans="1:12" x14ac:dyDescent="0.25">
      <c r="A1" s="1" t="s">
        <v>9</v>
      </c>
      <c r="B1" s="1" t="s">
        <v>0</v>
      </c>
      <c r="C1" s="1" t="s">
        <v>1</v>
      </c>
      <c r="D1" s="1" t="s">
        <v>134</v>
      </c>
      <c r="E1" s="1" t="s">
        <v>2</v>
      </c>
      <c r="F1" s="1" t="s">
        <v>24</v>
      </c>
      <c r="G1" s="1" t="s">
        <v>3</v>
      </c>
      <c r="H1" s="1" t="s">
        <v>25</v>
      </c>
      <c r="I1" s="1" t="s">
        <v>27</v>
      </c>
      <c r="J1" s="1" t="s">
        <v>26</v>
      </c>
      <c r="K1" s="1" t="s">
        <v>28</v>
      </c>
      <c r="L1" s="1"/>
    </row>
    <row r="2" spans="1:12" x14ac:dyDescent="0.25">
      <c r="A2" t="str">
        <f t="shared" ref="A2:A12" si="0">B2&amp;C2&amp;D2&amp;E2</f>
        <v>2001Total cancer registration, 25+ yearsTMaori</v>
      </c>
      <c r="B2" s="7">
        <v>2001</v>
      </c>
      <c r="C2" s="7" t="s">
        <v>119</v>
      </c>
      <c r="D2" s="7" t="s">
        <v>64</v>
      </c>
      <c r="E2" s="7" t="s">
        <v>8</v>
      </c>
      <c r="F2" s="8">
        <v>492.58221503245045</v>
      </c>
      <c r="G2" s="8">
        <v>513.57198371707295</v>
      </c>
      <c r="H2" s="8">
        <v>535.22620240163849</v>
      </c>
      <c r="I2" s="8">
        <v>1.2481812488120188</v>
      </c>
      <c r="J2" s="8">
        <v>1.3043879653436494</v>
      </c>
      <c r="K2" s="8">
        <v>1.3631257205255354</v>
      </c>
    </row>
    <row r="3" spans="1:12" x14ac:dyDescent="0.25">
      <c r="A3" t="str">
        <f t="shared" si="0"/>
        <v>2002Total cancer registration, 25+ yearsTMaori</v>
      </c>
      <c r="B3" s="7">
        <v>2002</v>
      </c>
      <c r="C3" s="7" t="s">
        <v>119</v>
      </c>
      <c r="D3" s="7" t="s">
        <v>64</v>
      </c>
      <c r="E3" s="7" t="s">
        <v>8</v>
      </c>
      <c r="F3" s="8">
        <v>495.8761518693392</v>
      </c>
      <c r="G3" s="8">
        <v>516.4931592043306</v>
      </c>
      <c r="H3" s="8">
        <v>537.74718351101751</v>
      </c>
      <c r="I3" s="8">
        <v>1.2681209673260616</v>
      </c>
      <c r="J3" s="8">
        <v>1.3240065935934313</v>
      </c>
      <c r="K3" s="8">
        <v>1.3823550789284824</v>
      </c>
    </row>
    <row r="4" spans="1:12" x14ac:dyDescent="0.25">
      <c r="A4" t="str">
        <f t="shared" si="0"/>
        <v>2003Total cancer registration, 25+ yearsTMaori</v>
      </c>
      <c r="B4" s="7">
        <v>2003</v>
      </c>
      <c r="C4" s="7" t="s">
        <v>119</v>
      </c>
      <c r="D4" s="7" t="s">
        <v>64</v>
      </c>
      <c r="E4" s="7" t="s">
        <v>8</v>
      </c>
      <c r="F4" s="8">
        <v>500.10059074287398</v>
      </c>
      <c r="G4" s="8">
        <v>520.36918221887265</v>
      </c>
      <c r="H4" s="8">
        <v>541.24845121260603</v>
      </c>
      <c r="I4" s="8">
        <v>1.3002829986174325</v>
      </c>
      <c r="J4" s="8">
        <v>1.356368950507626</v>
      </c>
      <c r="K4" s="8">
        <v>1.4148740942220406</v>
      </c>
    </row>
    <row r="5" spans="1:12" x14ac:dyDescent="0.25">
      <c r="A5" t="str">
        <f t="shared" si="0"/>
        <v>2004Total cancer registration, 25+ yearsTMaori</v>
      </c>
      <c r="B5" s="7">
        <v>2004</v>
      </c>
      <c r="C5" s="7" t="s">
        <v>119</v>
      </c>
      <c r="D5" s="7" t="s">
        <v>64</v>
      </c>
      <c r="E5" s="7" t="s">
        <v>8</v>
      </c>
      <c r="F5" s="8">
        <v>499.54693307027549</v>
      </c>
      <c r="G5" s="8">
        <v>519.39743990537477</v>
      </c>
      <c r="H5" s="8">
        <v>539.83449245642487</v>
      </c>
      <c r="I5" s="8">
        <v>1.3163267928078193</v>
      </c>
      <c r="J5" s="8">
        <v>1.3721942405119254</v>
      </c>
      <c r="K5" s="8">
        <v>1.4304328104404096</v>
      </c>
    </row>
    <row r="6" spans="1:12" x14ac:dyDescent="0.25">
      <c r="A6" t="str">
        <f t="shared" si="0"/>
        <v>2005Total cancer registration, 25+ yearsTMaori</v>
      </c>
      <c r="B6" s="7">
        <v>2005</v>
      </c>
      <c r="C6" s="7" t="s">
        <v>119</v>
      </c>
      <c r="D6" s="7" t="s">
        <v>64</v>
      </c>
      <c r="E6" s="7" t="s">
        <v>8</v>
      </c>
      <c r="F6" s="8">
        <v>502.16579409851755</v>
      </c>
      <c r="G6" s="8">
        <v>521.66632147802375</v>
      </c>
      <c r="H6" s="8">
        <v>541.73010946744978</v>
      </c>
      <c r="I6" s="8">
        <v>1.3350423255931887</v>
      </c>
      <c r="J6" s="8">
        <v>1.3906813821218262</v>
      </c>
      <c r="K6" s="8">
        <v>1.4486392449924437</v>
      </c>
    </row>
    <row r="7" spans="1:12" x14ac:dyDescent="0.25">
      <c r="A7" t="str">
        <f t="shared" si="0"/>
        <v>2006Total cancer registration, 25+ yearsTMaori</v>
      </c>
      <c r="B7" s="7">
        <v>2006</v>
      </c>
      <c r="C7" s="7" t="s">
        <v>119</v>
      </c>
      <c r="D7" s="7" t="s">
        <v>64</v>
      </c>
      <c r="E7" s="7" t="s">
        <v>8</v>
      </c>
      <c r="F7" s="8">
        <v>513.67287759359442</v>
      </c>
      <c r="G7" s="8">
        <v>533.03094112303256</v>
      </c>
      <c r="H7" s="8">
        <v>552.93183550636979</v>
      </c>
      <c r="I7" s="8">
        <v>1.353261889916749</v>
      </c>
      <c r="J7" s="8">
        <v>1.408268935917844</v>
      </c>
      <c r="K7" s="8">
        <v>1.4655118943704102</v>
      </c>
    </row>
    <row r="8" spans="1:12" x14ac:dyDescent="0.25">
      <c r="A8" t="str">
        <f t="shared" si="0"/>
        <v>2007Total cancer registration, 25+ yearsTMaori</v>
      </c>
      <c r="B8" s="7">
        <v>2007</v>
      </c>
      <c r="C8" s="7" t="s">
        <v>119</v>
      </c>
      <c r="D8" s="7" t="s">
        <v>64</v>
      </c>
      <c r="E8" s="7" t="s">
        <v>8</v>
      </c>
      <c r="F8" s="8">
        <v>511.1162169433332</v>
      </c>
      <c r="G8" s="8">
        <v>530.02100876791781</v>
      </c>
      <c r="H8" s="8">
        <v>549.44621710187255</v>
      </c>
      <c r="I8" s="8">
        <v>1.3494944119477181</v>
      </c>
      <c r="J8" s="8">
        <v>1.4035830350238176</v>
      </c>
      <c r="K8" s="8">
        <v>1.4598395656661634</v>
      </c>
    </row>
    <row r="9" spans="1:12" x14ac:dyDescent="0.25">
      <c r="A9" t="str">
        <f t="shared" si="0"/>
        <v>2008Total cancer registration, 25+ yearsTMaori</v>
      </c>
      <c r="B9" s="7">
        <v>2008</v>
      </c>
      <c r="C9" s="7" t="s">
        <v>119</v>
      </c>
      <c r="D9" s="7" t="s">
        <v>64</v>
      </c>
      <c r="E9" s="7" t="s">
        <v>8</v>
      </c>
      <c r="F9" s="8">
        <v>529.44950311069488</v>
      </c>
      <c r="G9" s="8">
        <v>548.28340376886956</v>
      </c>
      <c r="H9" s="8">
        <v>567.61617143134652</v>
      </c>
      <c r="I9" s="8">
        <v>1.3965920328864629</v>
      </c>
      <c r="J9" s="8">
        <v>1.4508359705579217</v>
      </c>
      <c r="K9" s="8">
        <v>1.5071867545415591</v>
      </c>
    </row>
    <row r="10" spans="1:12" x14ac:dyDescent="0.25">
      <c r="A10" t="str">
        <f t="shared" si="0"/>
        <v>2009Total cancer registration, 25+ yearsTMaori</v>
      </c>
      <c r="B10" s="7">
        <v>2009</v>
      </c>
      <c r="C10" s="7" t="s">
        <v>119</v>
      </c>
      <c r="D10" s="7" t="s">
        <v>64</v>
      </c>
      <c r="E10" s="7" t="s">
        <v>8</v>
      </c>
      <c r="F10" s="8">
        <v>525.52033366406636</v>
      </c>
      <c r="G10" s="8">
        <v>543.86461059161877</v>
      </c>
      <c r="H10" s="8">
        <v>562.68579647641639</v>
      </c>
      <c r="I10" s="8">
        <v>1.4110627783100429</v>
      </c>
      <c r="J10" s="8">
        <v>1.4652222376995154</v>
      </c>
      <c r="K10" s="8">
        <v>1.5214604472951785</v>
      </c>
    </row>
    <row r="11" spans="1:12" x14ac:dyDescent="0.25">
      <c r="A11" t="str">
        <f t="shared" si="0"/>
        <v>2010Total cancer registration, 25+ yearsTMaori</v>
      </c>
      <c r="B11" s="7">
        <v>2010</v>
      </c>
      <c r="C11" s="7" t="s">
        <v>119</v>
      </c>
      <c r="D11" s="7" t="s">
        <v>64</v>
      </c>
      <c r="E11" s="7" t="s">
        <v>8</v>
      </c>
      <c r="F11" s="8">
        <v>527.81265050460343</v>
      </c>
      <c r="G11" s="8">
        <v>545.83737528639244</v>
      </c>
      <c r="H11" s="8">
        <v>564.32065292185962</v>
      </c>
      <c r="I11" s="8">
        <v>1.4053937234186342</v>
      </c>
      <c r="J11" s="8">
        <v>1.4584809749784444</v>
      </c>
      <c r="K11" s="8">
        <v>1.5135735409431883</v>
      </c>
    </row>
    <row r="12" spans="1:12" x14ac:dyDescent="0.25">
      <c r="A12" t="str">
        <f t="shared" si="0"/>
        <v>2011Total cancer registration, 25+ yearsTMaori</v>
      </c>
      <c r="B12" s="7">
        <v>2011</v>
      </c>
      <c r="C12" s="7" t="s">
        <v>119</v>
      </c>
      <c r="D12" s="7" t="s">
        <v>64</v>
      </c>
      <c r="E12" s="7" t="s">
        <v>8</v>
      </c>
      <c r="F12" s="8">
        <v>510.49701072125072</v>
      </c>
      <c r="G12" s="8">
        <v>527.84842966025064</v>
      </c>
      <c r="H12" s="8">
        <v>545.63921984923479</v>
      </c>
      <c r="I12" s="8">
        <v>1.3512834604792514</v>
      </c>
      <c r="J12" s="8">
        <v>1.4023832964751426</v>
      </c>
      <c r="K12" s="8">
        <v>1.455415512549068</v>
      </c>
    </row>
    <row r="13" spans="1:12" x14ac:dyDescent="0.25">
      <c r="A13" t="str">
        <f t="shared" ref="A13:A23" si="1">B13&amp;C13&amp;D13&amp;E13</f>
        <v>2001Total cancer registration, 25+ yearsTnonMaori</v>
      </c>
      <c r="B13" s="7">
        <v>2001</v>
      </c>
      <c r="C13" s="7" t="s">
        <v>119</v>
      </c>
      <c r="D13" s="7" t="s">
        <v>64</v>
      </c>
      <c r="E13" s="7" t="s">
        <v>62</v>
      </c>
      <c r="F13" s="8">
        <v>388.57149830001248</v>
      </c>
      <c r="G13" s="8">
        <v>393.72640453775512</v>
      </c>
      <c r="H13" s="8">
        <v>398.93260868964569</v>
      </c>
      <c r="I13" s="8"/>
      <c r="J13" s="8"/>
      <c r="K13" s="8"/>
    </row>
    <row r="14" spans="1:12" x14ac:dyDescent="0.25">
      <c r="A14" t="str">
        <f t="shared" si="1"/>
        <v>2002Total cancer registration, 25+ yearsTnonMaori</v>
      </c>
      <c r="B14" s="7">
        <v>2002</v>
      </c>
      <c r="C14" s="7" t="s">
        <v>119</v>
      </c>
      <c r="D14" s="7" t="s">
        <v>64</v>
      </c>
      <c r="E14" s="7" t="s">
        <v>62</v>
      </c>
      <c r="F14" s="8">
        <v>385.04079142910967</v>
      </c>
      <c r="G14" s="8">
        <v>390.09863070435171</v>
      </c>
      <c r="H14" s="8">
        <v>395.20630919864959</v>
      </c>
      <c r="I14" s="8"/>
      <c r="J14" s="8"/>
      <c r="K14" s="8"/>
    </row>
    <row r="15" spans="1:12" x14ac:dyDescent="0.25">
      <c r="A15" t="str">
        <f t="shared" si="1"/>
        <v>2003Total cancer registration, 25+ yearsTnonMaori</v>
      </c>
      <c r="B15" s="7">
        <v>2003</v>
      </c>
      <c r="C15" s="7" t="s">
        <v>119</v>
      </c>
      <c r="D15" s="7" t="s">
        <v>64</v>
      </c>
      <c r="E15" s="7" t="s">
        <v>62</v>
      </c>
      <c r="F15" s="8">
        <v>378.69790358023738</v>
      </c>
      <c r="G15" s="8">
        <v>383.64869825730131</v>
      </c>
      <c r="H15" s="8">
        <v>388.64804569033811</v>
      </c>
      <c r="I15" s="8"/>
      <c r="J15" s="8"/>
      <c r="K15" s="8"/>
    </row>
    <row r="16" spans="1:12" x14ac:dyDescent="0.25">
      <c r="A16" t="str">
        <f t="shared" si="1"/>
        <v>2004Total cancer registration, 25+ yearsTnonMaori</v>
      </c>
      <c r="B16" s="7">
        <v>2004</v>
      </c>
      <c r="C16" s="7" t="s">
        <v>119</v>
      </c>
      <c r="D16" s="7" t="s">
        <v>64</v>
      </c>
      <c r="E16" s="7" t="s">
        <v>62</v>
      </c>
      <c r="F16" s="8">
        <v>373.65136554824943</v>
      </c>
      <c r="G16" s="8">
        <v>378.51597432124686</v>
      </c>
      <c r="H16" s="8">
        <v>383.42809407791509</v>
      </c>
      <c r="I16" s="8"/>
      <c r="J16" s="8"/>
      <c r="K16" s="8"/>
    </row>
    <row r="17" spans="1:11" x14ac:dyDescent="0.25">
      <c r="A17" t="str">
        <f t="shared" si="1"/>
        <v>2005Total cancer registration, 25+ yearsTnonMaori</v>
      </c>
      <c r="B17" s="7">
        <v>2005</v>
      </c>
      <c r="C17" s="7" t="s">
        <v>119</v>
      </c>
      <c r="D17" s="7" t="s">
        <v>64</v>
      </c>
      <c r="E17" s="7" t="s">
        <v>62</v>
      </c>
      <c r="F17" s="8">
        <v>370.32060708941407</v>
      </c>
      <c r="G17" s="8">
        <v>375.11562906098129</v>
      </c>
      <c r="H17" s="8">
        <v>379.95722876003106</v>
      </c>
      <c r="I17" s="8"/>
      <c r="J17" s="8"/>
      <c r="K17" s="8"/>
    </row>
    <row r="18" spans="1:11" x14ac:dyDescent="0.25">
      <c r="A18" t="str">
        <f t="shared" si="1"/>
        <v>2006Total cancer registration, 25+ yearsTnonMaori</v>
      </c>
      <c r="B18" s="7">
        <v>2006</v>
      </c>
      <c r="C18" s="7" t="s">
        <v>119</v>
      </c>
      <c r="D18" s="7" t="s">
        <v>64</v>
      </c>
      <c r="E18" s="7" t="s">
        <v>62</v>
      </c>
      <c r="F18" s="8">
        <v>373.72854999925806</v>
      </c>
      <c r="G18" s="8">
        <v>378.50081580875587</v>
      </c>
      <c r="H18" s="8">
        <v>383.31880030652286</v>
      </c>
      <c r="I18" s="8"/>
      <c r="J18" s="8"/>
      <c r="K18" s="8"/>
    </row>
    <row r="19" spans="1:11" x14ac:dyDescent="0.25">
      <c r="A19" t="str">
        <f t="shared" si="1"/>
        <v>2007Total cancer registration, 25+ yearsTnonMaori</v>
      </c>
      <c r="B19" s="7">
        <v>2007</v>
      </c>
      <c r="C19" s="7" t="s">
        <v>119</v>
      </c>
      <c r="D19" s="7" t="s">
        <v>64</v>
      </c>
      <c r="E19" s="7" t="s">
        <v>62</v>
      </c>
      <c r="F19" s="8">
        <v>372.91140584372999</v>
      </c>
      <c r="G19" s="8">
        <v>377.61998794672223</v>
      </c>
      <c r="H19" s="8">
        <v>382.37317633046973</v>
      </c>
      <c r="I19" s="8"/>
      <c r="J19" s="8"/>
      <c r="K19" s="8"/>
    </row>
    <row r="20" spans="1:11" x14ac:dyDescent="0.25">
      <c r="A20" t="str">
        <f t="shared" si="1"/>
        <v>2008Total cancer registration, 25+ yearsTnonMaori</v>
      </c>
      <c r="B20" s="7">
        <v>2008</v>
      </c>
      <c r="C20" s="7" t="s">
        <v>119</v>
      </c>
      <c r="D20" s="7" t="s">
        <v>64</v>
      </c>
      <c r="E20" s="7" t="s">
        <v>62</v>
      </c>
      <c r="F20" s="8">
        <v>373.24780192834947</v>
      </c>
      <c r="G20" s="8">
        <v>377.90860917104652</v>
      </c>
      <c r="H20" s="8">
        <v>382.61308473715127</v>
      </c>
      <c r="I20" s="8"/>
      <c r="J20" s="8"/>
      <c r="K20" s="8"/>
    </row>
    <row r="21" spans="1:11" x14ac:dyDescent="0.25">
      <c r="A21" t="str">
        <f t="shared" si="1"/>
        <v>2009Total cancer registration, 25+ yearsTnonMaori</v>
      </c>
      <c r="B21" s="7">
        <v>2009</v>
      </c>
      <c r="C21" s="7" t="s">
        <v>119</v>
      </c>
      <c r="D21" s="7" t="s">
        <v>64</v>
      </c>
      <c r="E21" s="7" t="s">
        <v>62</v>
      </c>
      <c r="F21" s="8">
        <v>366.61065267501095</v>
      </c>
      <c r="G21" s="8">
        <v>371.18233439148321</v>
      </c>
      <c r="H21" s="8">
        <v>375.79679118931341</v>
      </c>
      <c r="I21" s="8"/>
      <c r="J21" s="8"/>
      <c r="K21" s="8"/>
    </row>
    <row r="22" spans="1:11" x14ac:dyDescent="0.25">
      <c r="A22" t="str">
        <f t="shared" si="1"/>
        <v>2010Total cancer registration, 25+ yearsTnonMaori</v>
      </c>
      <c r="B22" s="7">
        <v>2010</v>
      </c>
      <c r="C22" s="7" t="s">
        <v>119</v>
      </c>
      <c r="D22" s="7" t="s">
        <v>64</v>
      </c>
      <c r="E22" s="7" t="s">
        <v>62</v>
      </c>
      <c r="F22" s="8">
        <v>369.69043925599806</v>
      </c>
      <c r="G22" s="8">
        <v>374.25059678578231</v>
      </c>
      <c r="H22" s="8">
        <v>378.85296135673337</v>
      </c>
      <c r="I22" s="8"/>
      <c r="J22" s="8"/>
      <c r="K22" s="8"/>
    </row>
    <row r="23" spans="1:11" x14ac:dyDescent="0.25">
      <c r="A23" t="str">
        <f t="shared" si="1"/>
        <v>2011Total cancer registration, 25+ yearsTnonMaori</v>
      </c>
      <c r="B23" s="7">
        <v>2011</v>
      </c>
      <c r="C23" s="7" t="s">
        <v>119</v>
      </c>
      <c r="D23" s="7" t="s">
        <v>64</v>
      </c>
      <c r="E23" s="7" t="s">
        <v>62</v>
      </c>
      <c r="F23" s="8">
        <v>371.84175775719274</v>
      </c>
      <c r="G23" s="8">
        <v>376.39383682548504</v>
      </c>
      <c r="H23" s="8">
        <v>380.9877314908332</v>
      </c>
      <c r="I23" s="8"/>
      <c r="J23" s="8"/>
      <c r="K23" s="8"/>
    </row>
    <row r="24" spans="1:11" x14ac:dyDescent="0.25">
      <c r="A24" t="str">
        <f t="shared" ref="A24:A45" si="2">B24&amp;C24&amp;D24&amp;E24</f>
        <v>2001Total cancer mortality, 25+ yearsTMaori</v>
      </c>
      <c r="B24" s="7">
        <v>2001</v>
      </c>
      <c r="C24" s="7" t="s">
        <v>120</v>
      </c>
      <c r="D24" s="7" t="s">
        <v>64</v>
      </c>
      <c r="E24" s="7" t="s">
        <v>8</v>
      </c>
      <c r="F24" s="8">
        <v>226.15352481276528</v>
      </c>
      <c r="G24" s="8">
        <v>240.37510201811978</v>
      </c>
      <c r="H24" s="8">
        <v>255.25668438695772</v>
      </c>
      <c r="I24" s="8">
        <v>1.8652409188930448</v>
      </c>
      <c r="J24" s="8">
        <v>1.9906823285455044</v>
      </c>
      <c r="K24" s="8">
        <v>2.124559939171367</v>
      </c>
    </row>
    <row r="25" spans="1:11" x14ac:dyDescent="0.25">
      <c r="A25" t="str">
        <f t="shared" si="2"/>
        <v>2002Total cancer mortality, 25+ yearsTMaori</v>
      </c>
      <c r="B25" s="7">
        <v>2002</v>
      </c>
      <c r="C25" s="7" t="s">
        <v>120</v>
      </c>
      <c r="D25" s="7" t="s">
        <v>64</v>
      </c>
      <c r="E25" s="7" t="s">
        <v>8</v>
      </c>
      <c r="F25" s="8">
        <v>219.78725511662273</v>
      </c>
      <c r="G25" s="8">
        <v>233.51435847657763</v>
      </c>
      <c r="H25" s="8">
        <v>247.87426819678905</v>
      </c>
      <c r="I25" s="8">
        <v>1.8086621621511576</v>
      </c>
      <c r="J25" s="8">
        <v>1.9294723091458545</v>
      </c>
      <c r="K25" s="8">
        <v>2.0583520071724153</v>
      </c>
    </row>
    <row r="26" spans="1:11" x14ac:dyDescent="0.25">
      <c r="A26" t="str">
        <f t="shared" si="2"/>
        <v>2003Total cancer mortality, 25+ yearsTMaori</v>
      </c>
      <c r="B26" s="7">
        <v>2003</v>
      </c>
      <c r="C26" s="7" t="s">
        <v>120</v>
      </c>
      <c r="D26" s="7" t="s">
        <v>64</v>
      </c>
      <c r="E26" s="7" t="s">
        <v>8</v>
      </c>
      <c r="F26" s="8">
        <v>220.65527521442206</v>
      </c>
      <c r="G26" s="8">
        <v>234.0953230820997</v>
      </c>
      <c r="H26" s="8">
        <v>248.13990523549265</v>
      </c>
      <c r="I26" s="8">
        <v>1.829401883587958</v>
      </c>
      <c r="J26" s="8">
        <v>1.9492069146192952</v>
      </c>
      <c r="K26" s="8">
        <v>2.0768578135209932</v>
      </c>
    </row>
    <row r="27" spans="1:11" x14ac:dyDescent="0.25">
      <c r="A27" t="str">
        <f t="shared" si="2"/>
        <v>2004Total cancer mortality, 25+ yearsTMaori</v>
      </c>
      <c r="B27" s="7">
        <v>2004</v>
      </c>
      <c r="C27" s="7" t="s">
        <v>120</v>
      </c>
      <c r="D27" s="7" t="s">
        <v>64</v>
      </c>
      <c r="E27" s="7" t="s">
        <v>8</v>
      </c>
      <c r="F27" s="8">
        <v>223.26257208007758</v>
      </c>
      <c r="G27" s="8">
        <v>236.47058138020228</v>
      </c>
      <c r="H27" s="8">
        <v>250.25594108065914</v>
      </c>
      <c r="I27" s="8">
        <v>1.8802124185213007</v>
      </c>
      <c r="J27" s="8">
        <v>2.0004603999894521</v>
      </c>
      <c r="K27" s="8">
        <v>2.1283987769175683</v>
      </c>
    </row>
    <row r="28" spans="1:11" x14ac:dyDescent="0.25">
      <c r="A28" t="str">
        <f t="shared" si="2"/>
        <v>2005Total cancer mortality, 25+ yearsTMaori</v>
      </c>
      <c r="B28" s="7">
        <v>2005</v>
      </c>
      <c r="C28" s="7" t="s">
        <v>120</v>
      </c>
      <c r="D28" s="7" t="s">
        <v>64</v>
      </c>
      <c r="E28" s="7" t="s">
        <v>8</v>
      </c>
      <c r="F28" s="8">
        <v>211.10285781459513</v>
      </c>
      <c r="G28" s="8">
        <v>223.66290891210599</v>
      </c>
      <c r="H28" s="8">
        <v>236.77506493090013</v>
      </c>
      <c r="I28" s="8">
        <v>1.8331735271294316</v>
      </c>
      <c r="J28" s="8">
        <v>1.9511403199146478</v>
      </c>
      <c r="K28" s="8">
        <v>2.0766984094287784</v>
      </c>
    </row>
    <row r="29" spans="1:11" x14ac:dyDescent="0.25">
      <c r="A29" t="str">
        <f t="shared" si="2"/>
        <v>2006Total cancer mortality, 25+ yearsTMaori</v>
      </c>
      <c r="B29" s="7">
        <v>2006</v>
      </c>
      <c r="C29" s="7" t="s">
        <v>120</v>
      </c>
      <c r="D29" s="7" t="s">
        <v>64</v>
      </c>
      <c r="E29" s="7" t="s">
        <v>8</v>
      </c>
      <c r="F29" s="8">
        <v>217.00473232238588</v>
      </c>
      <c r="G29" s="8">
        <v>229.46749363406448</v>
      </c>
      <c r="H29" s="8">
        <v>242.45941139863615</v>
      </c>
      <c r="I29" s="8">
        <v>1.9222783139411566</v>
      </c>
      <c r="J29" s="8">
        <v>2.0423760687835615</v>
      </c>
      <c r="K29" s="8">
        <v>2.1699771443540739</v>
      </c>
    </row>
    <row r="30" spans="1:11" x14ac:dyDescent="0.25">
      <c r="A30" t="str">
        <f t="shared" si="2"/>
        <v>2007Total cancer mortality, 25+ yearsTMaori</v>
      </c>
      <c r="B30" s="7">
        <v>2007</v>
      </c>
      <c r="C30" s="7" t="s">
        <v>120</v>
      </c>
      <c r="D30" s="7" t="s">
        <v>64</v>
      </c>
      <c r="E30" s="7" t="s">
        <v>8</v>
      </c>
      <c r="F30" s="8">
        <v>208.10430267643289</v>
      </c>
      <c r="G30" s="8">
        <v>220.00216615384042</v>
      </c>
      <c r="H30" s="8">
        <v>232.40297189986572</v>
      </c>
      <c r="I30" s="8">
        <v>1.8680675285543027</v>
      </c>
      <c r="J30" s="8">
        <v>1.9846896886235645</v>
      </c>
      <c r="K30" s="8">
        <v>2.1085924892539016</v>
      </c>
    </row>
    <row r="31" spans="1:11" x14ac:dyDescent="0.25">
      <c r="A31" t="str">
        <f t="shared" si="2"/>
        <v>2008Total cancer mortality, 25+ yearsTMaori</v>
      </c>
      <c r="B31" s="7">
        <v>2008</v>
      </c>
      <c r="C31" s="7" t="s">
        <v>120</v>
      </c>
      <c r="D31" s="7" t="s">
        <v>64</v>
      </c>
      <c r="E31" s="7" t="s">
        <v>8</v>
      </c>
      <c r="F31" s="8">
        <v>210.23306876718542</v>
      </c>
      <c r="G31" s="8">
        <v>221.87841200923242</v>
      </c>
      <c r="H31" s="8">
        <v>234.00097282228307</v>
      </c>
      <c r="I31" s="8">
        <v>1.9167720436364926</v>
      </c>
      <c r="J31" s="8">
        <v>2.0336145361649418</v>
      </c>
      <c r="K31" s="8">
        <v>2.1575795073968886</v>
      </c>
    </row>
    <row r="32" spans="1:11" x14ac:dyDescent="0.25">
      <c r="A32" t="str">
        <f t="shared" si="2"/>
        <v>2009Total cancer mortality, 25+ yearsTMaori</v>
      </c>
      <c r="B32" s="7">
        <v>2009</v>
      </c>
      <c r="C32" s="7" t="s">
        <v>120</v>
      </c>
      <c r="D32" s="7" t="s">
        <v>64</v>
      </c>
      <c r="E32" s="7" t="s">
        <v>8</v>
      </c>
      <c r="F32" s="8">
        <v>206.08599591315954</v>
      </c>
      <c r="G32" s="8">
        <v>217.33044189232587</v>
      </c>
      <c r="H32" s="8">
        <v>229.02889011876198</v>
      </c>
      <c r="I32" s="8">
        <v>1.8865054190980457</v>
      </c>
      <c r="J32" s="8">
        <v>2.0002695893209785</v>
      </c>
      <c r="K32" s="8">
        <v>2.1208942150164964</v>
      </c>
    </row>
    <row r="33" spans="1:11" x14ac:dyDescent="0.25">
      <c r="A33" t="str">
        <f t="shared" si="2"/>
        <v>2010Total cancer mortality, 25+ yearsTMaori</v>
      </c>
      <c r="B33" s="7">
        <v>2010</v>
      </c>
      <c r="C33" s="7" t="s">
        <v>120</v>
      </c>
      <c r="D33" s="7" t="s">
        <v>64</v>
      </c>
      <c r="E33" s="7" t="s">
        <v>8</v>
      </c>
      <c r="F33" s="8">
        <v>203.51851466394308</v>
      </c>
      <c r="G33" s="8">
        <v>214.42567329176939</v>
      </c>
      <c r="H33" s="8">
        <v>225.76553183329463</v>
      </c>
      <c r="I33" s="8">
        <v>1.9044140260008737</v>
      </c>
      <c r="J33" s="8">
        <v>2.0178908615610158</v>
      </c>
      <c r="K33" s="8">
        <v>2.1381293529548868</v>
      </c>
    </row>
    <row r="34" spans="1:11" x14ac:dyDescent="0.25">
      <c r="A34" t="str">
        <f t="shared" si="2"/>
        <v>2011Total cancer mortality, 25+ yearsTMaori</v>
      </c>
      <c r="B34" s="7">
        <v>2011</v>
      </c>
      <c r="C34" s="7" t="s">
        <v>120</v>
      </c>
      <c r="D34" s="7" t="s">
        <v>64</v>
      </c>
      <c r="E34" s="7" t="s">
        <v>8</v>
      </c>
      <c r="F34" s="8">
        <v>203.8125636203593</v>
      </c>
      <c r="G34" s="8">
        <v>214.4778691659225</v>
      </c>
      <c r="H34" s="8">
        <v>225.55647154716365</v>
      </c>
      <c r="I34" s="8">
        <v>1.9333598749326548</v>
      </c>
      <c r="J34" s="8">
        <v>2.0467695061950568</v>
      </c>
      <c r="K34" s="8">
        <v>2.1668316725751238</v>
      </c>
    </row>
    <row r="35" spans="1:11" x14ac:dyDescent="0.25">
      <c r="A35" t="str">
        <f t="shared" si="2"/>
        <v>2001Total cancer mortality, 25+ yearsTnonMaori</v>
      </c>
      <c r="B35" s="7">
        <v>2001</v>
      </c>
      <c r="C35" s="7" t="s">
        <v>120</v>
      </c>
      <c r="D35" s="7" t="s">
        <v>64</v>
      </c>
      <c r="E35" s="7" t="s">
        <v>62</v>
      </c>
      <c r="F35" s="8">
        <v>118.33667926156075</v>
      </c>
      <c r="G35" s="8">
        <v>120.75010591657298</v>
      </c>
      <c r="H35" s="8">
        <v>123.20036680372677</v>
      </c>
      <c r="I35" s="8"/>
      <c r="J35" s="8"/>
      <c r="K35" s="8"/>
    </row>
    <row r="36" spans="1:11" x14ac:dyDescent="0.25">
      <c r="A36" t="str">
        <f t="shared" si="2"/>
        <v>2002Total cancer mortality, 25+ yearsTnonMaori</v>
      </c>
      <c r="B36" s="7">
        <v>2002</v>
      </c>
      <c r="C36" s="7" t="s">
        <v>120</v>
      </c>
      <c r="D36" s="7" t="s">
        <v>64</v>
      </c>
      <c r="E36" s="7" t="s">
        <v>62</v>
      </c>
      <c r="F36" s="8">
        <v>118.63021856754719</v>
      </c>
      <c r="G36" s="8">
        <v>121.02498562415263</v>
      </c>
      <c r="H36" s="8">
        <v>123.4559322900984</v>
      </c>
      <c r="I36" s="8"/>
      <c r="J36" s="8"/>
      <c r="K36" s="8"/>
    </row>
    <row r="37" spans="1:11" x14ac:dyDescent="0.25">
      <c r="A37" t="str">
        <f t="shared" si="2"/>
        <v>2003Total cancer mortality, 25+ yearsTnonMaori</v>
      </c>
      <c r="B37" s="7">
        <v>2003</v>
      </c>
      <c r="C37" s="7" t="s">
        <v>120</v>
      </c>
      <c r="D37" s="7" t="s">
        <v>64</v>
      </c>
      <c r="E37" s="7" t="s">
        <v>62</v>
      </c>
      <c r="F37" s="8">
        <v>117.72386117778258</v>
      </c>
      <c r="G37" s="8">
        <v>120.09772863329981</v>
      </c>
      <c r="H37" s="8">
        <v>122.50742092945922</v>
      </c>
      <c r="I37" s="8"/>
      <c r="J37" s="8"/>
      <c r="K37" s="8"/>
    </row>
    <row r="38" spans="1:11" x14ac:dyDescent="0.25">
      <c r="A38" t="str">
        <f t="shared" si="2"/>
        <v>2004Total cancer mortality, 25+ yearsTnonMaori</v>
      </c>
      <c r="B38" s="7">
        <v>2004</v>
      </c>
      <c r="C38" s="7" t="s">
        <v>120</v>
      </c>
      <c r="D38" s="7" t="s">
        <v>64</v>
      </c>
      <c r="E38" s="7" t="s">
        <v>62</v>
      </c>
      <c r="F38" s="8">
        <v>115.88950264102516</v>
      </c>
      <c r="G38" s="8">
        <v>118.20807919089479</v>
      </c>
      <c r="H38" s="8">
        <v>120.56137394985021</v>
      </c>
      <c r="I38" s="8"/>
      <c r="J38" s="8"/>
      <c r="K38" s="8"/>
    </row>
    <row r="39" spans="1:11" x14ac:dyDescent="0.25">
      <c r="A39" t="str">
        <f t="shared" si="2"/>
        <v>2005Total cancer mortality, 25+ yearsTnonMaori</v>
      </c>
      <c r="B39" s="7">
        <v>2005</v>
      </c>
      <c r="C39" s="7" t="s">
        <v>120</v>
      </c>
      <c r="D39" s="7" t="s">
        <v>64</v>
      </c>
      <c r="E39" s="7" t="s">
        <v>62</v>
      </c>
      <c r="F39" s="8">
        <v>112.38741071623559</v>
      </c>
      <c r="G39" s="8">
        <v>114.63189327248902</v>
      </c>
      <c r="H39" s="8">
        <v>116.90992474469677</v>
      </c>
      <c r="I39" s="8"/>
      <c r="J39" s="8"/>
      <c r="K39" s="8"/>
    </row>
    <row r="40" spans="1:11" x14ac:dyDescent="0.25">
      <c r="A40" t="str">
        <f t="shared" si="2"/>
        <v>2006Total cancer mortality, 25+ yearsTnonMaori</v>
      </c>
      <c r="B40" s="7">
        <v>2006</v>
      </c>
      <c r="C40" s="7" t="s">
        <v>120</v>
      </c>
      <c r="D40" s="7" t="s">
        <v>64</v>
      </c>
      <c r="E40" s="7" t="s">
        <v>62</v>
      </c>
      <c r="F40" s="8">
        <v>110.17034516250308</v>
      </c>
      <c r="G40" s="8">
        <v>112.35320328186927</v>
      </c>
      <c r="H40" s="8">
        <v>114.56843363248019</v>
      </c>
      <c r="I40" s="8"/>
      <c r="J40" s="8"/>
      <c r="K40" s="8"/>
    </row>
    <row r="41" spans="1:11" x14ac:dyDescent="0.25">
      <c r="A41" t="str">
        <f t="shared" si="2"/>
        <v>2007Total cancer mortality, 25+ yearsTnonMaori</v>
      </c>
      <c r="B41" s="7">
        <v>2007</v>
      </c>
      <c r="C41" s="7" t="s">
        <v>120</v>
      </c>
      <c r="D41" s="7" t="s">
        <v>64</v>
      </c>
      <c r="E41" s="7" t="s">
        <v>62</v>
      </c>
      <c r="F41" s="8">
        <v>108.70024828271083</v>
      </c>
      <c r="G41" s="8">
        <v>110.8496544396408</v>
      </c>
      <c r="H41" s="8">
        <v>113.03087314698419</v>
      </c>
      <c r="I41" s="8"/>
      <c r="J41" s="8"/>
      <c r="K41" s="8"/>
    </row>
    <row r="42" spans="1:11" x14ac:dyDescent="0.25">
      <c r="A42" t="str">
        <f t="shared" si="2"/>
        <v>2008Total cancer mortality, 25+ yearsTnonMaori</v>
      </c>
      <c r="B42" s="7">
        <v>2008</v>
      </c>
      <c r="C42" s="7" t="s">
        <v>120</v>
      </c>
      <c r="D42" s="7" t="s">
        <v>64</v>
      </c>
      <c r="E42" s="7" t="s">
        <v>62</v>
      </c>
      <c r="F42" s="8">
        <v>107.00192339613895</v>
      </c>
      <c r="G42" s="8">
        <v>109.10544159841527</v>
      </c>
      <c r="H42" s="8">
        <v>111.23991328532475</v>
      </c>
      <c r="I42" s="8"/>
      <c r="J42" s="8"/>
      <c r="K42" s="8"/>
    </row>
    <row r="43" spans="1:11" x14ac:dyDescent="0.25">
      <c r="A43" t="str">
        <f t="shared" si="2"/>
        <v>2009Total cancer mortality, 25+ yearsTnonMaori</v>
      </c>
      <c r="B43" s="7">
        <v>2009</v>
      </c>
      <c r="C43" s="7" t="s">
        <v>120</v>
      </c>
      <c r="D43" s="7" t="s">
        <v>64</v>
      </c>
      <c r="E43" s="7" t="s">
        <v>62</v>
      </c>
      <c r="F43" s="8">
        <v>106.57332325267419</v>
      </c>
      <c r="G43" s="8">
        <v>108.65057542873605</v>
      </c>
      <c r="H43" s="8">
        <v>110.75813597552131</v>
      </c>
      <c r="I43" s="8"/>
      <c r="J43" s="8"/>
      <c r="K43" s="8"/>
    </row>
    <row r="44" spans="1:11" x14ac:dyDescent="0.25">
      <c r="A44" t="str">
        <f t="shared" si="2"/>
        <v>2010Total cancer mortality, 25+ yearsTnonMaori</v>
      </c>
      <c r="B44" s="7">
        <v>2010</v>
      </c>
      <c r="C44" s="7" t="s">
        <v>120</v>
      </c>
      <c r="D44" s="7" t="s">
        <v>64</v>
      </c>
      <c r="E44" s="7" t="s">
        <v>62</v>
      </c>
      <c r="F44" s="8">
        <v>104.23763990047954</v>
      </c>
      <c r="G44" s="8">
        <v>106.26227482188619</v>
      </c>
      <c r="H44" s="8">
        <v>108.31634794757625</v>
      </c>
      <c r="I44" s="8"/>
      <c r="J44" s="8"/>
      <c r="K44" s="8"/>
    </row>
    <row r="45" spans="1:11" x14ac:dyDescent="0.25">
      <c r="A45" t="str">
        <f t="shared" si="2"/>
        <v>2011Total cancer mortality, 25+ yearsTnonMaori</v>
      </c>
      <c r="B45" s="7">
        <v>2011</v>
      </c>
      <c r="C45" s="7" t="s">
        <v>120</v>
      </c>
      <c r="D45" s="7" t="s">
        <v>64</v>
      </c>
      <c r="E45" s="7" t="s">
        <v>62</v>
      </c>
      <c r="F45" s="8">
        <v>102.7974961747578</v>
      </c>
      <c r="G45" s="8">
        <v>104.78848180840681</v>
      </c>
      <c r="H45" s="8">
        <v>106.80833460444204</v>
      </c>
      <c r="I45" s="8"/>
      <c r="J45" s="8"/>
      <c r="K45" s="8"/>
    </row>
    <row r="46" spans="1:11" x14ac:dyDescent="0.25">
      <c r="A46" t="str">
        <f t="shared" ref="A46:A66" si="3">B46&amp;C46&amp;D46&amp;E46</f>
        <v>2001Lung cancer registration, 25+ yearsTMaori</v>
      </c>
      <c r="B46" s="7">
        <v>2001</v>
      </c>
      <c r="C46" s="7" t="s">
        <v>121</v>
      </c>
      <c r="D46" s="7" t="s">
        <v>64</v>
      </c>
      <c r="E46" s="7" t="s">
        <v>8</v>
      </c>
      <c r="F46" s="8">
        <v>84.80838597348442</v>
      </c>
      <c r="G46" s="8">
        <v>93.643992675668898</v>
      </c>
      <c r="H46" s="8">
        <v>103.1499842980472</v>
      </c>
      <c r="I46" s="8">
        <v>3.5399727058938142</v>
      </c>
      <c r="J46" s="8">
        <v>3.9589155140658834</v>
      </c>
      <c r="K46" s="8">
        <v>4.4274386696307122</v>
      </c>
    </row>
    <row r="47" spans="1:11" x14ac:dyDescent="0.25">
      <c r="A47" t="str">
        <f t="shared" si="3"/>
        <v>2002Lung cancer registration, 25+ yearsTMaori</v>
      </c>
      <c r="B47" s="7">
        <v>2002</v>
      </c>
      <c r="C47" s="7" t="s">
        <v>121</v>
      </c>
      <c r="D47" s="7" t="s">
        <v>64</v>
      </c>
      <c r="E47" s="7" t="s">
        <v>8</v>
      </c>
      <c r="F47" s="8">
        <v>91.497265974156591</v>
      </c>
      <c r="G47" s="8">
        <v>100.44916192794993</v>
      </c>
      <c r="H47" s="8">
        <v>110.04019025287893</v>
      </c>
      <c r="I47" s="8">
        <v>3.7661818512430298</v>
      </c>
      <c r="J47" s="8">
        <v>4.1908196835222133</v>
      </c>
      <c r="K47" s="8">
        <v>4.6633355248102433</v>
      </c>
    </row>
    <row r="48" spans="1:11" x14ac:dyDescent="0.25">
      <c r="A48" t="str">
        <f t="shared" si="3"/>
        <v>2003Lung cancer registration, 25+ yearsTMaori</v>
      </c>
      <c r="B48" s="7">
        <v>2003</v>
      </c>
      <c r="C48" s="7" t="s">
        <v>121</v>
      </c>
      <c r="D48" s="7" t="s">
        <v>64</v>
      </c>
      <c r="E48" s="7" t="s">
        <v>8</v>
      </c>
      <c r="F48" s="8">
        <v>94.527074932537403</v>
      </c>
      <c r="G48" s="8">
        <v>103.41123554571175</v>
      </c>
      <c r="H48" s="8">
        <v>112.90546683948152</v>
      </c>
      <c r="I48" s="8">
        <v>3.9922359845095974</v>
      </c>
      <c r="J48" s="8">
        <v>4.4292125055820648</v>
      </c>
      <c r="K48" s="8">
        <v>4.9140189847806299</v>
      </c>
    </row>
    <row r="49" spans="1:11" x14ac:dyDescent="0.25">
      <c r="A49" t="str">
        <f t="shared" si="3"/>
        <v>2004Lung cancer registration, 25+ yearsTMaori</v>
      </c>
      <c r="B49" s="7">
        <v>2004</v>
      </c>
      <c r="C49" s="7" t="s">
        <v>121</v>
      </c>
      <c r="D49" s="7" t="s">
        <v>64</v>
      </c>
      <c r="E49" s="7" t="s">
        <v>8</v>
      </c>
      <c r="F49" s="8">
        <v>88.010740094612757</v>
      </c>
      <c r="G49" s="8">
        <v>96.381878944166843</v>
      </c>
      <c r="H49" s="8">
        <v>105.33455848649841</v>
      </c>
      <c r="I49" s="8">
        <v>3.8347817042850512</v>
      </c>
      <c r="J49" s="8">
        <v>4.2588088655028091</v>
      </c>
      <c r="K49" s="8">
        <v>4.7297224070455499</v>
      </c>
    </row>
    <row r="50" spans="1:11" x14ac:dyDescent="0.25">
      <c r="A50" t="str">
        <f t="shared" si="3"/>
        <v>2005Lung cancer registration, 25+ yearsTMaori</v>
      </c>
      <c r="B50" s="7">
        <v>2005</v>
      </c>
      <c r="C50" s="7" t="s">
        <v>121</v>
      </c>
      <c r="D50" s="7" t="s">
        <v>64</v>
      </c>
      <c r="E50" s="7" t="s">
        <v>8</v>
      </c>
      <c r="F50" s="8">
        <v>84.167853605299982</v>
      </c>
      <c r="G50" s="8">
        <v>92.16469424847277</v>
      </c>
      <c r="H50" s="8">
        <v>100.71648227757318</v>
      </c>
      <c r="I50" s="8">
        <v>3.7116265615121651</v>
      </c>
      <c r="J50" s="8">
        <v>4.1195636403592717</v>
      </c>
      <c r="K50" s="8">
        <v>4.5723362266423724</v>
      </c>
    </row>
    <row r="51" spans="1:11" x14ac:dyDescent="0.25">
      <c r="A51" t="str">
        <f t="shared" si="3"/>
        <v>2006Lung cancer registration, 25+ yearsTMaori</v>
      </c>
      <c r="B51" s="7">
        <v>2006</v>
      </c>
      <c r="C51" s="7" t="s">
        <v>121</v>
      </c>
      <c r="D51" s="7" t="s">
        <v>64</v>
      </c>
      <c r="E51" s="7" t="s">
        <v>8</v>
      </c>
      <c r="F51" s="8">
        <v>89.562243560049723</v>
      </c>
      <c r="G51" s="8">
        <v>97.607732307292338</v>
      </c>
      <c r="H51" s="8">
        <v>106.1819840906733</v>
      </c>
      <c r="I51" s="8">
        <v>3.8512047863371177</v>
      </c>
      <c r="J51" s="8">
        <v>4.2554408330020737</v>
      </c>
      <c r="K51" s="8">
        <v>4.702106921819821</v>
      </c>
    </row>
    <row r="52" spans="1:11" x14ac:dyDescent="0.25">
      <c r="A52" t="str">
        <f t="shared" si="3"/>
        <v>2007Lung cancer registration, 25+ yearsTMaori</v>
      </c>
      <c r="B52" s="7">
        <v>2007</v>
      </c>
      <c r="C52" s="7" t="s">
        <v>121</v>
      </c>
      <c r="D52" s="7" t="s">
        <v>64</v>
      </c>
      <c r="E52" s="7" t="s">
        <v>8</v>
      </c>
      <c r="F52" s="8">
        <v>89.579335274108047</v>
      </c>
      <c r="G52" s="8">
        <v>97.398696650361231</v>
      </c>
      <c r="H52" s="8">
        <v>105.71782764967985</v>
      </c>
      <c r="I52" s="8">
        <v>3.8115638363565414</v>
      </c>
      <c r="J52" s="8">
        <v>4.2011743041760274</v>
      </c>
      <c r="K52" s="8">
        <v>4.6306099784335153</v>
      </c>
    </row>
    <row r="53" spans="1:11" x14ac:dyDescent="0.25">
      <c r="A53" t="str">
        <f t="shared" si="3"/>
        <v>2008Lung cancer registration, 25+ yearsTMaori</v>
      </c>
      <c r="B53" s="7">
        <v>2008</v>
      </c>
      <c r="C53" s="7" t="s">
        <v>121</v>
      </c>
      <c r="D53" s="7" t="s">
        <v>64</v>
      </c>
      <c r="E53" s="7" t="s">
        <v>8</v>
      </c>
      <c r="F53" s="8">
        <v>92.186972839325605</v>
      </c>
      <c r="G53" s="8">
        <v>99.916411227515866</v>
      </c>
      <c r="H53" s="8">
        <v>108.12090233890039</v>
      </c>
      <c r="I53" s="8">
        <v>3.9394832473073484</v>
      </c>
      <c r="J53" s="8">
        <v>4.3304798326199032</v>
      </c>
      <c r="K53" s="8">
        <v>4.7602831141737907</v>
      </c>
    </row>
    <row r="54" spans="1:11" x14ac:dyDescent="0.25">
      <c r="A54" t="str">
        <f t="shared" si="3"/>
        <v>2009Lung cancer registration, 25+ yearsTMaori</v>
      </c>
      <c r="B54" s="7">
        <v>2009</v>
      </c>
      <c r="C54" s="7" t="s">
        <v>121</v>
      </c>
      <c r="D54" s="7" t="s">
        <v>64</v>
      </c>
      <c r="E54" s="7" t="s">
        <v>8</v>
      </c>
      <c r="F54" s="8">
        <v>93.336043948900425</v>
      </c>
      <c r="G54" s="8">
        <v>100.90533606664836</v>
      </c>
      <c r="H54" s="8">
        <v>108.92498880621939</v>
      </c>
      <c r="I54" s="8">
        <v>3.9436024141230011</v>
      </c>
      <c r="J54" s="8">
        <v>4.3248089846424111</v>
      </c>
      <c r="K54" s="8">
        <v>4.7428647184767518</v>
      </c>
    </row>
    <row r="55" spans="1:11" x14ac:dyDescent="0.25">
      <c r="A55" t="str">
        <f t="shared" si="3"/>
        <v>2010Lung cancer registration, 25+ yearsTMaori</v>
      </c>
      <c r="B55" s="7">
        <v>2010</v>
      </c>
      <c r="C55" s="7" t="s">
        <v>121</v>
      </c>
      <c r="D55" s="7" t="s">
        <v>64</v>
      </c>
      <c r="E55" s="7" t="s">
        <v>8</v>
      </c>
      <c r="F55" s="8">
        <v>92.959039040515009</v>
      </c>
      <c r="G55" s="8">
        <v>100.34435320178052</v>
      </c>
      <c r="H55" s="8">
        <v>108.16036877048137</v>
      </c>
      <c r="I55" s="8">
        <v>3.9186279571517626</v>
      </c>
      <c r="J55" s="8">
        <v>4.2916900535282032</v>
      </c>
      <c r="K55" s="8">
        <v>4.7002684911533139</v>
      </c>
    </row>
    <row r="56" spans="1:11" x14ac:dyDescent="0.25">
      <c r="A56" t="str">
        <f t="shared" si="3"/>
        <v>2011Lung cancer registration, 25+ yearsTMaori</v>
      </c>
      <c r="B56" s="7">
        <v>2011</v>
      </c>
      <c r="C56" s="7" t="s">
        <v>121</v>
      </c>
      <c r="D56" s="7" t="s">
        <v>64</v>
      </c>
      <c r="E56" s="7" t="s">
        <v>8</v>
      </c>
      <c r="F56" s="8">
        <v>92.126061436157741</v>
      </c>
      <c r="G56" s="8">
        <v>99.275312161776583</v>
      </c>
      <c r="H56" s="8">
        <v>106.83206186702506</v>
      </c>
      <c r="I56" s="8">
        <v>3.8110952229903194</v>
      </c>
      <c r="J56" s="8">
        <v>4.1659918786788319</v>
      </c>
      <c r="K56" s="8">
        <v>4.5539372064286177</v>
      </c>
    </row>
    <row r="57" spans="1:11" x14ac:dyDescent="0.25">
      <c r="A57" t="str">
        <f t="shared" si="3"/>
        <v>2001Lung cancer registration, 25+ yearsTnonMaori</v>
      </c>
      <c r="B57" s="7">
        <v>2001</v>
      </c>
      <c r="C57" s="7" t="s">
        <v>121</v>
      </c>
      <c r="D57" s="7" t="s">
        <v>64</v>
      </c>
      <c r="E57" s="7" t="s">
        <v>62</v>
      </c>
      <c r="F57" s="8">
        <v>22.526262733243222</v>
      </c>
      <c r="G57" s="8">
        <v>23.653950770850045</v>
      </c>
      <c r="H57" s="8">
        <v>24.823475428745201</v>
      </c>
      <c r="I57" s="8"/>
      <c r="J57" s="8"/>
      <c r="K57" s="8"/>
    </row>
    <row r="58" spans="1:11" x14ac:dyDescent="0.25">
      <c r="A58" t="str">
        <f t="shared" si="3"/>
        <v>2002Lung cancer registration, 25+ yearsTnonMaori</v>
      </c>
      <c r="B58" s="7">
        <v>2002</v>
      </c>
      <c r="C58" s="7" t="s">
        <v>121</v>
      </c>
      <c r="D58" s="7" t="s">
        <v>64</v>
      </c>
      <c r="E58" s="7" t="s">
        <v>62</v>
      </c>
      <c r="F58" s="8">
        <v>22.843864546585689</v>
      </c>
      <c r="G58" s="8">
        <v>23.968858007158762</v>
      </c>
      <c r="H58" s="8">
        <v>25.134920420632969</v>
      </c>
      <c r="I58" s="8"/>
      <c r="J58" s="8"/>
      <c r="K58" s="8"/>
    </row>
    <row r="59" spans="1:11" x14ac:dyDescent="0.25">
      <c r="A59" t="str">
        <f t="shared" si="3"/>
        <v>2003Lung cancer registration, 25+ yearsTnonMaori</v>
      </c>
      <c r="B59" s="7">
        <v>2003</v>
      </c>
      <c r="C59" s="7" t="s">
        <v>121</v>
      </c>
      <c r="D59" s="7" t="s">
        <v>64</v>
      </c>
      <c r="E59" s="7" t="s">
        <v>62</v>
      </c>
      <c r="F59" s="8">
        <v>22.246912839852065</v>
      </c>
      <c r="G59" s="8">
        <v>23.347544380718752</v>
      </c>
      <c r="H59" s="8">
        <v>24.488537232299645</v>
      </c>
      <c r="I59" s="8"/>
      <c r="J59" s="8"/>
      <c r="K59" s="8"/>
    </row>
    <row r="60" spans="1:11" x14ac:dyDescent="0.25">
      <c r="A60" t="str">
        <f t="shared" si="3"/>
        <v>2004Lung cancer registration, 25+ yearsTnonMaori</v>
      </c>
      <c r="B60" s="7">
        <v>2004</v>
      </c>
      <c r="C60" s="7" t="s">
        <v>121</v>
      </c>
      <c r="D60" s="7" t="s">
        <v>64</v>
      </c>
      <c r="E60" s="7" t="s">
        <v>62</v>
      </c>
      <c r="F60" s="8">
        <v>21.568356484944243</v>
      </c>
      <c r="G60" s="8">
        <v>22.631182095275289</v>
      </c>
      <c r="H60" s="8">
        <v>23.732830422379116</v>
      </c>
      <c r="I60" s="8"/>
      <c r="J60" s="8"/>
      <c r="K60" s="8"/>
    </row>
    <row r="61" spans="1:11" x14ac:dyDescent="0.25">
      <c r="A61" t="str">
        <f t="shared" si="3"/>
        <v>2005Lung cancer registration, 25+ yearsTnonMaori</v>
      </c>
      <c r="B61" s="7">
        <v>2005</v>
      </c>
      <c r="C61" s="7" t="s">
        <v>121</v>
      </c>
      <c r="D61" s="7" t="s">
        <v>64</v>
      </c>
      <c r="E61" s="7" t="s">
        <v>62</v>
      </c>
      <c r="F61" s="8">
        <v>21.33552709561544</v>
      </c>
      <c r="G61" s="8">
        <v>22.372440941447621</v>
      </c>
      <c r="H61" s="8">
        <v>23.446719093139734</v>
      </c>
      <c r="I61" s="8"/>
      <c r="J61" s="8"/>
      <c r="K61" s="8"/>
    </row>
    <row r="62" spans="1:11" x14ac:dyDescent="0.25">
      <c r="A62" t="str">
        <f t="shared" si="3"/>
        <v>2006Lung cancer registration, 25+ yearsTnonMaori</v>
      </c>
      <c r="B62" s="7">
        <v>2006</v>
      </c>
      <c r="C62" s="7" t="s">
        <v>121</v>
      </c>
      <c r="D62" s="7" t="s">
        <v>64</v>
      </c>
      <c r="E62" s="7" t="s">
        <v>62</v>
      </c>
      <c r="F62" s="8">
        <v>21.902918236253566</v>
      </c>
      <c r="G62" s="8">
        <v>22.937161186760832</v>
      </c>
      <c r="H62" s="8">
        <v>24.007629611296512</v>
      </c>
      <c r="I62" s="8"/>
      <c r="J62" s="8"/>
      <c r="K62" s="8"/>
    </row>
    <row r="63" spans="1:11" x14ac:dyDescent="0.25">
      <c r="A63" t="str">
        <f t="shared" si="3"/>
        <v>2007Lung cancer registration, 25+ yearsTnonMaori</v>
      </c>
      <c r="B63" s="7">
        <v>2007</v>
      </c>
      <c r="C63" s="7" t="s">
        <v>121</v>
      </c>
      <c r="D63" s="7" t="s">
        <v>64</v>
      </c>
      <c r="E63" s="7" t="s">
        <v>62</v>
      </c>
      <c r="F63" s="8">
        <v>22.163405283396326</v>
      </c>
      <c r="G63" s="8">
        <v>23.183683798490705</v>
      </c>
      <c r="H63" s="8">
        <v>24.238815315377401</v>
      </c>
      <c r="I63" s="8"/>
      <c r="J63" s="8"/>
      <c r="K63" s="8"/>
    </row>
    <row r="64" spans="1:11" x14ac:dyDescent="0.25">
      <c r="A64" t="str">
        <f t="shared" si="3"/>
        <v>2008Lung cancer registration, 25+ yearsTnonMaori</v>
      </c>
      <c r="B64" s="7">
        <v>2008</v>
      </c>
      <c r="C64" s="7" t="s">
        <v>121</v>
      </c>
      <c r="D64" s="7" t="s">
        <v>64</v>
      </c>
      <c r="E64" s="7" t="s">
        <v>62</v>
      </c>
      <c r="F64" s="8">
        <v>22.073839104646595</v>
      </c>
      <c r="G64" s="8">
        <v>23.072826820455898</v>
      </c>
      <c r="H64" s="8">
        <v>24.105372229914412</v>
      </c>
      <c r="I64" s="8"/>
      <c r="J64" s="8"/>
      <c r="K64" s="8"/>
    </row>
    <row r="65" spans="1:11" x14ac:dyDescent="0.25">
      <c r="A65" t="str">
        <f t="shared" si="3"/>
        <v>2009Lung cancer registration, 25+ yearsTnonMaori</v>
      </c>
      <c r="B65" s="7">
        <v>2009</v>
      </c>
      <c r="C65" s="7" t="s">
        <v>121</v>
      </c>
      <c r="D65" s="7" t="s">
        <v>64</v>
      </c>
      <c r="E65" s="7" t="s">
        <v>62</v>
      </c>
      <c r="F65" s="8">
        <v>22.337834815553158</v>
      </c>
      <c r="G65" s="8">
        <v>23.331743997241887</v>
      </c>
      <c r="H65" s="8">
        <v>24.358486161233333</v>
      </c>
      <c r="I65" s="8"/>
      <c r="J65" s="8"/>
      <c r="K65" s="8"/>
    </row>
    <row r="66" spans="1:11" x14ac:dyDescent="0.25">
      <c r="A66" t="str">
        <f t="shared" si="3"/>
        <v>2010Lung cancer registration, 25+ yearsTnonMaori</v>
      </c>
      <c r="B66" s="7">
        <v>2010</v>
      </c>
      <c r="C66" s="7" t="s">
        <v>121</v>
      </c>
      <c r="D66" s="7" t="s">
        <v>64</v>
      </c>
      <c r="E66" s="7" t="s">
        <v>62</v>
      </c>
      <c r="F66" s="8">
        <v>22.395599049490382</v>
      </c>
      <c r="G66" s="8">
        <v>23.381081100972636</v>
      </c>
      <c r="H66" s="8">
        <v>24.398763648479093</v>
      </c>
      <c r="I66" s="8"/>
      <c r="J66" s="8"/>
      <c r="K66" s="8"/>
    </row>
    <row r="67" spans="1:11" x14ac:dyDescent="0.25">
      <c r="A67" t="str">
        <f t="shared" ref="A67" si="4">B67&amp;C67&amp;D67&amp;E67</f>
        <v>2011Lung cancer registration, 25+ yearsTnonMaori</v>
      </c>
      <c r="B67" s="7">
        <v>2011</v>
      </c>
      <c r="C67" s="7" t="s">
        <v>121</v>
      </c>
      <c r="D67" s="7" t="s">
        <v>64</v>
      </c>
      <c r="E67" s="7" t="s">
        <v>62</v>
      </c>
      <c r="F67" s="8">
        <v>22.841567795884064</v>
      </c>
      <c r="G67" s="8">
        <v>23.829934155622965</v>
      </c>
      <c r="H67" s="8">
        <v>24.850065015027656</v>
      </c>
      <c r="I67" s="8"/>
      <c r="J67" s="8"/>
      <c r="K67" s="8"/>
    </row>
    <row r="68" spans="1:11" x14ac:dyDescent="0.25">
      <c r="A68" t="str">
        <f t="shared" ref="A68:A89" si="5">B68&amp;C68&amp;D68&amp;E68</f>
        <v>2001Lung cancer mortality, 25+ yearsTMaori</v>
      </c>
      <c r="B68" s="7">
        <v>2001</v>
      </c>
      <c r="C68" s="7" t="s">
        <v>122</v>
      </c>
      <c r="D68" s="7" t="s">
        <v>64</v>
      </c>
      <c r="E68" s="7" t="s">
        <v>8</v>
      </c>
      <c r="F68">
        <v>72.050349201372754</v>
      </c>
      <c r="G68">
        <v>80.186922437273282</v>
      </c>
      <c r="H68">
        <v>88.990810080653517</v>
      </c>
      <c r="I68">
        <v>3.8428998565788506</v>
      </c>
      <c r="J68">
        <v>4.3378375721116518</v>
      </c>
      <c r="K68">
        <v>4.8965196867698859</v>
      </c>
    </row>
    <row r="69" spans="1:11" x14ac:dyDescent="0.25">
      <c r="A69" t="str">
        <f t="shared" si="5"/>
        <v>2002Lung cancer mortality, 25+ yearsTMaori</v>
      </c>
      <c r="B69" s="7">
        <v>2002</v>
      </c>
      <c r="C69" s="7" t="s">
        <v>122</v>
      </c>
      <c r="D69" s="7" t="s">
        <v>64</v>
      </c>
      <c r="E69" s="7" t="s">
        <v>8</v>
      </c>
      <c r="F69">
        <v>66.155101945480283</v>
      </c>
      <c r="G69">
        <v>73.791109552416387</v>
      </c>
      <c r="H69">
        <v>82.066718331536933</v>
      </c>
      <c r="I69">
        <v>3.389591467511416</v>
      </c>
      <c r="J69">
        <v>3.8303911568287266</v>
      </c>
      <c r="K69">
        <v>4.3285146764555611</v>
      </c>
    </row>
    <row r="70" spans="1:11" x14ac:dyDescent="0.25">
      <c r="A70" t="str">
        <f t="shared" si="5"/>
        <v>2003Lung cancer mortality, 25+ yearsTMaori</v>
      </c>
      <c r="B70" s="7">
        <v>2003</v>
      </c>
      <c r="C70" s="7" t="s">
        <v>122</v>
      </c>
      <c r="D70" s="7" t="s">
        <v>64</v>
      </c>
      <c r="E70" s="7" t="s">
        <v>8</v>
      </c>
      <c r="F70">
        <v>72.691818049590253</v>
      </c>
      <c r="G70">
        <v>80.503824153238014</v>
      </c>
      <c r="H70">
        <v>88.926598085785258</v>
      </c>
      <c r="I70">
        <v>3.9655834835646449</v>
      </c>
      <c r="J70">
        <v>4.4583162340389313</v>
      </c>
      <c r="K70">
        <v>5.012272147358277</v>
      </c>
    </row>
    <row r="71" spans="1:11" x14ac:dyDescent="0.25">
      <c r="A71" t="str">
        <f t="shared" si="5"/>
        <v>2004Lung cancer mortality, 25+ yearsTMaori</v>
      </c>
      <c r="B71" s="7">
        <v>2004</v>
      </c>
      <c r="C71" s="7" t="s">
        <v>122</v>
      </c>
      <c r="D71" s="7" t="s">
        <v>64</v>
      </c>
      <c r="E71" s="7" t="s">
        <v>8</v>
      </c>
      <c r="F71">
        <v>68.539519659067153</v>
      </c>
      <c r="G71">
        <v>75.946596598768437</v>
      </c>
      <c r="H71">
        <v>83.935918851628372</v>
      </c>
      <c r="I71">
        <v>3.6895221031674397</v>
      </c>
      <c r="J71">
        <v>4.1479003864502326</v>
      </c>
      <c r="K71">
        <v>4.6632266008498764</v>
      </c>
    </row>
    <row r="72" spans="1:11" x14ac:dyDescent="0.25">
      <c r="A72" t="str">
        <f t="shared" si="5"/>
        <v>2005Lung cancer mortality, 25+ yearsTMaori</v>
      </c>
      <c r="B72" s="7">
        <v>2005</v>
      </c>
      <c r="C72" s="7" t="s">
        <v>122</v>
      </c>
      <c r="D72" s="7" t="s">
        <v>64</v>
      </c>
      <c r="E72" s="7" t="s">
        <v>8</v>
      </c>
      <c r="F72">
        <v>68.291475043751575</v>
      </c>
      <c r="G72">
        <v>75.511028479355971</v>
      </c>
      <c r="H72">
        <v>83.286143872849181</v>
      </c>
      <c r="I72">
        <v>3.8830747009978079</v>
      </c>
      <c r="J72">
        <v>4.3584714633447428</v>
      </c>
      <c r="K72">
        <v>4.8920700629089415</v>
      </c>
    </row>
    <row r="73" spans="1:11" x14ac:dyDescent="0.25">
      <c r="A73" t="str">
        <f t="shared" si="5"/>
        <v>2006Lung cancer mortality, 25+ yearsTMaori</v>
      </c>
      <c r="B73" s="7">
        <v>2006</v>
      </c>
      <c r="C73" s="7" t="s">
        <v>122</v>
      </c>
      <c r="D73" s="7" t="s">
        <v>64</v>
      </c>
      <c r="E73" s="7" t="s">
        <v>8</v>
      </c>
      <c r="F73">
        <v>72.995250235397705</v>
      </c>
      <c r="G73">
        <v>80.264515083718223</v>
      </c>
      <c r="H73">
        <v>88.061754527946462</v>
      </c>
      <c r="I73">
        <v>3.9476612651715719</v>
      </c>
      <c r="J73">
        <v>4.4053577395291601</v>
      </c>
      <c r="K73">
        <v>4.9161200796152924</v>
      </c>
    </row>
    <row r="74" spans="1:11" x14ac:dyDescent="0.25">
      <c r="A74" t="str">
        <f t="shared" si="5"/>
        <v>2007Lung cancer mortality, 25+ yearsTMaori</v>
      </c>
      <c r="B74" s="7">
        <v>2007</v>
      </c>
      <c r="C74" s="7" t="s">
        <v>122</v>
      </c>
      <c r="D74" s="7" t="s">
        <v>64</v>
      </c>
      <c r="E74" s="7" t="s">
        <v>8</v>
      </c>
      <c r="F74">
        <v>71.369520835376193</v>
      </c>
      <c r="G74">
        <v>78.352161442045571</v>
      </c>
      <c r="H74">
        <v>85.833336847461965</v>
      </c>
      <c r="I74">
        <v>3.9368382947670808</v>
      </c>
      <c r="J74">
        <v>4.3879970036413818</v>
      </c>
      <c r="K74">
        <v>4.890858161372595</v>
      </c>
    </row>
    <row r="75" spans="1:11" x14ac:dyDescent="0.25">
      <c r="A75" t="str">
        <f t="shared" si="5"/>
        <v>2008Lung cancer mortality, 25+ yearsTMaori</v>
      </c>
      <c r="B75" s="7">
        <v>2008</v>
      </c>
      <c r="C75" s="7" t="s">
        <v>122</v>
      </c>
      <c r="D75" s="7" t="s">
        <v>64</v>
      </c>
      <c r="E75" s="7" t="s">
        <v>8</v>
      </c>
      <c r="F75">
        <v>72.807740623685461</v>
      </c>
      <c r="G75">
        <v>79.66534241601228</v>
      </c>
      <c r="H75">
        <v>86.994835995296</v>
      </c>
      <c r="I75">
        <v>3.9560505739671803</v>
      </c>
      <c r="J75">
        <v>4.3954218687062419</v>
      </c>
      <c r="K75">
        <v>4.8835911075138219</v>
      </c>
    </row>
    <row r="76" spans="1:11" x14ac:dyDescent="0.25">
      <c r="A76" t="str">
        <f t="shared" si="5"/>
        <v>2009Lung cancer mortality, 25+ yearsTMaori</v>
      </c>
      <c r="B76" s="7">
        <v>2009</v>
      </c>
      <c r="C76" s="7" t="s">
        <v>122</v>
      </c>
      <c r="D76" s="7" t="s">
        <v>64</v>
      </c>
      <c r="E76" s="7" t="s">
        <v>8</v>
      </c>
      <c r="F76">
        <v>67.785130190567557</v>
      </c>
      <c r="G76">
        <v>74.21838791817261</v>
      </c>
      <c r="H76">
        <v>81.097613018314505</v>
      </c>
      <c r="I76">
        <v>3.7298540557229813</v>
      </c>
      <c r="J76">
        <v>4.1460657635538407</v>
      </c>
      <c r="K76">
        <v>4.608722233873376</v>
      </c>
    </row>
    <row r="77" spans="1:11" x14ac:dyDescent="0.25">
      <c r="A77" t="str">
        <f t="shared" si="5"/>
        <v>2010Lung cancer mortality, 25+ yearsTMaori</v>
      </c>
      <c r="B77" s="7">
        <v>2010</v>
      </c>
      <c r="C77" s="7" t="s">
        <v>122</v>
      </c>
      <c r="D77" s="7" t="s">
        <v>64</v>
      </c>
      <c r="E77" s="7" t="s">
        <v>8</v>
      </c>
      <c r="F77">
        <v>67.884176320898248</v>
      </c>
      <c r="G77">
        <v>74.17702534288847</v>
      </c>
      <c r="H77">
        <v>80.896265608911236</v>
      </c>
      <c r="I77">
        <v>3.8914106648883546</v>
      </c>
      <c r="J77">
        <v>4.3189054655182355</v>
      </c>
      <c r="K77">
        <v>4.7933631339365315</v>
      </c>
    </row>
    <row r="78" spans="1:11" x14ac:dyDescent="0.25">
      <c r="A78" t="str">
        <f t="shared" si="5"/>
        <v>2011Lung cancer mortality, 25+ yearsTMaori</v>
      </c>
      <c r="B78" s="7">
        <v>2011</v>
      </c>
      <c r="C78" s="7" t="s">
        <v>122</v>
      </c>
      <c r="D78" s="7" t="s">
        <v>64</v>
      </c>
      <c r="E78" s="7" t="s">
        <v>8</v>
      </c>
      <c r="F78">
        <v>64.145620943117351</v>
      </c>
      <c r="G78">
        <v>70.110642609168039</v>
      </c>
      <c r="H78">
        <v>76.481078186921408</v>
      </c>
      <c r="I78">
        <v>3.6830929647784814</v>
      </c>
      <c r="J78">
        <v>4.0881190442336557</v>
      </c>
      <c r="K78">
        <v>4.5376854398327904</v>
      </c>
    </row>
    <row r="79" spans="1:11" x14ac:dyDescent="0.25">
      <c r="A79" t="str">
        <f t="shared" si="5"/>
        <v>2001Lung cancer mortality, 25+ yearsTnonMaori</v>
      </c>
      <c r="B79" s="7">
        <v>2001</v>
      </c>
      <c r="C79" s="7" t="s">
        <v>122</v>
      </c>
      <c r="D79" s="7" t="s">
        <v>64</v>
      </c>
      <c r="E79" s="7" t="s">
        <v>62</v>
      </c>
      <c r="F79">
        <v>17.530725097258529</v>
      </c>
      <c r="G79">
        <v>18.485459887387723</v>
      </c>
      <c r="H79">
        <v>19.478672483639912</v>
      </c>
    </row>
    <row r="80" spans="1:11" x14ac:dyDescent="0.25">
      <c r="A80" t="str">
        <f t="shared" si="5"/>
        <v>2002Lung cancer mortality, 25+ yearsTnonMaori</v>
      </c>
      <c r="B80" s="7">
        <v>2002</v>
      </c>
      <c r="C80" s="7" t="s">
        <v>122</v>
      </c>
      <c r="D80" s="7" t="s">
        <v>64</v>
      </c>
      <c r="E80" s="7" t="s">
        <v>62</v>
      </c>
      <c r="F80">
        <v>18.290997817667808</v>
      </c>
      <c r="G80">
        <v>19.264640745857882</v>
      </c>
      <c r="H80">
        <v>20.27665270046014</v>
      </c>
    </row>
    <row r="81" spans="1:11" x14ac:dyDescent="0.25">
      <c r="A81" t="str">
        <f t="shared" si="5"/>
        <v>2003Lung cancer mortality, 25+ yearsTnonMaori</v>
      </c>
      <c r="B81" s="7">
        <v>2003</v>
      </c>
      <c r="C81" s="7" t="s">
        <v>122</v>
      </c>
      <c r="D81" s="7" t="s">
        <v>64</v>
      </c>
      <c r="E81" s="7" t="s">
        <v>62</v>
      </c>
      <c r="F81">
        <v>17.121760960234038</v>
      </c>
      <c r="G81">
        <v>18.057001775378108</v>
      </c>
      <c r="H81">
        <v>19.030045062508815</v>
      </c>
    </row>
    <row r="82" spans="1:11" x14ac:dyDescent="0.25">
      <c r="A82" t="str">
        <f t="shared" si="5"/>
        <v>2004Lung cancer mortality, 25+ yearsTnonMaori</v>
      </c>
      <c r="B82" s="7">
        <v>2004</v>
      </c>
      <c r="C82" s="7" t="s">
        <v>122</v>
      </c>
      <c r="D82" s="7" t="s">
        <v>64</v>
      </c>
      <c r="E82" s="7" t="s">
        <v>62</v>
      </c>
      <c r="F82">
        <v>17.377339611366754</v>
      </c>
      <c r="G82">
        <v>18.309648140746077</v>
      </c>
      <c r="H82">
        <v>19.278981690850777</v>
      </c>
    </row>
    <row r="83" spans="1:11" x14ac:dyDescent="0.25">
      <c r="A83" t="str">
        <f t="shared" si="5"/>
        <v>2005Lung cancer mortality, 25+ yearsTnonMaori</v>
      </c>
      <c r="B83" s="7">
        <v>2005</v>
      </c>
      <c r="C83" s="7" t="s">
        <v>122</v>
      </c>
      <c r="D83" s="7" t="s">
        <v>64</v>
      </c>
      <c r="E83" s="7" t="s">
        <v>62</v>
      </c>
      <c r="F83">
        <v>16.445939361564722</v>
      </c>
      <c r="G83">
        <v>17.325117099977042</v>
      </c>
      <c r="H83">
        <v>18.23908698023374</v>
      </c>
    </row>
    <row r="84" spans="1:11" x14ac:dyDescent="0.25">
      <c r="A84" t="str">
        <f t="shared" si="5"/>
        <v>2006Lung cancer mortality, 25+ yearsTnonMaori</v>
      </c>
      <c r="B84" s="7">
        <v>2006</v>
      </c>
      <c r="C84" s="7" t="s">
        <v>122</v>
      </c>
      <c r="D84" s="7" t="s">
        <v>64</v>
      </c>
      <c r="E84" s="7" t="s">
        <v>62</v>
      </c>
      <c r="F84">
        <v>17.32786609158001</v>
      </c>
      <c r="G84">
        <v>18.219749638833374</v>
      </c>
      <c r="H84">
        <v>19.145637904073617</v>
      </c>
    </row>
    <row r="85" spans="1:11" x14ac:dyDescent="0.25">
      <c r="A85" t="str">
        <f t="shared" si="5"/>
        <v>2007Lung cancer mortality, 25+ yearsTnonMaori</v>
      </c>
      <c r="B85" s="7">
        <v>2007</v>
      </c>
      <c r="C85" s="7" t="s">
        <v>122</v>
      </c>
      <c r="D85" s="7" t="s">
        <v>64</v>
      </c>
      <c r="E85" s="7" t="s">
        <v>62</v>
      </c>
      <c r="F85">
        <v>16.986866340720738</v>
      </c>
      <c r="G85">
        <v>17.856019814285421</v>
      </c>
      <c r="H85">
        <v>18.758118387110532</v>
      </c>
    </row>
    <row r="86" spans="1:11" x14ac:dyDescent="0.25">
      <c r="A86" t="str">
        <f t="shared" si="5"/>
        <v>2008Lung cancer mortality, 25+ yearsTnonMaori</v>
      </c>
      <c r="B86" s="7">
        <v>2008</v>
      </c>
      <c r="C86" s="7" t="s">
        <v>122</v>
      </c>
      <c r="D86" s="7" t="s">
        <v>64</v>
      </c>
      <c r="E86" s="7" t="s">
        <v>62</v>
      </c>
      <c r="F86">
        <v>17.260278856632763</v>
      </c>
      <c r="G86">
        <v>18.124618022037811</v>
      </c>
      <c r="H86">
        <v>19.021033625554256</v>
      </c>
    </row>
    <row r="87" spans="1:11" x14ac:dyDescent="0.25">
      <c r="A87" t="str">
        <f t="shared" si="5"/>
        <v>2009Lung cancer mortality, 25+ yearsTnonMaori</v>
      </c>
      <c r="B87" s="7">
        <v>2009</v>
      </c>
      <c r="C87" s="7" t="s">
        <v>122</v>
      </c>
      <c r="D87" s="7" t="s">
        <v>64</v>
      </c>
      <c r="E87" s="7" t="s">
        <v>62</v>
      </c>
      <c r="F87">
        <v>17.057294951740996</v>
      </c>
      <c r="G87">
        <v>17.900919124484798</v>
      </c>
      <c r="H87">
        <v>18.775470534854442</v>
      </c>
    </row>
    <row r="88" spans="1:11" x14ac:dyDescent="0.25">
      <c r="A88" t="str">
        <f t="shared" si="5"/>
        <v>2010Lung cancer mortality, 25+ yearsTnonMaori</v>
      </c>
      <c r="B88" s="7">
        <v>2010</v>
      </c>
      <c r="C88" s="7" t="s">
        <v>122</v>
      </c>
      <c r="D88" s="7" t="s">
        <v>64</v>
      </c>
      <c r="E88" s="7" t="s">
        <v>62</v>
      </c>
      <c r="F88">
        <v>16.367904678171858</v>
      </c>
      <c r="G88">
        <v>17.174959242593147</v>
      </c>
      <c r="H88">
        <v>18.01151145581721</v>
      </c>
    </row>
    <row r="89" spans="1:11" x14ac:dyDescent="0.25">
      <c r="A89" t="str">
        <f t="shared" si="5"/>
        <v>2011Lung cancer mortality, 25+ yearsTnonMaori</v>
      </c>
      <c r="B89" s="7">
        <v>2011</v>
      </c>
      <c r="C89" s="7" t="s">
        <v>122</v>
      </c>
      <c r="D89" s="7" t="s">
        <v>64</v>
      </c>
      <c r="E89" s="7" t="s">
        <v>62</v>
      </c>
      <c r="F89">
        <v>16.350688934035656</v>
      </c>
      <c r="G89">
        <v>17.149853477985186</v>
      </c>
      <c r="H89">
        <v>17.977976259714307</v>
      </c>
    </row>
    <row r="90" spans="1:11" x14ac:dyDescent="0.25">
      <c r="A90" t="str">
        <f t="shared" ref="A90:A111" si="6">B90&amp;C90&amp;D90&amp;E90</f>
        <v>2001Colorectal cancer registration, 25+ yearsTMaori</v>
      </c>
      <c r="B90" s="7">
        <v>2001</v>
      </c>
      <c r="C90" s="7" t="s">
        <v>123</v>
      </c>
      <c r="D90" s="7" t="s">
        <v>64</v>
      </c>
      <c r="E90" s="7" t="s">
        <v>8</v>
      </c>
      <c r="F90">
        <v>29.941166202923235</v>
      </c>
      <c r="G90">
        <v>35.237537194103133</v>
      </c>
      <c r="H90">
        <v>41.200855877622033</v>
      </c>
      <c r="I90">
        <v>0.61075633298547261</v>
      </c>
      <c r="J90">
        <v>0.7178099748025113</v>
      </c>
      <c r="K90">
        <v>0.84362802659344283</v>
      </c>
    </row>
    <row r="91" spans="1:11" x14ac:dyDescent="0.25">
      <c r="A91" t="str">
        <f t="shared" si="6"/>
        <v>2002Colorectal cancer registration, 25+ yearsTMaori</v>
      </c>
      <c r="B91" s="7">
        <v>2002</v>
      </c>
      <c r="C91" s="7" t="s">
        <v>123</v>
      </c>
      <c r="D91" s="7" t="s">
        <v>64</v>
      </c>
      <c r="E91" s="7" t="s">
        <v>8</v>
      </c>
      <c r="F91">
        <v>28.918797784985436</v>
      </c>
      <c r="G91">
        <v>34.034319359867865</v>
      </c>
      <c r="H91">
        <v>39.794015090065301</v>
      </c>
      <c r="I91">
        <v>0.59570491903695744</v>
      </c>
      <c r="J91">
        <v>0.70013900384327088</v>
      </c>
      <c r="K91">
        <v>0.82288161308977892</v>
      </c>
    </row>
    <row r="92" spans="1:11" x14ac:dyDescent="0.25">
      <c r="A92" t="str">
        <f t="shared" si="6"/>
        <v>2003Colorectal cancer registration, 25+ yearsTMaori</v>
      </c>
      <c r="B92" s="7">
        <v>2003</v>
      </c>
      <c r="C92" s="7" t="s">
        <v>123</v>
      </c>
      <c r="D92" s="7" t="s">
        <v>64</v>
      </c>
      <c r="E92" s="7" t="s">
        <v>8</v>
      </c>
      <c r="F92">
        <v>28.807628508876277</v>
      </c>
      <c r="G92">
        <v>33.796915421996665</v>
      </c>
      <c r="H92">
        <v>39.402042832861923</v>
      </c>
      <c r="I92">
        <v>0.58387550535393229</v>
      </c>
      <c r="J92">
        <v>0.68438802708279511</v>
      </c>
      <c r="K92">
        <v>0.80220349598388274</v>
      </c>
    </row>
    <row r="93" spans="1:11" x14ac:dyDescent="0.25">
      <c r="A93" t="str">
        <f t="shared" si="6"/>
        <v>2004Colorectal cancer registration, 25+ yearsTMaori</v>
      </c>
      <c r="B93" s="7">
        <v>2004</v>
      </c>
      <c r="C93" s="7" t="s">
        <v>123</v>
      </c>
      <c r="D93" s="7" t="s">
        <v>64</v>
      </c>
      <c r="E93" s="7" t="s">
        <v>8</v>
      </c>
      <c r="F93">
        <v>30.551260763631092</v>
      </c>
      <c r="G93">
        <v>35.571611596053302</v>
      </c>
      <c r="H93">
        <v>41.18152244385395</v>
      </c>
      <c r="I93">
        <v>0.63253486718795615</v>
      </c>
      <c r="J93">
        <v>0.7365611882114701</v>
      </c>
      <c r="K93">
        <v>0.85769561825322027</v>
      </c>
    </row>
    <row r="94" spans="1:11" x14ac:dyDescent="0.25">
      <c r="A94" t="str">
        <f t="shared" si="6"/>
        <v>2005Colorectal cancer registration, 25+ yearsTMaori</v>
      </c>
      <c r="B94" s="7">
        <v>2005</v>
      </c>
      <c r="C94" s="7" t="s">
        <v>123</v>
      </c>
      <c r="D94" s="7" t="s">
        <v>64</v>
      </c>
      <c r="E94" s="7" t="s">
        <v>8</v>
      </c>
      <c r="F94">
        <v>32.2218993128932</v>
      </c>
      <c r="G94">
        <v>37.226867615858801</v>
      </c>
      <c r="H94">
        <v>42.788961510126512</v>
      </c>
      <c r="I94">
        <v>0.68855223310819647</v>
      </c>
      <c r="J94">
        <v>0.7965272008986265</v>
      </c>
      <c r="K94">
        <v>0.92143420827698486</v>
      </c>
    </row>
    <row r="95" spans="1:11" x14ac:dyDescent="0.25">
      <c r="A95" t="str">
        <f t="shared" si="6"/>
        <v>2006Colorectal cancer registration, 25+ yearsTMaori</v>
      </c>
      <c r="B95" s="7">
        <v>2006</v>
      </c>
      <c r="C95" s="7" t="s">
        <v>123</v>
      </c>
      <c r="D95" s="7" t="s">
        <v>64</v>
      </c>
      <c r="E95" s="7" t="s">
        <v>8</v>
      </c>
      <c r="F95">
        <v>31.723642052338398</v>
      </c>
      <c r="G95">
        <v>36.596694832311087</v>
      </c>
      <c r="H95">
        <v>42.006474016502359</v>
      </c>
      <c r="I95">
        <v>0.70003808097989095</v>
      </c>
      <c r="J95">
        <v>0.80897988327178449</v>
      </c>
      <c r="K95">
        <v>0.93487550080469062</v>
      </c>
    </row>
    <row r="96" spans="1:11" x14ac:dyDescent="0.25">
      <c r="A96" t="str">
        <f t="shared" si="6"/>
        <v>2007Colorectal cancer registration, 25+ yearsTMaori</v>
      </c>
      <c r="B96" s="7">
        <v>2007</v>
      </c>
      <c r="C96" s="7" t="s">
        <v>123</v>
      </c>
      <c r="D96" s="7" t="s">
        <v>64</v>
      </c>
      <c r="E96" s="7" t="s">
        <v>8</v>
      </c>
      <c r="F96">
        <v>31.102594376160297</v>
      </c>
      <c r="G96">
        <v>35.841263024326629</v>
      </c>
      <c r="H96">
        <v>41.097799930955738</v>
      </c>
      <c r="I96">
        <v>0.69827040735623536</v>
      </c>
      <c r="J96">
        <v>0.8064897493612937</v>
      </c>
      <c r="K96">
        <v>0.93148114107750779</v>
      </c>
    </row>
    <row r="97" spans="1:11" x14ac:dyDescent="0.25">
      <c r="A97" t="str">
        <f t="shared" si="6"/>
        <v>2008Colorectal cancer registration, 25+ yearsTMaori</v>
      </c>
      <c r="B97" s="7">
        <v>2008</v>
      </c>
      <c r="C97" s="7" t="s">
        <v>123</v>
      </c>
      <c r="D97" s="7" t="s">
        <v>64</v>
      </c>
      <c r="E97" s="7" t="s">
        <v>8</v>
      </c>
      <c r="F97">
        <v>31.926262660477018</v>
      </c>
      <c r="G97">
        <v>36.615441269489104</v>
      </c>
      <c r="H97">
        <v>41.799489497760796</v>
      </c>
      <c r="I97">
        <v>0.71335976689553016</v>
      </c>
      <c r="J97">
        <v>0.82064074734776404</v>
      </c>
      <c r="K97">
        <v>0.94405553475252557</v>
      </c>
    </row>
    <row r="98" spans="1:11" x14ac:dyDescent="0.25">
      <c r="A98" t="str">
        <f t="shared" si="6"/>
        <v>2009Colorectal cancer registration, 25+ yearsTMaori</v>
      </c>
      <c r="B98" s="7">
        <v>2009</v>
      </c>
      <c r="C98" s="7" t="s">
        <v>123</v>
      </c>
      <c r="D98" s="7" t="s">
        <v>64</v>
      </c>
      <c r="E98" s="7" t="s">
        <v>8</v>
      </c>
      <c r="F98">
        <v>32.087315344400189</v>
      </c>
      <c r="G98">
        <v>36.630711837374847</v>
      </c>
      <c r="H98">
        <v>41.637117897254456</v>
      </c>
      <c r="I98">
        <v>0.73646935694510529</v>
      </c>
      <c r="J98">
        <v>0.84412129014833848</v>
      </c>
      <c r="K98">
        <v>0.96750902907533542</v>
      </c>
    </row>
    <row r="99" spans="1:11" x14ac:dyDescent="0.25">
      <c r="A99" t="str">
        <f t="shared" si="6"/>
        <v>2010Colorectal cancer registration, 25+ yearsTMaori</v>
      </c>
      <c r="B99" s="7">
        <v>2010</v>
      </c>
      <c r="C99" s="7" t="s">
        <v>123</v>
      </c>
      <c r="D99" s="7" t="s">
        <v>64</v>
      </c>
      <c r="E99" s="7" t="s">
        <v>8</v>
      </c>
      <c r="F99">
        <v>32.33121327699147</v>
      </c>
      <c r="G99">
        <v>36.745360596953418</v>
      </c>
      <c r="H99">
        <v>41.593941065136796</v>
      </c>
      <c r="I99">
        <v>0.74398508538199803</v>
      </c>
      <c r="J99">
        <v>0.84953722888845495</v>
      </c>
      <c r="K99">
        <v>0.97006447769972748</v>
      </c>
    </row>
    <row r="100" spans="1:11" x14ac:dyDescent="0.25">
      <c r="A100" t="str">
        <f t="shared" si="6"/>
        <v>2011Colorectal cancer registration, 25+ yearsTMaori</v>
      </c>
      <c r="B100" s="7">
        <v>2011</v>
      </c>
      <c r="C100" s="7" t="s">
        <v>123</v>
      </c>
      <c r="D100" s="7" t="s">
        <v>64</v>
      </c>
      <c r="E100" s="7" t="s">
        <v>8</v>
      </c>
      <c r="F100">
        <v>28.932554315368577</v>
      </c>
      <c r="G100">
        <v>33.019626484282476</v>
      </c>
      <c r="H100">
        <v>37.522269551146465</v>
      </c>
      <c r="I100">
        <v>0.68489964031186623</v>
      </c>
      <c r="J100">
        <v>0.78573978836367242</v>
      </c>
      <c r="K100">
        <v>0.90142698094667428</v>
      </c>
    </row>
    <row r="101" spans="1:11" x14ac:dyDescent="0.25">
      <c r="A101" t="str">
        <f t="shared" si="6"/>
        <v>2001Colorectal cancer registration, 25+ yearsTnonMaori</v>
      </c>
      <c r="B101" s="7">
        <v>2001</v>
      </c>
      <c r="C101" s="7" t="s">
        <v>123</v>
      </c>
      <c r="D101" s="7" t="s">
        <v>64</v>
      </c>
      <c r="E101" s="7" t="s">
        <v>62</v>
      </c>
      <c r="F101">
        <v>47.521175992785501</v>
      </c>
      <c r="G101">
        <v>49.090342055775864</v>
      </c>
      <c r="H101">
        <v>50.698122040101829</v>
      </c>
    </row>
    <row r="102" spans="1:11" x14ac:dyDescent="0.25">
      <c r="A102" t="str">
        <f t="shared" si="6"/>
        <v>2002Colorectal cancer registration, 25+ yearsTnonMaori</v>
      </c>
      <c r="B102" s="7">
        <v>2002</v>
      </c>
      <c r="C102" s="7" t="s">
        <v>123</v>
      </c>
      <c r="D102" s="7" t="s">
        <v>64</v>
      </c>
      <c r="E102" s="7" t="s">
        <v>62</v>
      </c>
      <c r="F102">
        <v>47.068703198844851</v>
      </c>
      <c r="G102">
        <v>48.61080324484621</v>
      </c>
      <c r="H102">
        <v>50.190558317058624</v>
      </c>
    </row>
    <row r="103" spans="1:11" x14ac:dyDescent="0.25">
      <c r="A103" t="str">
        <f t="shared" si="6"/>
        <v>2003Colorectal cancer registration, 25+ yearsTnonMaori</v>
      </c>
      <c r="B103" s="7">
        <v>2003</v>
      </c>
      <c r="C103" s="7" t="s">
        <v>123</v>
      </c>
      <c r="D103" s="7" t="s">
        <v>64</v>
      </c>
      <c r="E103" s="7" t="s">
        <v>62</v>
      </c>
      <c r="F103">
        <v>47.839546704483666</v>
      </c>
      <c r="G103">
        <v>49.382680708276069</v>
      </c>
      <c r="H103">
        <v>50.962918878576602</v>
      </c>
    </row>
    <row r="104" spans="1:11" x14ac:dyDescent="0.25">
      <c r="A104" t="str">
        <f t="shared" si="6"/>
        <v>2004Colorectal cancer registration, 25+ yearsTnonMaori</v>
      </c>
      <c r="B104" s="7">
        <v>2004</v>
      </c>
      <c r="C104" s="7" t="s">
        <v>123</v>
      </c>
      <c r="D104" s="7" t="s">
        <v>64</v>
      </c>
      <c r="E104" s="7" t="s">
        <v>62</v>
      </c>
      <c r="F104">
        <v>46.782920048152334</v>
      </c>
      <c r="G104">
        <v>48.294170484910929</v>
      </c>
      <c r="H104">
        <v>49.84181085719338</v>
      </c>
    </row>
    <row r="105" spans="1:11" x14ac:dyDescent="0.25">
      <c r="A105" t="str">
        <f t="shared" si="6"/>
        <v>2005Colorectal cancer registration, 25+ yearsTnonMaori</v>
      </c>
      <c r="B105" s="7">
        <v>2005</v>
      </c>
      <c r="C105" s="7" t="s">
        <v>123</v>
      </c>
      <c r="D105" s="7" t="s">
        <v>64</v>
      </c>
      <c r="E105" s="7" t="s">
        <v>62</v>
      </c>
      <c r="F105">
        <v>45.271324544762003</v>
      </c>
      <c r="G105">
        <v>46.736467472623872</v>
      </c>
      <c r="H105">
        <v>48.236955069774595</v>
      </c>
    </row>
    <row r="106" spans="1:11" x14ac:dyDescent="0.25">
      <c r="A106" t="str">
        <f t="shared" si="6"/>
        <v>2006Colorectal cancer registration, 25+ yearsTnonMaori</v>
      </c>
      <c r="B106" s="7">
        <v>2006</v>
      </c>
      <c r="C106" s="7" t="s">
        <v>123</v>
      </c>
      <c r="D106" s="7" t="s">
        <v>64</v>
      </c>
      <c r="E106" s="7" t="s">
        <v>62</v>
      </c>
      <c r="F106">
        <v>43.814391198332899</v>
      </c>
      <c r="G106">
        <v>45.238077718696594</v>
      </c>
      <c r="H106">
        <v>46.696245292237684</v>
      </c>
    </row>
    <row r="107" spans="1:11" x14ac:dyDescent="0.25">
      <c r="A107" t="str">
        <f t="shared" si="6"/>
        <v>2007Colorectal cancer registration, 25+ yearsTnonMaori</v>
      </c>
      <c r="B107" s="7">
        <v>2007</v>
      </c>
      <c r="C107" s="7" t="s">
        <v>123</v>
      </c>
      <c r="D107" s="7" t="s">
        <v>64</v>
      </c>
      <c r="E107" s="7" t="s">
        <v>62</v>
      </c>
      <c r="F107">
        <v>43.047341188482662</v>
      </c>
      <c r="G107">
        <v>44.441064567418763</v>
      </c>
      <c r="H107">
        <v>45.868423000190781</v>
      </c>
    </row>
    <row r="108" spans="1:11" x14ac:dyDescent="0.25">
      <c r="A108" t="str">
        <f t="shared" si="6"/>
        <v>2008Colorectal cancer registration, 25+ yearsTnonMaori</v>
      </c>
      <c r="B108" s="7">
        <v>2008</v>
      </c>
      <c r="C108" s="7" t="s">
        <v>123</v>
      </c>
      <c r="D108" s="7" t="s">
        <v>64</v>
      </c>
      <c r="E108" s="7" t="s">
        <v>62</v>
      </c>
      <c r="F108">
        <v>43.23445662106392</v>
      </c>
      <c r="G108">
        <v>44.618112600217408</v>
      </c>
      <c r="H108">
        <v>46.034780048428459</v>
      </c>
    </row>
    <row r="109" spans="1:11" x14ac:dyDescent="0.25">
      <c r="A109" t="str">
        <f t="shared" si="6"/>
        <v>2009Colorectal cancer registration, 25+ yearsTnonMaori</v>
      </c>
      <c r="B109" s="7">
        <v>2009</v>
      </c>
      <c r="C109" s="7" t="s">
        <v>123</v>
      </c>
      <c r="D109" s="7" t="s">
        <v>64</v>
      </c>
      <c r="E109" s="7" t="s">
        <v>62</v>
      </c>
      <c r="F109">
        <v>42.050200567288449</v>
      </c>
      <c r="G109">
        <v>43.395081091886318</v>
      </c>
      <c r="H109">
        <v>44.772027330942826</v>
      </c>
    </row>
    <row r="110" spans="1:11" x14ac:dyDescent="0.25">
      <c r="A110" t="str">
        <f t="shared" si="6"/>
        <v>2010Colorectal cancer registration, 25+ yearsTnonMaori</v>
      </c>
      <c r="B110" s="7">
        <v>2010</v>
      </c>
      <c r="C110" s="7" t="s">
        <v>123</v>
      </c>
      <c r="D110" s="7" t="s">
        <v>64</v>
      </c>
      <c r="E110" s="7" t="s">
        <v>62</v>
      </c>
      <c r="F110">
        <v>41.922253191715861</v>
      </c>
      <c r="G110">
        <v>43.253384722211067</v>
      </c>
      <c r="H110">
        <v>44.616027953412306</v>
      </c>
    </row>
    <row r="111" spans="1:11" x14ac:dyDescent="0.25">
      <c r="A111" t="str">
        <f t="shared" si="6"/>
        <v>2011Colorectal cancer registration, 25+ yearsTnonMaori</v>
      </c>
      <c r="B111" s="7">
        <v>2011</v>
      </c>
      <c r="C111" s="7" t="s">
        <v>123</v>
      </c>
      <c r="D111" s="7" t="s">
        <v>64</v>
      </c>
      <c r="E111" s="7" t="s">
        <v>62</v>
      </c>
      <c r="F111">
        <v>40.72645709172528</v>
      </c>
      <c r="G111">
        <v>42.023615162784203</v>
      </c>
      <c r="H111">
        <v>43.351574577533</v>
      </c>
    </row>
    <row r="112" spans="1:11" x14ac:dyDescent="0.25">
      <c r="A112" t="str">
        <f t="shared" ref="A112:A175" si="7">B112&amp;C112&amp;D112&amp;E112</f>
        <v>2001Colorectal cancer mortality, 25+ yearsTMaori</v>
      </c>
      <c r="B112" s="7">
        <v>2001</v>
      </c>
      <c r="C112" s="7" t="s">
        <v>124</v>
      </c>
      <c r="D112" s="7" t="s">
        <v>64</v>
      </c>
      <c r="E112" s="7" t="s">
        <v>8</v>
      </c>
      <c r="F112">
        <v>10.155208591933317</v>
      </c>
      <c r="G112">
        <v>13.307741326962903</v>
      </c>
      <c r="H112">
        <v>17.129700994119684</v>
      </c>
      <c r="I112">
        <v>0.57047095898778077</v>
      </c>
      <c r="J112">
        <v>0.741000991278011</v>
      </c>
      <c r="K112">
        <v>0.96250731158911795</v>
      </c>
    </row>
    <row r="113" spans="1:11" x14ac:dyDescent="0.25">
      <c r="A113" t="str">
        <f t="shared" si="7"/>
        <v>2002Colorectal cancer mortality, 25+ yearsTMaori</v>
      </c>
      <c r="B113" s="7">
        <v>2002</v>
      </c>
      <c r="C113" s="7" t="s">
        <v>124</v>
      </c>
      <c r="D113" s="7" t="s">
        <v>64</v>
      </c>
      <c r="E113" s="7" t="s">
        <v>8</v>
      </c>
      <c r="F113">
        <v>10.814121978313317</v>
      </c>
      <c r="G113">
        <v>14.011943244970833</v>
      </c>
      <c r="H113">
        <v>17.859371898779294</v>
      </c>
      <c r="I113">
        <v>0.61978144244625233</v>
      </c>
      <c r="J113">
        <v>0.7971166178976069</v>
      </c>
      <c r="K113">
        <v>1.0251918805775169</v>
      </c>
    </row>
    <row r="114" spans="1:11" x14ac:dyDescent="0.25">
      <c r="A114" t="str">
        <f t="shared" si="7"/>
        <v>2003Colorectal cancer mortality, 25+ yearsTMaori</v>
      </c>
      <c r="B114" s="7">
        <v>2003</v>
      </c>
      <c r="C114" s="7" t="s">
        <v>124</v>
      </c>
      <c r="D114" s="7" t="s">
        <v>64</v>
      </c>
      <c r="E114" s="7" t="s">
        <v>8</v>
      </c>
      <c r="F114">
        <v>11.352639879861522</v>
      </c>
      <c r="G114">
        <v>14.563085867889976</v>
      </c>
      <c r="H114">
        <v>18.399582885498681</v>
      </c>
      <c r="I114">
        <v>0.64290630025074091</v>
      </c>
      <c r="J114">
        <v>0.81953806781425353</v>
      </c>
      <c r="K114">
        <v>1.0446975622027215</v>
      </c>
    </row>
    <row r="115" spans="1:11" x14ac:dyDescent="0.25">
      <c r="A115" t="str">
        <f t="shared" si="7"/>
        <v>2004Colorectal cancer mortality, 25+ yearsTMaori</v>
      </c>
      <c r="B115" s="7">
        <v>2004</v>
      </c>
      <c r="C115" s="7" t="s">
        <v>124</v>
      </c>
      <c r="D115" s="7" t="s">
        <v>64</v>
      </c>
      <c r="E115" s="7" t="s">
        <v>8</v>
      </c>
      <c r="F115">
        <v>12.444691725230621</v>
      </c>
      <c r="G115">
        <v>15.69441084696688</v>
      </c>
      <c r="H115">
        <v>19.533052840101295</v>
      </c>
      <c r="I115">
        <v>0.69640177022331018</v>
      </c>
      <c r="J115">
        <v>0.87529798841810202</v>
      </c>
      <c r="K115">
        <v>1.1001502312136586</v>
      </c>
    </row>
    <row r="116" spans="1:11" x14ac:dyDescent="0.25">
      <c r="A116" t="str">
        <f t="shared" si="7"/>
        <v>2005Colorectal cancer mortality, 25+ yearsTMaori</v>
      </c>
      <c r="B116" s="7">
        <v>2005</v>
      </c>
      <c r="C116" s="7" t="s">
        <v>124</v>
      </c>
      <c r="D116" s="7" t="s">
        <v>64</v>
      </c>
      <c r="E116" s="7" t="s">
        <v>8</v>
      </c>
      <c r="F116">
        <v>10.223155818687495</v>
      </c>
      <c r="G116">
        <v>13.089689141521925</v>
      </c>
      <c r="H116">
        <v>16.510861752242835</v>
      </c>
      <c r="I116">
        <v>0.57889268771420999</v>
      </c>
      <c r="J116">
        <v>0.73777662227588414</v>
      </c>
      <c r="K116">
        <v>0.94026812901380408</v>
      </c>
    </row>
    <row r="117" spans="1:11" x14ac:dyDescent="0.25">
      <c r="A117" t="str">
        <f t="shared" si="7"/>
        <v>2006Colorectal cancer mortality, 25+ yearsTMaori</v>
      </c>
      <c r="B117" s="7">
        <v>2006</v>
      </c>
      <c r="C117" s="7" t="s">
        <v>124</v>
      </c>
      <c r="D117" s="7" t="s">
        <v>64</v>
      </c>
      <c r="E117" s="7" t="s">
        <v>8</v>
      </c>
      <c r="F117">
        <v>11.290095451697738</v>
      </c>
      <c r="G117">
        <v>14.216679265117744</v>
      </c>
      <c r="H117">
        <v>17.670034252479528</v>
      </c>
      <c r="I117">
        <v>0.66293043063477586</v>
      </c>
      <c r="J117">
        <v>0.83288845830913283</v>
      </c>
      <c r="K117">
        <v>1.0464192801050367</v>
      </c>
    </row>
    <row r="118" spans="1:11" x14ac:dyDescent="0.25">
      <c r="A118" t="str">
        <f t="shared" si="7"/>
        <v>2007Colorectal cancer mortality, 25+ yearsTMaori</v>
      </c>
      <c r="B118" s="7">
        <v>2007</v>
      </c>
      <c r="C118" s="7" t="s">
        <v>124</v>
      </c>
      <c r="D118" s="7" t="s">
        <v>64</v>
      </c>
      <c r="E118" s="7" t="s">
        <v>8</v>
      </c>
      <c r="F118">
        <v>9.8539034252199507</v>
      </c>
      <c r="G118">
        <v>12.506758787817976</v>
      </c>
      <c r="H118">
        <v>15.654073605042877</v>
      </c>
      <c r="I118">
        <v>0.59891371410121419</v>
      </c>
      <c r="J118">
        <v>0.75813883440904539</v>
      </c>
      <c r="K118">
        <v>0.95969499229395039</v>
      </c>
    </row>
    <row r="119" spans="1:11" x14ac:dyDescent="0.25">
      <c r="A119" t="str">
        <f t="shared" si="7"/>
        <v>2008Colorectal cancer mortality, 25+ yearsTMaori</v>
      </c>
      <c r="B119" s="7">
        <v>2008</v>
      </c>
      <c r="C119" s="7" t="s">
        <v>124</v>
      </c>
      <c r="D119" s="7" t="s">
        <v>64</v>
      </c>
      <c r="E119" s="7" t="s">
        <v>8</v>
      </c>
      <c r="F119">
        <v>10.065375198739343</v>
      </c>
      <c r="G119">
        <v>12.674490795560992</v>
      </c>
      <c r="H119">
        <v>15.753234796525767</v>
      </c>
      <c r="I119">
        <v>0.64249554259625841</v>
      </c>
      <c r="J119">
        <v>0.80828368730045574</v>
      </c>
      <c r="K119">
        <v>1.0168514422932988</v>
      </c>
    </row>
    <row r="120" spans="1:11" x14ac:dyDescent="0.25">
      <c r="A120" t="str">
        <f t="shared" si="7"/>
        <v>2009Colorectal cancer mortality, 25+ yearsTMaori</v>
      </c>
      <c r="B120" s="7">
        <v>2009</v>
      </c>
      <c r="C120" s="7" t="s">
        <v>124</v>
      </c>
      <c r="D120" s="7" t="s">
        <v>64</v>
      </c>
      <c r="E120" s="7" t="s">
        <v>8</v>
      </c>
      <c r="F120">
        <v>10.172897475369131</v>
      </c>
      <c r="G120">
        <v>12.718173898616245</v>
      </c>
      <c r="H120">
        <v>15.706841301255505</v>
      </c>
      <c r="I120">
        <v>0.66852634262856603</v>
      </c>
      <c r="J120">
        <v>0.83728587971603041</v>
      </c>
      <c r="K120">
        <v>1.0486462532133154</v>
      </c>
    </row>
    <row r="121" spans="1:11" x14ac:dyDescent="0.25">
      <c r="A121" t="str">
        <f t="shared" si="7"/>
        <v>2010Colorectal cancer mortality, 25+ yearsTMaori</v>
      </c>
      <c r="B121" s="7">
        <v>2010</v>
      </c>
      <c r="C121" s="7" t="s">
        <v>124</v>
      </c>
      <c r="D121" s="7" t="s">
        <v>64</v>
      </c>
      <c r="E121" s="7" t="s">
        <v>8</v>
      </c>
      <c r="F121">
        <v>9.8407780593328855</v>
      </c>
      <c r="G121">
        <v>12.302957634176051</v>
      </c>
      <c r="H121">
        <v>15.194052592495055</v>
      </c>
      <c r="I121">
        <v>0.66261526885842548</v>
      </c>
      <c r="J121">
        <v>0.83037828142986059</v>
      </c>
      <c r="K121">
        <v>1.040616059841708</v>
      </c>
    </row>
    <row r="122" spans="1:11" x14ac:dyDescent="0.25">
      <c r="A122" t="str">
        <f t="shared" si="7"/>
        <v>2011Colorectal cancer mortality, 25+ yearsTMaori</v>
      </c>
      <c r="B122" s="7">
        <v>2011</v>
      </c>
      <c r="C122" s="7" t="s">
        <v>124</v>
      </c>
      <c r="D122" s="7" t="s">
        <v>64</v>
      </c>
      <c r="E122" s="7" t="s">
        <v>8</v>
      </c>
      <c r="F122">
        <v>10.856775872743764</v>
      </c>
      <c r="G122">
        <v>13.403373876833797</v>
      </c>
      <c r="H122">
        <v>16.367813574730416</v>
      </c>
      <c r="I122">
        <v>0.72815105172677286</v>
      </c>
      <c r="J122">
        <v>0.90479549805256543</v>
      </c>
      <c r="K122">
        <v>1.1242926743768231</v>
      </c>
    </row>
    <row r="123" spans="1:11" x14ac:dyDescent="0.25">
      <c r="A123" t="str">
        <f t="shared" si="7"/>
        <v>2001Colorectal cancer mortality, 25+ yearsTnonMaori</v>
      </c>
      <c r="B123" s="7">
        <v>2001</v>
      </c>
      <c r="C123" s="7" t="s">
        <v>124</v>
      </c>
      <c r="D123" s="7" t="s">
        <v>64</v>
      </c>
      <c r="E123" s="7" t="s">
        <v>62</v>
      </c>
      <c r="F123">
        <v>17.08849371929659</v>
      </c>
      <c r="G123">
        <v>17.959141058652193</v>
      </c>
      <c r="H123">
        <v>18.862652566846823</v>
      </c>
    </row>
    <row r="124" spans="1:11" x14ac:dyDescent="0.25">
      <c r="A124" t="str">
        <f t="shared" si="7"/>
        <v>2002Colorectal cancer mortality, 25+ yearsTnonMaori</v>
      </c>
      <c r="B124" s="7">
        <v>2002</v>
      </c>
      <c r="C124" s="7" t="s">
        <v>124</v>
      </c>
      <c r="D124" s="7" t="s">
        <v>64</v>
      </c>
      <c r="E124" s="7" t="s">
        <v>62</v>
      </c>
      <c r="F124">
        <v>16.730811140893767</v>
      </c>
      <c r="G124">
        <v>17.57828519737463</v>
      </c>
      <c r="H124">
        <v>18.45756602882371</v>
      </c>
    </row>
    <row r="125" spans="1:11" x14ac:dyDescent="0.25">
      <c r="A125" t="str">
        <f t="shared" si="7"/>
        <v>2003Colorectal cancer mortality, 25+ yearsTnonMaori</v>
      </c>
      <c r="B125" s="7">
        <v>2003</v>
      </c>
      <c r="C125" s="7" t="s">
        <v>124</v>
      </c>
      <c r="D125" s="7" t="s">
        <v>64</v>
      </c>
      <c r="E125" s="7" t="s">
        <v>62</v>
      </c>
      <c r="F125">
        <v>16.925729937497049</v>
      </c>
      <c r="G125">
        <v>17.769871150379153</v>
      </c>
      <c r="H125">
        <v>18.645213988479682</v>
      </c>
    </row>
    <row r="126" spans="1:11" x14ac:dyDescent="0.25">
      <c r="A126" t="str">
        <f t="shared" si="7"/>
        <v>2004Colorectal cancer mortality, 25+ yearsTnonMaori</v>
      </c>
      <c r="B126" s="7">
        <v>2004</v>
      </c>
      <c r="C126" s="7" t="s">
        <v>124</v>
      </c>
      <c r="D126" s="7" t="s">
        <v>64</v>
      </c>
      <c r="E126" s="7" t="s">
        <v>62</v>
      </c>
      <c r="F126">
        <v>17.096257438624285</v>
      </c>
      <c r="G126">
        <v>17.930363207312844</v>
      </c>
      <c r="H126">
        <v>18.794639955797845</v>
      </c>
    </row>
    <row r="127" spans="1:11" x14ac:dyDescent="0.25">
      <c r="A127" t="str">
        <f t="shared" si="7"/>
        <v>2005Colorectal cancer mortality, 25+ yearsTnonMaori</v>
      </c>
      <c r="B127" s="7">
        <v>2005</v>
      </c>
      <c r="C127" s="7" t="s">
        <v>124</v>
      </c>
      <c r="D127" s="7" t="s">
        <v>64</v>
      </c>
      <c r="E127" s="7" t="s">
        <v>62</v>
      </c>
      <c r="F127">
        <v>16.919537107948916</v>
      </c>
      <c r="G127">
        <v>17.742076322699162</v>
      </c>
      <c r="H127">
        <v>18.594263690869063</v>
      </c>
    </row>
    <row r="128" spans="1:11" x14ac:dyDescent="0.25">
      <c r="A128" t="str">
        <f t="shared" si="7"/>
        <v>2006Colorectal cancer mortality, 25+ yearsTnonMaori</v>
      </c>
      <c r="B128" s="7">
        <v>2006</v>
      </c>
      <c r="C128" s="7" t="s">
        <v>124</v>
      </c>
      <c r="D128" s="7" t="s">
        <v>64</v>
      </c>
      <c r="E128" s="7" t="s">
        <v>62</v>
      </c>
      <c r="F128">
        <v>16.273951995509627</v>
      </c>
      <c r="G128">
        <v>17.069127472338099</v>
      </c>
      <c r="H128">
        <v>17.893108141188431</v>
      </c>
    </row>
    <row r="129" spans="1:11" x14ac:dyDescent="0.25">
      <c r="A129" t="str">
        <f t="shared" si="7"/>
        <v>2007Colorectal cancer mortality, 25+ yearsTnonMaori</v>
      </c>
      <c r="B129" s="7">
        <v>2007</v>
      </c>
      <c r="C129" s="7" t="s">
        <v>124</v>
      </c>
      <c r="D129" s="7" t="s">
        <v>64</v>
      </c>
      <c r="E129" s="7" t="s">
        <v>62</v>
      </c>
      <c r="F129">
        <v>15.720802015012413</v>
      </c>
      <c r="G129">
        <v>16.496660268784087</v>
      </c>
      <c r="H129">
        <v>17.300901526222525</v>
      </c>
    </row>
    <row r="130" spans="1:11" x14ac:dyDescent="0.25">
      <c r="A130" t="str">
        <f t="shared" si="7"/>
        <v>2008Colorectal cancer mortality, 25+ yearsTnonMaori</v>
      </c>
      <c r="B130" s="7">
        <v>2008</v>
      </c>
      <c r="C130" s="7" t="s">
        <v>124</v>
      </c>
      <c r="D130" s="7" t="s">
        <v>64</v>
      </c>
      <c r="E130" s="7" t="s">
        <v>62</v>
      </c>
      <c r="F130">
        <v>14.937391121686669</v>
      </c>
      <c r="G130">
        <v>15.6807455039602</v>
      </c>
      <c r="H130">
        <v>16.451517324215992</v>
      </c>
    </row>
    <row r="131" spans="1:11" x14ac:dyDescent="0.25">
      <c r="A131" t="str">
        <f t="shared" si="7"/>
        <v>2009Colorectal cancer mortality, 25+ yearsTnonMaori</v>
      </c>
      <c r="B131" s="7">
        <v>2009</v>
      </c>
      <c r="C131" s="7" t="s">
        <v>124</v>
      </c>
      <c r="D131" s="7" t="s">
        <v>64</v>
      </c>
      <c r="E131" s="7" t="s">
        <v>62</v>
      </c>
      <c r="F131">
        <v>14.470109565719859</v>
      </c>
      <c r="G131">
        <v>15.189762787985478</v>
      </c>
      <c r="H131">
        <v>15.935943058057413</v>
      </c>
    </row>
    <row r="132" spans="1:11" x14ac:dyDescent="0.25">
      <c r="A132" t="str">
        <f t="shared" si="7"/>
        <v>2010Colorectal cancer mortality, 25+ yearsTnonMaori</v>
      </c>
      <c r="B132" s="7">
        <v>2010</v>
      </c>
      <c r="C132" s="7" t="s">
        <v>124</v>
      </c>
      <c r="D132" s="7" t="s">
        <v>64</v>
      </c>
      <c r="E132" s="7" t="s">
        <v>62</v>
      </c>
      <c r="F132">
        <v>14.114138495666362</v>
      </c>
      <c r="G132">
        <v>14.8160879316245</v>
      </c>
      <c r="H132">
        <v>15.543911838326554</v>
      </c>
    </row>
    <row r="133" spans="1:11" x14ac:dyDescent="0.25">
      <c r="A133" t="str">
        <f t="shared" si="7"/>
        <v>2011Colorectal cancer mortality, 25+ yearsTnonMaori</v>
      </c>
      <c r="B133" s="7">
        <v>2011</v>
      </c>
      <c r="C133" s="7" t="s">
        <v>124</v>
      </c>
      <c r="D133" s="7" t="s">
        <v>64</v>
      </c>
      <c r="E133" s="7" t="s">
        <v>62</v>
      </c>
      <c r="F133">
        <v>14.11145344896692</v>
      </c>
      <c r="G133">
        <v>14.813705313170233</v>
      </c>
      <c r="H133">
        <v>15.541858614687786</v>
      </c>
    </row>
    <row r="134" spans="1:11" x14ac:dyDescent="0.25">
      <c r="A134" t="str">
        <f t="shared" si="7"/>
        <v>2001Cervical cancer registration, 25+ yearsTMaori</v>
      </c>
      <c r="B134" s="7">
        <v>2001</v>
      </c>
      <c r="C134" s="7" t="s">
        <v>132</v>
      </c>
      <c r="D134" s="7" t="s">
        <v>64</v>
      </c>
      <c r="E134" s="7" t="s">
        <v>8</v>
      </c>
      <c r="F134">
        <v>18.217412743015974</v>
      </c>
      <c r="G134">
        <v>22.464767061478138</v>
      </c>
      <c r="H134">
        <v>27.405110694465645</v>
      </c>
      <c r="I134">
        <v>1.4172040269774033</v>
      </c>
      <c r="J134">
        <v>1.7765316399482505</v>
      </c>
      <c r="K134">
        <v>2.2269656363229782</v>
      </c>
    </row>
    <row r="135" spans="1:11" x14ac:dyDescent="0.25">
      <c r="A135" t="str">
        <f t="shared" si="7"/>
        <v>2002Cervical cancer registration, 25+ yearsTMaori</v>
      </c>
      <c r="B135" s="7">
        <v>2002</v>
      </c>
      <c r="C135" s="7" t="s">
        <v>132</v>
      </c>
      <c r="D135" s="7" t="s">
        <v>64</v>
      </c>
      <c r="E135" s="7" t="s">
        <v>8</v>
      </c>
      <c r="F135">
        <v>17.824263452993865</v>
      </c>
      <c r="G135">
        <v>21.955164074151988</v>
      </c>
      <c r="H135">
        <v>26.756312698590708</v>
      </c>
      <c r="I135">
        <v>1.5408855394533685</v>
      </c>
      <c r="J135">
        <v>1.9348030326254697</v>
      </c>
      <c r="K135">
        <v>2.4294230033365842</v>
      </c>
    </row>
    <row r="136" spans="1:11" x14ac:dyDescent="0.25">
      <c r="A136" t="str">
        <f t="shared" si="7"/>
        <v>2003Cervical cancer registration, 25+ yearsTMaori</v>
      </c>
      <c r="B136" s="7">
        <v>2003</v>
      </c>
      <c r="C136" s="7" t="s">
        <v>132</v>
      </c>
      <c r="D136" s="7" t="s">
        <v>64</v>
      </c>
      <c r="E136" s="7" t="s">
        <v>8</v>
      </c>
      <c r="F136">
        <v>15.799327502440315</v>
      </c>
      <c r="G136">
        <v>19.648018981452751</v>
      </c>
      <c r="H136">
        <v>24.150751079340026</v>
      </c>
      <c r="I136">
        <v>1.5294325921001104</v>
      </c>
      <c r="J136">
        <v>1.940705719115517</v>
      </c>
      <c r="K136">
        <v>2.4625725302715056</v>
      </c>
    </row>
    <row r="137" spans="1:11" x14ac:dyDescent="0.25">
      <c r="A137" t="str">
        <f t="shared" si="7"/>
        <v>2004Cervical cancer registration, 25+ yearsTMaori</v>
      </c>
      <c r="B137" s="7">
        <v>2004</v>
      </c>
      <c r="C137" s="7" t="s">
        <v>132</v>
      </c>
      <c r="D137" s="7" t="s">
        <v>64</v>
      </c>
      <c r="E137" s="7" t="s">
        <v>8</v>
      </c>
      <c r="F137">
        <v>13.968897974069554</v>
      </c>
      <c r="G137">
        <v>17.512803548371974</v>
      </c>
      <c r="H137">
        <v>21.682042449493686</v>
      </c>
      <c r="I137">
        <v>1.4437745760621576</v>
      </c>
      <c r="J137">
        <v>1.8475490926585842</v>
      </c>
      <c r="K137">
        <v>2.3642455729436547</v>
      </c>
    </row>
    <row r="138" spans="1:11" x14ac:dyDescent="0.25">
      <c r="A138" t="str">
        <f t="shared" si="7"/>
        <v>2005Cervical cancer registration, 25+ yearsTMaori</v>
      </c>
      <c r="B138" s="7">
        <v>2005</v>
      </c>
      <c r="C138" s="7" t="s">
        <v>132</v>
      </c>
      <c r="D138" s="7" t="s">
        <v>64</v>
      </c>
      <c r="E138" s="7" t="s">
        <v>8</v>
      </c>
      <c r="F138">
        <v>13.957698438019783</v>
      </c>
      <c r="G138">
        <v>17.498762693106467</v>
      </c>
      <c r="H138">
        <v>21.664658915266681</v>
      </c>
      <c r="I138">
        <v>1.4758023545167767</v>
      </c>
      <c r="J138">
        <v>1.8902833136661694</v>
      </c>
      <c r="K138">
        <v>2.4211717747900736</v>
      </c>
    </row>
    <row r="139" spans="1:11" x14ac:dyDescent="0.25">
      <c r="A139" t="str">
        <f t="shared" si="7"/>
        <v>2006Cervical cancer registration, 25+ yearsTMaori</v>
      </c>
      <c r="B139" s="7">
        <v>2006</v>
      </c>
      <c r="C139" s="7" t="s">
        <v>132</v>
      </c>
      <c r="D139" s="7" t="s">
        <v>64</v>
      </c>
      <c r="E139" s="7" t="s">
        <v>8</v>
      </c>
      <c r="F139">
        <v>16.626405760798807</v>
      </c>
      <c r="G139">
        <v>20.45695768636288</v>
      </c>
      <c r="H139">
        <v>24.905611961294369</v>
      </c>
      <c r="I139">
        <v>1.6788882637152871</v>
      </c>
      <c r="J139">
        <v>2.1167991688618728</v>
      </c>
      <c r="K139">
        <v>2.6689320654243343</v>
      </c>
    </row>
    <row r="140" spans="1:11" x14ac:dyDescent="0.25">
      <c r="A140" t="str">
        <f t="shared" si="7"/>
        <v>2007Cervical cancer registration, 25+ yearsTMaori</v>
      </c>
      <c r="B140" s="7">
        <v>2007</v>
      </c>
      <c r="C140" s="7" t="s">
        <v>132</v>
      </c>
      <c r="D140" s="7" t="s">
        <v>64</v>
      </c>
      <c r="E140" s="7" t="s">
        <v>8</v>
      </c>
      <c r="F140">
        <v>17.135276269952971</v>
      </c>
      <c r="G140">
        <v>21.0150677334778</v>
      </c>
      <c r="H140">
        <v>25.510858384695606</v>
      </c>
      <c r="I140">
        <v>1.8807996831298788</v>
      </c>
      <c r="J140">
        <v>2.3734064139115723</v>
      </c>
      <c r="K140">
        <v>2.9950334722635099</v>
      </c>
    </row>
    <row r="141" spans="1:11" x14ac:dyDescent="0.25">
      <c r="A141" t="str">
        <f t="shared" si="7"/>
        <v>2008Cervical cancer registration, 25+ yearsTMaori</v>
      </c>
      <c r="B141" s="7">
        <v>2008</v>
      </c>
      <c r="C141" s="7" t="s">
        <v>132</v>
      </c>
      <c r="D141" s="7" t="s">
        <v>64</v>
      </c>
      <c r="E141" s="7" t="s">
        <v>8</v>
      </c>
      <c r="F141">
        <v>16.823925126048312</v>
      </c>
      <c r="G141">
        <v>20.611684732136048</v>
      </c>
      <c r="H141">
        <v>24.997662225386957</v>
      </c>
      <c r="I141">
        <v>1.7621032349318644</v>
      </c>
      <c r="J141">
        <v>2.2206387733367157</v>
      </c>
      <c r="K141">
        <v>2.7984946987723283</v>
      </c>
    </row>
    <row r="142" spans="1:11" x14ac:dyDescent="0.25">
      <c r="A142" t="str">
        <f t="shared" si="7"/>
        <v>2009Cervical cancer registration, 25+ yearsTMaori</v>
      </c>
      <c r="B142" s="7">
        <v>2009</v>
      </c>
      <c r="C142" s="7" t="s">
        <v>132</v>
      </c>
      <c r="D142" s="7" t="s">
        <v>64</v>
      </c>
      <c r="E142" s="7" t="s">
        <v>8</v>
      </c>
      <c r="F142">
        <v>15.792071778685326</v>
      </c>
      <c r="G142">
        <v>19.40916557299068</v>
      </c>
      <c r="H142">
        <v>23.606745788291992</v>
      </c>
      <c r="I142">
        <v>1.6776879303809888</v>
      </c>
      <c r="J142">
        <v>2.1248562274771974</v>
      </c>
      <c r="K142">
        <v>2.6912120577891416</v>
      </c>
    </row>
    <row r="143" spans="1:11" x14ac:dyDescent="0.25">
      <c r="A143" t="str">
        <f t="shared" si="7"/>
        <v>2010Cervical cancer registration, 25+ yearsTMaori</v>
      </c>
      <c r="B143" s="7">
        <v>2010</v>
      </c>
      <c r="C143" s="7" t="s">
        <v>132</v>
      </c>
      <c r="D143" s="7" t="s">
        <v>64</v>
      </c>
      <c r="E143" s="7" t="s">
        <v>8</v>
      </c>
      <c r="F143">
        <v>17.03537351071564</v>
      </c>
      <c r="G143">
        <v>20.746911936883787</v>
      </c>
      <c r="H143">
        <v>25.026950681662953</v>
      </c>
      <c r="I143">
        <v>1.7246298958756618</v>
      </c>
      <c r="J143">
        <v>2.1652663513347719</v>
      </c>
      <c r="K143">
        <v>2.7184837647976194</v>
      </c>
    </row>
    <row r="144" spans="1:11" x14ac:dyDescent="0.25">
      <c r="A144" t="str">
        <f t="shared" si="7"/>
        <v>2011Cervical cancer registration, 25+ yearsTMaori</v>
      </c>
      <c r="B144" s="7">
        <v>2011</v>
      </c>
      <c r="C144" s="7" t="s">
        <v>132</v>
      </c>
      <c r="D144" s="7" t="s">
        <v>64</v>
      </c>
      <c r="E144" s="7" t="s">
        <v>8</v>
      </c>
      <c r="F144">
        <v>16.897535993882528</v>
      </c>
      <c r="G144">
        <v>20.521738495318594</v>
      </c>
      <c r="H144">
        <v>24.692984000498232</v>
      </c>
      <c r="I144">
        <v>1.7198970239316347</v>
      </c>
      <c r="J144">
        <v>2.1626075904761115</v>
      </c>
      <c r="K144">
        <v>2.7192741921802388</v>
      </c>
    </row>
    <row r="145" spans="1:11" x14ac:dyDescent="0.25">
      <c r="A145" t="str">
        <f t="shared" si="7"/>
        <v>2001Cervical cancer registration, 25+ yearsTnonMaori</v>
      </c>
      <c r="B145" s="7">
        <v>2001</v>
      </c>
      <c r="C145" s="7" t="s">
        <v>132</v>
      </c>
      <c r="D145" s="7" t="s">
        <v>64</v>
      </c>
      <c r="E145" s="7" t="s">
        <v>62</v>
      </c>
      <c r="F145">
        <v>11.45499237802747</v>
      </c>
      <c r="G145">
        <v>12.645295223749873</v>
      </c>
      <c r="H145">
        <v>13.925682143193233</v>
      </c>
    </row>
    <row r="146" spans="1:11" x14ac:dyDescent="0.25">
      <c r="A146" t="str">
        <f t="shared" si="7"/>
        <v>2002Cervical cancer registration, 25+ yearsTnonMaori</v>
      </c>
      <c r="B146" s="7">
        <v>2002</v>
      </c>
      <c r="C146" s="7" t="s">
        <v>132</v>
      </c>
      <c r="D146" s="7" t="s">
        <v>64</v>
      </c>
      <c r="E146" s="7" t="s">
        <v>62</v>
      </c>
      <c r="F146">
        <v>10.239364655568753</v>
      </c>
      <c r="G146">
        <v>11.347493105982725</v>
      </c>
      <c r="H146">
        <v>12.542846267317509</v>
      </c>
    </row>
    <row r="147" spans="1:11" x14ac:dyDescent="0.25">
      <c r="A147" t="str">
        <f t="shared" si="7"/>
        <v>2003Cervical cancer registration, 25+ yearsTnonMaori</v>
      </c>
      <c r="B147" s="7">
        <v>2003</v>
      </c>
      <c r="C147" s="7" t="s">
        <v>132</v>
      </c>
      <c r="D147" s="7" t="s">
        <v>64</v>
      </c>
      <c r="E147" s="7" t="s">
        <v>62</v>
      </c>
      <c r="F147">
        <v>9.1010722448493677</v>
      </c>
      <c r="G147">
        <v>10.124161941671094</v>
      </c>
      <c r="H147">
        <v>11.230790638864612</v>
      </c>
    </row>
    <row r="148" spans="1:11" x14ac:dyDescent="0.25">
      <c r="A148" t="str">
        <f t="shared" si="7"/>
        <v>2004Cervical cancer registration, 25+ yearsTnonMaori</v>
      </c>
      <c r="B148" s="7">
        <v>2004</v>
      </c>
      <c r="C148" s="7" t="s">
        <v>132</v>
      </c>
      <c r="D148" s="7" t="s">
        <v>64</v>
      </c>
      <c r="E148" s="7" t="s">
        <v>62</v>
      </c>
      <c r="F148">
        <v>8.5008380624781967</v>
      </c>
      <c r="G148">
        <v>9.4789381337474587</v>
      </c>
      <c r="H148">
        <v>10.538714335207878</v>
      </c>
    </row>
    <row r="149" spans="1:11" x14ac:dyDescent="0.25">
      <c r="A149" t="str">
        <f t="shared" si="7"/>
        <v>2005Cervical cancer registration, 25+ yearsTnonMaori</v>
      </c>
      <c r="B149" s="7">
        <v>2005</v>
      </c>
      <c r="C149" s="7" t="s">
        <v>132</v>
      </c>
      <c r="D149" s="7" t="s">
        <v>64</v>
      </c>
      <c r="E149" s="7" t="s">
        <v>62</v>
      </c>
      <c r="F149">
        <v>8.2992671261765292</v>
      </c>
      <c r="G149">
        <v>9.2572169296505837</v>
      </c>
      <c r="H149">
        <v>10.295405759686018</v>
      </c>
    </row>
    <row r="150" spans="1:11" x14ac:dyDescent="0.25">
      <c r="A150" t="str">
        <f t="shared" si="7"/>
        <v>2006Cervical cancer registration, 25+ yearsTnonMaori</v>
      </c>
      <c r="B150" s="7">
        <v>2006</v>
      </c>
      <c r="C150" s="7" t="s">
        <v>132</v>
      </c>
      <c r="D150" s="7" t="s">
        <v>64</v>
      </c>
      <c r="E150" s="7" t="s">
        <v>62</v>
      </c>
      <c r="F150">
        <v>8.6752931177047259</v>
      </c>
      <c r="G150">
        <v>9.6640994513248302</v>
      </c>
      <c r="H150">
        <v>10.734729124572478</v>
      </c>
    </row>
    <row r="151" spans="1:11" x14ac:dyDescent="0.25">
      <c r="A151" t="str">
        <f t="shared" si="7"/>
        <v>2007Cervical cancer registration, 25+ yearsTnonMaori</v>
      </c>
      <c r="B151" s="7">
        <v>2007</v>
      </c>
      <c r="C151" s="7" t="s">
        <v>132</v>
      </c>
      <c r="D151" s="7" t="s">
        <v>64</v>
      </c>
      <c r="E151" s="7" t="s">
        <v>62</v>
      </c>
      <c r="F151">
        <v>7.9149929920932438</v>
      </c>
      <c r="G151">
        <v>8.854390723097108</v>
      </c>
      <c r="H151">
        <v>9.8746124473223169</v>
      </c>
    </row>
    <row r="152" spans="1:11" x14ac:dyDescent="0.25">
      <c r="A152" t="str">
        <f t="shared" si="7"/>
        <v>2008Cervical cancer registration, 25+ yearsTnonMaori</v>
      </c>
      <c r="B152" s="7">
        <v>2008</v>
      </c>
      <c r="C152" s="7" t="s">
        <v>132</v>
      </c>
      <c r="D152" s="7" t="s">
        <v>64</v>
      </c>
      <c r="E152" s="7" t="s">
        <v>62</v>
      </c>
      <c r="F152">
        <v>8.3130196928770523</v>
      </c>
      <c r="G152">
        <v>9.2818719458658663</v>
      </c>
      <c r="H152">
        <v>10.332635175112708</v>
      </c>
    </row>
    <row r="153" spans="1:11" x14ac:dyDescent="0.25">
      <c r="A153" t="str">
        <f t="shared" si="7"/>
        <v>2009Cervical cancer registration, 25+ yearsTnonMaori</v>
      </c>
      <c r="B153" s="7">
        <v>2009</v>
      </c>
      <c r="C153" s="7" t="s">
        <v>132</v>
      </c>
      <c r="D153" s="7" t="s">
        <v>64</v>
      </c>
      <c r="E153" s="7" t="s">
        <v>62</v>
      </c>
      <c r="F153">
        <v>8.1666985679706663</v>
      </c>
      <c r="G153">
        <v>9.1343429837767527</v>
      </c>
      <c r="H153">
        <v>10.1851071544282</v>
      </c>
    </row>
    <row r="154" spans="1:11" x14ac:dyDescent="0.25">
      <c r="A154" t="str">
        <f t="shared" si="7"/>
        <v>2010Cervical cancer registration, 25+ yearsTnonMaori</v>
      </c>
      <c r="B154" s="7">
        <v>2010</v>
      </c>
      <c r="C154" s="7" t="s">
        <v>132</v>
      </c>
      <c r="D154" s="7" t="s">
        <v>64</v>
      </c>
      <c r="E154" s="7" t="s">
        <v>62</v>
      </c>
      <c r="F154">
        <v>8.5985635381793664</v>
      </c>
      <c r="G154">
        <v>9.5816904576632886</v>
      </c>
      <c r="H154">
        <v>10.646416046040356</v>
      </c>
    </row>
    <row r="155" spans="1:11" x14ac:dyDescent="0.25">
      <c r="A155" t="str">
        <f t="shared" si="7"/>
        <v>2011Cervical cancer registration, 25+ yearsTnonMaori</v>
      </c>
      <c r="B155" s="7">
        <v>2011</v>
      </c>
      <c r="C155" s="7" t="s">
        <v>132</v>
      </c>
      <c r="D155" s="7" t="s">
        <v>64</v>
      </c>
      <c r="E155" s="7" t="s">
        <v>62</v>
      </c>
      <c r="F155">
        <v>8.4870989636762673</v>
      </c>
      <c r="G155">
        <v>9.4893491476188725</v>
      </c>
      <c r="H155">
        <v>10.577414992714822</v>
      </c>
    </row>
    <row r="156" spans="1:11" x14ac:dyDescent="0.25">
      <c r="A156" t="str">
        <f t="shared" si="7"/>
        <v>2001Cervical cancer mortality, 25+ yearsTMaori</v>
      </c>
      <c r="B156" s="7">
        <v>2001</v>
      </c>
      <c r="C156" s="7" t="s">
        <v>133</v>
      </c>
      <c r="D156" s="7" t="s">
        <v>64</v>
      </c>
      <c r="E156" s="7" t="s">
        <v>8</v>
      </c>
      <c r="F156">
        <v>4.9412590914540369</v>
      </c>
      <c r="G156">
        <v>7.2240708175935282</v>
      </c>
      <c r="H156">
        <v>10.198232530241217</v>
      </c>
      <c r="I156">
        <v>1.8338783601089954</v>
      </c>
      <c r="J156">
        <v>2.7345638573373794</v>
      </c>
      <c r="K156">
        <v>4.0776093183254787</v>
      </c>
    </row>
    <row r="157" spans="1:11" x14ac:dyDescent="0.25">
      <c r="A157" t="str">
        <f t="shared" si="7"/>
        <v>2002Cervical cancer mortality, 25+ yearsTMaori</v>
      </c>
      <c r="B157" s="7">
        <v>2002</v>
      </c>
      <c r="C157" s="7" t="s">
        <v>133</v>
      </c>
      <c r="D157" s="7" t="s">
        <v>64</v>
      </c>
      <c r="E157" s="7" t="s">
        <v>8</v>
      </c>
      <c r="F157">
        <v>5.1360907702678347</v>
      </c>
      <c r="G157">
        <v>7.4164262436961437</v>
      </c>
      <c r="H157">
        <v>10.363712308666202</v>
      </c>
      <c r="I157">
        <v>1.8094536736978195</v>
      </c>
      <c r="J157">
        <v>2.6715353222052487</v>
      </c>
      <c r="K157">
        <v>3.9443402622211621</v>
      </c>
    </row>
    <row r="158" spans="1:11" x14ac:dyDescent="0.25">
      <c r="A158" t="str">
        <f t="shared" si="7"/>
        <v>2003Cervical cancer mortality, 25+ yearsTMaori</v>
      </c>
      <c r="B158" s="7">
        <v>2003</v>
      </c>
      <c r="C158" s="7" t="s">
        <v>133</v>
      </c>
      <c r="D158" s="7" t="s">
        <v>64</v>
      </c>
      <c r="E158" s="7" t="s">
        <v>8</v>
      </c>
      <c r="F158">
        <v>4.9883964304822843</v>
      </c>
      <c r="G158">
        <v>7.2031581714159865</v>
      </c>
      <c r="H158">
        <v>10.065691554045465</v>
      </c>
      <c r="I158">
        <v>2.0538585788490469</v>
      </c>
      <c r="J158">
        <v>3.070007870456597</v>
      </c>
      <c r="K158">
        <v>4.5888983894631421</v>
      </c>
    </row>
    <row r="159" spans="1:11" x14ac:dyDescent="0.25">
      <c r="A159" t="str">
        <f t="shared" si="7"/>
        <v>2004Cervical cancer mortality, 25+ yearsTMaori</v>
      </c>
      <c r="B159" s="7">
        <v>2004</v>
      </c>
      <c r="C159" s="7" t="s">
        <v>133</v>
      </c>
      <c r="D159" s="7" t="s">
        <v>64</v>
      </c>
      <c r="E159" s="7" t="s">
        <v>8</v>
      </c>
      <c r="F159">
        <v>5.5550905568585538</v>
      </c>
      <c r="G159">
        <v>7.8499482075425986</v>
      </c>
      <c r="H159">
        <v>10.77466722702118</v>
      </c>
      <c r="I159">
        <v>2.7396495012972704</v>
      </c>
      <c r="J159">
        <v>4.053374767942751</v>
      </c>
      <c r="K159">
        <v>5.9970616685145828</v>
      </c>
    </row>
    <row r="160" spans="1:11" x14ac:dyDescent="0.25">
      <c r="A160" t="str">
        <f t="shared" si="7"/>
        <v>2005Cervical cancer mortality, 25+ yearsTMaori</v>
      </c>
      <c r="B160" s="7">
        <v>2005</v>
      </c>
      <c r="C160" s="7" t="s">
        <v>133</v>
      </c>
      <c r="D160" s="7" t="s">
        <v>64</v>
      </c>
      <c r="E160" s="7" t="s">
        <v>8</v>
      </c>
      <c r="F160">
        <v>4.5232723236667889</v>
      </c>
      <c r="G160">
        <v>6.5711427677433383</v>
      </c>
      <c r="H160">
        <v>9.2283275707409462</v>
      </c>
      <c r="I160">
        <v>2.4132178200793497</v>
      </c>
      <c r="J160">
        <v>3.6630515133728614</v>
      </c>
      <c r="K160">
        <v>5.5601886733879704</v>
      </c>
    </row>
    <row r="161" spans="1:11" x14ac:dyDescent="0.25">
      <c r="A161" t="str">
        <f t="shared" si="7"/>
        <v>2006Cervical cancer mortality, 25+ yearsTMaori</v>
      </c>
      <c r="B161" s="7">
        <v>2006</v>
      </c>
      <c r="C161" s="7" t="s">
        <v>133</v>
      </c>
      <c r="D161" s="7" t="s">
        <v>64</v>
      </c>
      <c r="E161" s="7" t="s">
        <v>8</v>
      </c>
      <c r="F161">
        <v>4.3805090744911404</v>
      </c>
      <c r="G161">
        <v>6.3637447547137755</v>
      </c>
      <c r="H161">
        <v>8.9370636506884402</v>
      </c>
      <c r="I161">
        <v>2.2850431016031298</v>
      </c>
      <c r="J161">
        <v>3.4485478972502097</v>
      </c>
      <c r="K161">
        <v>5.2044893994714458</v>
      </c>
    </row>
    <row r="162" spans="1:11" x14ac:dyDescent="0.25">
      <c r="A162" t="str">
        <f t="shared" si="7"/>
        <v>2007Cervical cancer mortality, 25+ yearsTMaori</v>
      </c>
      <c r="B162" s="7">
        <v>2007</v>
      </c>
      <c r="C162" s="7" t="s">
        <v>133</v>
      </c>
      <c r="D162" s="7" t="s">
        <v>64</v>
      </c>
      <c r="E162" s="7" t="s">
        <v>8</v>
      </c>
      <c r="F162">
        <v>3.9196835174714133</v>
      </c>
      <c r="G162">
        <v>5.7688939010358462</v>
      </c>
      <c r="H162">
        <v>8.1884844051263137</v>
      </c>
      <c r="I162">
        <v>2.0447048176785887</v>
      </c>
      <c r="J162">
        <v>3.1181549518326923</v>
      </c>
      <c r="K162">
        <v>4.7551559616695247</v>
      </c>
    </row>
    <row r="163" spans="1:11" x14ac:dyDescent="0.25">
      <c r="A163" t="str">
        <f t="shared" si="7"/>
        <v>2008Cervical cancer mortality, 25+ yearsTMaori</v>
      </c>
      <c r="B163" s="7">
        <v>2008</v>
      </c>
      <c r="C163" s="7" t="s">
        <v>133</v>
      </c>
      <c r="D163" s="7" t="s">
        <v>64</v>
      </c>
      <c r="E163" s="7" t="s">
        <v>8</v>
      </c>
      <c r="F163">
        <v>3.5925581058310807</v>
      </c>
      <c r="G163">
        <v>5.3247079676931142</v>
      </c>
      <c r="H163">
        <v>7.6013517133017636</v>
      </c>
      <c r="I163">
        <v>1.900727819889783</v>
      </c>
      <c r="J163">
        <v>2.9325390143689289</v>
      </c>
      <c r="K163">
        <v>4.5244695115235185</v>
      </c>
    </row>
    <row r="164" spans="1:11" x14ac:dyDescent="0.25">
      <c r="A164" t="str">
        <f t="shared" si="7"/>
        <v>2009Cervical cancer mortality, 25+ yearsTMaori</v>
      </c>
      <c r="B164" s="7">
        <v>2009</v>
      </c>
      <c r="C164" s="7" t="s">
        <v>133</v>
      </c>
      <c r="D164" s="7" t="s">
        <v>64</v>
      </c>
      <c r="E164" s="7" t="s">
        <v>8</v>
      </c>
      <c r="F164">
        <v>3.588415574572112</v>
      </c>
      <c r="G164">
        <v>5.2813418813683786</v>
      </c>
      <c r="H164">
        <v>7.4964432308176567</v>
      </c>
      <c r="I164">
        <v>2.103047185195674</v>
      </c>
      <c r="J164">
        <v>3.2661080940812188</v>
      </c>
      <c r="K164">
        <v>5.0723836142698433</v>
      </c>
    </row>
    <row r="165" spans="1:11" x14ac:dyDescent="0.25">
      <c r="A165" t="str">
        <f t="shared" si="7"/>
        <v>2010Cervical cancer mortality, 25+ yearsTMaori</v>
      </c>
      <c r="B165" s="7">
        <v>2010</v>
      </c>
      <c r="C165" s="7" t="s">
        <v>133</v>
      </c>
      <c r="D165" s="7" t="s">
        <v>64</v>
      </c>
      <c r="E165" s="7" t="s">
        <v>8</v>
      </c>
      <c r="F165">
        <v>3.8433582008511142</v>
      </c>
      <c r="G165">
        <v>5.5834037038249074</v>
      </c>
      <c r="H165">
        <v>7.8411746875314652</v>
      </c>
      <c r="I165">
        <v>1.9847411423476264</v>
      </c>
      <c r="J165">
        <v>3.0540030463318764</v>
      </c>
      <c r="K165">
        <v>4.6993204342870287</v>
      </c>
    </row>
    <row r="166" spans="1:11" x14ac:dyDescent="0.25">
      <c r="A166" t="str">
        <f t="shared" si="7"/>
        <v>2011Cervical cancer mortality, 25+ yearsTMaori</v>
      </c>
      <c r="B166" s="7">
        <v>2011</v>
      </c>
      <c r="C166" s="7" t="s">
        <v>133</v>
      </c>
      <c r="D166" s="7" t="s">
        <v>64</v>
      </c>
      <c r="E166" s="7" t="s">
        <v>8</v>
      </c>
      <c r="F166">
        <v>4.1449706516392046</v>
      </c>
      <c r="G166">
        <v>5.9181088073281947</v>
      </c>
      <c r="H166">
        <v>8.1931571526309774</v>
      </c>
      <c r="I166">
        <v>2.4201492853276441</v>
      </c>
      <c r="J166">
        <v>3.7080936290557514</v>
      </c>
      <c r="K166">
        <v>5.6814504977871074</v>
      </c>
    </row>
    <row r="167" spans="1:11" x14ac:dyDescent="0.25">
      <c r="A167" t="str">
        <f t="shared" si="7"/>
        <v>2001Cervical cancer mortality, 25+ yearsTnonMaori</v>
      </c>
      <c r="B167" s="7">
        <v>2001</v>
      </c>
      <c r="C167" s="7" t="s">
        <v>133</v>
      </c>
      <c r="D167" s="7" t="s">
        <v>64</v>
      </c>
      <c r="E167" s="7" t="s">
        <v>62</v>
      </c>
      <c r="F167">
        <v>2.229281251571499</v>
      </c>
      <c r="G167">
        <v>2.6417634381475157</v>
      </c>
      <c r="H167">
        <v>3.1084411195236039</v>
      </c>
    </row>
    <row r="168" spans="1:11" x14ac:dyDescent="0.25">
      <c r="A168" t="str">
        <f t="shared" si="7"/>
        <v>2002Cervical cancer mortality, 25+ yearsTnonMaori</v>
      </c>
      <c r="B168" s="7">
        <v>2002</v>
      </c>
      <c r="C168" s="7" t="s">
        <v>133</v>
      </c>
      <c r="D168" s="7" t="s">
        <v>64</v>
      </c>
      <c r="E168" s="7" t="s">
        <v>62</v>
      </c>
      <c r="F168">
        <v>2.3482445582755429</v>
      </c>
      <c r="G168">
        <v>2.7760914040897546</v>
      </c>
      <c r="H168">
        <v>3.2593406222456265</v>
      </c>
    </row>
    <row r="169" spans="1:11" x14ac:dyDescent="0.25">
      <c r="A169" t="str">
        <f t="shared" si="7"/>
        <v>2003Cervical cancer mortality, 25+ yearsTnonMaori</v>
      </c>
      <c r="B169" s="7">
        <v>2003</v>
      </c>
      <c r="C169" s="7" t="s">
        <v>133</v>
      </c>
      <c r="D169" s="7" t="s">
        <v>64</v>
      </c>
      <c r="E169" s="7" t="s">
        <v>62</v>
      </c>
      <c r="F169">
        <v>1.9560042427575199</v>
      </c>
      <c r="G169">
        <v>2.3462995781651443</v>
      </c>
      <c r="H169">
        <v>2.7916513486587839</v>
      </c>
    </row>
    <row r="170" spans="1:11" x14ac:dyDescent="0.25">
      <c r="A170" t="str">
        <f t="shared" si="7"/>
        <v>2004Cervical cancer mortality, 25+ yearsTnonMaori</v>
      </c>
      <c r="B170" s="7">
        <v>2004</v>
      </c>
      <c r="C170" s="7" t="s">
        <v>133</v>
      </c>
      <c r="D170" s="7" t="s">
        <v>64</v>
      </c>
      <c r="E170" s="7" t="s">
        <v>62</v>
      </c>
      <c r="F170">
        <v>1.6030123022984164</v>
      </c>
      <c r="G170">
        <v>1.9366450567626046</v>
      </c>
      <c r="H170">
        <v>2.3192395408479247</v>
      </c>
    </row>
    <row r="171" spans="1:11" x14ac:dyDescent="0.25">
      <c r="A171" t="str">
        <f t="shared" si="7"/>
        <v>2005Cervical cancer mortality, 25+ yearsTnonMaori</v>
      </c>
      <c r="B171" s="7">
        <v>2005</v>
      </c>
      <c r="C171" s="7" t="s">
        <v>133</v>
      </c>
      <c r="D171" s="7" t="s">
        <v>64</v>
      </c>
      <c r="E171" s="7" t="s">
        <v>62</v>
      </c>
      <c r="F171">
        <v>1.4810472261798111</v>
      </c>
      <c r="G171">
        <v>1.7938985416267781</v>
      </c>
      <c r="H171">
        <v>2.1533035190439649</v>
      </c>
    </row>
    <row r="172" spans="1:11" x14ac:dyDescent="0.25">
      <c r="A172" t="str">
        <f t="shared" si="7"/>
        <v>2006Cervical cancer mortality, 25+ yearsTnonMaori</v>
      </c>
      <c r="B172" s="7">
        <v>2006</v>
      </c>
      <c r="C172" s="7" t="s">
        <v>133</v>
      </c>
      <c r="D172" s="7" t="s">
        <v>64</v>
      </c>
      <c r="E172" s="7" t="s">
        <v>62</v>
      </c>
      <c r="F172">
        <v>1.5336582876997844</v>
      </c>
      <c r="G172">
        <v>1.8453403995890776</v>
      </c>
      <c r="H172">
        <v>2.2017524421157773</v>
      </c>
    </row>
    <row r="173" spans="1:11" x14ac:dyDescent="0.25">
      <c r="A173" t="str">
        <f t="shared" si="7"/>
        <v>2007Cervical cancer mortality, 25+ yearsTnonMaori</v>
      </c>
      <c r="B173" s="7">
        <v>2007</v>
      </c>
      <c r="C173" s="7" t="s">
        <v>133</v>
      </c>
      <c r="D173" s="7" t="s">
        <v>64</v>
      </c>
      <c r="E173" s="7" t="s">
        <v>62</v>
      </c>
      <c r="F173">
        <v>1.533915546778837</v>
      </c>
      <c r="G173">
        <v>1.8500985326740049</v>
      </c>
      <c r="H173">
        <v>2.2122643453697721</v>
      </c>
    </row>
    <row r="174" spans="1:11" x14ac:dyDescent="0.25">
      <c r="A174" t="str">
        <f t="shared" si="7"/>
        <v>2008Cervical cancer mortality, 25+ yearsTnonMaori</v>
      </c>
      <c r="B174" s="7">
        <v>2008</v>
      </c>
      <c r="C174" s="7" t="s">
        <v>133</v>
      </c>
      <c r="D174" s="7" t="s">
        <v>64</v>
      </c>
      <c r="E174" s="7" t="s">
        <v>62</v>
      </c>
      <c r="F174">
        <v>1.49090575781996</v>
      </c>
      <c r="G174">
        <v>1.8157330359810988</v>
      </c>
      <c r="H174">
        <v>2.1903144564747494</v>
      </c>
    </row>
    <row r="175" spans="1:11" x14ac:dyDescent="0.25">
      <c r="A175" t="str">
        <f t="shared" si="7"/>
        <v>2009Cervical cancer mortality, 25+ yearsTnonMaori</v>
      </c>
      <c r="B175" s="7">
        <v>2009</v>
      </c>
      <c r="C175" s="7" t="s">
        <v>133</v>
      </c>
      <c r="D175" s="7" t="s">
        <v>64</v>
      </c>
      <c r="E175" s="7" t="s">
        <v>62</v>
      </c>
      <c r="F175">
        <v>1.3112892665201179</v>
      </c>
      <c r="G175">
        <v>1.6170138064135506</v>
      </c>
      <c r="H175">
        <v>1.9726197132589716</v>
      </c>
    </row>
    <row r="176" spans="1:11" x14ac:dyDescent="0.25">
      <c r="A176" t="str">
        <f t="shared" ref="A176:A221" si="8">B176&amp;C176&amp;D176&amp;E176</f>
        <v>2010Cervical cancer mortality, 25+ yearsTnonMaori</v>
      </c>
      <c r="B176" s="7">
        <v>2010</v>
      </c>
      <c r="C176" s="7" t="s">
        <v>133</v>
      </c>
      <c r="D176" s="7" t="s">
        <v>64</v>
      </c>
      <c r="E176" s="7" t="s">
        <v>62</v>
      </c>
      <c r="F176">
        <v>1.496800560009842</v>
      </c>
      <c r="G176">
        <v>1.8282246674675267</v>
      </c>
      <c r="H176">
        <v>2.2111850708403868</v>
      </c>
    </row>
    <row r="177" spans="1:11" x14ac:dyDescent="0.25">
      <c r="A177" t="str">
        <f t="shared" si="8"/>
        <v>2011Cervical cancer mortality, 25+ yearsTnonMaori</v>
      </c>
      <c r="B177" s="7">
        <v>2011</v>
      </c>
      <c r="C177" s="7" t="s">
        <v>133</v>
      </c>
      <c r="D177" s="7" t="s">
        <v>64</v>
      </c>
      <c r="E177" s="7" t="s">
        <v>62</v>
      </c>
      <c r="F177">
        <v>1.2999663177332421</v>
      </c>
      <c r="G177">
        <v>1.5959976741027473</v>
      </c>
      <c r="H177">
        <v>1.9392818521062263</v>
      </c>
    </row>
    <row r="178" spans="1:11" x14ac:dyDescent="0.25">
      <c r="A178" t="str">
        <f t="shared" si="8"/>
        <v>2001Breast cancer registration, 25+ yearsTMaori</v>
      </c>
      <c r="B178">
        <v>2001</v>
      </c>
      <c r="C178" t="s">
        <v>137</v>
      </c>
      <c r="D178" t="s">
        <v>64</v>
      </c>
      <c r="E178" t="s">
        <v>8</v>
      </c>
      <c r="F178">
        <v>148.39082995971876</v>
      </c>
      <c r="G178">
        <v>160.06296887571833</v>
      </c>
      <c r="H178">
        <v>172.40922303365653</v>
      </c>
      <c r="I178">
        <v>1.1573626070276257</v>
      </c>
      <c r="J178">
        <v>1.2531156402397927</v>
      </c>
      <c r="K178">
        <v>1.3567906879646607</v>
      </c>
    </row>
    <row r="179" spans="1:11" x14ac:dyDescent="0.25">
      <c r="A179" t="str">
        <f t="shared" si="8"/>
        <v>2002Breast cancer registration, 25+ yearsTMaori</v>
      </c>
      <c r="B179">
        <v>2002</v>
      </c>
      <c r="C179" t="s">
        <v>137</v>
      </c>
      <c r="D179" t="s">
        <v>64</v>
      </c>
      <c r="E179" t="s">
        <v>8</v>
      </c>
      <c r="F179">
        <v>145.72074763731712</v>
      </c>
      <c r="G179">
        <v>157.05430742856257</v>
      </c>
      <c r="H179">
        <v>169.03527073557231</v>
      </c>
      <c r="I179">
        <v>1.1623679645292599</v>
      </c>
      <c r="J179">
        <v>1.2576651151043652</v>
      </c>
      <c r="K179">
        <v>1.3607752364295824</v>
      </c>
    </row>
    <row r="180" spans="1:11" x14ac:dyDescent="0.25">
      <c r="A180" t="str">
        <f t="shared" si="8"/>
        <v>2003Breast cancer registration, 25+ yearsTMaori</v>
      </c>
      <c r="B180">
        <v>2003</v>
      </c>
      <c r="C180" t="s">
        <v>137</v>
      </c>
      <c r="D180" t="s">
        <v>64</v>
      </c>
      <c r="E180" t="s">
        <v>8</v>
      </c>
      <c r="F180">
        <v>151.17774354464328</v>
      </c>
      <c r="G180">
        <v>162.48191802865176</v>
      </c>
      <c r="H180">
        <v>174.40749650447273</v>
      </c>
      <c r="I180">
        <v>1.2215629017505911</v>
      </c>
      <c r="J180">
        <v>1.318392845762735</v>
      </c>
      <c r="K180">
        <v>1.4228982341125862</v>
      </c>
    </row>
    <row r="181" spans="1:11" x14ac:dyDescent="0.25">
      <c r="A181" t="str">
        <f t="shared" si="8"/>
        <v>2004Breast cancer registration, 25+ yearsTMaori</v>
      </c>
      <c r="B181">
        <v>2004</v>
      </c>
      <c r="C181" t="s">
        <v>137</v>
      </c>
      <c r="D181" t="s">
        <v>64</v>
      </c>
      <c r="E181" t="s">
        <v>8</v>
      </c>
      <c r="F181">
        <v>154.32387493220997</v>
      </c>
      <c r="G181">
        <v>165.52839895873569</v>
      </c>
      <c r="H181">
        <v>177.33139273511225</v>
      </c>
      <c r="I181">
        <v>1.2323040566419863</v>
      </c>
      <c r="J181">
        <v>1.3274695368173017</v>
      </c>
      <c r="K181">
        <v>1.4299842329334274</v>
      </c>
    </row>
    <row r="182" spans="1:11" x14ac:dyDescent="0.25">
      <c r="A182" t="str">
        <f t="shared" si="8"/>
        <v>2005Breast cancer registration, 25+ yearsTMaori</v>
      </c>
      <c r="B182">
        <v>2005</v>
      </c>
      <c r="C182" t="s">
        <v>137</v>
      </c>
      <c r="D182" t="s">
        <v>64</v>
      </c>
      <c r="E182" t="s">
        <v>8</v>
      </c>
      <c r="F182">
        <v>162.29504375392568</v>
      </c>
      <c r="G182">
        <v>173.54172709278967</v>
      </c>
      <c r="H182">
        <v>185.36238992912277</v>
      </c>
      <c r="I182">
        <v>1.2893088832479125</v>
      </c>
      <c r="J182">
        <v>1.3850771781495566</v>
      </c>
      <c r="K182">
        <v>1.4879590254570942</v>
      </c>
    </row>
    <row r="183" spans="1:11" x14ac:dyDescent="0.25">
      <c r="A183" t="str">
        <f t="shared" si="8"/>
        <v>2006Breast cancer registration, 25+ yearsTMaori</v>
      </c>
      <c r="B183">
        <v>2006</v>
      </c>
      <c r="C183" t="s">
        <v>137</v>
      </c>
      <c r="D183" t="s">
        <v>64</v>
      </c>
      <c r="E183" t="s">
        <v>8</v>
      </c>
      <c r="F183">
        <v>163.24314190937943</v>
      </c>
      <c r="G183">
        <v>174.3209864571501</v>
      </c>
      <c r="H183">
        <v>185.95272956788716</v>
      </c>
      <c r="I183">
        <v>1.2922266900306032</v>
      </c>
      <c r="J183">
        <v>1.3866158568194653</v>
      </c>
      <c r="K183">
        <v>1.4878995684090424</v>
      </c>
    </row>
    <row r="184" spans="1:11" x14ac:dyDescent="0.25">
      <c r="A184" t="str">
        <f t="shared" si="8"/>
        <v>2007Breast cancer registration, 25+ yearsTMaori</v>
      </c>
      <c r="B184">
        <v>2007</v>
      </c>
      <c r="C184" t="s">
        <v>137</v>
      </c>
      <c r="D184" t="s">
        <v>64</v>
      </c>
      <c r="E184" t="s">
        <v>8</v>
      </c>
      <c r="F184">
        <v>166.45411005951578</v>
      </c>
      <c r="G184">
        <v>177.40530292912774</v>
      </c>
      <c r="H184">
        <v>188.88771549412803</v>
      </c>
      <c r="I184">
        <v>1.3179222894475449</v>
      </c>
      <c r="J184">
        <v>1.4118081692744711</v>
      </c>
      <c r="K184">
        <v>1.5123822723004836</v>
      </c>
    </row>
    <row r="185" spans="1:11" x14ac:dyDescent="0.25">
      <c r="A185" t="str">
        <f t="shared" si="8"/>
        <v>2008Breast cancer registration, 25+ yearsTMaori</v>
      </c>
      <c r="B185">
        <v>2008</v>
      </c>
      <c r="C185" t="s">
        <v>137</v>
      </c>
      <c r="D185" t="s">
        <v>64</v>
      </c>
      <c r="E185" t="s">
        <v>8</v>
      </c>
      <c r="F185">
        <v>171.76348134437424</v>
      </c>
      <c r="G185">
        <v>182.66702651423154</v>
      </c>
      <c r="H185">
        <v>194.08128348354748</v>
      </c>
      <c r="I185">
        <v>1.3664977175178814</v>
      </c>
      <c r="J185">
        <v>1.4611503560087586</v>
      </c>
      <c r="K185">
        <v>1.5623592600963017</v>
      </c>
    </row>
    <row r="186" spans="1:11" x14ac:dyDescent="0.25">
      <c r="A186" t="str">
        <f t="shared" si="8"/>
        <v>2009Breast cancer registration, 25+ yearsTMaori</v>
      </c>
      <c r="B186">
        <v>2009</v>
      </c>
      <c r="C186" t="s">
        <v>137</v>
      </c>
      <c r="D186" t="s">
        <v>64</v>
      </c>
      <c r="E186" t="s">
        <v>8</v>
      </c>
      <c r="F186">
        <v>171.69693043301638</v>
      </c>
      <c r="G186">
        <v>182.379126947488</v>
      </c>
      <c r="H186">
        <v>193.55190148379765</v>
      </c>
      <c r="I186">
        <v>1.3826266351193237</v>
      </c>
      <c r="J186">
        <v>1.4770326379489671</v>
      </c>
      <c r="K186">
        <v>1.5778847001440888</v>
      </c>
    </row>
    <row r="187" spans="1:11" x14ac:dyDescent="0.25">
      <c r="A187" t="str">
        <f t="shared" si="8"/>
        <v>2010Breast cancer registration, 25+ yearsTMaori</v>
      </c>
      <c r="B187">
        <v>2010</v>
      </c>
      <c r="C187" t="s">
        <v>137</v>
      </c>
      <c r="D187" t="s">
        <v>64</v>
      </c>
      <c r="E187" t="s">
        <v>8</v>
      </c>
      <c r="F187">
        <v>168.84036189940753</v>
      </c>
      <c r="G187">
        <v>179.26980570398968</v>
      </c>
      <c r="H187">
        <v>190.17486738341773</v>
      </c>
      <c r="I187">
        <v>1.3312333270532608</v>
      </c>
      <c r="J187">
        <v>1.4217360036180422</v>
      </c>
      <c r="K187">
        <v>1.5183914216286227</v>
      </c>
    </row>
    <row r="188" spans="1:11" x14ac:dyDescent="0.25">
      <c r="A188" t="str">
        <f t="shared" si="8"/>
        <v>2011Breast cancer registration, 25+ yearsTMaori</v>
      </c>
      <c r="B188">
        <v>2011</v>
      </c>
      <c r="C188" t="s">
        <v>137</v>
      </c>
      <c r="D188" t="s">
        <v>64</v>
      </c>
      <c r="E188" t="s">
        <v>8</v>
      </c>
      <c r="F188">
        <v>162.52553394955387</v>
      </c>
      <c r="G188">
        <v>172.56490429955622</v>
      </c>
      <c r="H188">
        <v>183.06210385695709</v>
      </c>
      <c r="I188">
        <v>1.2578154379161828</v>
      </c>
      <c r="J188">
        <v>1.3435862503940448</v>
      </c>
      <c r="K188">
        <v>1.4352058003347736</v>
      </c>
    </row>
    <row r="189" spans="1:11" x14ac:dyDescent="0.25">
      <c r="A189" t="str">
        <f t="shared" si="8"/>
        <v>2001Breast cancer registration, 25+ yearsTnonMaori</v>
      </c>
      <c r="B189">
        <v>2001</v>
      </c>
      <c r="C189" t="s">
        <v>137</v>
      </c>
      <c r="D189" t="s">
        <v>64</v>
      </c>
      <c r="E189" t="s">
        <v>62</v>
      </c>
      <c r="F189">
        <v>124.54361753003924</v>
      </c>
      <c r="G189">
        <v>127.73200152947504</v>
      </c>
      <c r="H189">
        <v>130.98136380659216</v>
      </c>
    </row>
    <row r="190" spans="1:11" x14ac:dyDescent="0.25">
      <c r="A190" t="str">
        <f t="shared" si="8"/>
        <v>2002Breast cancer registration, 25+ yearsTnonMaori</v>
      </c>
      <c r="B190">
        <v>2002</v>
      </c>
      <c r="C190" t="s">
        <v>137</v>
      </c>
      <c r="D190" t="s">
        <v>64</v>
      </c>
      <c r="E190" t="s">
        <v>62</v>
      </c>
      <c r="F190">
        <v>121.76739367027785</v>
      </c>
      <c r="G190">
        <v>124.8776844824305</v>
      </c>
      <c r="H190">
        <v>128.04732719639154</v>
      </c>
    </row>
    <row r="191" spans="1:11" x14ac:dyDescent="0.25">
      <c r="A191" t="str">
        <f t="shared" si="8"/>
        <v>2003Breast cancer registration, 25+ yearsTnonMaori</v>
      </c>
      <c r="B191">
        <v>2003</v>
      </c>
      <c r="C191" t="s">
        <v>137</v>
      </c>
      <c r="D191" t="s">
        <v>64</v>
      </c>
      <c r="E191" t="s">
        <v>62</v>
      </c>
      <c r="F191">
        <v>120.18277984853255</v>
      </c>
      <c r="G191">
        <v>123.24241484688157</v>
      </c>
      <c r="H191">
        <v>126.36024311993584</v>
      </c>
    </row>
    <row r="192" spans="1:11" x14ac:dyDescent="0.25">
      <c r="A192" t="str">
        <f t="shared" si="8"/>
        <v>2004Breast cancer registration, 25+ yearsTnonMaori</v>
      </c>
      <c r="B192">
        <v>2004</v>
      </c>
      <c r="C192" t="s">
        <v>137</v>
      </c>
      <c r="D192" t="s">
        <v>64</v>
      </c>
      <c r="E192" t="s">
        <v>62</v>
      </c>
      <c r="F192">
        <v>121.64133919930858</v>
      </c>
      <c r="G192">
        <v>124.69468742431654</v>
      </c>
      <c r="H192">
        <v>127.805301863593</v>
      </c>
    </row>
    <row r="193" spans="1:11" x14ac:dyDescent="0.25">
      <c r="A193" t="str">
        <f t="shared" si="8"/>
        <v>2005Breast cancer registration, 25+ yearsTnonMaori</v>
      </c>
      <c r="B193">
        <v>2005</v>
      </c>
      <c r="C193" t="s">
        <v>137</v>
      </c>
      <c r="D193" t="s">
        <v>64</v>
      </c>
      <c r="E193" t="s">
        <v>62</v>
      </c>
      <c r="F193">
        <v>122.25274594298537</v>
      </c>
      <c r="G193">
        <v>125.29390407301271</v>
      </c>
      <c r="H193">
        <v>128.39159216368861</v>
      </c>
    </row>
    <row r="194" spans="1:11" x14ac:dyDescent="0.25">
      <c r="A194" t="str">
        <f t="shared" si="8"/>
        <v>2006Breast cancer registration, 25+ yearsTnonMaori</v>
      </c>
      <c r="B194">
        <v>2006</v>
      </c>
      <c r="C194" t="s">
        <v>137</v>
      </c>
      <c r="D194" t="s">
        <v>64</v>
      </c>
      <c r="E194" t="s">
        <v>62</v>
      </c>
      <c r="F194">
        <v>122.70603541422975</v>
      </c>
      <c r="G194">
        <v>125.71685633034437</v>
      </c>
      <c r="H194">
        <v>128.78288649982846</v>
      </c>
    </row>
    <row r="195" spans="1:11" x14ac:dyDescent="0.25">
      <c r="A195" t="str">
        <f t="shared" si="8"/>
        <v>2007Breast cancer registration, 25+ yearsTnonMaori</v>
      </c>
      <c r="B195">
        <v>2007</v>
      </c>
      <c r="C195" t="s">
        <v>137</v>
      </c>
      <c r="D195" t="s">
        <v>64</v>
      </c>
      <c r="E195" t="s">
        <v>62</v>
      </c>
      <c r="F195">
        <v>122.67841869295886</v>
      </c>
      <c r="G195">
        <v>125.65822098925551</v>
      </c>
      <c r="H195">
        <v>128.69211741859831</v>
      </c>
    </row>
    <row r="196" spans="1:11" x14ac:dyDescent="0.25">
      <c r="A196" t="str">
        <f t="shared" si="8"/>
        <v>2008Breast cancer registration, 25+ yearsTnonMaori</v>
      </c>
      <c r="B196">
        <v>2008</v>
      </c>
      <c r="C196" t="s">
        <v>137</v>
      </c>
      <c r="D196" t="s">
        <v>64</v>
      </c>
      <c r="E196" t="s">
        <v>62</v>
      </c>
      <c r="F196">
        <v>122.0778153440631</v>
      </c>
      <c r="G196">
        <v>125.01589981006482</v>
      </c>
      <c r="H196">
        <v>128.00683696968753</v>
      </c>
    </row>
    <row r="197" spans="1:11" x14ac:dyDescent="0.25">
      <c r="A197" t="str">
        <f t="shared" si="8"/>
        <v>2009Breast cancer registration, 25+ yearsTnonMaori</v>
      </c>
      <c r="B197">
        <v>2009</v>
      </c>
      <c r="C197" t="s">
        <v>137</v>
      </c>
      <c r="D197" t="s">
        <v>64</v>
      </c>
      <c r="E197" t="s">
        <v>62</v>
      </c>
      <c r="F197">
        <v>120.59473310125431</v>
      </c>
      <c r="G197">
        <v>123.4767074617544</v>
      </c>
      <c r="H197">
        <v>126.41016335868838</v>
      </c>
    </row>
    <row r="198" spans="1:11" x14ac:dyDescent="0.25">
      <c r="A198" t="str">
        <f t="shared" si="8"/>
        <v>2010Breast cancer registration, 25+ yearsTnonMaori</v>
      </c>
      <c r="B198">
        <v>2010</v>
      </c>
      <c r="C198" t="s">
        <v>137</v>
      </c>
      <c r="D198" t="s">
        <v>64</v>
      </c>
      <c r="E198" t="s">
        <v>62</v>
      </c>
      <c r="F198">
        <v>123.19888056718628</v>
      </c>
      <c r="G198">
        <v>126.09218958216069</v>
      </c>
      <c r="H198">
        <v>129.03629603273757</v>
      </c>
    </row>
    <row r="199" spans="1:11" x14ac:dyDescent="0.25">
      <c r="A199" t="str">
        <f t="shared" si="8"/>
        <v>2011Breast cancer registration, 25+ yearsTnonMaori</v>
      </c>
      <c r="B199">
        <v>2011</v>
      </c>
      <c r="C199" t="s">
        <v>137</v>
      </c>
      <c r="D199" t="s">
        <v>64</v>
      </c>
      <c r="E199" t="s">
        <v>62</v>
      </c>
      <c r="F199">
        <v>125.53148060223118</v>
      </c>
      <c r="G199">
        <v>128.4360451358792</v>
      </c>
      <c r="H199">
        <v>131.39085758962818</v>
      </c>
    </row>
    <row r="200" spans="1:11" x14ac:dyDescent="0.25">
      <c r="A200" t="str">
        <f t="shared" si="8"/>
        <v>2001Breast cancer mortality, 25+ yearsTMaori</v>
      </c>
      <c r="B200">
        <v>2001</v>
      </c>
      <c r="C200" t="s">
        <v>138</v>
      </c>
      <c r="D200" t="s">
        <v>64</v>
      </c>
      <c r="E200" t="s">
        <v>8</v>
      </c>
      <c r="F200">
        <v>41.675312775553721</v>
      </c>
      <c r="G200">
        <v>47.940415901330766</v>
      </c>
      <c r="H200">
        <v>54.881531554548864</v>
      </c>
      <c r="I200">
        <v>1.5648261223407112</v>
      </c>
      <c r="J200">
        <v>1.813926195834263</v>
      </c>
      <c r="K200">
        <v>2.1026797782567659</v>
      </c>
    </row>
    <row r="201" spans="1:11" x14ac:dyDescent="0.25">
      <c r="A201" t="str">
        <f t="shared" si="8"/>
        <v>2002Breast cancer mortality, 25+ yearsTMaori</v>
      </c>
      <c r="B201">
        <v>2002</v>
      </c>
      <c r="C201" t="s">
        <v>138</v>
      </c>
      <c r="D201" t="s">
        <v>64</v>
      </c>
      <c r="E201" t="s">
        <v>8</v>
      </c>
      <c r="F201">
        <v>42.170738357209842</v>
      </c>
      <c r="G201">
        <v>48.333489713891595</v>
      </c>
      <c r="H201">
        <v>55.143507925314559</v>
      </c>
      <c r="I201">
        <v>1.5922391254137884</v>
      </c>
      <c r="J201">
        <v>1.8401510214688683</v>
      </c>
      <c r="K201">
        <v>2.1266628408800914</v>
      </c>
    </row>
    <row r="202" spans="1:11" x14ac:dyDescent="0.25">
      <c r="A202" t="str">
        <f t="shared" si="8"/>
        <v>2003Breast cancer mortality, 25+ yearsTMaori</v>
      </c>
      <c r="B202">
        <v>2003</v>
      </c>
      <c r="C202" t="s">
        <v>138</v>
      </c>
      <c r="D202" t="s">
        <v>64</v>
      </c>
      <c r="E202" t="s">
        <v>8</v>
      </c>
      <c r="F202">
        <v>37.294994575516164</v>
      </c>
      <c r="G202">
        <v>42.977112902725281</v>
      </c>
      <c r="H202">
        <v>49.280204955039643</v>
      </c>
      <c r="I202">
        <v>1.3818179927511682</v>
      </c>
      <c r="J202">
        <v>1.6039160339553731</v>
      </c>
      <c r="K202">
        <v>1.8617116418185085</v>
      </c>
    </row>
    <row r="203" spans="1:11" x14ac:dyDescent="0.25">
      <c r="A203" t="str">
        <f t="shared" si="8"/>
        <v>2004Breast cancer mortality, 25+ yearsTMaori</v>
      </c>
      <c r="B203">
        <v>2004</v>
      </c>
      <c r="C203" t="s">
        <v>138</v>
      </c>
      <c r="D203" t="s">
        <v>64</v>
      </c>
      <c r="E203" t="s">
        <v>8</v>
      </c>
      <c r="F203">
        <v>38.614810193096993</v>
      </c>
      <c r="G203">
        <v>44.257904982895262</v>
      </c>
      <c r="H203">
        <v>50.493687681745556</v>
      </c>
      <c r="I203">
        <v>1.5054104453418025</v>
      </c>
      <c r="J203">
        <v>1.7401529499471302</v>
      </c>
      <c r="K203">
        <v>2.0114994542383187</v>
      </c>
    </row>
    <row r="204" spans="1:11" x14ac:dyDescent="0.25">
      <c r="A204" t="str">
        <f t="shared" si="8"/>
        <v>2005Breast cancer mortality, 25+ yearsTMaori</v>
      </c>
      <c r="B204">
        <v>2005</v>
      </c>
      <c r="C204" t="s">
        <v>138</v>
      </c>
      <c r="D204" t="s">
        <v>64</v>
      </c>
      <c r="E204" t="s">
        <v>8</v>
      </c>
      <c r="F204">
        <v>34.995523457533245</v>
      </c>
      <c r="G204">
        <v>40.256445303106183</v>
      </c>
      <c r="H204">
        <v>46.085027249733649</v>
      </c>
      <c r="I204">
        <v>1.3911145844838031</v>
      </c>
      <c r="J204">
        <v>1.6133342155397588</v>
      </c>
      <c r="K204">
        <v>1.871051687663184</v>
      </c>
    </row>
    <row r="205" spans="1:11" x14ac:dyDescent="0.25">
      <c r="A205" t="str">
        <f t="shared" si="8"/>
        <v>2006Breast cancer mortality, 25+ yearsTMaori</v>
      </c>
      <c r="B205">
        <v>2006</v>
      </c>
      <c r="C205" t="s">
        <v>138</v>
      </c>
      <c r="D205" t="s">
        <v>64</v>
      </c>
      <c r="E205" t="s">
        <v>8</v>
      </c>
      <c r="F205">
        <v>35.383479685849196</v>
      </c>
      <c r="G205">
        <v>40.567348409956374</v>
      </c>
      <c r="H205">
        <v>46.296978678330241</v>
      </c>
      <c r="I205">
        <v>1.512142533965384</v>
      </c>
      <c r="J205">
        <v>1.7498769100313099</v>
      </c>
      <c r="K205">
        <v>2.0249871500081893</v>
      </c>
    </row>
    <row r="206" spans="1:11" x14ac:dyDescent="0.25">
      <c r="A206" t="str">
        <f t="shared" si="8"/>
        <v>2007Breast cancer mortality, 25+ yearsTMaori</v>
      </c>
      <c r="B206">
        <v>2007</v>
      </c>
      <c r="C206" t="s">
        <v>138</v>
      </c>
      <c r="D206" t="s">
        <v>64</v>
      </c>
      <c r="E206" t="s">
        <v>8</v>
      </c>
      <c r="F206">
        <v>32.096249918227237</v>
      </c>
      <c r="G206">
        <v>36.93411755347249</v>
      </c>
      <c r="H206">
        <v>42.295316682414068</v>
      </c>
      <c r="I206">
        <v>1.3824575981587024</v>
      </c>
      <c r="J206">
        <v>1.6049509048761312</v>
      </c>
      <c r="K206">
        <v>1.8632523778620873</v>
      </c>
    </row>
    <row r="207" spans="1:11" x14ac:dyDescent="0.25">
      <c r="A207" t="str">
        <f t="shared" si="8"/>
        <v>2008Breast cancer mortality, 25+ yearsTMaori</v>
      </c>
      <c r="B207">
        <v>2008</v>
      </c>
      <c r="C207" t="s">
        <v>138</v>
      </c>
      <c r="D207" t="s">
        <v>64</v>
      </c>
      <c r="E207" t="s">
        <v>8</v>
      </c>
      <c r="F207">
        <v>33.111337501934003</v>
      </c>
      <c r="G207">
        <v>37.90239497334661</v>
      </c>
      <c r="H207">
        <v>43.1919086866722</v>
      </c>
      <c r="I207">
        <v>1.4919738325643239</v>
      </c>
      <c r="J207">
        <v>1.7255945373632888</v>
      </c>
      <c r="K207">
        <v>1.9957967374401959</v>
      </c>
    </row>
    <row r="208" spans="1:11" x14ac:dyDescent="0.25">
      <c r="A208" t="str">
        <f t="shared" si="8"/>
        <v>2009Breast cancer mortality, 25+ yearsTMaori</v>
      </c>
      <c r="B208">
        <v>2009</v>
      </c>
      <c r="C208" t="s">
        <v>138</v>
      </c>
      <c r="D208" t="s">
        <v>64</v>
      </c>
      <c r="E208" t="s">
        <v>8</v>
      </c>
      <c r="F208">
        <v>31.363120439853319</v>
      </c>
      <c r="G208">
        <v>35.912409399300351</v>
      </c>
      <c r="H208">
        <v>40.936115493101596</v>
      </c>
      <c r="I208">
        <v>1.422727206343968</v>
      </c>
      <c r="J208">
        <v>1.6466755009993208</v>
      </c>
      <c r="K208">
        <v>1.9058749938150858</v>
      </c>
    </row>
    <row r="209" spans="1:11" x14ac:dyDescent="0.25">
      <c r="A209" t="str">
        <f t="shared" si="8"/>
        <v>2010Breast cancer mortality, 25+ yearsTMaori</v>
      </c>
      <c r="B209">
        <v>2010</v>
      </c>
      <c r="C209" t="s">
        <v>138</v>
      </c>
      <c r="D209" t="s">
        <v>64</v>
      </c>
      <c r="E209" t="s">
        <v>8</v>
      </c>
      <c r="F209">
        <v>30.31986983135878</v>
      </c>
      <c r="G209">
        <v>34.675017846022747</v>
      </c>
      <c r="H209">
        <v>39.480114306088403</v>
      </c>
      <c r="I209">
        <v>1.4298106546916243</v>
      </c>
      <c r="J209">
        <v>1.6552267613348068</v>
      </c>
      <c r="K209">
        <v>1.9161807351546258</v>
      </c>
    </row>
    <row r="210" spans="1:11" x14ac:dyDescent="0.25">
      <c r="A210" t="str">
        <f t="shared" si="8"/>
        <v>2011Breast cancer mortality, 25+ yearsTMaori</v>
      </c>
      <c r="B210">
        <v>2011</v>
      </c>
      <c r="C210" t="s">
        <v>138</v>
      </c>
      <c r="D210" t="s">
        <v>64</v>
      </c>
      <c r="E210" t="s">
        <v>8</v>
      </c>
      <c r="F210">
        <v>30.703880288192888</v>
      </c>
      <c r="G210">
        <v>35.000995964176099</v>
      </c>
      <c r="H210">
        <v>39.731169602558218</v>
      </c>
      <c r="I210">
        <v>1.4587405381932681</v>
      </c>
      <c r="J210">
        <v>1.6846233978318923</v>
      </c>
      <c r="K210">
        <v>1.9454837362905111</v>
      </c>
    </row>
    <row r="211" spans="1:11" x14ac:dyDescent="0.25">
      <c r="A211" t="str">
        <f t="shared" si="8"/>
        <v>2001Breast cancer mortality, 25+ yearsTnonMaori</v>
      </c>
      <c r="B211">
        <v>2001</v>
      </c>
      <c r="C211" t="s">
        <v>138</v>
      </c>
      <c r="D211" t="s">
        <v>64</v>
      </c>
      <c r="E211" t="s">
        <v>62</v>
      </c>
      <c r="F211">
        <v>25.149802471352757</v>
      </c>
      <c r="G211">
        <v>26.429088466458776</v>
      </c>
      <c r="H211">
        <v>27.756586368881607</v>
      </c>
    </row>
    <row r="212" spans="1:11" x14ac:dyDescent="0.25">
      <c r="A212" t="str">
        <f t="shared" si="8"/>
        <v>2002Breast cancer mortality, 25+ yearsTnonMaori</v>
      </c>
      <c r="B212">
        <v>2002</v>
      </c>
      <c r="C212" t="s">
        <v>138</v>
      </c>
      <c r="D212" t="s">
        <v>64</v>
      </c>
      <c r="E212" t="s">
        <v>62</v>
      </c>
      <c r="F212">
        <v>24.995435216488822</v>
      </c>
      <c r="G212">
        <v>26.266045096293368</v>
      </c>
      <c r="H212">
        <v>27.584509392585957</v>
      </c>
    </row>
    <row r="213" spans="1:11" x14ac:dyDescent="0.25">
      <c r="A213" t="str">
        <f t="shared" si="8"/>
        <v>2003Breast cancer mortality, 25+ yearsTnonMaori</v>
      </c>
      <c r="B213">
        <v>2003</v>
      </c>
      <c r="C213" t="s">
        <v>138</v>
      </c>
      <c r="D213" t="s">
        <v>64</v>
      </c>
      <c r="E213" t="s">
        <v>62</v>
      </c>
      <c r="F213">
        <v>25.52261510219353</v>
      </c>
      <c r="G213">
        <v>26.795113954151706</v>
      </c>
      <c r="H213">
        <v>28.114633198357492</v>
      </c>
    </row>
    <row r="214" spans="1:11" x14ac:dyDescent="0.25">
      <c r="A214" t="str">
        <f t="shared" si="8"/>
        <v>2004Breast cancer mortality, 25+ yearsTnonMaori</v>
      </c>
      <c r="B214">
        <v>2004</v>
      </c>
      <c r="C214" t="s">
        <v>138</v>
      </c>
      <c r="D214" t="s">
        <v>64</v>
      </c>
      <c r="E214" t="s">
        <v>62</v>
      </c>
      <c r="F214">
        <v>24.209783946745141</v>
      </c>
      <c r="G214">
        <v>25.43334192792646</v>
      </c>
      <c r="H214">
        <v>26.702720228951694</v>
      </c>
    </row>
    <row r="215" spans="1:11" x14ac:dyDescent="0.25">
      <c r="A215" t="str">
        <f t="shared" si="8"/>
        <v>2005Breast cancer mortality, 25+ yearsTnonMaori</v>
      </c>
      <c r="B215">
        <v>2005</v>
      </c>
      <c r="C215" t="s">
        <v>138</v>
      </c>
      <c r="D215" t="s">
        <v>64</v>
      </c>
      <c r="E215" t="s">
        <v>62</v>
      </c>
      <c r="F215">
        <v>23.753736895178598</v>
      </c>
      <c r="G215">
        <v>24.952328485538221</v>
      </c>
      <c r="H215">
        <v>26.195734918620463</v>
      </c>
    </row>
    <row r="216" spans="1:11" x14ac:dyDescent="0.25">
      <c r="A216" t="str">
        <f t="shared" si="8"/>
        <v>2006Breast cancer mortality, 25+ yearsTnonMaori</v>
      </c>
      <c r="B216">
        <v>2006</v>
      </c>
      <c r="C216" t="s">
        <v>138</v>
      </c>
      <c r="D216" t="s">
        <v>64</v>
      </c>
      <c r="E216" t="s">
        <v>62</v>
      </c>
      <c r="F216">
        <v>22.048847824009282</v>
      </c>
      <c r="G216">
        <v>23.182972572185385</v>
      </c>
      <c r="H216">
        <v>24.360309736241334</v>
      </c>
    </row>
    <row r="217" spans="1:11" x14ac:dyDescent="0.25">
      <c r="A217" t="str">
        <f t="shared" si="8"/>
        <v>2007Breast cancer mortality, 25+ yearsTnonMaori</v>
      </c>
      <c r="B217">
        <v>2007</v>
      </c>
      <c r="C217" t="s">
        <v>138</v>
      </c>
      <c r="D217" t="s">
        <v>64</v>
      </c>
      <c r="E217" t="s">
        <v>62</v>
      </c>
      <c r="F217">
        <v>21.901100575387304</v>
      </c>
      <c r="G217">
        <v>23.012615177984546</v>
      </c>
      <c r="H217">
        <v>24.165925741898032</v>
      </c>
    </row>
    <row r="218" spans="1:11" x14ac:dyDescent="0.25">
      <c r="A218" t="str">
        <f t="shared" si="8"/>
        <v>2008Breast cancer mortality, 25+ yearsTnonMaori</v>
      </c>
      <c r="B218">
        <v>2008</v>
      </c>
      <c r="C218" t="s">
        <v>138</v>
      </c>
      <c r="D218" t="s">
        <v>64</v>
      </c>
      <c r="E218" t="s">
        <v>62</v>
      </c>
      <c r="F218">
        <v>20.896346682326204</v>
      </c>
      <c r="G218">
        <v>21.964832498404597</v>
      </c>
      <c r="H218">
        <v>23.073792960632417</v>
      </c>
    </row>
    <row r="219" spans="1:11" x14ac:dyDescent="0.25">
      <c r="A219" t="str">
        <f t="shared" si="8"/>
        <v>2009Breast cancer mortality, 25+ yearsTnonMaori</v>
      </c>
      <c r="B219">
        <v>2009</v>
      </c>
      <c r="C219" t="s">
        <v>138</v>
      </c>
      <c r="D219" t="s">
        <v>64</v>
      </c>
      <c r="E219" t="s">
        <v>62</v>
      </c>
      <c r="F219">
        <v>20.753383571154366</v>
      </c>
      <c r="G219">
        <v>21.809038500606906</v>
      </c>
      <c r="H219">
        <v>22.904477448497857</v>
      </c>
    </row>
    <row r="220" spans="1:11" x14ac:dyDescent="0.25">
      <c r="A220" t="str">
        <f t="shared" si="8"/>
        <v>2010Breast cancer mortality, 25+ yearsTnonMaori</v>
      </c>
      <c r="B220">
        <v>2010</v>
      </c>
      <c r="C220" t="s">
        <v>138</v>
      </c>
      <c r="D220" t="s">
        <v>64</v>
      </c>
      <c r="E220" t="s">
        <v>62</v>
      </c>
      <c r="F220">
        <v>19.921704833554461</v>
      </c>
      <c r="G220">
        <v>20.948802095285206</v>
      </c>
      <c r="H220">
        <v>22.015123409736674</v>
      </c>
    </row>
    <row r="221" spans="1:11" x14ac:dyDescent="0.25">
      <c r="A221" t="str">
        <f t="shared" si="8"/>
        <v>2011Breast cancer mortality, 25+ yearsTnonMaori</v>
      </c>
      <c r="B221">
        <v>2011</v>
      </c>
      <c r="C221" t="s">
        <v>138</v>
      </c>
      <c r="D221" t="s">
        <v>64</v>
      </c>
      <c r="E221" t="s">
        <v>62</v>
      </c>
      <c r="F221">
        <v>19.757763679298332</v>
      </c>
      <c r="G221">
        <v>20.776748090536039</v>
      </c>
      <c r="H221">
        <v>21.834659479105085</v>
      </c>
    </row>
  </sheetData>
  <sortState xmlns:xlrd2="http://schemas.microsoft.com/office/spreadsheetml/2017/richdata2" ref="A2:K1219">
    <sortCondition ref="C2:C121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1"/>
  <sheetViews>
    <sheetView workbookViewId="0">
      <selection activeCell="D203" sqref="D203"/>
    </sheetView>
  </sheetViews>
  <sheetFormatPr defaultRowHeight="13.2" x14ac:dyDescent="0.25"/>
  <cols>
    <col min="10" max="10" width="20.6640625" customWidth="1"/>
  </cols>
  <sheetData>
    <row r="1" spans="1:10" x14ac:dyDescent="0.25">
      <c r="A1">
        <v>1</v>
      </c>
      <c r="C1" s="1" t="s">
        <v>119</v>
      </c>
      <c r="J1" s="1"/>
    </row>
    <row r="2" spans="1:10" x14ac:dyDescent="0.25">
      <c r="A2">
        <v>2</v>
      </c>
      <c r="C2" s="1" t="s">
        <v>120</v>
      </c>
      <c r="J2" s="3"/>
    </row>
    <row r="3" spans="1:10" x14ac:dyDescent="0.25">
      <c r="A3">
        <v>3</v>
      </c>
      <c r="C3" s="1" t="s">
        <v>121</v>
      </c>
      <c r="J3" s="3"/>
    </row>
    <row r="4" spans="1:10" x14ac:dyDescent="0.25">
      <c r="A4">
        <v>4</v>
      </c>
      <c r="C4" s="1" t="s">
        <v>122</v>
      </c>
      <c r="J4" s="2"/>
    </row>
    <row r="5" spans="1:10" x14ac:dyDescent="0.25">
      <c r="A5">
        <v>5</v>
      </c>
      <c r="C5" s="1" t="s">
        <v>123</v>
      </c>
      <c r="J5" s="2"/>
    </row>
    <row r="6" spans="1:10" x14ac:dyDescent="0.25">
      <c r="A6">
        <v>6</v>
      </c>
      <c r="C6" s="1" t="s">
        <v>124</v>
      </c>
      <c r="J6" s="2"/>
    </row>
    <row r="7" spans="1:10" x14ac:dyDescent="0.25">
      <c r="A7">
        <v>7</v>
      </c>
      <c r="C7" s="1" t="s">
        <v>132</v>
      </c>
      <c r="J7" s="2"/>
    </row>
    <row r="8" spans="1:10" x14ac:dyDescent="0.25">
      <c r="A8">
        <v>8</v>
      </c>
      <c r="C8" s="1" t="s">
        <v>133</v>
      </c>
      <c r="J8" s="2"/>
    </row>
    <row r="9" spans="1:10" x14ac:dyDescent="0.25">
      <c r="A9">
        <v>9</v>
      </c>
      <c r="C9" s="1" t="s">
        <v>137</v>
      </c>
      <c r="J9" s="2"/>
    </row>
    <row r="10" spans="1:10" x14ac:dyDescent="0.25">
      <c r="A10">
        <v>10</v>
      </c>
      <c r="C10" s="6" t="s">
        <v>138</v>
      </c>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Notes</vt:lpstr>
      <vt:lpstr>Māori vs Non-Māori Non-Pacific</vt:lpstr>
      <vt:lpstr>Māori_Non-Māori historic data</vt:lpstr>
      <vt:lpstr>ref</vt:lpstr>
      <vt:lpstr>ethnicdata</vt:lpstr>
      <vt:lpstr>'Māori vs Non-Māori Non-Pacific'!Print_Area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2019-08-06T04:42:41Z</dcterms:modified>
</cp:coreProperties>
</file>