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10 Oral health\"/>
    </mc:Choice>
  </mc:AlternateContent>
  <xr:revisionPtr revIDLastSave="0" documentId="13_ncr:1_{6EC0B44E-3158-4DE1-8AF1-A0FEB7D3E387}"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data'!$A$1:$K$79</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0" i="16" l="1"/>
  <c r="BB10" i="13"/>
  <c r="A3" i="11" l="1"/>
  <c r="A4" i="11"/>
  <c r="A5" i="11"/>
  <c r="A6" i="11"/>
  <c r="A7" i="11"/>
  <c r="A8" i="11"/>
  <c r="A9" i="11"/>
  <c r="A10" i="11"/>
  <c r="A11" i="11"/>
  <c r="A12" i="11"/>
  <c r="A13" i="11"/>
  <c r="A14" i="11"/>
  <c r="A15" i="11"/>
  <c r="R33" i="16" l="1"/>
  <c r="C33" i="16"/>
  <c r="BE29" i="16"/>
  <c r="C33" i="13" l="1"/>
  <c r="C59" i="13" s="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2" i="11"/>
  <c r="BB29" i="13"/>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D39" i="13"/>
  <c r="H41" i="13"/>
  <c r="E42" i="13"/>
  <c r="H40" i="13"/>
  <c r="I43" i="13"/>
  <c r="G41" i="13"/>
  <c r="E44" i="13"/>
  <c r="F45" i="13"/>
  <c r="I45" i="13"/>
  <c r="G43" i="13"/>
  <c r="D40" i="13"/>
  <c r="E43" i="13"/>
  <c r="F40" i="13"/>
  <c r="F44" i="13"/>
  <c r="G40" i="13"/>
  <c r="H45" i="13"/>
  <c r="G44" i="13"/>
  <c r="I42" i="13"/>
  <c r="F43" i="13"/>
  <c r="G45" i="13"/>
  <c r="K63" i="13" s="1"/>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L62" i="13" l="1"/>
  <c r="M64" i="13"/>
  <c r="M63" i="13"/>
  <c r="D46" i="13"/>
  <c r="M65" i="13"/>
  <c r="L63" i="13"/>
  <c r="M62" i="13"/>
  <c r="L65" i="13"/>
  <c r="K62" i="13"/>
  <c r="K65" i="13"/>
  <c r="K64" i="13"/>
  <c r="L64" i="13"/>
  <c r="BY54" i="16"/>
  <c r="BL63" i="16"/>
  <c r="BK67" i="16"/>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<sst xmlns="http://schemas.openxmlformats.org/spreadsheetml/2006/main" count="548" uniqueCount="123">
  <si>
    <t>year</t>
  </si>
  <si>
    <t>type</t>
  </si>
  <si>
    <t>sex</t>
  </si>
  <si>
    <t>ethmn</t>
  </si>
  <si>
    <t>rate</t>
  </si>
  <si>
    <t>AllSex</t>
  </si>
  <si>
    <t>Male</t>
  </si>
  <si>
    <t>Female</t>
  </si>
  <si>
    <t>Year</t>
  </si>
  <si>
    <t>Maori</t>
  </si>
  <si>
    <t>Non-Maori</t>
  </si>
  <si>
    <t>Combo</t>
  </si>
  <si>
    <t>Māori</t>
  </si>
  <si>
    <t>Non-Māori</t>
  </si>
  <si>
    <t>ghost</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</si>
  <si>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</si>
  <si>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</si>
  <si>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</si>
  <si>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</si>
  <si>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</si>
  <si>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</si>
  <si>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</si>
  <si>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</si>
  <si>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</si>
  <si>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</si>
  <si>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</si>
  <si>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</si>
  <si>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</si>
  <si>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</si>
  <si>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</si>
  <si>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</si>
  <si>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</si>
  <si>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</si>
  <si>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</si>
  <si>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</si>
  <si>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</si>
  <si>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</si>
  <si>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</si>
  <si>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</si>
  <si>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</si>
  <si>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</si>
  <si>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</si>
  <si>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</si>
  <si>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</si>
  <si>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</si>
  <si>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</si>
  <si>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</si>
  <si>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</si>
  <si>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</si>
  <si>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</si>
  <si>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</si>
  <si>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</si>
  <si>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</si>
  <si>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</si>
  <si>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</si>
  <si>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</si>
  <si>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</si>
  <si>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</si>
  <si>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</si>
  <si>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</si>
  <si>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</si>
  <si>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</si>
  <si>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</si>
  <si>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</si>
  <si>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</si>
  <si>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</si>
  <si>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</si>
  <si>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</si>
  <si>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</si>
  <si>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</si>
  <si>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</si>
  <si>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</si>
  <si>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</si>
  <si>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</si>
  <si>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</si>
  <si>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</si>
  <si>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</si>
  <si>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</si>
  <si>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</si>
  <si>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</si>
  <si>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</si>
  <si>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</si>
  <si>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</si>
  <si>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</si>
  <si>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</si>
  <si>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</si>
  <si>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</si>
  <si>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</si>
  <si>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</si>
  <si>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</si>
  <si>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</si>
  <si>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</si>
  <si>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</si>
  <si>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</si>
  <si>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</si>
  <si>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</si>
  <si>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</si>
  <si>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If the confidence intervals of two rates do not overlap, the difference in rates is said to be statistically significant.</t>
  </si>
  <si>
    <t>Visited a dental health care worker in previous year</t>
  </si>
  <si>
    <t>Oral Health – Māori / Non-Māori children aged 1–14 years, by sex</t>
  </si>
  <si>
    <t>Oral Health – Māori / Non-Māori children aged 1–14 years</t>
  </si>
  <si>
    <t>Had any teeth extracted due to decay, abscess or infection in previous year</t>
  </si>
  <si>
    <t>Māori boy</t>
  </si>
  <si>
    <t>Māori girl</t>
  </si>
  <si>
    <t>Non-Māori boy</t>
  </si>
  <si>
    <t>Non-Māori girl</t>
  </si>
  <si>
    <t>Māori boy vs non-Māori boy</t>
  </si>
  <si>
    <t>Māori girl vs non-Māori girl</t>
  </si>
  <si>
    <t>Boy</t>
  </si>
  <si>
    <t>Girl</t>
  </si>
  <si>
    <t>Māori boy vs Non-Māori boy</t>
  </si>
  <si>
    <t>Māori girl vs Non-Māori girl</t>
  </si>
  <si>
    <t>Use</t>
  </si>
  <si>
    <t>Description</t>
  </si>
  <si>
    <t>Value</t>
  </si>
  <si>
    <t>LCI</t>
  </si>
  <si>
    <t>UCI</t>
  </si>
  <si>
    <t>Visited dental Health care worker</t>
  </si>
  <si>
    <t>Change for Māori 06/07 to 16/17</t>
  </si>
  <si>
    <t>Change for Non-Māori 06/07 to 16/17</t>
  </si>
  <si>
    <t>Average Māori 11/12 to 16/17</t>
  </si>
  <si>
    <t>Average Non-Māori 11/12 to 16/17</t>
  </si>
  <si>
    <t>Had Teeth Extracted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</si>
</sst>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b/>
      <u/>
      <sz val="10"/>
      <color theme="1"/>
      <name val="Arial"/>
      <family val="2"/>
    </font>
    <font>
      <u/>
      <sz val="11"/>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82">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6"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19" fillId="34" borderId="0" xfId="0" applyNumberFormat="1" applyFont="1" applyFill="1" applyProtection="1">
      <protection locked="0"/>
    </xf>
    <xf numFmtId="164" fontId="0" fillId="34" borderId="0" xfId="0" applyNumberFormat="1" applyFill="1" applyProtection="1">
      <protection locked="0"/>
    </xf>
    <xf numFmtId="0" fontId="19" fillId="34" borderId="0" xfId="0" applyFon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6" fillId="33" borderId="0" xfId="0" applyFont="1" applyFill="1" applyAlignment="1" applyProtection="1">
      <alignment horizontal="right" vertical="top" wrapText="1"/>
      <protection locked="0"/>
    </xf>
    <xf numFmtId="0" fontId="34" fillId="33" borderId="0" xfId="0" applyFont="1" applyFill="1" applyProtection="1">
      <protection locked="0"/>
    </xf>
    <xf numFmtId="0" fontId="35" fillId="33" borderId="0" xfId="0" applyFont="1" applyFill="1" applyProtection="1">
      <protection locked="0"/>
    </xf>
    <xf numFmtId="10" fontId="0" fillId="33" borderId="0" xfId="0" applyNumberFormat="1" applyFill="1" applyBorder="1" applyProtection="1">
      <protection locked="0"/>
    </xf>
    <xf numFmtId="10" fontId="0" fillId="33" borderId="10" xfId="0" applyNumberFormat="1" applyFill="1" applyBorder="1" applyProtection="1">
      <protection locked="0"/>
    </xf>
    <xf numFmtId="2" fontId="0" fillId="33" borderId="13" xfId="0" applyNumberFormat="1" applyFill="1" applyBorder="1" applyProtection="1">
      <protection locked="0"/>
    </xf>
    <xf numFmtId="2" fontId="0" fillId="33" borderId="10" xfId="0" applyNumberFormat="1" applyFill="1" applyBorder="1" applyProtection="1">
      <protection locked="0"/>
    </xf>
    <xf numFmtId="0" fontId="29" fillId="34" borderId="0" xfId="0" applyFont="1" applyFill="1" applyAlignment="1" applyProtection="1">
      <alignment vertical="center"/>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31" fillId="34" borderId="0" xfId="0" applyFont="1" applyFill="1" applyAlignment="1" applyProtection="1">
      <alignment horizontal="left" vertical="top"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center" wrapText="1"/>
      <protection locked="0"/>
    </xf>
    <xf numFmtId="0" fontId="16" fillId="33" borderId="0" xfId="0" applyFont="1" applyFill="1" applyAlignment="1" applyProtection="1">
      <alignment horizontal="center" vertical="top" wrapText="1"/>
      <protection locked="0"/>
    </xf>
    <xf numFmtId="0" fontId="35" fillId="33" borderId="0" xfId="0" applyFont="1" applyFill="1" applyAlignment="1" applyProtection="1">
      <alignment horizontal="center"/>
      <protection locked="0"/>
    </xf>
    <xf numFmtId="0" fontId="0" fillId="33" borderId="0" xfId="0" applyFill="1" applyBorder="1" applyAlignment="1" applyProtection="1">
      <alignment horizontal="center"/>
      <protection locked="0"/>
    </xf>
    <xf numFmtId="0" fontId="0" fillId="33" borderId="10" xfId="0" applyFill="1" applyBorder="1" applyAlignment="1" applyProtection="1">
      <alignment horizontal="center"/>
      <protection locked="0"/>
    </xf>
    <xf numFmtId="0" fontId="0" fillId="33" borderId="13" xfId="0" applyFill="1" applyBorder="1" applyAlignment="1" applyProtection="1">
      <alignment horizontal="center"/>
      <protection locked="0"/>
    </xf>
    <xf numFmtId="0" fontId="22" fillId="33" borderId="0" xfId="0" applyFont="1" applyFill="1" applyBorder="1" applyAlignment="1" applyProtection="1">
      <alignment horizontal="center" vertical="top"/>
      <protection locked="0"/>
    </xf>
    <xf numFmtId="0" fontId="0" fillId="33" borderId="0" xfId="0" applyFill="1" applyAlignment="1" applyProtection="1">
      <alignment horizontal="center"/>
      <protection locked="0"/>
    </xf>
    <xf numFmtId="0" fontId="0" fillId="33" borderId="0" xfId="0" applyFill="1" applyBorder="1" applyAlignment="1" applyProtection="1">
      <alignment horizontal="center" vertical="center"/>
      <protection locked="0"/>
    </xf>
    <xf numFmtId="0" fontId="0" fillId="33" borderId="10" xfId="0" applyFill="1" applyBorder="1" applyAlignment="1" applyProtection="1">
      <alignment horizontal="center" vertical="center"/>
      <protection locked="0"/>
    </xf>
    <xf numFmtId="0" fontId="0" fillId="33" borderId="13" xfId="0" applyFill="1" applyBorder="1" applyAlignment="1" applyProtection="1">
      <alignment horizontal="center" vertical="center"/>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2.8999999999999915</c:v>
                  </c:pt>
                  <c:pt idx="5">
                    <c:v>2.8999999999999915</c:v>
                  </c:pt>
                  <c:pt idx="6">
                    <c:v>2.6000000000000085</c:v>
                  </c:pt>
                  <c:pt idx="7">
                    <c:v>2.4000000000000057</c:v>
                  </c:pt>
                  <c:pt idx="8">
                    <c:v>2.2000000000000028</c:v>
                  </c:pt>
                  <c:pt idx="9">
                    <c:v>2.2000000000000028</c:v>
                  </c:pt>
                  <c:pt idx="10">
                    <c:v>2.1999999999999886</c:v>
                  </c:pt>
                </c:numCache>
              </c:numRef>
            </c:plus>
            <c:minus>
              <c:numRef>
                <c:f>'Māori vs Non-Māori'!$BH$35:$BH$45</c:f>
                <c:numCache>
                  <c:formatCode>General</c:formatCode>
                  <c:ptCount val="11"/>
                  <c:pt idx="0">
                    <c:v>3.1000000000000085</c:v>
                  </c:pt>
                  <c:pt idx="5">
                    <c:v>3.1000000000000085</c:v>
                  </c:pt>
                  <c:pt idx="6">
                    <c:v>2.8999999999999915</c:v>
                  </c:pt>
                  <c:pt idx="7">
                    <c:v>2.7000000000000028</c:v>
                  </c:pt>
                  <c:pt idx="8">
                    <c:v>2.2999999999999972</c:v>
                  </c:pt>
                  <c:pt idx="9">
                    <c:v>2.3999999999999915</c:v>
                  </c:pt>
                  <c:pt idx="10">
                    <c:v>2.4000000000000057</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74.400000000000006</c:v>
                </c:pt>
                <c:pt idx="5">
                  <c:v>77.2</c:v>
                </c:pt>
                <c:pt idx="6">
                  <c:v>79.8</c:v>
                </c:pt>
                <c:pt idx="7">
                  <c:v>82.5</c:v>
                </c:pt>
                <c:pt idx="8">
                  <c:v>82.1</c:v>
                </c:pt>
                <c:pt idx="9">
                  <c:v>82.1</c:v>
                </c:pt>
                <c:pt idx="10">
                  <c:v>82.9</c:v>
                </c:pt>
              </c:numCache>
            </c:numRef>
          </c:val>
          <c:smooth val="0"/>
          <c:extLst>
            <c:ext xmlns:c16="http://schemas.microsoft.com/office/drawing/2014/chart" uri="{C3380CC4-5D6E-409C-BE32-E72D297353CC}">
              <c16:uniqueId val="{00000000-7B07-4E32-A9D1-8652714F7A19}"/>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1.8000000000000114</c:v>
                  </c:pt>
                  <c:pt idx="5">
                    <c:v>2.2999999999999972</c:v>
                  </c:pt>
                  <c:pt idx="6">
                    <c:v>1.7999999999999972</c:v>
                  </c:pt>
                  <c:pt idx="7">
                    <c:v>1.7000000000000028</c:v>
                  </c:pt>
                  <c:pt idx="8">
                    <c:v>1.5</c:v>
                  </c:pt>
                  <c:pt idx="9">
                    <c:v>2.0999999999999943</c:v>
                  </c:pt>
                  <c:pt idx="10">
                    <c:v>2</c:v>
                  </c:pt>
                </c:numCache>
              </c:numRef>
            </c:plus>
            <c:minus>
              <c:numRef>
                <c:f>'Māori vs Non-Māori'!$BK$35:$BK$45</c:f>
                <c:numCache>
                  <c:formatCode>General</c:formatCode>
                  <c:ptCount val="11"/>
                  <c:pt idx="0">
                    <c:v>1.8999999999999915</c:v>
                  </c:pt>
                  <c:pt idx="5">
                    <c:v>2.5</c:v>
                  </c:pt>
                  <c:pt idx="6">
                    <c:v>2</c:v>
                  </c:pt>
                  <c:pt idx="7">
                    <c:v>1.8999999999999915</c:v>
                  </c:pt>
                  <c:pt idx="8">
                    <c:v>1.5999999999999943</c:v>
                  </c:pt>
                  <c:pt idx="9">
                    <c:v>2.4000000000000057</c:v>
                  </c:pt>
                  <c:pt idx="10">
                    <c:v>2.0999999999999943</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75.599999999999994</c:v>
                </c:pt>
                <c:pt idx="5">
                  <c:v>79.400000000000006</c:v>
                </c:pt>
                <c:pt idx="6">
                  <c:v>81.900000000000006</c:v>
                </c:pt>
                <c:pt idx="7">
                  <c:v>84.1</c:v>
                </c:pt>
                <c:pt idx="8">
                  <c:v>84.8</c:v>
                </c:pt>
                <c:pt idx="9">
                  <c:v>82.2</c:v>
                </c:pt>
                <c:pt idx="10">
                  <c:v>83.5</c:v>
                </c:pt>
              </c:numCache>
            </c:numRef>
          </c:val>
          <c:smooth val="0"/>
          <c:extLst>
            <c:ext xmlns:c16="http://schemas.microsoft.com/office/drawing/2014/chart" uri="{C3380CC4-5D6E-409C-BE32-E72D297353CC}">
              <c16:uniqueId val="{00000001-7B07-4E32-A9D1-8652714F7A19}"/>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85.4</c:v>
                </c:pt>
                <c:pt idx="1">
                  <c:v>74</c:v>
                </c:pt>
              </c:numCache>
            </c:numRef>
          </c:val>
          <c:smooth val="0"/>
          <c:extLst>
            <c:ext xmlns:c16="http://schemas.microsoft.com/office/drawing/2014/chart" uri="{C3380CC4-5D6E-409C-BE32-E72D297353CC}">
              <c16:uniqueId val="{00000002-7B07-4E32-A9D1-8652714F7A19}"/>
            </c:ext>
          </c:extLst>
        </c:ser>
        <c:dLbls>
          <c:showLegendKey val="0"/>
          <c:showVal val="0"/>
          <c:showCatName val="0"/>
          <c:showSerName val="0"/>
          <c:showPercent val="0"/>
          <c:showBubbleSize val="0"/>
        </c:dLbls>
        <c:marker val="1"/>
        <c:smooth val="0"/>
        <c:axId val="295113464"/>
        <c:axId val="295113856"/>
      </c:lineChart>
      <c:catAx>
        <c:axId val="29511346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5113856"/>
        <c:crosses val="autoZero"/>
        <c:auto val="1"/>
        <c:lblAlgn val="ctr"/>
        <c:lblOffset val="100"/>
        <c:noMultiLvlLbl val="0"/>
      </c:catAx>
      <c:valAx>
        <c:axId val="29511385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511346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DC7D-408A-8976-C5DCF9380AD6}"/>
              </c:ext>
            </c:extLst>
          </c:dPt>
          <c:errBars>
            <c:errDir val="y"/>
            <c:errBarType val="both"/>
            <c:errValType val="cust"/>
            <c:noEndCap val="0"/>
            <c:plus>
              <c:numRef>
                <c:f>'Māori vs Non-Māori'!$BV$35:$BV$45</c:f>
                <c:numCache>
                  <c:formatCode>General</c:formatCode>
                  <c:ptCount val="11"/>
                  <c:pt idx="0">
                    <c:v>5.0000000000000044E-2</c:v>
                  </c:pt>
                  <c:pt idx="5">
                    <c:v>5.0000000000000044E-2</c:v>
                  </c:pt>
                  <c:pt idx="6">
                    <c:v>4.0000000000000036E-2</c:v>
                  </c:pt>
                  <c:pt idx="7">
                    <c:v>4.0000000000000036E-2</c:v>
                  </c:pt>
                  <c:pt idx="8">
                    <c:v>3.0000000000000027E-2</c:v>
                  </c:pt>
                  <c:pt idx="9">
                    <c:v>4.0000000000000036E-2</c:v>
                  </c:pt>
                  <c:pt idx="10">
                    <c:v>3.0000000000000027E-2</c:v>
                  </c:pt>
                </c:numCache>
              </c:numRef>
            </c:plus>
            <c:minus>
              <c:numRef>
                <c:f>'Māori vs Non-Māori'!$BU$35:$BU$45</c:f>
                <c:numCache>
                  <c:formatCode>General</c:formatCode>
                  <c:ptCount val="11"/>
                  <c:pt idx="0">
                    <c:v>4.0000000000000036E-2</c:v>
                  </c:pt>
                  <c:pt idx="5">
                    <c:v>4.9999999999999933E-2</c:v>
                  </c:pt>
                  <c:pt idx="6">
                    <c:v>4.0000000000000036E-2</c:v>
                  </c:pt>
                  <c:pt idx="7">
                    <c:v>3.0000000000000027E-2</c:v>
                  </c:pt>
                  <c:pt idx="8">
                    <c:v>3.0000000000000027E-2</c:v>
                  </c:pt>
                  <c:pt idx="9">
                    <c:v>4.0000000000000036E-2</c:v>
                  </c:pt>
                  <c:pt idx="10">
                    <c:v>4.0000000000000036E-2</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0.98</c:v>
                </c:pt>
                <c:pt idx="5">
                  <c:v>0.97</c:v>
                </c:pt>
                <c:pt idx="6">
                  <c:v>0.98</c:v>
                </c:pt>
                <c:pt idx="7">
                  <c:v>0.98</c:v>
                </c:pt>
                <c:pt idx="8">
                  <c:v>0.97</c:v>
                </c:pt>
                <c:pt idx="9">
                  <c:v>1</c:v>
                </c:pt>
                <c:pt idx="10">
                  <c:v>1</c:v>
                </c:pt>
              </c:numCache>
            </c:numRef>
          </c:val>
          <c:smooth val="0"/>
          <c:extLst>
            <c:ext xmlns:c16="http://schemas.microsoft.com/office/drawing/2014/chart" uri="{C3380CC4-5D6E-409C-BE32-E72D297353CC}">
              <c16:uniqueId val="{00000001-DC7D-408A-8976-C5DCF9380AD6}"/>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1.01</c:v>
                </c:pt>
                <c:pt idx="1">
                  <c:v>0.96</c:v>
                </c:pt>
              </c:numCache>
            </c:numRef>
          </c:val>
          <c:smooth val="0"/>
          <c:extLst>
            <c:ext xmlns:c16="http://schemas.microsoft.com/office/drawing/2014/chart" uri="{C3380CC4-5D6E-409C-BE32-E72D297353CC}">
              <c16:uniqueId val="{00000002-DC7D-408A-8976-C5DCF9380AD6}"/>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DC7D-408A-8976-C5DCF9380AD6}"/>
            </c:ext>
          </c:extLst>
        </c:ser>
        <c:dLbls>
          <c:showLegendKey val="0"/>
          <c:showVal val="0"/>
          <c:showCatName val="0"/>
          <c:showSerName val="0"/>
          <c:showPercent val="0"/>
          <c:showBubbleSize val="0"/>
        </c:dLbls>
        <c:marker val="1"/>
        <c:smooth val="0"/>
        <c:axId val="295116208"/>
        <c:axId val="294056808"/>
      </c:lineChart>
      <c:catAx>
        <c:axId val="29511620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4056808"/>
        <c:crosses val="autoZero"/>
        <c:auto val="1"/>
        <c:lblAlgn val="ctr"/>
        <c:lblOffset val="100"/>
        <c:tickLblSkip val="1"/>
        <c:noMultiLvlLbl val="0"/>
      </c:catAx>
      <c:valAx>
        <c:axId val="29405680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511620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552C-4DF7-98FA-67170CDF4DA1}"/>
              </c:ext>
            </c:extLst>
          </c:dPt>
          <c:errBars>
            <c:errDir val="y"/>
            <c:errBarType val="both"/>
            <c:errValType val="cust"/>
            <c:noEndCap val="0"/>
            <c:plus>
              <c:numRef>
                <c:f>'Māori vs Non-Māori by sex'!$BL$47:$BL$68</c:f>
                <c:numCache>
                  <c:formatCode>General</c:formatCode>
                  <c:ptCount val="22"/>
                  <c:pt idx="0">
                    <c:v>3.7000000000000028</c:v>
                  </c:pt>
                  <c:pt idx="5">
                    <c:v>3.2999999999999972</c:v>
                  </c:pt>
                  <c:pt idx="6">
                    <c:v>3.5999999999999943</c:v>
                  </c:pt>
                  <c:pt idx="7">
                    <c:v>3</c:v>
                  </c:pt>
                  <c:pt idx="8">
                    <c:v>2.8999999999999915</c:v>
                  </c:pt>
                  <c:pt idx="9">
                    <c:v>3.1000000000000085</c:v>
                  </c:pt>
                  <c:pt idx="10">
                    <c:v>3.0999999999999943</c:v>
                  </c:pt>
                  <c:pt idx="11">
                    <c:v>3.5999999999999943</c:v>
                  </c:pt>
                  <c:pt idx="16">
                    <c:v>4.5</c:v>
                  </c:pt>
                  <c:pt idx="17">
                    <c:v>3.4000000000000057</c:v>
                  </c:pt>
                  <c:pt idx="18">
                    <c:v>3.2000000000000028</c:v>
                  </c:pt>
                  <c:pt idx="19">
                    <c:v>3.1999999999999886</c:v>
                  </c:pt>
                  <c:pt idx="20">
                    <c:v>2.7000000000000028</c:v>
                  </c:pt>
                  <c:pt idx="21">
                    <c:v>2.7999999999999972</c:v>
                  </c:pt>
                </c:numCache>
              </c:numRef>
            </c:plus>
            <c:minus>
              <c:numRef>
                <c:f>'Māori vs Non-Māori by sex'!$BK$47:$BK$68</c:f>
                <c:numCache>
                  <c:formatCode>General</c:formatCode>
                  <c:ptCount val="22"/>
                  <c:pt idx="0">
                    <c:v>4</c:v>
                  </c:pt>
                  <c:pt idx="5">
                    <c:v>3.7000000000000028</c:v>
                  </c:pt>
                  <c:pt idx="6">
                    <c:v>4</c:v>
                  </c:pt>
                  <c:pt idx="7">
                    <c:v>3.4000000000000057</c:v>
                  </c:pt>
                  <c:pt idx="8">
                    <c:v>3.3000000000000114</c:v>
                  </c:pt>
                  <c:pt idx="9">
                    <c:v>3.5999999999999943</c:v>
                  </c:pt>
                  <c:pt idx="10">
                    <c:v>3.6000000000000085</c:v>
                  </c:pt>
                  <c:pt idx="11">
                    <c:v>4</c:v>
                  </c:pt>
                  <c:pt idx="16">
                    <c:v>5.2999999999999972</c:v>
                  </c:pt>
                  <c:pt idx="17">
                    <c:v>4</c:v>
                  </c:pt>
                  <c:pt idx="18">
                    <c:v>3.7999999999999972</c:v>
                  </c:pt>
                  <c:pt idx="19">
                    <c:v>3.8000000000000114</c:v>
                  </c:pt>
                  <c:pt idx="20">
                    <c:v>3.0999999999999943</c:v>
                  </c:pt>
                  <c:pt idx="21">
                    <c:v>3.3000000000000114</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sex'!$BG$47:$BG$68</c:f>
              <c:numCache>
                <c:formatCode>General</c:formatCode>
                <c:ptCount val="22"/>
                <c:pt idx="0">
                  <c:v>74</c:v>
                </c:pt>
                <c:pt idx="5">
                  <c:v>75.400000000000006</c:v>
                </c:pt>
                <c:pt idx="6">
                  <c:v>78.5</c:v>
                </c:pt>
                <c:pt idx="7">
                  <c:v>82.4</c:v>
                </c:pt>
                <c:pt idx="8">
                  <c:v>81.900000000000006</c:v>
                </c:pt>
                <c:pt idx="9">
                  <c:v>81.3</c:v>
                </c:pt>
                <c:pt idx="10">
                  <c:v>82.9</c:v>
                </c:pt>
                <c:pt idx="11">
                  <c:v>74.900000000000006</c:v>
                </c:pt>
                <c:pt idx="16">
                  <c:v>79.2</c:v>
                </c:pt>
                <c:pt idx="17">
                  <c:v>81</c:v>
                </c:pt>
                <c:pt idx="18">
                  <c:v>82.6</c:v>
                </c:pt>
                <c:pt idx="19">
                  <c:v>82.4</c:v>
                </c:pt>
                <c:pt idx="20">
                  <c:v>83</c:v>
                </c:pt>
                <c:pt idx="21">
                  <c:v>82.9</c:v>
                </c:pt>
              </c:numCache>
            </c:numRef>
          </c:val>
          <c:smooth val="0"/>
          <c:extLst>
            <c:ext xmlns:c16="http://schemas.microsoft.com/office/drawing/2014/chart" uri="{C3380CC4-5D6E-409C-BE32-E72D297353CC}">
              <c16:uniqueId val="{00000002-552C-4DF7-98FA-67170CDF4DA1}"/>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552C-4DF7-98FA-67170CDF4DA1}"/>
              </c:ext>
            </c:extLst>
          </c:dPt>
          <c:errBars>
            <c:errDir val="y"/>
            <c:errBarType val="both"/>
            <c:errValType val="cust"/>
            <c:noEndCap val="0"/>
            <c:plus>
              <c:numRef>
                <c:f>'Māori vs Non-Māori by sex'!$BO$47:$BO$68</c:f>
                <c:numCache>
                  <c:formatCode>General</c:formatCode>
                  <c:ptCount val="22"/>
                  <c:pt idx="0">
                    <c:v>2.1999999999999886</c:v>
                  </c:pt>
                  <c:pt idx="5">
                    <c:v>3</c:v>
                  </c:pt>
                  <c:pt idx="6">
                    <c:v>2.7000000000000028</c:v>
                  </c:pt>
                  <c:pt idx="7">
                    <c:v>2.3999999999999915</c:v>
                  </c:pt>
                  <c:pt idx="8">
                    <c:v>2.2000000000000028</c:v>
                  </c:pt>
                  <c:pt idx="9">
                    <c:v>2.6999999999999886</c:v>
                  </c:pt>
                  <c:pt idx="10">
                    <c:v>2.7999999999999972</c:v>
                  </c:pt>
                  <c:pt idx="11">
                    <c:v>2.7999999999999972</c:v>
                  </c:pt>
                  <c:pt idx="16">
                    <c:v>2.5999999999999943</c:v>
                  </c:pt>
                  <c:pt idx="17">
                    <c:v>2.4000000000000057</c:v>
                  </c:pt>
                  <c:pt idx="18">
                    <c:v>2.0999999999999943</c:v>
                  </c:pt>
                  <c:pt idx="19">
                    <c:v>1.7999999999999972</c:v>
                  </c:pt>
                  <c:pt idx="20">
                    <c:v>2.7999999999999972</c:v>
                  </c:pt>
                  <c:pt idx="21">
                    <c:v>2.6000000000000085</c:v>
                  </c:pt>
                </c:numCache>
              </c:numRef>
            </c:plus>
            <c:minus>
              <c:numRef>
                <c:f>'Māori vs Non-Māori by sex'!$BN$47:$BN$68</c:f>
                <c:numCache>
                  <c:formatCode>General</c:formatCode>
                  <c:ptCount val="22"/>
                  <c:pt idx="0">
                    <c:v>2.3000000000000114</c:v>
                  </c:pt>
                  <c:pt idx="5">
                    <c:v>3.3000000000000114</c:v>
                  </c:pt>
                  <c:pt idx="6">
                    <c:v>3</c:v>
                  </c:pt>
                  <c:pt idx="7">
                    <c:v>2.7999999999999972</c:v>
                  </c:pt>
                  <c:pt idx="8">
                    <c:v>2.5999999999999943</c:v>
                  </c:pt>
                  <c:pt idx="9">
                    <c:v>2.9000000000000057</c:v>
                  </c:pt>
                  <c:pt idx="10">
                    <c:v>3.2000000000000028</c:v>
                  </c:pt>
                  <c:pt idx="11">
                    <c:v>2.9000000000000057</c:v>
                  </c:pt>
                  <c:pt idx="16">
                    <c:v>2.7999999999999972</c:v>
                  </c:pt>
                  <c:pt idx="17">
                    <c:v>2.6999999999999886</c:v>
                  </c:pt>
                  <c:pt idx="18">
                    <c:v>2.4000000000000057</c:v>
                  </c:pt>
                  <c:pt idx="19">
                    <c:v>2</c:v>
                  </c:pt>
                  <c:pt idx="20">
                    <c:v>3.3000000000000114</c:v>
                  </c:pt>
                  <c:pt idx="21">
                    <c:v>3</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sex'!$BH$47:$BH$68</c:f>
              <c:numCache>
                <c:formatCode>General</c:formatCode>
                <c:ptCount val="22"/>
                <c:pt idx="0">
                  <c:v>76.900000000000006</c:v>
                </c:pt>
                <c:pt idx="5">
                  <c:v>77.400000000000006</c:v>
                </c:pt>
                <c:pt idx="6">
                  <c:v>81.599999999999994</c:v>
                </c:pt>
                <c:pt idx="7">
                  <c:v>83.2</c:v>
                </c:pt>
                <c:pt idx="8">
                  <c:v>84.3</c:v>
                </c:pt>
                <c:pt idx="9">
                  <c:v>81.900000000000006</c:v>
                </c:pt>
                <c:pt idx="10">
                  <c:v>83.2</c:v>
                </c:pt>
                <c:pt idx="11">
                  <c:v>74.2</c:v>
                </c:pt>
                <c:pt idx="16">
                  <c:v>81.5</c:v>
                </c:pt>
                <c:pt idx="17">
                  <c:v>82.1</c:v>
                </c:pt>
                <c:pt idx="18">
                  <c:v>85</c:v>
                </c:pt>
                <c:pt idx="19">
                  <c:v>85.4</c:v>
                </c:pt>
                <c:pt idx="20">
                  <c:v>82.4</c:v>
                </c:pt>
                <c:pt idx="21">
                  <c:v>83.8</c:v>
                </c:pt>
              </c:numCache>
            </c:numRef>
          </c:val>
          <c:smooth val="0"/>
          <c:extLst>
            <c:ext xmlns:c16="http://schemas.microsoft.com/office/drawing/2014/chart" uri="{C3380CC4-5D6E-409C-BE32-E72D297353CC}">
              <c16:uniqueId val="{00000005-552C-4DF7-98FA-67170CDF4DA1}"/>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sex'!$BI$35:$BI$36</c:f>
              <c:numCache>
                <c:formatCode>General</c:formatCode>
                <c:ptCount val="2"/>
                <c:pt idx="0">
                  <c:v>85.4</c:v>
                </c:pt>
                <c:pt idx="1">
                  <c:v>74</c:v>
                </c:pt>
              </c:numCache>
            </c:numRef>
          </c:val>
          <c:smooth val="0"/>
          <c:extLst>
            <c:ext xmlns:c16="http://schemas.microsoft.com/office/drawing/2014/chart" uri="{C3380CC4-5D6E-409C-BE32-E72D297353CC}">
              <c16:uniqueId val="{00000006-552C-4DF7-98FA-67170CDF4DA1}"/>
            </c:ext>
          </c:extLst>
        </c:ser>
        <c:dLbls>
          <c:showLegendKey val="0"/>
          <c:showVal val="0"/>
          <c:showCatName val="0"/>
          <c:showSerName val="0"/>
          <c:showPercent val="0"/>
          <c:showBubbleSize val="0"/>
        </c:dLbls>
        <c:marker val="1"/>
        <c:smooth val="0"/>
        <c:axId val="296519680"/>
        <c:axId val="296523992"/>
      </c:lineChart>
      <c:catAx>
        <c:axId val="29651968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6523992"/>
        <c:crosses val="autoZero"/>
        <c:auto val="1"/>
        <c:lblAlgn val="ctr"/>
        <c:lblOffset val="100"/>
        <c:noMultiLvlLbl val="0"/>
      </c:catAx>
      <c:valAx>
        <c:axId val="29652399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651968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boy vs Non-Māori boy</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23DE-4862-9CC9-1D208EB342BA}"/>
              </c:ext>
            </c:extLst>
          </c:dPt>
          <c:errBars>
            <c:errDir val="y"/>
            <c:errBarType val="both"/>
            <c:errValType val="cust"/>
            <c:noEndCap val="0"/>
            <c:plus>
              <c:numRef>
                <c:f>'Māori vs Non-Māori by sex'!$BY$47:$BY$57</c:f>
                <c:numCache>
                  <c:formatCode>General</c:formatCode>
                  <c:ptCount val="11"/>
                  <c:pt idx="0">
                    <c:v>6.0000000000000053E-2</c:v>
                  </c:pt>
                  <c:pt idx="5">
                    <c:v>6.0000000000000053E-2</c:v>
                  </c:pt>
                  <c:pt idx="6">
                    <c:v>6.0000000000000053E-2</c:v>
                  </c:pt>
                  <c:pt idx="7">
                    <c:v>5.0000000000000044E-2</c:v>
                  </c:pt>
                  <c:pt idx="8">
                    <c:v>5.0000000000000044E-2</c:v>
                  </c:pt>
                  <c:pt idx="9">
                    <c:v>6.0000000000000053E-2</c:v>
                  </c:pt>
                  <c:pt idx="10">
                    <c:v>5.0000000000000044E-2</c:v>
                  </c:pt>
                </c:numCache>
              </c:numRef>
            </c:plus>
            <c:minus>
              <c:numRef>
                <c:f>'Māori vs Non-Māori by sex'!$BX$47:$BX$57</c:f>
                <c:numCache>
                  <c:formatCode>General</c:formatCode>
                  <c:ptCount val="11"/>
                  <c:pt idx="0">
                    <c:v>4.9999999999999933E-2</c:v>
                  </c:pt>
                  <c:pt idx="5">
                    <c:v>5.9999999999999942E-2</c:v>
                  </c:pt>
                  <c:pt idx="6">
                    <c:v>4.9999999999999933E-2</c:v>
                  </c:pt>
                  <c:pt idx="7">
                    <c:v>4.0000000000000036E-2</c:v>
                  </c:pt>
                  <c:pt idx="8">
                    <c:v>3.9999999999999925E-2</c:v>
                  </c:pt>
                  <c:pt idx="9">
                    <c:v>5.0000000000000044E-2</c:v>
                  </c:pt>
                  <c:pt idx="10">
                    <c:v>5.0000000000000044E-2</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0.96</c:v>
                </c:pt>
                <c:pt idx="5">
                  <c:v>0.97</c:v>
                </c:pt>
                <c:pt idx="6">
                  <c:v>0.96</c:v>
                </c:pt>
                <c:pt idx="7">
                  <c:v>0.99</c:v>
                </c:pt>
                <c:pt idx="8">
                  <c:v>0.97</c:v>
                </c:pt>
                <c:pt idx="9">
                  <c:v>0.99</c:v>
                </c:pt>
                <c:pt idx="10">
                  <c:v>1</c:v>
                </c:pt>
              </c:numCache>
            </c:numRef>
          </c:val>
          <c:smooth val="0"/>
          <c:extLst>
            <c:ext xmlns:c16="http://schemas.microsoft.com/office/drawing/2014/chart" uri="{C3380CC4-5D6E-409C-BE32-E72D297353CC}">
              <c16:uniqueId val="{00000001-23DE-4862-9CC9-1D208EB342BA}"/>
            </c:ext>
          </c:extLst>
        </c:ser>
        <c:ser>
          <c:idx val="3"/>
          <c:order val="1"/>
          <c:tx>
            <c:strRef>
              <c:f>'Māori vs Non-Māori by sex'!$BQ$58</c:f>
              <c:strCache>
                <c:ptCount val="1"/>
                <c:pt idx="0">
                  <c:v>Māori girl vs Non-Māori girl</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6.0000000000000053E-2</c:v>
                  </c:pt>
                  <c:pt idx="5">
                    <c:v>7.0000000000000062E-2</c:v>
                  </c:pt>
                  <c:pt idx="6">
                    <c:v>6.0000000000000053E-2</c:v>
                  </c:pt>
                  <c:pt idx="7">
                    <c:v>5.0000000000000044E-2</c:v>
                  </c:pt>
                  <c:pt idx="8">
                    <c:v>5.0000000000000044E-2</c:v>
                  </c:pt>
                  <c:pt idx="9">
                    <c:v>5.0000000000000044E-2</c:v>
                  </c:pt>
                  <c:pt idx="10">
                    <c:v>5.0000000000000044E-2</c:v>
                  </c:pt>
                </c:numCache>
              </c:numRef>
            </c:plus>
            <c:minus>
              <c:numRef>
                <c:f>'Māori vs Non-Māori by sex'!$BX$58:$BX$68</c:f>
                <c:numCache>
                  <c:formatCode>General</c:formatCode>
                  <c:ptCount val="11"/>
                  <c:pt idx="0">
                    <c:v>6.0000000000000053E-2</c:v>
                  </c:pt>
                  <c:pt idx="5">
                    <c:v>5.9999999999999942E-2</c:v>
                  </c:pt>
                  <c:pt idx="6">
                    <c:v>5.9999999999999942E-2</c:v>
                  </c:pt>
                  <c:pt idx="7">
                    <c:v>3.9999999999999925E-2</c:v>
                  </c:pt>
                  <c:pt idx="8">
                    <c:v>3.9999999999999925E-2</c:v>
                  </c:pt>
                  <c:pt idx="9">
                    <c:v>5.0000000000000044E-2</c:v>
                  </c:pt>
                  <c:pt idx="10">
                    <c:v>5.0000000000000044E-2</c:v>
                  </c:pt>
                </c:numCache>
              </c:numRef>
            </c:minus>
            <c:spPr>
              <a:ln>
                <a:solidFill>
                  <a:schemeClr val="accent2">
                    <a:lumMod val="75000"/>
                  </a:schemeClr>
                </a:solidFill>
              </a:ln>
            </c:spPr>
          </c:errBars>
          <c:val>
            <c:numRef>
              <c:f>'Māori vs Non-Māori by sex'!$BT$58:$BT$68</c:f>
              <c:numCache>
                <c:formatCode>General</c:formatCode>
                <c:ptCount val="11"/>
                <c:pt idx="0">
                  <c:v>1.01</c:v>
                </c:pt>
                <c:pt idx="5">
                  <c:v>0.97</c:v>
                </c:pt>
                <c:pt idx="6">
                  <c:v>0.99</c:v>
                </c:pt>
                <c:pt idx="7">
                  <c:v>0.97</c:v>
                </c:pt>
                <c:pt idx="8">
                  <c:v>0.96</c:v>
                </c:pt>
                <c:pt idx="9">
                  <c:v>1.01</c:v>
                </c:pt>
                <c:pt idx="10">
                  <c:v>0.99</c:v>
                </c:pt>
              </c:numCache>
            </c:numRef>
          </c:val>
          <c:smooth val="0"/>
          <c:extLst>
            <c:ext xmlns:c16="http://schemas.microsoft.com/office/drawing/2014/chart" uri="{C3380CC4-5D6E-409C-BE32-E72D297353CC}">
              <c16:uniqueId val="{00000002-23DE-4862-9CC9-1D208EB342BA}"/>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1.01</c:v>
                </c:pt>
                <c:pt idx="1">
                  <c:v>0.96</c:v>
                </c:pt>
              </c:numCache>
            </c:numRef>
          </c:val>
          <c:smooth val="0"/>
          <c:extLst>
            <c:ext xmlns:c16="http://schemas.microsoft.com/office/drawing/2014/chart" uri="{C3380CC4-5D6E-409C-BE32-E72D297353CC}">
              <c16:uniqueId val="{00000003-23DE-4862-9CC9-1D208EB342BA}"/>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23DE-4862-9CC9-1D208EB342BA}"/>
            </c:ext>
          </c:extLst>
        </c:ser>
        <c:dLbls>
          <c:showLegendKey val="0"/>
          <c:showVal val="0"/>
          <c:showCatName val="0"/>
          <c:showSerName val="0"/>
          <c:showPercent val="0"/>
          <c:showBubbleSize val="0"/>
        </c:dLbls>
        <c:marker val="1"/>
        <c:smooth val="0"/>
        <c:axId val="296520856"/>
        <c:axId val="296520072"/>
      </c:lineChart>
      <c:catAx>
        <c:axId val="29652085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6520072"/>
        <c:crosses val="autoZero"/>
        <c:auto val="1"/>
        <c:lblAlgn val="ctr"/>
        <c:lblOffset val="100"/>
        <c:tickLblSkip val="1"/>
        <c:noMultiLvlLbl val="0"/>
      </c:catAx>
      <c:valAx>
        <c:axId val="29652007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6520856"/>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12</xdr:col>
          <xdr:colOff>68580</xdr:colOff>
          <xdr:row>4</xdr:row>
          <xdr:rowOff>99060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19048</xdr:colOff>
      <xdr:row>5</xdr:row>
      <xdr:rowOff>62662</xdr:rowOff>
    </xdr:from>
    <xdr:to>
      <xdr:col>12</xdr:col>
      <xdr:colOff>685800</xdr:colOff>
      <xdr:row>31</xdr:row>
      <xdr:rowOff>60960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312419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95693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308610</xdr:colOff>
      <xdr:row>5</xdr:row>
      <xdr:rowOff>70282</xdr:rowOff>
    </xdr:from>
    <xdr:to>
      <xdr:col>24</xdr:col>
      <xdr:colOff>266700</xdr:colOff>
      <xdr:row>31</xdr:row>
      <xdr:rowOff>53340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5343"/>
          <a:ext cx="6053779" cy="2519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Visited a dental health care worker in previous year - Children</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53507"/>
          <a:ext cx="3814222" cy="288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506977"/>
          <a:ext cx="1646929" cy="231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0.11133</cdr:y>
    </cdr:to>
    <cdr:sp macro="" textlink="'Māori vs Non-Māori'!$BB$10">
      <cdr:nvSpPr>
        <cdr:cNvPr id="2" name="TextBox 1"/>
        <cdr:cNvSpPr txBox="1"/>
      </cdr:nvSpPr>
      <cdr:spPr>
        <a:xfrm xmlns:a="http://schemas.openxmlformats.org/drawingml/2006/main">
          <a:off x="29363" y="60624"/>
          <a:ext cx="6106430" cy="356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Visited a dental health care worker in previous year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12</xdr:col>
          <xdr:colOff>45720</xdr:colOff>
          <xdr:row>4</xdr:row>
          <xdr:rowOff>99060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541019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60902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26</xdr:col>
      <xdr:colOff>304800</xdr:colOff>
      <xdr:row>31</xdr:row>
      <xdr:rowOff>53340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Visited a dental health care worker in previous year - Children</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Visited a dental health care worker in previous year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zoomScaleNormal="100" workbookViewId="0">
      <selection activeCell="J1" sqref="J1"/>
    </sheetView>
  </sheetViews>
  <sheetFormatPr defaultColWidth="8.88671875" defaultRowHeight="13.2" x14ac:dyDescent="0.25"/>
  <cols>
    <col min="1" max="16384" width="8.88671875" style="6"/>
  </cols>
  <sheetData>
    <row r="1" spans="1:10" ht="37.799999999999997" x14ac:dyDescent="0.25">
      <c r="A1" s="56" t="s">
        <v>59</v>
      </c>
    </row>
    <row r="2" spans="1:10" ht="18" x14ac:dyDescent="0.25">
      <c r="A2" s="57" t="s">
        <v>60</v>
      </c>
    </row>
    <row r="3" spans="1:10" ht="14.25" customHeight="1" x14ac:dyDescent="0.25">
      <c r="A3" s="68" t="s">
        <v>95</v>
      </c>
      <c r="B3" s="68"/>
      <c r="C3" s="68"/>
      <c r="D3" s="68"/>
      <c r="E3" s="68"/>
      <c r="F3" s="68"/>
      <c r="G3" s="68"/>
      <c r="H3" s="68"/>
      <c r="I3" s="68"/>
      <c r="J3" s="68"/>
    </row>
    <row r="4" spans="1:10" ht="14.25" customHeight="1" x14ac:dyDescent="0.25">
      <c r="A4" s="68"/>
      <c r="B4" s="68"/>
      <c r="C4" s="68"/>
      <c r="D4" s="68"/>
      <c r="E4" s="68"/>
      <c r="F4" s="68"/>
      <c r="G4" s="68"/>
      <c r="H4" s="68"/>
      <c r="I4" s="68"/>
      <c r="J4" s="68"/>
    </row>
    <row r="5" spans="1:10" ht="14.25" customHeight="1" x14ac:dyDescent="0.25">
      <c r="A5" s="58"/>
      <c r="B5" s="58"/>
      <c r="C5" s="58"/>
      <c r="D5" s="58"/>
      <c r="E5" s="58"/>
      <c r="F5" s="58"/>
      <c r="G5" s="58"/>
      <c r="H5" s="58"/>
      <c r="I5" s="58"/>
      <c r="J5" s="58"/>
    </row>
    <row r="6" spans="1:10" ht="14.25" customHeight="1" x14ac:dyDescent="0.25">
      <c r="A6" s="68" t="s">
        <v>91</v>
      </c>
      <c r="B6" s="68"/>
      <c r="C6" s="68"/>
      <c r="D6" s="68"/>
      <c r="E6" s="68"/>
      <c r="F6" s="68"/>
      <c r="G6" s="68"/>
      <c r="H6" s="68"/>
      <c r="I6" s="68"/>
      <c r="J6" s="68"/>
    </row>
    <row r="7" spans="1:10" ht="14.25" customHeight="1" x14ac:dyDescent="0.25">
      <c r="A7" s="68"/>
      <c r="B7" s="68"/>
      <c r="C7" s="68"/>
      <c r="D7" s="68"/>
      <c r="E7" s="68"/>
      <c r="F7" s="68"/>
      <c r="G7" s="68"/>
      <c r="H7" s="68"/>
      <c r="I7" s="68"/>
      <c r="J7" s="68"/>
    </row>
    <row r="8" spans="1:10" ht="14.25" customHeight="1" x14ac:dyDescent="0.25">
      <c r="A8" s="68"/>
      <c r="B8" s="68"/>
      <c r="C8" s="68"/>
      <c r="D8" s="68"/>
      <c r="E8" s="68"/>
      <c r="F8" s="68"/>
      <c r="G8" s="68"/>
      <c r="H8" s="68"/>
      <c r="I8" s="68"/>
      <c r="J8" s="68"/>
    </row>
    <row r="9" spans="1:10" ht="14.25" customHeight="1" x14ac:dyDescent="0.25">
      <c r="A9" s="68"/>
      <c r="B9" s="68"/>
      <c r="C9" s="68"/>
      <c r="D9" s="68"/>
      <c r="E9" s="68"/>
      <c r="F9" s="68"/>
      <c r="G9" s="68"/>
      <c r="H9" s="68"/>
      <c r="I9" s="68"/>
      <c r="J9" s="68"/>
    </row>
    <row r="10" spans="1:10" ht="14.25" customHeight="1" x14ac:dyDescent="0.25">
      <c r="A10" s="68"/>
      <c r="B10" s="68"/>
      <c r="C10" s="68"/>
      <c r="D10" s="68"/>
      <c r="E10" s="68"/>
      <c r="F10" s="68"/>
      <c r="G10" s="68"/>
      <c r="H10" s="68"/>
      <c r="I10" s="68"/>
      <c r="J10" s="68"/>
    </row>
    <row r="11" spans="1:10" ht="14.25" customHeight="1" x14ac:dyDescent="0.25">
      <c r="A11" s="59"/>
      <c r="B11" s="59"/>
      <c r="C11" s="59"/>
      <c r="D11" s="59"/>
      <c r="E11" s="59"/>
      <c r="F11" s="59"/>
      <c r="G11" s="59"/>
      <c r="H11" s="59"/>
      <c r="I11" s="59"/>
      <c r="J11" s="59"/>
    </row>
    <row r="12" spans="1:10" ht="18" x14ac:dyDescent="0.25">
      <c r="A12" s="57" t="s">
        <v>61</v>
      </c>
    </row>
    <row r="13" spans="1:10" x14ac:dyDescent="0.25">
      <c r="A13" s="71" t="s">
        <v>62</v>
      </c>
      <c r="B13" s="71"/>
      <c r="C13" s="71"/>
      <c r="D13" s="71"/>
      <c r="E13" s="71"/>
      <c r="F13" s="71"/>
      <c r="G13" s="71"/>
      <c r="H13" s="71"/>
      <c r="I13" s="71"/>
      <c r="J13" s="71"/>
    </row>
    <row r="14" spans="1:10" ht="13.95" customHeight="1" x14ac:dyDescent="0.25">
      <c r="A14" s="71"/>
      <c r="B14" s="71"/>
      <c r="C14" s="71"/>
      <c r="D14" s="71"/>
      <c r="E14" s="71"/>
      <c r="F14" s="71"/>
      <c r="G14" s="71"/>
      <c r="H14" s="71"/>
      <c r="I14" s="71"/>
      <c r="J14" s="71"/>
    </row>
    <row r="15" spans="1:10" ht="13.8" x14ac:dyDescent="0.25">
      <c r="A15" s="60"/>
    </row>
    <row r="16" spans="1:10" ht="18" x14ac:dyDescent="0.25">
      <c r="A16" s="57" t="s">
        <v>63</v>
      </c>
    </row>
    <row r="17" spans="1:10" ht="14.25" customHeight="1" x14ac:dyDescent="0.25">
      <c r="A17" s="68" t="s">
        <v>92</v>
      </c>
      <c r="B17" s="68"/>
      <c r="C17" s="68"/>
      <c r="D17" s="68"/>
      <c r="E17" s="68"/>
      <c r="F17" s="68"/>
      <c r="G17" s="68"/>
      <c r="H17" s="68"/>
      <c r="I17" s="68"/>
      <c r="J17" s="68"/>
    </row>
    <row r="18" spans="1:10" ht="14.25" customHeight="1" x14ac:dyDescent="0.25">
      <c r="A18" s="68"/>
      <c r="B18" s="68"/>
      <c r="C18" s="68"/>
      <c r="D18" s="68"/>
      <c r="E18" s="68"/>
      <c r="F18" s="68"/>
      <c r="G18" s="68"/>
      <c r="H18" s="68"/>
      <c r="I18" s="68"/>
      <c r="J18" s="68"/>
    </row>
    <row r="19" spans="1:10" ht="14.25" customHeight="1" x14ac:dyDescent="0.25">
      <c r="A19" s="68"/>
      <c r="B19" s="68"/>
      <c r="C19" s="68"/>
      <c r="D19" s="68"/>
      <c r="E19" s="68"/>
      <c r="F19" s="68"/>
      <c r="G19" s="68"/>
      <c r="H19" s="68"/>
      <c r="I19" s="68"/>
      <c r="J19" s="68"/>
    </row>
    <row r="20" spans="1:10" ht="14.25" customHeight="1" x14ac:dyDescent="0.25">
      <c r="A20" s="68"/>
      <c r="B20" s="68"/>
      <c r="C20" s="68"/>
      <c r="D20" s="68"/>
      <c r="E20" s="68"/>
      <c r="F20" s="68"/>
      <c r="G20" s="68"/>
      <c r="H20" s="68"/>
      <c r="I20" s="68"/>
      <c r="J20" s="68"/>
    </row>
    <row r="21" spans="1:10" ht="14.25" customHeight="1" x14ac:dyDescent="0.25">
      <c r="A21" s="68"/>
      <c r="B21" s="68"/>
      <c r="C21" s="68"/>
      <c r="D21" s="68"/>
      <c r="E21" s="68"/>
      <c r="F21" s="68"/>
      <c r="G21" s="68"/>
      <c r="H21" s="68"/>
      <c r="I21" s="68"/>
      <c r="J21" s="68"/>
    </row>
    <row r="22" spans="1:10" ht="14.25" customHeight="1" x14ac:dyDescent="0.25">
      <c r="A22" s="68"/>
      <c r="B22" s="68"/>
      <c r="C22" s="68"/>
      <c r="D22" s="68"/>
      <c r="E22" s="68"/>
      <c r="F22" s="68"/>
      <c r="G22" s="68"/>
      <c r="H22" s="68"/>
      <c r="I22" s="68"/>
      <c r="J22" s="68"/>
    </row>
    <row r="23" spans="1:10" ht="14.25" customHeight="1" x14ac:dyDescent="0.25">
      <c r="A23" s="68"/>
      <c r="B23" s="68"/>
      <c r="C23" s="68"/>
      <c r="D23" s="68"/>
      <c r="E23" s="68"/>
      <c r="F23" s="68"/>
      <c r="G23" s="68"/>
      <c r="H23" s="68"/>
      <c r="I23" s="68"/>
      <c r="J23" s="68"/>
    </row>
    <row r="24" spans="1:10" ht="14.25" customHeight="1" x14ac:dyDescent="0.25">
      <c r="A24" s="61"/>
      <c r="B24" s="61"/>
      <c r="C24" s="61"/>
      <c r="D24" s="61"/>
      <c r="E24" s="61"/>
      <c r="F24" s="61"/>
      <c r="G24" s="61"/>
      <c r="H24" s="61"/>
      <c r="I24" s="61"/>
      <c r="J24" s="61"/>
    </row>
    <row r="25" spans="1:10" ht="18" x14ac:dyDescent="0.25">
      <c r="A25" s="57" t="s">
        <v>96</v>
      </c>
    </row>
    <row r="26" spans="1:10" ht="14.25" customHeight="1" x14ac:dyDescent="0.25">
      <c r="A26" s="68" t="s">
        <v>93</v>
      </c>
      <c r="B26" s="68"/>
      <c r="C26" s="68"/>
      <c r="D26" s="68"/>
      <c r="E26" s="68"/>
      <c r="F26" s="68"/>
      <c r="G26" s="68"/>
      <c r="H26" s="68"/>
      <c r="I26" s="68"/>
      <c r="J26" s="68"/>
    </row>
    <row r="27" spans="1:10" ht="14.25" customHeight="1" x14ac:dyDescent="0.25">
      <c r="A27" s="68"/>
      <c r="B27" s="68"/>
      <c r="C27" s="68"/>
      <c r="D27" s="68"/>
      <c r="E27" s="68"/>
      <c r="F27" s="68"/>
      <c r="G27" s="68"/>
      <c r="H27" s="68"/>
      <c r="I27" s="68"/>
      <c r="J27" s="68"/>
    </row>
    <row r="28" spans="1:10" ht="14.25" customHeight="1" x14ac:dyDescent="0.25">
      <c r="A28" s="68"/>
      <c r="B28" s="68"/>
      <c r="C28" s="68"/>
      <c r="D28" s="68"/>
      <c r="E28" s="68"/>
      <c r="F28" s="68"/>
      <c r="G28" s="68"/>
      <c r="H28" s="68"/>
      <c r="I28" s="68"/>
      <c r="J28" s="68"/>
    </row>
    <row r="29" spans="1:10" ht="14.25" customHeight="1" x14ac:dyDescent="0.25">
      <c r="A29" s="68"/>
      <c r="B29" s="68"/>
      <c r="C29" s="68"/>
      <c r="D29" s="68"/>
      <c r="E29" s="68"/>
      <c r="F29" s="68"/>
      <c r="G29" s="68"/>
      <c r="H29" s="68"/>
      <c r="I29" s="68"/>
      <c r="J29" s="68"/>
    </row>
    <row r="30" spans="1:10" ht="14.25" customHeight="1" x14ac:dyDescent="0.25">
      <c r="A30" s="58"/>
      <c r="B30" s="58"/>
      <c r="C30" s="58"/>
      <c r="D30" s="58"/>
      <c r="E30" s="58"/>
      <c r="F30" s="58"/>
      <c r="G30" s="58"/>
      <c r="H30" s="58"/>
      <c r="I30" s="58"/>
      <c r="J30" s="58"/>
    </row>
    <row r="31" spans="1:10" ht="14.25" customHeight="1" x14ac:dyDescent="0.25">
      <c r="A31" s="68" t="s">
        <v>94</v>
      </c>
      <c r="B31" s="68"/>
      <c r="C31" s="68"/>
      <c r="D31" s="68"/>
      <c r="E31" s="68"/>
      <c r="F31" s="68"/>
      <c r="G31" s="68"/>
      <c r="H31" s="68"/>
      <c r="I31" s="68"/>
      <c r="J31" s="68"/>
    </row>
    <row r="32" spans="1:10" ht="14.25" customHeight="1" x14ac:dyDescent="0.25">
      <c r="A32" s="68"/>
      <c r="B32" s="68"/>
      <c r="C32" s="68"/>
      <c r="D32" s="68"/>
      <c r="E32" s="68"/>
      <c r="F32" s="68"/>
      <c r="G32" s="68"/>
      <c r="H32" s="68"/>
      <c r="I32" s="68"/>
      <c r="J32" s="68"/>
    </row>
    <row r="33" spans="1:10" ht="14.25" customHeight="1" x14ac:dyDescent="0.25">
      <c r="A33" s="68"/>
      <c r="B33" s="68"/>
      <c r="C33" s="68"/>
      <c r="D33" s="68"/>
      <c r="E33" s="68"/>
      <c r="F33" s="68"/>
      <c r="G33" s="68"/>
      <c r="H33" s="68"/>
      <c r="I33" s="68"/>
      <c r="J33" s="68"/>
    </row>
    <row r="34" spans="1:10" ht="14.25" customHeight="1" x14ac:dyDescent="0.25">
      <c r="A34" s="68"/>
      <c r="B34" s="68"/>
      <c r="C34" s="68"/>
      <c r="D34" s="68"/>
      <c r="E34" s="68"/>
      <c r="F34" s="68"/>
      <c r="G34" s="68"/>
      <c r="H34" s="68"/>
      <c r="I34" s="68"/>
      <c r="J34" s="68"/>
    </row>
    <row r="35" spans="1:10" ht="14.25" customHeight="1" x14ac:dyDescent="0.25">
      <c r="A35" s="68"/>
      <c r="B35" s="68"/>
      <c r="C35" s="68"/>
      <c r="D35" s="68"/>
      <c r="E35" s="68"/>
      <c r="F35" s="68"/>
      <c r="G35" s="68"/>
      <c r="H35" s="68"/>
      <c r="I35" s="68"/>
      <c r="J35" s="68"/>
    </row>
    <row r="36" spans="1:10" ht="14.25" customHeight="1" x14ac:dyDescent="0.25">
      <c r="A36" s="68"/>
      <c r="B36" s="68"/>
      <c r="C36" s="68"/>
      <c r="D36" s="68"/>
      <c r="E36" s="68"/>
      <c r="F36" s="68"/>
      <c r="G36" s="68"/>
      <c r="H36" s="68"/>
      <c r="I36" s="68"/>
      <c r="J36" s="68"/>
    </row>
    <row r="37" spans="1:10" ht="14.25" customHeight="1" x14ac:dyDescent="0.25">
      <c r="A37" s="68"/>
      <c r="B37" s="68"/>
      <c r="C37" s="68"/>
      <c r="D37" s="68"/>
      <c r="E37" s="68"/>
      <c r="F37" s="68"/>
      <c r="G37" s="68"/>
      <c r="H37" s="68"/>
      <c r="I37" s="68"/>
      <c r="J37" s="68"/>
    </row>
    <row r="38" spans="1:10" ht="14.25" customHeight="1" x14ac:dyDescent="0.25">
      <c r="A38" s="68"/>
      <c r="B38" s="68"/>
      <c r="C38" s="68"/>
      <c r="D38" s="68"/>
      <c r="E38" s="68"/>
      <c r="F38" s="68"/>
      <c r="G38" s="68"/>
      <c r="H38" s="68"/>
      <c r="I38" s="68"/>
      <c r="J38" s="68"/>
    </row>
    <row r="39" spans="1:10" ht="14.25" customHeight="1" x14ac:dyDescent="0.25">
      <c r="A39" s="59"/>
      <c r="B39" s="59"/>
      <c r="C39" s="59"/>
      <c r="D39" s="59"/>
      <c r="E39" s="59"/>
      <c r="F39" s="59"/>
      <c r="G39" s="59"/>
      <c r="H39" s="59"/>
      <c r="I39" s="59"/>
      <c r="J39" s="59"/>
    </row>
    <row r="40" spans="1:10" ht="13.8" thickBot="1" x14ac:dyDescent="0.3">
      <c r="A40" s="62" t="s">
        <v>64</v>
      </c>
    </row>
    <row r="41" spans="1:10" ht="34.200000000000003" customHeight="1" x14ac:dyDescent="0.25">
      <c r="A41" s="63" t="s">
        <v>65</v>
      </c>
      <c r="B41" s="69" t="s">
        <v>66</v>
      </c>
      <c r="C41" s="69" t="s">
        <v>67</v>
      </c>
    </row>
    <row r="42" spans="1:10" ht="13.8" thickBot="1" x14ac:dyDescent="0.3">
      <c r="A42" s="64" t="s">
        <v>68</v>
      </c>
      <c r="B42" s="70"/>
      <c r="C42" s="70"/>
    </row>
    <row r="43" spans="1:10" x14ac:dyDescent="0.25">
      <c r="A43" s="65" t="s">
        <v>69</v>
      </c>
      <c r="B43" s="66">
        <v>67404</v>
      </c>
      <c r="C43" s="65">
        <v>12.81</v>
      </c>
    </row>
    <row r="44" spans="1:10" x14ac:dyDescent="0.25">
      <c r="A44" s="65" t="s">
        <v>70</v>
      </c>
      <c r="B44" s="66">
        <v>66186</v>
      </c>
      <c r="C44" s="65">
        <v>12.58</v>
      </c>
    </row>
    <row r="45" spans="1:10" x14ac:dyDescent="0.25">
      <c r="A45" s="65" t="s">
        <v>71</v>
      </c>
      <c r="B45" s="66">
        <v>62838</v>
      </c>
      <c r="C45" s="65">
        <v>11.94</v>
      </c>
    </row>
    <row r="46" spans="1:10" x14ac:dyDescent="0.25">
      <c r="A46" s="65" t="s">
        <v>72</v>
      </c>
      <c r="B46" s="66">
        <v>49587</v>
      </c>
      <c r="C46" s="65">
        <v>9.42</v>
      </c>
    </row>
    <row r="47" spans="1:10" x14ac:dyDescent="0.25">
      <c r="A47" s="65" t="s">
        <v>73</v>
      </c>
      <c r="B47" s="66">
        <v>42153</v>
      </c>
      <c r="C47" s="65">
        <v>8.01</v>
      </c>
    </row>
    <row r="48" spans="1:10" x14ac:dyDescent="0.25">
      <c r="A48" s="65" t="s">
        <v>74</v>
      </c>
      <c r="B48" s="66">
        <v>40218</v>
      </c>
      <c r="C48" s="65">
        <v>7.64</v>
      </c>
    </row>
    <row r="49" spans="1:10" x14ac:dyDescent="0.25">
      <c r="A49" s="65" t="s">
        <v>75</v>
      </c>
      <c r="B49" s="66">
        <v>39231</v>
      </c>
      <c r="C49" s="65">
        <v>7.46</v>
      </c>
    </row>
    <row r="50" spans="1:10" x14ac:dyDescent="0.25">
      <c r="A50" s="65" t="s">
        <v>76</v>
      </c>
      <c r="B50" s="66">
        <v>38412</v>
      </c>
      <c r="C50" s="65">
        <v>7.3</v>
      </c>
    </row>
    <row r="51" spans="1:10" x14ac:dyDescent="0.25">
      <c r="A51" s="65" t="s">
        <v>77</v>
      </c>
      <c r="B51" s="66">
        <v>32832</v>
      </c>
      <c r="C51" s="65">
        <v>6.24</v>
      </c>
    </row>
    <row r="52" spans="1:10" x14ac:dyDescent="0.25">
      <c r="A52" s="65" t="s">
        <v>78</v>
      </c>
      <c r="B52" s="66">
        <v>25101</v>
      </c>
      <c r="C52" s="65">
        <v>4.7699999999999996</v>
      </c>
    </row>
    <row r="53" spans="1:10" x14ac:dyDescent="0.25">
      <c r="A53" s="65" t="s">
        <v>79</v>
      </c>
      <c r="B53" s="66">
        <v>19335</v>
      </c>
      <c r="C53" s="65">
        <v>3.67</v>
      </c>
    </row>
    <row r="54" spans="1:10" x14ac:dyDescent="0.25">
      <c r="A54" s="65" t="s">
        <v>80</v>
      </c>
      <c r="B54" s="66">
        <v>13740</v>
      </c>
      <c r="C54" s="65">
        <v>2.61</v>
      </c>
    </row>
    <row r="55" spans="1:10" x14ac:dyDescent="0.25">
      <c r="A55" s="65" t="s">
        <v>81</v>
      </c>
      <c r="B55" s="66">
        <v>11424</v>
      </c>
      <c r="C55" s="65">
        <v>2.17</v>
      </c>
    </row>
    <row r="56" spans="1:10" x14ac:dyDescent="0.25">
      <c r="A56" s="65" t="s">
        <v>82</v>
      </c>
      <c r="B56" s="65">
        <v>8043</v>
      </c>
      <c r="C56" s="65">
        <v>1.53</v>
      </c>
    </row>
    <row r="57" spans="1:10" x14ac:dyDescent="0.25">
      <c r="A57" s="65" t="s">
        <v>83</v>
      </c>
      <c r="B57" s="65">
        <v>5046</v>
      </c>
      <c r="C57" s="65">
        <v>0.96</v>
      </c>
    </row>
    <row r="58" spans="1:10" x14ac:dyDescent="0.25">
      <c r="A58" s="65" t="s">
        <v>84</v>
      </c>
      <c r="B58" s="65">
        <v>2736</v>
      </c>
      <c r="C58" s="65">
        <v>0.52</v>
      </c>
    </row>
    <row r="59" spans="1:10" x14ac:dyDescent="0.25">
      <c r="A59" s="65" t="s">
        <v>85</v>
      </c>
      <c r="B59" s="65">
        <v>1251</v>
      </c>
      <c r="C59" s="65">
        <v>0.24</v>
      </c>
    </row>
    <row r="60" spans="1:10" ht="13.8" thickBot="1" x14ac:dyDescent="0.3">
      <c r="A60" s="67" t="s">
        <v>86</v>
      </c>
      <c r="B60" s="67">
        <v>699</v>
      </c>
      <c r="C60" s="67">
        <v>0.13</v>
      </c>
    </row>
    <row r="61" spans="1:10" ht="13.8" x14ac:dyDescent="0.25">
      <c r="A61" s="60"/>
    </row>
    <row r="62" spans="1:10" ht="18" x14ac:dyDescent="0.25">
      <c r="A62" s="57" t="s">
        <v>87</v>
      </c>
    </row>
    <row r="63" spans="1:10" ht="15.75" customHeight="1" x14ac:dyDescent="0.25">
      <c r="A63" s="68" t="s">
        <v>89</v>
      </c>
      <c r="B63" s="68"/>
      <c r="C63" s="68"/>
      <c r="D63" s="68"/>
      <c r="E63" s="68"/>
      <c r="F63" s="68"/>
      <c r="G63" s="68"/>
      <c r="H63" s="68"/>
      <c r="I63" s="68"/>
      <c r="J63" s="68"/>
    </row>
    <row r="64" spans="1:10" ht="15.75" customHeight="1" x14ac:dyDescent="0.25">
      <c r="A64" s="68"/>
      <c r="B64" s="68"/>
      <c r="C64" s="68"/>
      <c r="D64" s="68"/>
      <c r="E64" s="68"/>
      <c r="F64" s="68"/>
      <c r="G64" s="68"/>
      <c r="H64" s="68"/>
      <c r="I64" s="68"/>
      <c r="J64" s="68"/>
    </row>
    <row r="65" spans="1:10" ht="15.75" customHeight="1" x14ac:dyDescent="0.25">
      <c r="A65" s="68"/>
      <c r="B65" s="68"/>
      <c r="C65" s="68"/>
      <c r="D65" s="68"/>
      <c r="E65" s="68"/>
      <c r="F65" s="68"/>
      <c r="G65" s="68"/>
      <c r="H65" s="68"/>
      <c r="I65" s="68"/>
      <c r="J65" s="68"/>
    </row>
    <row r="66" spans="1:10" ht="14.25" customHeight="1" x14ac:dyDescent="0.25">
      <c r="A66" s="68"/>
      <c r="B66" s="68"/>
      <c r="C66" s="68"/>
      <c r="D66" s="68"/>
      <c r="E66" s="68"/>
      <c r="F66" s="68"/>
      <c r="G66" s="68"/>
      <c r="H66" s="68"/>
      <c r="I66" s="68"/>
      <c r="J66" s="68"/>
    </row>
    <row r="67" spans="1:10" ht="14.25" customHeight="1" x14ac:dyDescent="0.25">
      <c r="A67" s="68"/>
      <c r="B67" s="68"/>
      <c r="C67" s="68"/>
      <c r="D67" s="68"/>
      <c r="E67" s="68"/>
      <c r="F67" s="68"/>
      <c r="G67" s="68"/>
      <c r="H67" s="68"/>
      <c r="I67" s="68"/>
      <c r="J67" s="68"/>
    </row>
    <row r="68" spans="1:10" ht="14.25" customHeight="1" x14ac:dyDescent="0.25">
      <c r="A68" s="58"/>
      <c r="B68" s="58"/>
      <c r="C68" s="58"/>
      <c r="D68" s="58"/>
      <c r="E68" s="58"/>
      <c r="F68" s="58"/>
      <c r="G68" s="58"/>
      <c r="H68" s="58"/>
      <c r="I68" s="58"/>
      <c r="J68" s="58"/>
    </row>
    <row r="69" spans="1:10" ht="18" x14ac:dyDescent="0.25">
      <c r="A69" s="57" t="s">
        <v>88</v>
      </c>
    </row>
    <row r="70" spans="1:10" ht="14.25" customHeight="1" x14ac:dyDescent="0.25">
      <c r="A70" s="68" t="s">
        <v>90</v>
      </c>
      <c r="B70" s="68"/>
      <c r="C70" s="68"/>
      <c r="D70" s="68"/>
      <c r="E70" s="68"/>
      <c r="F70" s="68"/>
      <c r="G70" s="68"/>
      <c r="H70" s="68"/>
      <c r="I70" s="68"/>
      <c r="J70" s="68"/>
    </row>
    <row r="71" spans="1:10" ht="14.25" customHeight="1" x14ac:dyDescent="0.25">
      <c r="A71" s="68"/>
      <c r="B71" s="68"/>
      <c r="C71" s="68"/>
      <c r="D71" s="68"/>
      <c r="E71" s="68"/>
      <c r="F71" s="68"/>
      <c r="G71" s="68"/>
      <c r="H71" s="68"/>
      <c r="I71" s="68"/>
      <c r="J71" s="68"/>
    </row>
    <row r="72" spans="1:10" ht="14.25" customHeight="1" x14ac:dyDescent="0.25">
      <c r="A72" s="68"/>
      <c r="B72" s="68"/>
      <c r="C72" s="68"/>
      <c r="D72" s="68"/>
      <c r="E72" s="68"/>
      <c r="F72" s="68"/>
      <c r="G72" s="68"/>
      <c r="H72" s="68"/>
      <c r="I72" s="68"/>
      <c r="J72" s="68"/>
    </row>
    <row r="73" spans="1:10" ht="14.25" customHeight="1" x14ac:dyDescent="0.25">
      <c r="A73" s="68"/>
      <c r="B73" s="68"/>
      <c r="C73" s="68"/>
      <c r="D73" s="68"/>
      <c r="E73" s="68"/>
      <c r="F73" s="68"/>
      <c r="G73" s="68"/>
      <c r="H73" s="68"/>
      <c r="I73" s="68"/>
      <c r="J73" s="68"/>
    </row>
    <row r="74" spans="1:10" ht="13.2" customHeight="1" x14ac:dyDescent="0.25">
      <c r="A74" s="68"/>
      <c r="B74" s="68"/>
      <c r="C74" s="68"/>
      <c r="D74" s="68"/>
      <c r="E74" s="68"/>
      <c r="F74" s="68"/>
      <c r="G74" s="68"/>
      <c r="H74" s="68"/>
      <c r="I74" s="68"/>
      <c r="J74" s="68"/>
    </row>
    <row r="75" spans="1:10" ht="13.2" customHeight="1" x14ac:dyDescent="0.25">
      <c r="A75" s="68"/>
      <c r="B75" s="68"/>
      <c r="C75" s="68"/>
      <c r="D75" s="68"/>
      <c r="E75" s="68"/>
      <c r="F75" s="68"/>
      <c r="G75" s="68"/>
      <c r="H75" s="68"/>
      <c r="I75" s="68"/>
      <c r="J75" s="68"/>
    </row>
    <row r="76" spans="1:10" ht="13.2" customHeight="1" x14ac:dyDescent="0.25">
      <c r="A76" s="68"/>
      <c r="B76" s="68"/>
      <c r="C76" s="68"/>
      <c r="D76" s="68"/>
      <c r="E76" s="68"/>
      <c r="F76" s="68"/>
      <c r="G76" s="68"/>
      <c r="H76" s="68"/>
      <c r="I76" s="68"/>
      <c r="J76" s="68"/>
    </row>
    <row r="77" spans="1:10" ht="13.2" customHeight="1" x14ac:dyDescent="0.25">
      <c r="A77" s="61"/>
      <c r="B77" s="61"/>
      <c r="C77" s="61"/>
      <c r="D77" s="61"/>
      <c r="E77" s="61"/>
      <c r="F77" s="61"/>
      <c r="G77" s="61"/>
      <c r="H77" s="61"/>
      <c r="I77" s="61"/>
      <c r="J77" s="61"/>
    </row>
  </sheetData>
  <sheetProtection algorithmName="SHA-512" hashValue="2O1kgk0eEFkthoRe/AtHhXDOtqRsqZSOHXnfedcn2Fls4iGzzFu5cnMgp+nu54yIZoYCZ/YJ5AR+bsljzKK4gw==" saltValue="EAFds7ZQLzsxoeOUc5NoXQ==" spinCount="100000" sheet="1" objects="1" scenarios="1" selectLockedCells="1" selectUnlockedCells="1"/>
  <mergeCells count="10">
    <mergeCell ref="A70:J76"/>
    <mergeCell ref="B41:B42"/>
    <mergeCell ref="C41:C42"/>
    <mergeCell ref="A63:J67"/>
    <mergeCell ref="A3:J4"/>
    <mergeCell ref="A6:J10"/>
    <mergeCell ref="A13:J14"/>
    <mergeCell ref="A17:J23"/>
    <mergeCell ref="A26:J29"/>
    <mergeCell ref="A31:J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101"/>
  <sheetViews>
    <sheetView zoomScaleNormal="100" workbookViewId="0">
      <pane ySplit="5" topLeftCell="A6" activePane="bottomLeft" state="frozen"/>
      <selection pane="bottomLeft" activeCell="G108" sqref="G108"/>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2" width="9.109375" style="6"/>
    <col min="13" max="13" width="11.109375" style="6" customWidth="1"/>
    <col min="14" max="14" width="4.5546875" style="6" customWidth="1"/>
    <col min="15" max="15" width="9.109375" style="6"/>
    <col min="16" max="16" width="10.88671875" style="6" customWidth="1"/>
    <col min="17" max="17" width="9.88671875" style="6" customWidth="1"/>
    <col min="18" max="18" width="13.44140625" style="6" customWidth="1"/>
    <col min="19" max="19" width="12.6640625" style="6" customWidth="1"/>
    <col min="20" max="25" width="9.109375" style="6"/>
    <col min="26" max="26" width="9.109375" style="8"/>
    <col min="27" max="51" width="9.109375" style="8" customWidth="1"/>
    <col min="52" max="52" width="9.109375" style="9" customWidth="1"/>
    <col min="53" max="62" width="9.109375" style="9"/>
    <col min="63" max="16384" width="9.109375" style="6"/>
  </cols>
  <sheetData>
    <row r="1" spans="2:81" ht="21" customHeight="1" x14ac:dyDescent="0.25">
      <c r="B1" s="4" t="s">
        <v>100</v>
      </c>
      <c r="C1" s="5"/>
      <c r="D1" s="5"/>
      <c r="Y1" s="7"/>
      <c r="AZ1" s="8"/>
      <c r="BA1" s="8"/>
      <c r="BB1" s="8"/>
      <c r="BC1" s="8"/>
      <c r="BD1" s="8"/>
      <c r="BE1" s="8"/>
      <c r="BF1" s="8"/>
      <c r="BG1" s="8"/>
      <c r="BH1" s="8"/>
      <c r="BI1" s="8"/>
      <c r="BJ1" s="8"/>
      <c r="BK1" s="8"/>
      <c r="BL1" s="8"/>
      <c r="BM1" s="8"/>
      <c r="BN1" s="8"/>
    </row>
    <row r="2" spans="2:81" ht="10.5" customHeight="1" x14ac:dyDescent="0.25">
      <c r="Y2" s="10"/>
      <c r="AZ2" s="8"/>
      <c r="BK2" s="9"/>
      <c r="BL2" s="9"/>
      <c r="BM2" s="9"/>
      <c r="BN2" s="9"/>
      <c r="BO2" s="9"/>
      <c r="BP2" s="9"/>
      <c r="BQ2" s="9"/>
      <c r="BR2" s="9"/>
      <c r="BS2" s="9"/>
      <c r="BT2" s="9"/>
      <c r="BU2" s="9"/>
      <c r="BV2" s="9"/>
      <c r="BW2" s="9"/>
      <c r="BX2" s="9"/>
      <c r="BY2" s="9"/>
      <c r="BZ2" s="9"/>
      <c r="CA2" s="9"/>
      <c r="CB2" s="9"/>
      <c r="CC2" s="9"/>
    </row>
    <row r="3" spans="2:81"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6"/>
      <c r="AZ3" s="8"/>
      <c r="BK3" s="9"/>
      <c r="BL3" s="9"/>
      <c r="BM3" s="9"/>
      <c r="BN3" s="9"/>
      <c r="BO3" s="9"/>
      <c r="BP3" s="9"/>
      <c r="BQ3" s="9"/>
      <c r="BR3" s="9"/>
      <c r="BS3" s="9"/>
      <c r="BT3" s="9"/>
      <c r="BU3" s="9"/>
      <c r="BV3" s="9"/>
      <c r="BW3" s="9"/>
      <c r="BX3" s="9"/>
      <c r="BY3" s="9"/>
      <c r="BZ3" s="9"/>
      <c r="CA3" s="9"/>
      <c r="CB3" s="9"/>
      <c r="CC3" s="9"/>
    </row>
    <row r="4" spans="2:81" x14ac:dyDescent="0.25">
      <c r="B4" s="11"/>
      <c r="C4" s="12" t="s">
        <v>15</v>
      </c>
      <c r="D4" s="11"/>
      <c r="E4" s="11"/>
      <c r="F4" s="11"/>
      <c r="G4" s="11"/>
      <c r="H4" s="11"/>
      <c r="I4" s="11"/>
      <c r="J4" s="12"/>
      <c r="K4" s="11"/>
      <c r="L4" s="11"/>
      <c r="M4" s="11"/>
      <c r="N4" s="11"/>
      <c r="O4" s="11"/>
      <c r="P4" s="11"/>
      <c r="Q4" s="11"/>
      <c r="R4" s="11"/>
      <c r="S4" s="11"/>
      <c r="T4" s="11"/>
      <c r="U4" s="11"/>
      <c r="V4" s="11"/>
      <c r="W4" s="11"/>
      <c r="X4" s="11"/>
      <c r="Y4" s="11"/>
      <c r="Z4" s="6"/>
      <c r="AZ4" s="8"/>
      <c r="BB4" s="9">
        <v>1</v>
      </c>
      <c r="BK4" s="9"/>
      <c r="BL4" s="9"/>
      <c r="BM4" s="9"/>
      <c r="BN4" s="9"/>
      <c r="BO4" s="9"/>
      <c r="BP4" s="9"/>
      <c r="BQ4" s="9"/>
      <c r="BR4" s="9"/>
      <c r="BS4" s="9"/>
      <c r="BT4" s="9"/>
      <c r="BU4" s="9"/>
      <c r="BV4" s="9"/>
      <c r="BW4" s="9"/>
      <c r="BX4" s="9"/>
      <c r="BY4" s="9"/>
      <c r="BZ4" s="9"/>
      <c r="CA4" s="9"/>
      <c r="CB4" s="9"/>
      <c r="CC4" s="9"/>
    </row>
    <row r="5" spans="2:81"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6"/>
      <c r="AZ5" s="8"/>
      <c r="BK5" s="9"/>
      <c r="BL5" s="9"/>
      <c r="BM5" s="9"/>
      <c r="BN5" s="9"/>
      <c r="BO5" s="9"/>
      <c r="BP5" s="9"/>
      <c r="BQ5" s="9"/>
      <c r="BR5" s="9"/>
      <c r="BS5" s="9"/>
      <c r="BT5" s="9"/>
      <c r="BU5" s="9"/>
      <c r="BV5" s="9"/>
      <c r="BW5" s="9"/>
      <c r="BX5" s="9"/>
      <c r="BY5" s="9"/>
      <c r="BZ5" s="9"/>
      <c r="CA5" s="9"/>
      <c r="CB5" s="9"/>
      <c r="CC5" s="9"/>
    </row>
    <row r="6" spans="2:81" x14ac:dyDescent="0.25">
      <c r="B6" s="11"/>
      <c r="C6" s="11"/>
      <c r="D6" s="11"/>
      <c r="E6" s="11"/>
      <c r="F6" s="11"/>
      <c r="G6" s="11"/>
      <c r="H6" s="11"/>
      <c r="I6" s="11"/>
      <c r="J6" s="11"/>
      <c r="K6" s="11"/>
      <c r="L6" s="11"/>
      <c r="M6" s="11"/>
      <c r="N6" s="11"/>
      <c r="O6" s="11"/>
      <c r="P6" s="11"/>
      <c r="Q6" s="11"/>
      <c r="R6" s="11"/>
      <c r="S6" s="11"/>
      <c r="T6" s="11"/>
      <c r="U6" s="11"/>
      <c r="V6" s="11"/>
      <c r="W6" s="11"/>
      <c r="X6" s="11"/>
      <c r="Y6" s="11"/>
      <c r="Z6" s="6"/>
      <c r="AZ6" s="8"/>
      <c r="BK6" s="9"/>
      <c r="BL6" s="9"/>
      <c r="BM6" s="9"/>
      <c r="BN6" s="9"/>
      <c r="BO6" s="9"/>
      <c r="BP6" s="9"/>
      <c r="BQ6" s="9"/>
      <c r="BR6" s="9"/>
      <c r="BS6" s="9"/>
      <c r="BT6" s="9"/>
      <c r="BU6" s="9"/>
      <c r="BV6" s="9"/>
      <c r="BW6" s="9"/>
      <c r="BX6" s="9"/>
      <c r="BY6" s="9"/>
      <c r="BZ6" s="9"/>
      <c r="CA6" s="9"/>
      <c r="CB6" s="9"/>
      <c r="CC6" s="9"/>
    </row>
    <row r="7" spans="2:81" x14ac:dyDescent="0.25">
      <c r="B7" s="11"/>
      <c r="C7" s="11"/>
      <c r="D7" s="11"/>
      <c r="E7" s="11"/>
      <c r="F7" s="11"/>
      <c r="G7" s="11"/>
      <c r="H7" s="11"/>
      <c r="I7" s="11"/>
      <c r="J7" s="11"/>
      <c r="K7" s="11"/>
      <c r="L7" s="11"/>
      <c r="M7" s="11"/>
      <c r="N7" s="11"/>
      <c r="O7" s="11"/>
      <c r="P7" s="11"/>
      <c r="Q7" s="11"/>
      <c r="R7" s="11"/>
      <c r="S7" s="11"/>
      <c r="T7" s="11"/>
      <c r="U7" s="11"/>
      <c r="V7" s="11"/>
      <c r="W7" s="11"/>
      <c r="X7" s="11"/>
      <c r="Y7" s="11"/>
      <c r="Z7" s="6"/>
      <c r="AZ7" s="8"/>
      <c r="BK7" s="9"/>
      <c r="BL7" s="9"/>
      <c r="BM7" s="9"/>
      <c r="BN7" s="9"/>
      <c r="BO7" s="9"/>
      <c r="BP7" s="9"/>
      <c r="BQ7" s="9"/>
      <c r="BR7" s="9"/>
      <c r="BS7" s="9"/>
      <c r="BT7" s="9"/>
      <c r="BU7" s="9"/>
      <c r="BV7" s="9"/>
      <c r="BW7" s="9"/>
      <c r="BX7" s="9"/>
      <c r="BY7" s="9"/>
      <c r="BZ7" s="9"/>
      <c r="CA7" s="9"/>
      <c r="CB7" s="9"/>
      <c r="CC7" s="9"/>
    </row>
    <row r="8" spans="2:81" ht="12" customHeight="1" x14ac:dyDescent="0.3">
      <c r="B8" s="11"/>
      <c r="C8" s="13"/>
      <c r="D8" s="11"/>
      <c r="E8" s="11"/>
      <c r="F8" s="11"/>
      <c r="G8" s="11"/>
      <c r="H8" s="11"/>
      <c r="I8" s="11"/>
      <c r="J8" s="11"/>
      <c r="K8" s="11"/>
      <c r="L8" s="11"/>
      <c r="M8" s="11"/>
      <c r="N8" s="13"/>
      <c r="O8" s="11"/>
      <c r="P8" s="11"/>
      <c r="Q8" s="11"/>
      <c r="R8" s="11"/>
      <c r="S8" s="11"/>
      <c r="T8" s="11"/>
      <c r="U8" s="11"/>
      <c r="V8" s="11"/>
      <c r="W8" s="11"/>
      <c r="X8" s="11"/>
      <c r="Y8" s="11"/>
      <c r="Z8" s="6"/>
      <c r="AZ8" s="8"/>
      <c r="BB8" s="9" t="s">
        <v>33</v>
      </c>
      <c r="BK8" s="9"/>
      <c r="BL8" s="9"/>
      <c r="BM8" s="9"/>
      <c r="BN8" s="9"/>
      <c r="BO8" s="9"/>
      <c r="BP8" s="9"/>
      <c r="BQ8" s="9"/>
      <c r="BR8" s="9"/>
      <c r="BS8" s="9"/>
      <c r="BT8" s="9"/>
      <c r="BU8" s="9"/>
      <c r="BV8" s="9"/>
      <c r="BW8" s="9"/>
      <c r="BX8" s="9"/>
      <c r="BY8" s="9"/>
      <c r="BZ8" s="9"/>
      <c r="CA8" s="9"/>
      <c r="CB8" s="9"/>
      <c r="CC8" s="9"/>
    </row>
    <row r="9" spans="2:81"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6"/>
      <c r="AZ9" s="8"/>
      <c r="BK9" s="9"/>
      <c r="BL9" s="9"/>
      <c r="BM9" s="9"/>
      <c r="BN9" s="9"/>
      <c r="BO9" s="9"/>
      <c r="BP9" s="9"/>
      <c r="BQ9" s="9"/>
      <c r="BR9" s="9"/>
      <c r="BS9" s="9"/>
      <c r="BT9" s="9"/>
      <c r="BU9" s="9"/>
      <c r="BV9" s="9"/>
      <c r="BW9" s="9"/>
      <c r="BX9" s="9"/>
      <c r="BY9" s="9"/>
      <c r="BZ9" s="9"/>
      <c r="CA9" s="9"/>
      <c r="CB9" s="9"/>
      <c r="CC9" s="9"/>
    </row>
    <row r="10" spans="2:81"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6"/>
      <c r="AZ10" s="8"/>
      <c r="BB10" s="9" t="str">
        <f>VLOOKUP($BB$4, RefCauseofDeath, 3,FALSE)&amp;" - Children"</f>
        <v>Visited a dental health care worker in previous year - Children</v>
      </c>
      <c r="BK10" s="9"/>
      <c r="BL10" s="9"/>
      <c r="BM10" s="9"/>
      <c r="BN10" s="9"/>
      <c r="BO10" s="9"/>
      <c r="BP10" s="9"/>
      <c r="BQ10" s="9"/>
      <c r="BR10" s="9"/>
      <c r="BS10" s="9"/>
      <c r="BT10" s="9"/>
      <c r="BU10" s="9"/>
      <c r="BV10" s="9"/>
      <c r="BW10" s="9"/>
      <c r="BX10" s="9"/>
      <c r="BY10" s="9"/>
      <c r="BZ10" s="9"/>
      <c r="CA10" s="9"/>
      <c r="CB10" s="9"/>
      <c r="CC10" s="9"/>
    </row>
    <row r="11" spans="2:81"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6"/>
      <c r="AZ11" s="8"/>
      <c r="BK11" s="9"/>
      <c r="BL11" s="9"/>
      <c r="BM11" s="9"/>
      <c r="BN11" s="9"/>
      <c r="BO11" s="9"/>
      <c r="BP11" s="9"/>
      <c r="BQ11" s="9"/>
      <c r="BR11" s="9"/>
      <c r="BS11" s="9"/>
      <c r="BT11" s="9"/>
      <c r="BU11" s="9"/>
      <c r="BV11" s="9"/>
      <c r="BW11" s="9"/>
      <c r="BX11" s="9"/>
      <c r="BY11" s="9"/>
      <c r="BZ11" s="9"/>
      <c r="CA11" s="9"/>
      <c r="CB11" s="9"/>
      <c r="CC11" s="9"/>
    </row>
    <row r="12" spans="2:81"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6"/>
      <c r="AZ12" s="8"/>
      <c r="BB12" s="9" t="s">
        <v>5</v>
      </c>
      <c r="BC12" s="9" t="s">
        <v>7</v>
      </c>
      <c r="BD12" s="9" t="s">
        <v>6</v>
      </c>
      <c r="BK12" s="9"/>
      <c r="BL12" s="9"/>
      <c r="BM12" s="9"/>
      <c r="BN12" s="9"/>
      <c r="BO12" s="9"/>
      <c r="BP12" s="9"/>
      <c r="BQ12" s="9"/>
      <c r="BR12" s="9"/>
      <c r="BS12" s="9"/>
      <c r="BT12" s="9"/>
      <c r="BU12" s="9"/>
      <c r="BV12" s="9"/>
      <c r="BW12" s="9"/>
      <c r="BX12" s="9"/>
      <c r="BY12" s="9"/>
      <c r="BZ12" s="9"/>
      <c r="CA12" s="9"/>
      <c r="CB12" s="9"/>
      <c r="CC12" s="9"/>
    </row>
    <row r="13" spans="2:81"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6"/>
      <c r="AZ13" s="8"/>
      <c r="BK13" s="9"/>
      <c r="BL13" s="9"/>
      <c r="BM13" s="9"/>
      <c r="BN13" s="9"/>
      <c r="BO13" s="9"/>
      <c r="BP13" s="9"/>
      <c r="BQ13" s="9"/>
      <c r="BR13" s="9"/>
      <c r="BS13" s="9"/>
      <c r="BT13" s="9"/>
      <c r="BU13" s="9"/>
      <c r="BV13" s="9"/>
      <c r="BW13" s="9"/>
      <c r="BX13" s="9"/>
      <c r="BY13" s="9"/>
      <c r="BZ13" s="9"/>
      <c r="CA13" s="9"/>
      <c r="CB13" s="9"/>
      <c r="CC13" s="9"/>
    </row>
    <row r="14" spans="2:81"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6"/>
      <c r="AZ14" s="8"/>
      <c r="BB14" s="9" t="s">
        <v>34</v>
      </c>
      <c r="BK14" s="9"/>
      <c r="BL14" s="9"/>
      <c r="BM14" s="9"/>
      <c r="BN14" s="9"/>
      <c r="BO14" s="9"/>
      <c r="BP14" s="9"/>
      <c r="BQ14" s="9"/>
      <c r="BR14" s="9"/>
      <c r="BS14" s="9"/>
      <c r="BT14" s="9"/>
      <c r="BU14" s="9"/>
      <c r="BV14" s="9"/>
      <c r="BW14" s="9"/>
      <c r="BX14" s="9"/>
      <c r="BY14" s="9"/>
      <c r="BZ14" s="9"/>
      <c r="CA14" s="9"/>
      <c r="CB14" s="9"/>
      <c r="CC14" s="9"/>
    </row>
    <row r="15" spans="2:81"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6"/>
      <c r="AZ15" s="8"/>
      <c r="BB15" s="9" t="s">
        <v>47</v>
      </c>
      <c r="BK15" s="9"/>
      <c r="BL15" s="9"/>
      <c r="BM15" s="9"/>
      <c r="BN15" s="9"/>
      <c r="BO15" s="9"/>
      <c r="BP15" s="9"/>
      <c r="BQ15" s="9"/>
      <c r="BR15" s="9"/>
      <c r="BS15" s="9"/>
      <c r="BT15" s="9"/>
      <c r="BU15" s="9"/>
      <c r="BV15" s="9"/>
      <c r="BW15" s="9"/>
      <c r="BX15" s="9"/>
      <c r="BY15" s="9"/>
      <c r="BZ15" s="9"/>
      <c r="CA15" s="9"/>
      <c r="CB15" s="9"/>
      <c r="CC15" s="9"/>
    </row>
    <row r="16" spans="2:81"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6"/>
      <c r="AZ16" s="8"/>
      <c r="BB16" s="15"/>
      <c r="BK16" s="9"/>
      <c r="BL16" s="9"/>
      <c r="BM16" s="9"/>
      <c r="BN16" s="9"/>
      <c r="BO16" s="9"/>
      <c r="BP16" s="9"/>
      <c r="BQ16" s="9"/>
      <c r="BR16" s="9"/>
      <c r="BS16" s="9"/>
      <c r="BT16" s="9"/>
      <c r="BU16" s="9"/>
      <c r="BV16" s="9"/>
      <c r="BW16" s="9"/>
      <c r="BX16" s="9"/>
      <c r="BY16" s="9"/>
      <c r="BZ16" s="9"/>
      <c r="CA16" s="9"/>
      <c r="CB16" s="9"/>
      <c r="CC16" s="9"/>
    </row>
    <row r="17" spans="2:81"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6"/>
      <c r="AZ17" s="8"/>
      <c r="BB17" s="16"/>
      <c r="BK17" s="9"/>
      <c r="BL17" s="9"/>
      <c r="BM17" s="9"/>
      <c r="BN17" s="9"/>
      <c r="BO17" s="9"/>
      <c r="BP17" s="9"/>
      <c r="BQ17" s="9"/>
      <c r="BR17" s="9"/>
      <c r="BS17" s="9"/>
      <c r="BT17" s="9"/>
      <c r="BU17" s="9"/>
      <c r="BV17" s="9"/>
      <c r="BW17" s="9"/>
      <c r="BX17" s="9"/>
      <c r="BY17" s="9"/>
      <c r="BZ17" s="9"/>
      <c r="CA17" s="9"/>
      <c r="CB17" s="9"/>
      <c r="CC17" s="9"/>
    </row>
    <row r="18" spans="2:81"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6"/>
      <c r="AZ18" s="8"/>
      <c r="BK18" s="9"/>
      <c r="BL18" s="9"/>
      <c r="BM18" s="9"/>
      <c r="BN18" s="9"/>
      <c r="BO18" s="9"/>
      <c r="BP18" s="9"/>
      <c r="BQ18" s="9"/>
      <c r="BR18" s="9"/>
      <c r="BS18" s="9"/>
      <c r="BT18" s="9"/>
      <c r="BU18" s="9"/>
      <c r="BV18" s="9"/>
      <c r="BW18" s="9"/>
      <c r="BX18" s="9"/>
      <c r="BY18" s="9"/>
      <c r="BZ18" s="9"/>
      <c r="CA18" s="9"/>
      <c r="CB18" s="9"/>
      <c r="CC18" s="9"/>
    </row>
    <row r="19" spans="2:81"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6"/>
      <c r="AZ19" s="8"/>
      <c r="BK19" s="9"/>
      <c r="BL19" s="9"/>
      <c r="BM19" s="9"/>
      <c r="BN19" s="9"/>
      <c r="BO19" s="9"/>
      <c r="BP19" s="9"/>
      <c r="BQ19" s="9"/>
      <c r="BR19" s="9"/>
      <c r="BS19" s="9"/>
      <c r="BT19" s="9"/>
      <c r="BU19" s="9"/>
      <c r="BV19" s="9"/>
      <c r="BW19" s="9"/>
      <c r="BX19" s="9"/>
      <c r="BY19" s="9"/>
      <c r="BZ19" s="9"/>
      <c r="CA19" s="9"/>
      <c r="CB19" s="9"/>
      <c r="CC19" s="9"/>
    </row>
    <row r="20" spans="2:81"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6"/>
      <c r="AZ20" s="8"/>
      <c r="BK20" s="9"/>
      <c r="BL20" s="9"/>
      <c r="BM20" s="9"/>
      <c r="BN20" s="9"/>
      <c r="BO20" s="9"/>
      <c r="BP20" s="9"/>
      <c r="BQ20" s="9"/>
      <c r="BR20" s="9"/>
      <c r="BS20" s="9"/>
      <c r="BT20" s="9"/>
      <c r="BU20" s="9"/>
      <c r="BV20" s="9"/>
      <c r="BW20" s="9"/>
      <c r="BX20" s="9"/>
      <c r="BY20" s="9"/>
      <c r="BZ20" s="9"/>
      <c r="CA20" s="9"/>
      <c r="CB20" s="9"/>
      <c r="CC20" s="9"/>
    </row>
    <row r="21" spans="2:81"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6"/>
      <c r="AZ21" s="8"/>
      <c r="BK21" s="9"/>
      <c r="BL21" s="9"/>
      <c r="BM21" s="9"/>
      <c r="BN21" s="9"/>
      <c r="BO21" s="9"/>
      <c r="BP21" s="9"/>
      <c r="BQ21" s="9"/>
      <c r="BR21" s="9"/>
      <c r="BS21" s="9"/>
      <c r="BT21" s="9"/>
      <c r="BU21" s="9"/>
      <c r="BV21" s="9"/>
      <c r="BW21" s="9"/>
      <c r="BX21" s="9"/>
      <c r="BY21" s="9"/>
      <c r="BZ21" s="9"/>
      <c r="CA21" s="9"/>
      <c r="CB21" s="9"/>
      <c r="CC21" s="9"/>
    </row>
    <row r="22" spans="2:81"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6"/>
      <c r="AZ22" s="8"/>
      <c r="BK22" s="9"/>
      <c r="BL22" s="9"/>
      <c r="BM22" s="9"/>
      <c r="BN22" s="9"/>
      <c r="BO22" s="9"/>
      <c r="BP22" s="9"/>
      <c r="BQ22" s="9"/>
      <c r="BR22" s="9"/>
      <c r="BS22" s="9"/>
      <c r="BT22" s="9"/>
      <c r="BU22" s="9"/>
      <c r="BV22" s="9"/>
      <c r="BW22" s="9"/>
      <c r="BX22" s="9"/>
      <c r="BY22" s="9"/>
      <c r="BZ22" s="9"/>
      <c r="CA22" s="9"/>
      <c r="CB22" s="9"/>
      <c r="CC22" s="9"/>
    </row>
    <row r="23" spans="2:81"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6"/>
      <c r="AZ23" s="8"/>
      <c r="BK23" s="9"/>
      <c r="BL23" s="9"/>
      <c r="BM23" s="9"/>
      <c r="BN23" s="9"/>
      <c r="BO23" s="9"/>
      <c r="BP23" s="9"/>
      <c r="BQ23" s="9"/>
      <c r="BR23" s="9"/>
      <c r="BS23" s="9"/>
      <c r="BT23" s="9"/>
      <c r="BU23" s="9"/>
      <c r="BV23" s="9"/>
      <c r="BW23" s="9"/>
      <c r="BX23" s="9"/>
      <c r="BY23" s="9"/>
      <c r="BZ23" s="9"/>
      <c r="CA23" s="9"/>
      <c r="CB23" s="9"/>
      <c r="CC23" s="9"/>
    </row>
    <row r="24" spans="2:81"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6"/>
      <c r="AZ24" s="8"/>
      <c r="BK24" s="9"/>
      <c r="BL24" s="9"/>
      <c r="BM24" s="9"/>
      <c r="BN24" s="9"/>
      <c r="BO24" s="9"/>
      <c r="BP24" s="9"/>
      <c r="BQ24" s="9"/>
      <c r="BR24" s="9"/>
      <c r="BS24" s="9"/>
      <c r="BT24" s="9"/>
      <c r="BU24" s="9"/>
      <c r="BV24" s="9"/>
      <c r="BW24" s="9"/>
      <c r="BX24" s="9"/>
      <c r="BY24" s="9"/>
      <c r="BZ24" s="9"/>
      <c r="CA24" s="9"/>
      <c r="CB24" s="9"/>
      <c r="CC24" s="9"/>
    </row>
    <row r="25" spans="2:81"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6"/>
      <c r="AZ25" s="8"/>
      <c r="BK25" s="9"/>
      <c r="BL25" s="9"/>
      <c r="BM25" s="9"/>
      <c r="BN25" s="9"/>
      <c r="BO25" s="9"/>
      <c r="BP25" s="9"/>
      <c r="BQ25" s="9"/>
      <c r="BR25" s="9"/>
      <c r="BS25" s="9"/>
      <c r="BT25" s="9"/>
      <c r="BU25" s="9"/>
      <c r="BV25" s="9"/>
      <c r="BW25" s="9"/>
      <c r="BX25" s="9"/>
      <c r="BY25" s="9"/>
      <c r="BZ25" s="9"/>
      <c r="CA25" s="9"/>
      <c r="CB25" s="9"/>
      <c r="CC25" s="9"/>
    </row>
    <row r="26" spans="2:81"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6"/>
      <c r="AZ26" s="8"/>
      <c r="BK26" s="9"/>
      <c r="BL26" s="9"/>
      <c r="BM26" s="9"/>
      <c r="BN26" s="9"/>
      <c r="BO26" s="9"/>
      <c r="BP26" s="9"/>
      <c r="BQ26" s="9"/>
      <c r="BR26" s="9"/>
      <c r="BS26" s="9"/>
      <c r="BT26" s="9"/>
      <c r="BU26" s="9"/>
      <c r="BV26" s="9"/>
      <c r="BW26" s="9"/>
      <c r="BX26" s="9"/>
      <c r="BY26" s="9"/>
      <c r="BZ26" s="9"/>
      <c r="CA26" s="9"/>
      <c r="CB26" s="9"/>
      <c r="CC26" s="9"/>
    </row>
    <row r="27" spans="2:81"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6"/>
      <c r="AZ27" s="8"/>
      <c r="BK27" s="9"/>
      <c r="BL27" s="9"/>
      <c r="BM27" s="9"/>
      <c r="BN27" s="9"/>
      <c r="BO27" s="9"/>
      <c r="BP27" s="9"/>
      <c r="BQ27" s="9"/>
      <c r="BR27" s="9"/>
      <c r="BS27" s="9"/>
      <c r="BT27" s="9"/>
      <c r="BU27" s="9"/>
      <c r="BV27" s="9"/>
      <c r="BW27" s="9"/>
      <c r="BX27" s="9"/>
      <c r="BY27" s="9"/>
      <c r="BZ27" s="9"/>
      <c r="CA27" s="9"/>
      <c r="CB27" s="9"/>
      <c r="CC27" s="9"/>
    </row>
    <row r="28" spans="2:81"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6"/>
      <c r="AZ28" s="8"/>
      <c r="BK28" s="9"/>
      <c r="BL28" s="9"/>
      <c r="BM28" s="9"/>
      <c r="BN28" s="9"/>
      <c r="BO28" s="9"/>
      <c r="BP28" s="9"/>
      <c r="BQ28" s="9"/>
      <c r="BR28" s="9"/>
      <c r="BS28" s="9"/>
      <c r="BT28" s="9"/>
      <c r="BU28" s="9"/>
      <c r="BV28" s="9"/>
      <c r="BW28" s="9"/>
      <c r="BX28" s="9"/>
      <c r="BY28" s="9"/>
      <c r="BZ28" s="9"/>
      <c r="CA28" s="9"/>
      <c r="CB28" s="9"/>
      <c r="CC28" s="9"/>
    </row>
    <row r="29" spans="2:81"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6"/>
      <c r="AZ29" s="8"/>
      <c r="BB29" s="9" t="str">
        <f>VLOOKUP(BB4, RefCauseofDeath, 3, FALSE)</f>
        <v>Visited a dental health care worker in previous year</v>
      </c>
      <c r="BK29" s="9"/>
      <c r="BL29" s="9"/>
      <c r="BM29" s="9"/>
      <c r="BN29" s="9"/>
      <c r="BO29" s="9"/>
      <c r="BP29" s="9"/>
      <c r="BQ29" s="9"/>
      <c r="BR29" s="9"/>
      <c r="BS29" s="9"/>
      <c r="BT29" s="9"/>
      <c r="BU29" s="9"/>
      <c r="BV29" s="9"/>
      <c r="BW29" s="9"/>
      <c r="BX29" s="9"/>
      <c r="BY29" s="9"/>
      <c r="BZ29" s="9"/>
      <c r="CA29" s="9"/>
      <c r="CB29" s="9"/>
      <c r="CC29" s="9"/>
    </row>
    <row r="30" spans="2:81"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6"/>
      <c r="AZ30" s="8"/>
      <c r="BK30" s="9"/>
      <c r="BL30" s="9"/>
      <c r="BM30" s="9"/>
      <c r="BN30" s="9"/>
      <c r="BO30" s="9"/>
      <c r="BP30" s="9"/>
      <c r="BQ30" s="9"/>
      <c r="BR30" s="9"/>
      <c r="BS30" s="9"/>
      <c r="BT30" s="9"/>
      <c r="BU30" s="9"/>
      <c r="BV30" s="9"/>
      <c r="BW30" s="9"/>
      <c r="BX30" s="9"/>
      <c r="BY30" s="9"/>
      <c r="BZ30" s="9"/>
      <c r="CA30" s="9"/>
      <c r="CB30" s="9"/>
      <c r="CC30" s="9"/>
    </row>
    <row r="31" spans="2:81"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1"/>
      <c r="Z31" s="6"/>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20"/>
      <c r="BB31" s="20" t="s">
        <v>35</v>
      </c>
      <c r="BC31" s="20"/>
      <c r="BD31" s="20"/>
      <c r="BE31" s="20"/>
      <c r="BF31" s="20"/>
      <c r="BG31" s="20"/>
      <c r="BH31" s="20"/>
      <c r="BI31" s="20"/>
      <c r="BJ31" s="20"/>
      <c r="BK31" s="20"/>
      <c r="BL31" s="20"/>
      <c r="BM31" s="20"/>
      <c r="BN31" s="20"/>
      <c r="BO31" s="20" t="s">
        <v>49</v>
      </c>
      <c r="BP31" s="20"/>
      <c r="BQ31" s="20"/>
      <c r="BR31" s="20"/>
      <c r="BS31" s="20"/>
      <c r="BT31" s="20"/>
      <c r="BU31" s="20"/>
      <c r="BV31" s="20"/>
      <c r="BW31" s="20"/>
      <c r="BX31" s="20"/>
      <c r="BY31" s="20"/>
      <c r="BZ31" s="20"/>
      <c r="CA31" s="20"/>
      <c r="CB31" s="20"/>
      <c r="CC31" s="20"/>
    </row>
    <row r="32" spans="2:81"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6"/>
      <c r="AZ32" s="8"/>
      <c r="BK32" s="9"/>
      <c r="BL32" s="9"/>
      <c r="BM32" s="9"/>
      <c r="BN32" s="9"/>
      <c r="BO32" s="9"/>
      <c r="BP32" s="9"/>
      <c r="BQ32" s="9"/>
      <c r="BR32" s="9"/>
      <c r="BS32" s="9"/>
      <c r="BT32" s="9"/>
      <c r="BU32" s="9"/>
      <c r="BV32" s="9"/>
      <c r="BW32" s="9"/>
      <c r="BX32" s="9"/>
      <c r="BY32" s="9"/>
      <c r="BZ32" s="9"/>
      <c r="CA32" s="9"/>
      <c r="CB32" s="9"/>
      <c r="CC32" s="9"/>
    </row>
    <row r="33" spans="2:81" s="22" customFormat="1" ht="26.25" customHeight="1" x14ac:dyDescent="0.3">
      <c r="B33" s="17"/>
      <c r="C33" s="13" t="str">
        <f>VLOOKUP(BB4, RefCauseofDeath, 3, FALSE)</f>
        <v>Visited a dental health care worker in previous year</v>
      </c>
      <c r="D33" s="11"/>
      <c r="E33" s="11"/>
      <c r="F33" s="11"/>
      <c r="G33" s="11"/>
      <c r="H33" s="11"/>
      <c r="I33" s="17"/>
      <c r="J33" s="17"/>
      <c r="K33" s="17"/>
      <c r="L33" s="17"/>
      <c r="M33" s="17"/>
      <c r="N33" s="21"/>
      <c r="O33" s="13" t="str">
        <f>VLOOKUP(BB4, RefCauseofDeath,3,FALSE)</f>
        <v>Visited a dental health care worker in previous year</v>
      </c>
      <c r="P33" s="11"/>
      <c r="Q33" s="11"/>
      <c r="R33" s="11"/>
      <c r="S33" s="11"/>
      <c r="T33" s="11"/>
      <c r="U33" s="17"/>
      <c r="V33" s="17"/>
      <c r="W33" s="17"/>
      <c r="X33" s="17"/>
      <c r="Y33" s="11"/>
      <c r="Z33" s="6"/>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4"/>
      <c r="BB33" s="24"/>
      <c r="BC33" s="24" t="s">
        <v>8</v>
      </c>
      <c r="BD33" s="24" t="s">
        <v>12</v>
      </c>
      <c r="BE33" s="24" t="s">
        <v>13</v>
      </c>
      <c r="BF33" s="24" t="s">
        <v>14</v>
      </c>
      <c r="BG33" s="24"/>
      <c r="BH33" s="24" t="s">
        <v>12</v>
      </c>
      <c r="BI33" s="24" t="s">
        <v>12</v>
      </c>
      <c r="BJ33" s="24"/>
      <c r="BK33" s="24" t="s">
        <v>13</v>
      </c>
      <c r="BL33" s="24" t="s">
        <v>13</v>
      </c>
      <c r="BM33" s="24"/>
      <c r="BN33" s="24"/>
      <c r="BO33" s="24"/>
      <c r="BP33" s="24" t="s">
        <v>8</v>
      </c>
      <c r="BQ33" s="24" t="s">
        <v>50</v>
      </c>
      <c r="BR33" s="24"/>
      <c r="BS33" s="24" t="s">
        <v>14</v>
      </c>
      <c r="BT33" s="24"/>
      <c r="BU33" s="24"/>
      <c r="BV33" s="24"/>
      <c r="BW33" s="24"/>
      <c r="BX33" s="9" t="s">
        <v>51</v>
      </c>
      <c r="BY33" s="24"/>
      <c r="BZ33" s="24"/>
      <c r="CA33" s="24"/>
      <c r="CB33" s="24"/>
      <c r="CC33" s="24"/>
    </row>
    <row r="34" spans="2:81" ht="12" customHeight="1" x14ac:dyDescent="0.25">
      <c r="B34" s="11"/>
      <c r="C34" s="11"/>
      <c r="D34" s="11"/>
      <c r="E34" s="11"/>
      <c r="F34" s="11"/>
      <c r="G34" s="11"/>
      <c r="H34" s="11"/>
      <c r="I34" s="11"/>
      <c r="J34" s="11"/>
      <c r="K34" s="11"/>
      <c r="L34" s="11"/>
      <c r="M34" s="11"/>
      <c r="N34" s="25"/>
      <c r="O34" s="11"/>
      <c r="P34" s="11"/>
      <c r="Q34" s="11"/>
      <c r="R34" s="11"/>
      <c r="S34" s="11"/>
      <c r="T34" s="11"/>
      <c r="U34" s="11"/>
      <c r="V34" s="11"/>
      <c r="W34" s="11"/>
      <c r="X34" s="11"/>
      <c r="Y34" s="11"/>
      <c r="Z34" s="6"/>
      <c r="AZ34" s="8"/>
      <c r="BH34" s="9" t="s">
        <v>37</v>
      </c>
      <c r="BI34" s="9" t="s">
        <v>36</v>
      </c>
      <c r="BK34" s="9" t="s">
        <v>37</v>
      </c>
      <c r="BL34" s="9" t="s">
        <v>36</v>
      </c>
      <c r="BM34" s="9"/>
      <c r="BN34" s="9"/>
      <c r="BO34" s="9"/>
      <c r="BP34" s="9"/>
      <c r="BQ34" s="9"/>
      <c r="BR34" s="9"/>
      <c r="BS34" s="9"/>
      <c r="BT34" s="9"/>
      <c r="BU34" s="9" t="s">
        <v>37</v>
      </c>
      <c r="BV34" s="9" t="s">
        <v>36</v>
      </c>
      <c r="BW34" s="9"/>
      <c r="BX34" s="9"/>
      <c r="BY34" s="9"/>
      <c r="BZ34" s="9"/>
      <c r="CA34" s="9"/>
      <c r="CB34" s="9"/>
      <c r="CC34" s="9"/>
    </row>
    <row r="35" spans="2:81" s="22" customFormat="1" x14ac:dyDescent="0.25">
      <c r="B35" s="17"/>
      <c r="C35" s="26" t="s">
        <v>16</v>
      </c>
      <c r="D35" s="26"/>
      <c r="E35" s="26"/>
      <c r="F35" s="26"/>
      <c r="G35" s="26"/>
      <c r="H35" s="26"/>
      <c r="I35" s="17"/>
      <c r="J35" s="17"/>
      <c r="K35" s="17"/>
      <c r="L35" s="17"/>
      <c r="M35" s="17"/>
      <c r="N35" s="17"/>
      <c r="O35" s="26" t="s">
        <v>38</v>
      </c>
      <c r="P35" s="17"/>
      <c r="Q35" s="17"/>
      <c r="R35" s="17"/>
      <c r="S35" s="17"/>
      <c r="T35" s="17"/>
      <c r="U35" s="17"/>
      <c r="V35" s="17"/>
      <c r="W35" s="17"/>
      <c r="X35" s="17"/>
      <c r="Y35" s="11"/>
      <c r="Z35" s="6"/>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9" t="s">
        <v>5</v>
      </c>
      <c r="BB35" s="24" t="s">
        <v>20</v>
      </c>
      <c r="BC35" s="24">
        <v>2006</v>
      </c>
      <c r="BD35" s="24">
        <f>IFERROR(VALUE(FIXED(VLOOKUP($BC35&amp;$BB$29&amp;$BB$12&amp;"Maori",ethnicdata,7,FALSE),1)),NA())</f>
        <v>74.400000000000006</v>
      </c>
      <c r="BE35" s="24">
        <f>IFERROR(VALUE(FIXED(VLOOKUP($BC35&amp;$BB$29&amp;$BB$12&amp;"Non-Maori",ethnicdata,7,FALSE),1)),NA())</f>
        <v>75.599999999999994</v>
      </c>
      <c r="BF35" s="24">
        <f>MAX(BD35:BE72)</f>
        <v>85.4</v>
      </c>
      <c r="BG35" s="24"/>
      <c r="BH35" s="24">
        <f>D39-E39</f>
        <v>3.1000000000000085</v>
      </c>
      <c r="BI35" s="24">
        <f>F39-D39</f>
        <v>2.8999999999999915</v>
      </c>
      <c r="BJ35" s="24"/>
      <c r="BK35" s="24">
        <f>G39-H39</f>
        <v>1.8999999999999915</v>
      </c>
      <c r="BL35" s="24">
        <f>I39-G39</f>
        <v>1.8000000000000114</v>
      </c>
      <c r="BM35" s="24"/>
      <c r="BN35" s="9" t="s">
        <v>5</v>
      </c>
      <c r="BO35" s="24" t="s">
        <v>20</v>
      </c>
      <c r="BP35" s="24">
        <v>2006</v>
      </c>
      <c r="BQ35" s="24">
        <f>IFERROR(VALUE(FIXED(VLOOKUP($BC35&amp;$BB$29&amp;$BB$12&amp;"Maori",ethnicdata,10,FALSE),2)),NA())</f>
        <v>0.98</v>
      </c>
      <c r="BR35" s="24"/>
      <c r="BS35" s="24">
        <f>MAX(BQ35:BQ72)</f>
        <v>1.01</v>
      </c>
      <c r="BT35" s="24"/>
      <c r="BU35" s="24">
        <f>P39-Q39</f>
        <v>4.0000000000000036E-2</v>
      </c>
      <c r="BV35" s="24">
        <f>R39-P39</f>
        <v>5.0000000000000044E-2</v>
      </c>
      <c r="BW35" s="24"/>
      <c r="BX35" s="24">
        <v>1</v>
      </c>
      <c r="BY35" s="24"/>
      <c r="BZ35" s="24"/>
      <c r="CA35" s="24"/>
      <c r="CB35" s="24"/>
      <c r="CC35" s="24"/>
    </row>
    <row r="36" spans="2:81"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6"/>
      <c r="AZ36" s="8"/>
      <c r="BC36" s="9">
        <v>2007</v>
      </c>
      <c r="BD36" s="24"/>
      <c r="BE36" s="24"/>
      <c r="BF36" s="9">
        <f>MIN(BD35:BE72)</f>
        <v>74</v>
      </c>
      <c r="BK36" s="9"/>
      <c r="BL36" s="9"/>
      <c r="BM36" s="9"/>
      <c r="BN36" s="9"/>
      <c r="BO36" s="9"/>
      <c r="BP36" s="9">
        <v>2007</v>
      </c>
      <c r="BQ36" s="24"/>
      <c r="BR36" s="24"/>
      <c r="BS36" s="9">
        <f>MIN(BQ35:BQ72)</f>
        <v>0.96</v>
      </c>
      <c r="BT36" s="9"/>
      <c r="BU36" s="9"/>
      <c r="BV36" s="9"/>
      <c r="BW36" s="9"/>
      <c r="BX36" s="9">
        <v>1</v>
      </c>
      <c r="BY36" s="9"/>
      <c r="BZ36" s="9"/>
      <c r="CA36" s="9"/>
      <c r="CB36" s="9"/>
      <c r="CC36" s="9"/>
    </row>
    <row r="37" spans="2:81" s="30" customFormat="1" x14ac:dyDescent="0.25">
      <c r="B37" s="27"/>
      <c r="C37" s="28" t="s">
        <v>8</v>
      </c>
      <c r="D37" s="77" t="s">
        <v>12</v>
      </c>
      <c r="E37" s="77"/>
      <c r="F37" s="77"/>
      <c r="G37" s="77" t="s">
        <v>13</v>
      </c>
      <c r="H37" s="77"/>
      <c r="I37" s="77"/>
      <c r="J37" s="27"/>
      <c r="K37" s="27"/>
      <c r="L37" s="27"/>
      <c r="M37" s="27"/>
      <c r="N37" s="27"/>
      <c r="O37" s="29" t="s">
        <v>8</v>
      </c>
      <c r="P37" s="72" t="s">
        <v>39</v>
      </c>
      <c r="Q37" s="72"/>
      <c r="R37" s="72"/>
      <c r="S37" s="49"/>
      <c r="T37" s="27"/>
      <c r="U37" s="27"/>
      <c r="V37" s="27"/>
      <c r="W37" s="27"/>
      <c r="X37" s="27"/>
      <c r="Y37" s="11"/>
      <c r="Z37" s="6"/>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2"/>
      <c r="BB37" s="32"/>
      <c r="BC37" s="32">
        <v>2008</v>
      </c>
      <c r="BD37" s="24"/>
      <c r="BE37" s="24"/>
      <c r="BF37" s="32"/>
      <c r="BG37" s="32"/>
      <c r="BH37" s="32"/>
      <c r="BI37" s="32"/>
      <c r="BJ37" s="32"/>
      <c r="BK37" s="32"/>
      <c r="BL37" s="32"/>
      <c r="BM37" s="32"/>
      <c r="BN37" s="32"/>
      <c r="BO37" s="32"/>
      <c r="BP37" s="32">
        <v>2008</v>
      </c>
      <c r="BQ37" s="24"/>
      <c r="BR37" s="24"/>
      <c r="BS37" s="32"/>
      <c r="BT37" s="32"/>
      <c r="BU37" s="32"/>
      <c r="BV37" s="32"/>
      <c r="BW37" s="32"/>
      <c r="BX37" s="32">
        <v>1</v>
      </c>
      <c r="BY37" s="32"/>
      <c r="BZ37" s="32"/>
      <c r="CA37" s="32"/>
      <c r="CB37" s="32"/>
      <c r="CC37" s="32"/>
    </row>
    <row r="38" spans="2:81" x14ac:dyDescent="0.25">
      <c r="B38" s="11"/>
      <c r="C38" s="25"/>
      <c r="D38" s="33" t="s">
        <v>17</v>
      </c>
      <c r="E38" s="34" t="s">
        <v>18</v>
      </c>
      <c r="F38" s="34" t="s">
        <v>19</v>
      </c>
      <c r="G38" s="33" t="s">
        <v>17</v>
      </c>
      <c r="H38" s="34" t="s">
        <v>18</v>
      </c>
      <c r="I38" s="34" t="s">
        <v>19</v>
      </c>
      <c r="J38" s="11"/>
      <c r="K38" s="11"/>
      <c r="L38" s="11"/>
      <c r="M38" s="11"/>
      <c r="N38" s="11"/>
      <c r="O38" s="11"/>
      <c r="P38" s="33" t="s">
        <v>48</v>
      </c>
      <c r="Q38" s="34" t="s">
        <v>18</v>
      </c>
      <c r="R38" s="34" t="s">
        <v>19</v>
      </c>
      <c r="S38" s="11"/>
      <c r="T38" s="11"/>
      <c r="U38" s="11"/>
      <c r="V38" s="11"/>
      <c r="W38" s="11"/>
      <c r="X38" s="11"/>
      <c r="Y38" s="11"/>
      <c r="Z38" s="6"/>
      <c r="AZ38" s="8"/>
      <c r="BC38" s="9">
        <v>2009</v>
      </c>
      <c r="BD38" s="24"/>
      <c r="BE38" s="24"/>
      <c r="BK38" s="9"/>
      <c r="BL38" s="9"/>
      <c r="BM38" s="9"/>
      <c r="BN38" s="9"/>
      <c r="BO38" s="9"/>
      <c r="BP38" s="9">
        <v>2009</v>
      </c>
      <c r="BQ38" s="24"/>
      <c r="BR38" s="24"/>
      <c r="BS38" s="9"/>
      <c r="BT38" s="9"/>
      <c r="BU38" s="9"/>
      <c r="BV38" s="9"/>
      <c r="BW38" s="9"/>
      <c r="BX38" s="9">
        <v>1</v>
      </c>
      <c r="BY38" s="9"/>
      <c r="BZ38" s="9"/>
      <c r="CA38" s="9"/>
      <c r="CB38" s="9"/>
      <c r="CC38" s="9"/>
    </row>
    <row r="39" spans="2:81" x14ac:dyDescent="0.25">
      <c r="B39" s="11"/>
      <c r="C39" s="11" t="s">
        <v>20</v>
      </c>
      <c r="D39" s="35">
        <f>IFERROR(VALUE(FIXED(VLOOKUP($BC35&amp;$C$33&amp;$BB$12&amp;"Maori",ethnicdata,7,FALSE),1)),"N/A")</f>
        <v>74.400000000000006</v>
      </c>
      <c r="E39" s="36">
        <f>IFERROR(VALUE(FIXED(VLOOKUP($BC35&amp;$C$33&amp;$BB$12&amp;"Maori",ethnicdata,6,FALSE),1)),"N/A")</f>
        <v>71.3</v>
      </c>
      <c r="F39" s="36">
        <f>IFERROR(VALUE(FIXED(VLOOKUP($BC35&amp;$C$33&amp;$BB$12&amp;"Maori",ethnicdata,8,FALSE),1)),"N/A")</f>
        <v>77.3</v>
      </c>
      <c r="G39" s="35">
        <f>IFERROR(VALUE(FIXED(VLOOKUP($BC35&amp;$C$33&amp;$BB$12&amp;"Non-Maori",ethnicdata,7,FALSE),1)),"N/A")</f>
        <v>75.599999999999994</v>
      </c>
      <c r="H39" s="36">
        <f>IFERROR(VALUE(FIXED(VLOOKUP($BC35&amp;$C$33&amp;$BB$12&amp;"Non-Maori",ethnicdata,6,FALSE),1)),"N/A")</f>
        <v>73.7</v>
      </c>
      <c r="I39" s="36">
        <f>IFERROR(VALUE(FIXED(VLOOKUP($BC35&amp;$C$33&amp;$BB$12&amp;"Non-Maori",ethnicdata,8,FALSE),1)),"N/A")</f>
        <v>77.400000000000006</v>
      </c>
      <c r="J39" s="11"/>
      <c r="K39" s="11"/>
      <c r="L39" s="11"/>
      <c r="M39" s="11"/>
      <c r="N39" s="11"/>
      <c r="O39" s="11" t="s">
        <v>20</v>
      </c>
      <c r="P39" s="35">
        <f>IFERROR(VALUE(FIXED(VLOOKUP($BC35&amp;$O$33&amp;$BB$12&amp;"Maori",ethnicdata,10,FALSE),2)),"N/A")</f>
        <v>0.98</v>
      </c>
      <c r="Q39" s="37">
        <f>IFERROR(VALUE(FIXED(VLOOKUP($BC35&amp;$O$33&amp;$BB$12&amp;"Maori",ethnicdata,9,FALSE),2)),"N/A")</f>
        <v>0.94</v>
      </c>
      <c r="R39" s="37">
        <f>IFERROR(VALUE(FIXED(VLOOKUP($BC35&amp;$O$33&amp;$BB$12&amp;"Maori",ethnicdata,11,FALSE),2)),"N/A")</f>
        <v>1.03</v>
      </c>
      <c r="S39" s="36"/>
      <c r="T39" s="11"/>
      <c r="U39" s="11"/>
      <c r="V39" s="11"/>
      <c r="W39" s="11"/>
      <c r="X39" s="11"/>
      <c r="Y39" s="11"/>
      <c r="Z39" s="6"/>
      <c r="AZ39" s="8"/>
      <c r="BC39" s="24">
        <v>2010</v>
      </c>
      <c r="BD39" s="24"/>
      <c r="BE39" s="24"/>
      <c r="BK39" s="9"/>
      <c r="BL39" s="9"/>
      <c r="BM39" s="9"/>
      <c r="BN39" s="9"/>
      <c r="BO39" s="9"/>
      <c r="BP39" s="24">
        <v>2010</v>
      </c>
      <c r="BQ39" s="24"/>
      <c r="BR39" s="24"/>
      <c r="BS39" s="9"/>
      <c r="BT39" s="9"/>
      <c r="BU39" s="9"/>
      <c r="BV39" s="9"/>
      <c r="BW39" s="9"/>
      <c r="BX39" s="9">
        <v>1</v>
      </c>
      <c r="BY39" s="9"/>
      <c r="BZ39" s="9"/>
      <c r="CA39" s="9"/>
      <c r="CB39" s="9"/>
      <c r="CC39" s="9"/>
    </row>
    <row r="40" spans="2:81" x14ac:dyDescent="0.25">
      <c r="B40" s="11"/>
      <c r="C40" s="11" t="s">
        <v>21</v>
      </c>
      <c r="D40" s="35">
        <f t="shared" ref="D40:D45" si="0">IFERROR(VALUE(FIXED(VLOOKUP($BC40&amp;$C$33&amp;$BB$12&amp;"Maori",ethnicdata,7,FALSE),1)),"N/A")</f>
        <v>77.2</v>
      </c>
      <c r="E40" s="36">
        <f t="shared" ref="E40:E45" si="1">IFERROR(VALUE(FIXED(VLOOKUP($BC40&amp;$C$33&amp;$BB$12&amp;"Maori",ethnicdata,6,FALSE),1)),"N/A")</f>
        <v>74.099999999999994</v>
      </c>
      <c r="F40" s="36">
        <f t="shared" ref="F40:F45" si="2">IFERROR(VALUE(FIXED(VLOOKUP($BC40&amp;$C$33&amp;$BB$12&amp;"Maori",ethnicdata,8,FALSE),1)),"N/A")</f>
        <v>80.099999999999994</v>
      </c>
      <c r="G40" s="35">
        <f t="shared" ref="G40:G45" si="3">IFERROR(VALUE(FIXED(VLOOKUP($BC40&amp;$C$33&amp;$BB$12&amp;"Non-Maori",ethnicdata,7,FALSE),1)),"N/A")</f>
        <v>79.400000000000006</v>
      </c>
      <c r="H40" s="36">
        <f t="shared" ref="H40:H45" si="4">IFERROR(VALUE(FIXED(VLOOKUP($BC40&amp;$C$33&amp;$BB$12&amp;"Non-Maori",ethnicdata,6,FALSE),1)),"N/A")</f>
        <v>76.900000000000006</v>
      </c>
      <c r="I40" s="36">
        <f t="shared" ref="I40:I45" si="5">IFERROR(VALUE(FIXED(VLOOKUP($BC40&amp;$C$33&amp;$BB$12&amp;"Non-Maori",ethnicdata,8,FALSE),1)),"N/A")</f>
        <v>81.7</v>
      </c>
      <c r="J40" s="11"/>
      <c r="K40" s="11"/>
      <c r="L40" s="11"/>
      <c r="M40" s="11"/>
      <c r="N40" s="11"/>
      <c r="O40" s="11" t="s">
        <v>21</v>
      </c>
      <c r="P40" s="35">
        <f t="shared" ref="P40:P45" si="6">IFERROR(VALUE(FIXED(VLOOKUP($BC40&amp;$O$33&amp;$BB$12&amp;"Maori",ethnicdata,10,FALSE),2)),"N/A")</f>
        <v>0.97</v>
      </c>
      <c r="Q40" s="36">
        <f t="shared" ref="Q40:Q45" si="7">IFERROR(VALUE(FIXED(VLOOKUP($BC40&amp;$C$33&amp;$BB$12&amp;"Maori",ethnicdata,9,FALSE),2)),"N/A")</f>
        <v>0.92</v>
      </c>
      <c r="R40" s="36">
        <f t="shared" ref="R40:R45" si="8">IFERROR(VALUE(FIXED(VLOOKUP($BC40&amp;$C$33&amp;$BB$12&amp;"Maori",ethnicdata,11,FALSE),2)),"N/A")</f>
        <v>1.02</v>
      </c>
      <c r="S40" s="36"/>
      <c r="T40" s="11"/>
      <c r="U40" s="11"/>
      <c r="V40" s="11"/>
      <c r="W40" s="11"/>
      <c r="X40" s="11"/>
      <c r="Y40" s="11"/>
      <c r="Z40" s="6"/>
      <c r="AZ40" s="8"/>
      <c r="BB40" s="9" t="s">
        <v>21</v>
      </c>
      <c r="BC40" s="9">
        <v>2011</v>
      </c>
      <c r="BD40" s="24">
        <f t="shared" ref="BD40:BD45" si="9">IFERROR(VALUE(FIXED(VLOOKUP($BC40&amp;$BB$29&amp;$BB$12&amp;"Maori",ethnicdata,7,FALSE),1)),NA())</f>
        <v>77.2</v>
      </c>
      <c r="BE40" s="24">
        <f t="shared" ref="BE40:BE45" si="10">IFERROR(VALUE(FIXED(VLOOKUP($BC40&amp;$BB$29&amp;$BB$12&amp;"Non-Maori",ethnicdata,7,FALSE),1)),NA())</f>
        <v>79.400000000000006</v>
      </c>
      <c r="BH40" s="9">
        <f t="shared" ref="BH40:BH45" si="11">D40-E40</f>
        <v>3.1000000000000085</v>
      </c>
      <c r="BI40" s="9">
        <f>F40-D40</f>
        <v>2.8999999999999915</v>
      </c>
      <c r="BK40" s="9">
        <f t="shared" ref="BK40:BK45" si="12">G40-H40</f>
        <v>2.5</v>
      </c>
      <c r="BL40" s="9">
        <f t="shared" ref="BL40:BL45" si="13">I40-G40</f>
        <v>2.2999999999999972</v>
      </c>
      <c r="BM40" s="9"/>
      <c r="BN40" s="9"/>
      <c r="BO40" s="9" t="s">
        <v>21</v>
      </c>
      <c r="BP40" s="9">
        <v>2011</v>
      </c>
      <c r="BQ40" s="24">
        <f t="shared" ref="BQ40:BQ45" si="14">IFERROR(VALUE(FIXED(VLOOKUP($BC40&amp;$BB$29&amp;$BB$12&amp;"Maori",ethnicdata,10,FALSE),2)),NA())</f>
        <v>0.97</v>
      </c>
      <c r="BR40" s="24"/>
      <c r="BS40" s="9"/>
      <c r="BT40" s="9"/>
      <c r="BU40" s="9">
        <f>P40-Q40</f>
        <v>4.9999999999999933E-2</v>
      </c>
      <c r="BV40" s="9">
        <f>R40-P40</f>
        <v>5.0000000000000044E-2</v>
      </c>
      <c r="BW40" s="9"/>
      <c r="BX40" s="9">
        <v>1</v>
      </c>
      <c r="BY40" s="9"/>
      <c r="BZ40" s="9"/>
      <c r="CA40" s="9"/>
      <c r="CB40" s="9"/>
      <c r="CC40" s="9"/>
    </row>
    <row r="41" spans="2:81" x14ac:dyDescent="0.25">
      <c r="B41" s="11"/>
      <c r="C41" s="11" t="s">
        <v>22</v>
      </c>
      <c r="D41" s="35">
        <f t="shared" si="0"/>
        <v>79.8</v>
      </c>
      <c r="E41" s="36">
        <f t="shared" si="1"/>
        <v>76.900000000000006</v>
      </c>
      <c r="F41" s="36">
        <f t="shared" si="2"/>
        <v>82.4</v>
      </c>
      <c r="G41" s="35">
        <f t="shared" si="3"/>
        <v>81.900000000000006</v>
      </c>
      <c r="H41" s="36">
        <f t="shared" si="4"/>
        <v>79.900000000000006</v>
      </c>
      <c r="I41" s="36">
        <f t="shared" si="5"/>
        <v>83.7</v>
      </c>
      <c r="J41" s="11"/>
      <c r="K41" s="11"/>
      <c r="L41" s="11"/>
      <c r="M41" s="11"/>
      <c r="N41" s="11"/>
      <c r="O41" s="11" t="s">
        <v>22</v>
      </c>
      <c r="P41" s="35">
        <f t="shared" si="6"/>
        <v>0.98</v>
      </c>
      <c r="Q41" s="36">
        <f t="shared" si="7"/>
        <v>0.94</v>
      </c>
      <c r="R41" s="36">
        <f t="shared" si="8"/>
        <v>1.02</v>
      </c>
      <c r="S41" s="36"/>
      <c r="T41" s="11"/>
      <c r="U41" s="11"/>
      <c r="V41" s="11"/>
      <c r="W41" s="11"/>
      <c r="X41" s="11"/>
      <c r="Y41" s="11"/>
      <c r="Z41" s="6"/>
      <c r="AZ41" s="8"/>
      <c r="BB41" s="32" t="s">
        <v>22</v>
      </c>
      <c r="BC41" s="32">
        <v>2012</v>
      </c>
      <c r="BD41" s="24">
        <f t="shared" si="9"/>
        <v>79.8</v>
      </c>
      <c r="BE41" s="24">
        <f t="shared" si="10"/>
        <v>81.900000000000006</v>
      </c>
      <c r="BH41" s="9">
        <f t="shared" si="11"/>
        <v>2.8999999999999915</v>
      </c>
      <c r="BI41" s="9">
        <f t="shared" ref="BI41:BI45" si="15">F41-D41</f>
        <v>2.6000000000000085</v>
      </c>
      <c r="BK41" s="9">
        <f t="shared" si="12"/>
        <v>2</v>
      </c>
      <c r="BL41" s="9">
        <f t="shared" si="13"/>
        <v>1.7999999999999972</v>
      </c>
      <c r="BM41" s="9"/>
      <c r="BN41" s="9"/>
      <c r="BO41" s="32" t="s">
        <v>22</v>
      </c>
      <c r="BP41" s="32">
        <v>2012</v>
      </c>
      <c r="BQ41" s="24">
        <f t="shared" si="14"/>
        <v>0.98</v>
      </c>
      <c r="BR41" s="24"/>
      <c r="BS41" s="9"/>
      <c r="BT41" s="9"/>
      <c r="BU41" s="9">
        <f t="shared" ref="BU41:BU45" si="16">P41-Q41</f>
        <v>4.0000000000000036E-2</v>
      </c>
      <c r="BV41" s="9">
        <f t="shared" ref="BV41:BV45" si="17">R41-P41</f>
        <v>4.0000000000000036E-2</v>
      </c>
      <c r="BW41" s="9"/>
      <c r="BX41" s="9">
        <v>1</v>
      </c>
      <c r="BY41" s="9"/>
      <c r="BZ41" s="9"/>
      <c r="CA41" s="9"/>
      <c r="CB41" s="9"/>
      <c r="CC41" s="9"/>
    </row>
    <row r="42" spans="2:81" x14ac:dyDescent="0.25">
      <c r="B42" s="11"/>
      <c r="C42" s="11" t="s">
        <v>23</v>
      </c>
      <c r="D42" s="35">
        <f t="shared" si="0"/>
        <v>82.5</v>
      </c>
      <c r="E42" s="36">
        <f t="shared" si="1"/>
        <v>79.8</v>
      </c>
      <c r="F42" s="36">
        <f t="shared" si="2"/>
        <v>84.9</v>
      </c>
      <c r="G42" s="35">
        <f t="shared" si="3"/>
        <v>84.1</v>
      </c>
      <c r="H42" s="36">
        <f t="shared" si="4"/>
        <v>82.2</v>
      </c>
      <c r="I42" s="36">
        <f t="shared" si="5"/>
        <v>85.8</v>
      </c>
      <c r="J42" s="11"/>
      <c r="K42" s="11"/>
      <c r="L42" s="11"/>
      <c r="M42" s="11"/>
      <c r="N42" s="11"/>
      <c r="O42" s="11" t="s">
        <v>23</v>
      </c>
      <c r="P42" s="35">
        <f t="shared" si="6"/>
        <v>0.98</v>
      </c>
      <c r="Q42" s="36">
        <f t="shared" si="7"/>
        <v>0.95</v>
      </c>
      <c r="R42" s="36">
        <f t="shared" si="8"/>
        <v>1.02</v>
      </c>
      <c r="S42" s="36"/>
      <c r="T42" s="11"/>
      <c r="U42" s="11"/>
      <c r="V42" s="11"/>
      <c r="W42" s="11"/>
      <c r="X42" s="11"/>
      <c r="Y42" s="11"/>
      <c r="Z42" s="6"/>
      <c r="AZ42" s="8"/>
      <c r="BB42" s="9" t="s">
        <v>23</v>
      </c>
      <c r="BC42" s="9">
        <v>2013</v>
      </c>
      <c r="BD42" s="24">
        <f t="shared" si="9"/>
        <v>82.5</v>
      </c>
      <c r="BE42" s="24">
        <f t="shared" si="10"/>
        <v>84.1</v>
      </c>
      <c r="BH42" s="9">
        <f t="shared" si="11"/>
        <v>2.7000000000000028</v>
      </c>
      <c r="BI42" s="9">
        <f t="shared" si="15"/>
        <v>2.4000000000000057</v>
      </c>
      <c r="BK42" s="9">
        <f t="shared" si="12"/>
        <v>1.8999999999999915</v>
      </c>
      <c r="BL42" s="9">
        <f t="shared" si="13"/>
        <v>1.7000000000000028</v>
      </c>
      <c r="BM42" s="9"/>
      <c r="BN42" s="9"/>
      <c r="BO42" s="9" t="s">
        <v>23</v>
      </c>
      <c r="BP42" s="9">
        <v>2013</v>
      </c>
      <c r="BQ42" s="24">
        <f t="shared" si="14"/>
        <v>0.98</v>
      </c>
      <c r="BR42" s="24"/>
      <c r="BS42" s="9"/>
      <c r="BT42" s="9"/>
      <c r="BU42" s="9">
        <f t="shared" si="16"/>
        <v>3.0000000000000027E-2</v>
      </c>
      <c r="BV42" s="9">
        <f t="shared" si="17"/>
        <v>4.0000000000000036E-2</v>
      </c>
      <c r="BW42" s="9"/>
      <c r="BX42" s="9">
        <v>1</v>
      </c>
      <c r="BY42" s="9"/>
      <c r="BZ42" s="9"/>
      <c r="CA42" s="9"/>
      <c r="CB42" s="9"/>
      <c r="CC42" s="9"/>
    </row>
    <row r="43" spans="2:81" x14ac:dyDescent="0.25">
      <c r="B43" s="11"/>
      <c r="C43" s="11" t="s">
        <v>24</v>
      </c>
      <c r="D43" s="35">
        <f t="shared" si="0"/>
        <v>82.1</v>
      </c>
      <c r="E43" s="36">
        <f t="shared" si="1"/>
        <v>79.8</v>
      </c>
      <c r="F43" s="36">
        <f t="shared" si="2"/>
        <v>84.3</v>
      </c>
      <c r="G43" s="35">
        <f t="shared" si="3"/>
        <v>84.8</v>
      </c>
      <c r="H43" s="36">
        <f t="shared" si="4"/>
        <v>83.2</v>
      </c>
      <c r="I43" s="36">
        <f t="shared" si="5"/>
        <v>86.3</v>
      </c>
      <c r="J43" s="11"/>
      <c r="K43" s="11"/>
      <c r="L43" s="11"/>
      <c r="M43" s="11"/>
      <c r="N43" s="11"/>
      <c r="O43" s="11" t="s">
        <v>24</v>
      </c>
      <c r="P43" s="35">
        <f t="shared" si="6"/>
        <v>0.97</v>
      </c>
      <c r="Q43" s="36">
        <f t="shared" si="7"/>
        <v>0.94</v>
      </c>
      <c r="R43" s="36">
        <f t="shared" si="8"/>
        <v>1</v>
      </c>
      <c r="S43" s="36"/>
      <c r="T43" s="11"/>
      <c r="U43" s="11"/>
      <c r="V43" s="11"/>
      <c r="W43" s="11"/>
      <c r="X43" s="11"/>
      <c r="Y43" s="11"/>
      <c r="Z43" s="6"/>
      <c r="AZ43" s="8"/>
      <c r="BB43" s="9" t="s">
        <v>24</v>
      </c>
      <c r="BC43" s="24">
        <v>2014</v>
      </c>
      <c r="BD43" s="24">
        <f t="shared" si="9"/>
        <v>82.1</v>
      </c>
      <c r="BE43" s="24">
        <f t="shared" si="10"/>
        <v>84.8</v>
      </c>
      <c r="BH43" s="9">
        <f t="shared" si="11"/>
        <v>2.2999999999999972</v>
      </c>
      <c r="BI43" s="9">
        <f t="shared" si="15"/>
        <v>2.2000000000000028</v>
      </c>
      <c r="BK43" s="9">
        <f t="shared" si="12"/>
        <v>1.5999999999999943</v>
      </c>
      <c r="BL43" s="9">
        <f t="shared" si="13"/>
        <v>1.5</v>
      </c>
      <c r="BM43" s="9"/>
      <c r="BN43" s="9"/>
      <c r="BO43" s="9" t="s">
        <v>24</v>
      </c>
      <c r="BP43" s="24">
        <v>2014</v>
      </c>
      <c r="BQ43" s="24">
        <f t="shared" si="14"/>
        <v>0.97</v>
      </c>
      <c r="BR43" s="24"/>
      <c r="BS43" s="9"/>
      <c r="BT43" s="9"/>
      <c r="BU43" s="9">
        <f t="shared" si="16"/>
        <v>3.0000000000000027E-2</v>
      </c>
      <c r="BV43" s="9">
        <f t="shared" si="17"/>
        <v>3.0000000000000027E-2</v>
      </c>
      <c r="BW43" s="9"/>
      <c r="BX43" s="9">
        <v>1</v>
      </c>
      <c r="BY43" s="9"/>
      <c r="BZ43" s="9"/>
      <c r="CA43" s="9"/>
      <c r="CB43" s="9"/>
      <c r="CC43" s="9"/>
    </row>
    <row r="44" spans="2:81" x14ac:dyDescent="0.25">
      <c r="B44" s="11"/>
      <c r="C44" s="11" t="s">
        <v>25</v>
      </c>
      <c r="D44" s="35">
        <f t="shared" si="0"/>
        <v>82.1</v>
      </c>
      <c r="E44" s="36">
        <f t="shared" si="1"/>
        <v>79.7</v>
      </c>
      <c r="F44" s="36">
        <f t="shared" si="2"/>
        <v>84.3</v>
      </c>
      <c r="G44" s="35">
        <f t="shared" si="3"/>
        <v>82.2</v>
      </c>
      <c r="H44" s="36">
        <f t="shared" si="4"/>
        <v>79.8</v>
      </c>
      <c r="I44" s="36">
        <f t="shared" si="5"/>
        <v>84.3</v>
      </c>
      <c r="J44" s="11"/>
      <c r="K44" s="11"/>
      <c r="L44" s="11"/>
      <c r="M44" s="11"/>
      <c r="N44" s="11"/>
      <c r="O44" s="11" t="s">
        <v>25</v>
      </c>
      <c r="P44" s="35">
        <f t="shared" si="6"/>
        <v>1</v>
      </c>
      <c r="Q44" s="36">
        <f t="shared" si="7"/>
        <v>0.96</v>
      </c>
      <c r="R44" s="36">
        <f t="shared" si="8"/>
        <v>1.04</v>
      </c>
      <c r="S44" s="36"/>
      <c r="T44" s="11"/>
      <c r="U44" s="11"/>
      <c r="V44" s="11"/>
      <c r="W44" s="11"/>
      <c r="X44" s="11"/>
      <c r="Y44" s="11"/>
      <c r="Z44" s="6"/>
      <c r="AZ44" s="8"/>
      <c r="BB44" s="9" t="s">
        <v>25</v>
      </c>
      <c r="BC44" s="9">
        <v>2015</v>
      </c>
      <c r="BD44" s="24">
        <f t="shared" si="9"/>
        <v>82.1</v>
      </c>
      <c r="BE44" s="24">
        <f t="shared" si="10"/>
        <v>82.2</v>
      </c>
      <c r="BH44" s="9">
        <f t="shared" si="11"/>
        <v>2.3999999999999915</v>
      </c>
      <c r="BI44" s="9">
        <f t="shared" si="15"/>
        <v>2.2000000000000028</v>
      </c>
      <c r="BK44" s="9">
        <f t="shared" si="12"/>
        <v>2.4000000000000057</v>
      </c>
      <c r="BL44" s="9">
        <f t="shared" si="13"/>
        <v>2.0999999999999943</v>
      </c>
      <c r="BM44" s="9"/>
      <c r="BN44" s="9"/>
      <c r="BO44" s="9" t="s">
        <v>25</v>
      </c>
      <c r="BP44" s="9">
        <v>2015</v>
      </c>
      <c r="BQ44" s="24">
        <f t="shared" si="14"/>
        <v>1</v>
      </c>
      <c r="BR44" s="24"/>
      <c r="BS44" s="9"/>
      <c r="BT44" s="9"/>
      <c r="BU44" s="9">
        <f t="shared" si="16"/>
        <v>4.0000000000000036E-2</v>
      </c>
      <c r="BV44" s="9">
        <f t="shared" si="17"/>
        <v>4.0000000000000036E-2</v>
      </c>
      <c r="BW44" s="9"/>
      <c r="BX44" s="9">
        <v>1</v>
      </c>
      <c r="BY44" s="9"/>
      <c r="BZ44" s="9"/>
      <c r="CA44" s="9"/>
      <c r="CB44" s="9"/>
      <c r="CC44" s="9"/>
    </row>
    <row r="45" spans="2:81" x14ac:dyDescent="0.25">
      <c r="B45" s="11"/>
      <c r="C45" s="38" t="s">
        <v>26</v>
      </c>
      <c r="D45" s="39">
        <f t="shared" si="0"/>
        <v>82.9</v>
      </c>
      <c r="E45" s="40">
        <f t="shared" si="1"/>
        <v>80.5</v>
      </c>
      <c r="F45" s="40">
        <f t="shared" si="2"/>
        <v>85.1</v>
      </c>
      <c r="G45" s="39">
        <f t="shared" si="3"/>
        <v>83.5</v>
      </c>
      <c r="H45" s="40">
        <f t="shared" si="4"/>
        <v>81.400000000000006</v>
      </c>
      <c r="I45" s="40">
        <f t="shared" si="5"/>
        <v>85.5</v>
      </c>
      <c r="J45" s="11"/>
      <c r="K45" s="11"/>
      <c r="L45" s="11"/>
      <c r="M45" s="11"/>
      <c r="N45" s="11"/>
      <c r="O45" s="38" t="s">
        <v>26</v>
      </c>
      <c r="P45" s="39">
        <f t="shared" si="6"/>
        <v>1</v>
      </c>
      <c r="Q45" s="40">
        <f t="shared" si="7"/>
        <v>0.96</v>
      </c>
      <c r="R45" s="40">
        <f t="shared" si="8"/>
        <v>1.03</v>
      </c>
      <c r="S45" s="36"/>
      <c r="T45" s="11"/>
      <c r="U45" s="11"/>
      <c r="V45" s="11"/>
      <c r="W45" s="11"/>
      <c r="X45" s="11"/>
      <c r="Y45" s="11"/>
      <c r="Z45" s="6"/>
      <c r="AZ45" s="8"/>
      <c r="BB45" s="9" t="s">
        <v>26</v>
      </c>
      <c r="BC45" s="32">
        <v>2016</v>
      </c>
      <c r="BD45" s="24">
        <f t="shared" si="9"/>
        <v>82.9</v>
      </c>
      <c r="BE45" s="24">
        <f t="shared" si="10"/>
        <v>83.5</v>
      </c>
      <c r="BH45" s="9">
        <f t="shared" si="11"/>
        <v>2.4000000000000057</v>
      </c>
      <c r="BI45" s="9">
        <f t="shared" si="15"/>
        <v>2.1999999999999886</v>
      </c>
      <c r="BK45" s="9">
        <f t="shared" si="12"/>
        <v>2.0999999999999943</v>
      </c>
      <c r="BL45" s="9">
        <f t="shared" si="13"/>
        <v>2</v>
      </c>
      <c r="BM45" s="9"/>
      <c r="BN45" s="9"/>
      <c r="BO45" s="9" t="s">
        <v>26</v>
      </c>
      <c r="BP45" s="32">
        <v>2016</v>
      </c>
      <c r="BQ45" s="24">
        <f t="shared" si="14"/>
        <v>1</v>
      </c>
      <c r="BR45" s="24"/>
      <c r="BS45" s="9"/>
      <c r="BT45" s="9"/>
      <c r="BU45" s="9">
        <f t="shared" si="16"/>
        <v>4.0000000000000036E-2</v>
      </c>
      <c r="BV45" s="9">
        <f t="shared" si="17"/>
        <v>3.0000000000000027E-2</v>
      </c>
      <c r="BW45" s="9"/>
      <c r="BX45" s="9">
        <v>1</v>
      </c>
      <c r="BY45" s="9"/>
      <c r="BZ45" s="9"/>
      <c r="CA45" s="9"/>
      <c r="CB45" s="9"/>
      <c r="CC45" s="9"/>
    </row>
    <row r="46" spans="2:81" x14ac:dyDescent="0.25">
      <c r="B46" s="11"/>
      <c r="C46" s="14"/>
      <c r="D46" s="14">
        <f>AVERAGE(D40:D45)</f>
        <v>81.100000000000009</v>
      </c>
      <c r="E46" s="14"/>
      <c r="F46" s="14"/>
      <c r="G46" s="14"/>
      <c r="H46" s="14"/>
      <c r="I46" s="14"/>
      <c r="J46" s="14"/>
      <c r="K46" s="14"/>
      <c r="L46" s="14"/>
      <c r="M46" s="14"/>
      <c r="N46" s="14"/>
      <c r="O46" s="14"/>
      <c r="P46" s="14"/>
      <c r="Q46" s="14"/>
      <c r="R46" s="11"/>
      <c r="S46" s="11"/>
      <c r="T46" s="11"/>
      <c r="U46" s="11"/>
      <c r="V46" s="11"/>
      <c r="W46" s="11"/>
      <c r="X46" s="11"/>
      <c r="Y46" s="11"/>
      <c r="Z46" s="6"/>
      <c r="AZ46" s="8"/>
      <c r="BK46" s="9"/>
      <c r="BL46" s="9"/>
      <c r="BM46" s="9"/>
      <c r="BN46" s="9"/>
      <c r="BO46" s="9"/>
      <c r="BP46" s="9"/>
      <c r="BQ46" s="9"/>
      <c r="BR46" s="9"/>
      <c r="BS46" s="9"/>
      <c r="BT46" s="9"/>
      <c r="BU46" s="9"/>
      <c r="BV46" s="9"/>
      <c r="BW46" s="9"/>
      <c r="BX46" s="9"/>
      <c r="BY46" s="9"/>
      <c r="BZ46" s="9"/>
      <c r="CA46" s="9"/>
      <c r="CB46" s="9"/>
      <c r="CC46" s="9"/>
    </row>
    <row r="47" spans="2:81" x14ac:dyDescent="0.25">
      <c r="B47" s="11"/>
      <c r="C47" s="14" t="s">
        <v>29</v>
      </c>
      <c r="D47" s="14"/>
      <c r="E47" s="14"/>
      <c r="F47" s="14"/>
      <c r="G47" s="14"/>
      <c r="H47" s="14"/>
      <c r="I47" s="14"/>
      <c r="J47" s="14"/>
      <c r="K47" s="14"/>
      <c r="L47" s="14"/>
      <c r="M47" s="14"/>
      <c r="N47" s="14"/>
      <c r="O47" s="14" t="s">
        <v>29</v>
      </c>
      <c r="P47" s="14"/>
      <c r="Q47" s="14"/>
      <c r="R47" s="11"/>
      <c r="S47" s="11"/>
      <c r="T47" s="11"/>
      <c r="U47" s="11"/>
      <c r="V47" s="11"/>
      <c r="W47" s="11"/>
      <c r="X47" s="11"/>
      <c r="Y47" s="11"/>
      <c r="Z47" s="6"/>
      <c r="AZ47" s="8"/>
      <c r="BA47" s="9" t="s">
        <v>6</v>
      </c>
      <c r="BB47" s="24" t="s">
        <v>20</v>
      </c>
      <c r="BC47" s="24">
        <v>2006</v>
      </c>
      <c r="BD47" s="24">
        <f>IFERROR(VALUE(FIXED(VLOOKUP($BC47&amp;$BB$29&amp;$BD$12&amp;"Maori",ethnicdata,7,FALSE),1)),NA())</f>
        <v>74</v>
      </c>
      <c r="BE47" s="24">
        <f>IFERROR(VALUE(FIXED(VLOOKUP($BC47&amp;$BB$29&amp;$BD$12&amp;"Non-Maori",ethnicdata,7,FALSE),1)),NA())</f>
        <v>76.900000000000006</v>
      </c>
      <c r="BK47" s="9"/>
      <c r="BL47" s="9"/>
      <c r="BM47" s="9"/>
      <c r="BN47" s="24" t="s">
        <v>57</v>
      </c>
      <c r="BO47" s="24" t="s">
        <v>20</v>
      </c>
      <c r="BP47" s="24">
        <v>2006</v>
      </c>
      <c r="BQ47" s="24">
        <f>IFERROR(VALUE(FIXED(VLOOKUP($BP47&amp;$BB$29&amp;$BD$12&amp;"Maori",ethnicdata,10,FALSE),2)),NA())</f>
        <v>0.96</v>
      </c>
      <c r="BR47" s="24"/>
      <c r="BS47" s="9"/>
      <c r="BT47" s="9"/>
      <c r="BU47" s="9"/>
      <c r="BV47" s="9"/>
      <c r="BW47" s="9"/>
      <c r="BX47" s="9"/>
      <c r="BY47" s="9"/>
      <c r="BZ47" s="9"/>
      <c r="CA47" s="9"/>
      <c r="CB47" s="9"/>
      <c r="CC47" s="9"/>
    </row>
    <row r="48" spans="2:81" x14ac:dyDescent="0.25">
      <c r="B48" s="11"/>
      <c r="C48" s="14" t="s">
        <v>32</v>
      </c>
      <c r="D48" s="14"/>
      <c r="E48" s="14"/>
      <c r="F48" s="14"/>
      <c r="G48" s="14"/>
      <c r="H48" s="14"/>
      <c r="I48" s="14"/>
      <c r="J48" s="14"/>
      <c r="K48" s="14"/>
      <c r="L48" s="14"/>
      <c r="M48" s="14"/>
      <c r="N48" s="14"/>
      <c r="O48" s="14" t="s">
        <v>45</v>
      </c>
      <c r="P48" s="14"/>
      <c r="Q48" s="14"/>
      <c r="R48" s="11"/>
      <c r="S48" s="11"/>
      <c r="T48" s="11"/>
      <c r="U48" s="11"/>
      <c r="V48" s="11"/>
      <c r="W48" s="11"/>
      <c r="X48" s="11"/>
      <c r="Y48" s="11"/>
      <c r="Z48" s="6"/>
      <c r="AZ48" s="8"/>
      <c r="BC48" s="9">
        <v>2007</v>
      </c>
      <c r="BD48" s="24"/>
      <c r="BE48" s="24"/>
      <c r="BK48" s="9"/>
      <c r="BL48" s="9"/>
      <c r="BM48" s="9"/>
      <c r="BN48" s="9"/>
      <c r="BO48" s="9"/>
      <c r="BP48" s="9">
        <v>2007</v>
      </c>
      <c r="BQ48" s="24"/>
      <c r="BR48" s="24"/>
      <c r="BS48" s="9"/>
      <c r="BT48" s="9"/>
      <c r="BU48" s="9"/>
      <c r="BV48" s="9"/>
      <c r="BW48" s="9"/>
      <c r="BX48" s="9"/>
      <c r="BY48" s="9"/>
      <c r="BZ48" s="9"/>
      <c r="CA48" s="9"/>
      <c r="CB48" s="9"/>
      <c r="CC48" s="9"/>
    </row>
    <row r="49" spans="2:81" ht="12" customHeight="1" x14ac:dyDescent="0.25">
      <c r="B49" s="14"/>
      <c r="C49" s="14" t="s">
        <v>30</v>
      </c>
      <c r="D49" s="14"/>
      <c r="E49" s="14"/>
      <c r="F49" s="14"/>
      <c r="G49" s="14"/>
      <c r="H49" s="14"/>
      <c r="I49" s="14"/>
      <c r="J49" s="14"/>
      <c r="K49" s="14"/>
      <c r="L49" s="14"/>
      <c r="M49" s="14"/>
      <c r="N49" s="14"/>
      <c r="O49" s="14" t="s">
        <v>30</v>
      </c>
      <c r="P49" s="41"/>
      <c r="Q49" s="42"/>
      <c r="R49" s="11"/>
      <c r="S49" s="11"/>
      <c r="T49" s="11"/>
      <c r="U49" s="11"/>
      <c r="V49" s="11"/>
      <c r="W49" s="11"/>
      <c r="X49" s="11"/>
      <c r="Y49" s="11"/>
      <c r="Z49" s="6"/>
      <c r="AZ49" s="8"/>
      <c r="BB49" s="32"/>
      <c r="BC49" s="32">
        <v>2008</v>
      </c>
      <c r="BD49" s="24"/>
      <c r="BE49" s="24"/>
      <c r="BK49" s="9"/>
      <c r="BL49" s="9"/>
      <c r="BM49" s="9"/>
      <c r="BN49" s="9"/>
      <c r="BO49" s="32"/>
      <c r="BP49" s="32">
        <v>2008</v>
      </c>
      <c r="BQ49" s="24"/>
      <c r="BR49" s="24"/>
      <c r="BS49" s="9"/>
      <c r="BT49" s="9"/>
      <c r="BU49" s="9"/>
      <c r="BV49" s="9"/>
      <c r="BW49" s="9"/>
      <c r="BX49" s="9"/>
      <c r="BY49" s="9"/>
      <c r="BZ49" s="9"/>
      <c r="CA49" s="9"/>
      <c r="CB49" s="9"/>
      <c r="CC49" s="9"/>
    </row>
    <row r="50" spans="2:81" x14ac:dyDescent="0.25">
      <c r="B50" s="11"/>
      <c r="C50" s="14" t="s">
        <v>31</v>
      </c>
      <c r="D50" s="14"/>
      <c r="E50" s="14"/>
      <c r="F50" s="14"/>
      <c r="G50" s="14"/>
      <c r="H50" s="14"/>
      <c r="I50" s="14"/>
      <c r="J50" s="14"/>
      <c r="K50" s="14"/>
      <c r="L50" s="14"/>
      <c r="M50" s="14"/>
      <c r="N50" s="14"/>
      <c r="O50" s="14" t="s">
        <v>31</v>
      </c>
      <c r="P50" s="14"/>
      <c r="Q50" s="42"/>
      <c r="R50" s="11"/>
      <c r="S50" s="11"/>
      <c r="T50" s="11"/>
      <c r="U50" s="11"/>
      <c r="V50" s="11"/>
      <c r="W50" s="11"/>
      <c r="X50" s="11"/>
      <c r="Y50" s="11"/>
      <c r="Z50" s="6"/>
      <c r="AZ50" s="8"/>
      <c r="BC50" s="9">
        <v>2009</v>
      </c>
      <c r="BD50" s="24"/>
      <c r="BE50" s="24"/>
      <c r="BK50" s="9"/>
      <c r="BL50" s="9"/>
      <c r="BM50" s="9"/>
      <c r="BN50" s="9"/>
      <c r="BO50" s="9"/>
      <c r="BP50" s="9">
        <v>2009</v>
      </c>
      <c r="BQ50" s="24"/>
      <c r="BR50" s="24"/>
      <c r="BS50" s="9"/>
      <c r="BT50" s="9"/>
      <c r="BU50" s="9"/>
      <c r="BV50" s="9"/>
      <c r="BW50" s="9"/>
      <c r="BX50" s="9"/>
      <c r="BY50" s="9"/>
      <c r="BZ50" s="9"/>
      <c r="CA50" s="9"/>
      <c r="CB50" s="9"/>
      <c r="CC50" s="9"/>
    </row>
    <row r="51" spans="2:81" x14ac:dyDescent="0.25">
      <c r="B51" s="14"/>
      <c r="C51" s="14" t="s">
        <v>97</v>
      </c>
      <c r="D51" s="14"/>
      <c r="E51" s="14"/>
      <c r="F51" s="14"/>
      <c r="G51" s="14"/>
      <c r="H51" s="14"/>
      <c r="I51" s="14"/>
      <c r="J51" s="14"/>
      <c r="K51" s="14"/>
      <c r="L51" s="14"/>
      <c r="M51" s="14"/>
      <c r="N51" s="14"/>
      <c r="O51" s="14" t="s">
        <v>46</v>
      </c>
      <c r="P51" s="14"/>
      <c r="Q51" s="11"/>
      <c r="R51" s="11"/>
      <c r="S51" s="11"/>
      <c r="T51" s="11"/>
      <c r="U51" s="11"/>
      <c r="V51" s="11"/>
      <c r="W51" s="11"/>
      <c r="X51" s="11"/>
      <c r="Y51" s="11"/>
      <c r="Z51" s="6"/>
      <c r="AZ51" s="8"/>
      <c r="BC51" s="24">
        <v>2010</v>
      </c>
      <c r="BD51" s="24"/>
      <c r="BE51" s="24"/>
      <c r="BK51" s="9"/>
      <c r="BL51" s="9"/>
      <c r="BM51" s="9"/>
      <c r="BN51" s="9"/>
      <c r="BO51" s="9"/>
      <c r="BP51" s="24">
        <v>2010</v>
      </c>
      <c r="BQ51" s="24"/>
      <c r="BR51" s="24"/>
      <c r="BS51" s="9"/>
      <c r="BT51" s="9"/>
      <c r="BU51" s="9"/>
      <c r="BV51" s="9"/>
      <c r="BW51" s="9"/>
      <c r="BX51" s="9"/>
      <c r="BY51" s="9"/>
      <c r="BZ51" s="9"/>
      <c r="CA51" s="9"/>
      <c r="CB51" s="9"/>
      <c r="CC51" s="9"/>
    </row>
    <row r="52" spans="2:81" x14ac:dyDescent="0.25">
      <c r="B52" s="14"/>
      <c r="C52" s="43"/>
      <c r="D52" s="14"/>
      <c r="E52" s="14"/>
      <c r="F52" s="14"/>
      <c r="G52" s="14"/>
      <c r="H52" s="14"/>
      <c r="I52" s="14"/>
      <c r="J52" s="14"/>
      <c r="K52" s="14"/>
      <c r="L52" s="14"/>
      <c r="M52" s="14"/>
      <c r="N52" s="14"/>
      <c r="O52" s="43"/>
      <c r="P52" s="14"/>
      <c r="Q52" s="11"/>
      <c r="R52" s="11"/>
      <c r="S52" s="11"/>
      <c r="T52" s="11"/>
      <c r="U52" s="11"/>
      <c r="V52" s="11"/>
      <c r="W52" s="11"/>
      <c r="X52" s="11"/>
      <c r="Y52" s="11"/>
      <c r="Z52" s="6"/>
      <c r="AZ52" s="8"/>
      <c r="BB52" s="9" t="s">
        <v>21</v>
      </c>
      <c r="BC52" s="9">
        <v>2011</v>
      </c>
      <c r="BD52" s="24">
        <f t="shared" ref="BD52:BD57" si="18">IFERROR(VALUE(FIXED(VLOOKUP($BC52&amp;$BB$29&amp;$BD$12&amp;"Maori",ethnicdata,7,FALSE),1)),NA())</f>
        <v>75.400000000000006</v>
      </c>
      <c r="BE52" s="24">
        <f t="shared" ref="BE52:BE57" si="19">IFERROR(VALUE(FIXED(VLOOKUP($BC52&amp;$BB$29&amp;$BD$12&amp;"Non-Maori",ethnicdata,7,FALSE),1)),NA())</f>
        <v>77.400000000000006</v>
      </c>
      <c r="BK52" s="9"/>
      <c r="BL52" s="9"/>
      <c r="BM52" s="9"/>
      <c r="BN52" s="9"/>
      <c r="BO52" s="9" t="s">
        <v>21</v>
      </c>
      <c r="BP52" s="9">
        <v>2011</v>
      </c>
      <c r="BQ52" s="24">
        <f t="shared" ref="BQ52:BQ57" si="20">IFERROR(VALUE(FIXED(VLOOKUP($BP52&amp;$BB$29&amp;$BD$12&amp;"Maori",ethnicdata,10,FALSE),2)),NA())</f>
        <v>0.97</v>
      </c>
      <c r="BR52" s="24"/>
      <c r="BS52" s="9"/>
      <c r="BT52" s="9"/>
      <c r="BU52" s="9"/>
      <c r="BV52" s="9"/>
      <c r="BW52" s="9"/>
      <c r="BX52" s="9"/>
      <c r="BY52" s="9"/>
      <c r="BZ52" s="9"/>
      <c r="CA52" s="9"/>
      <c r="CB52" s="9"/>
      <c r="CC52" s="9"/>
    </row>
    <row r="53" spans="2:81" x14ac:dyDescent="0.25">
      <c r="B53" s="14"/>
      <c r="C53" s="43"/>
      <c r="D53" s="14"/>
      <c r="E53" s="14"/>
      <c r="F53" s="14"/>
      <c r="G53" s="14"/>
      <c r="H53" s="14"/>
      <c r="I53" s="14"/>
      <c r="J53" s="14"/>
      <c r="K53" s="14"/>
      <c r="L53" s="14"/>
      <c r="M53" s="14"/>
      <c r="N53" s="14"/>
      <c r="O53" s="43"/>
      <c r="P53" s="14"/>
      <c r="Q53" s="11"/>
      <c r="R53" s="11"/>
      <c r="S53" s="11"/>
      <c r="T53" s="11"/>
      <c r="U53" s="11"/>
      <c r="V53" s="11"/>
      <c r="W53" s="11"/>
      <c r="X53" s="11"/>
      <c r="Y53" s="11"/>
      <c r="Z53" s="6"/>
      <c r="AZ53" s="8"/>
      <c r="BB53" s="32" t="s">
        <v>22</v>
      </c>
      <c r="BC53" s="32">
        <v>2012</v>
      </c>
      <c r="BD53" s="24">
        <f t="shared" si="18"/>
        <v>78.5</v>
      </c>
      <c r="BE53" s="24">
        <f t="shared" si="19"/>
        <v>81.599999999999994</v>
      </c>
      <c r="BK53" s="9"/>
      <c r="BL53" s="9"/>
      <c r="BM53" s="9"/>
      <c r="BN53" s="9"/>
      <c r="BO53" s="32" t="s">
        <v>22</v>
      </c>
      <c r="BP53" s="32">
        <v>2012</v>
      </c>
      <c r="BQ53" s="24">
        <f t="shared" si="20"/>
        <v>0.96</v>
      </c>
      <c r="BR53" s="24"/>
      <c r="BS53" s="9"/>
      <c r="BT53" s="9"/>
      <c r="BU53" s="9"/>
      <c r="BV53" s="9"/>
      <c r="BW53" s="9"/>
      <c r="BX53" s="9"/>
      <c r="BY53" s="9"/>
      <c r="BZ53" s="9"/>
      <c r="CA53" s="9"/>
      <c r="CB53" s="9"/>
      <c r="CC53" s="9"/>
    </row>
    <row r="54" spans="2:81" x14ac:dyDescent="0.25">
      <c r="B54" s="14"/>
      <c r="C54" s="14"/>
      <c r="D54" s="14"/>
      <c r="E54" s="14"/>
      <c r="F54" s="14"/>
      <c r="G54" s="14"/>
      <c r="H54" s="14"/>
      <c r="I54" s="14"/>
      <c r="J54" s="14"/>
      <c r="K54" s="14"/>
      <c r="L54" s="14"/>
      <c r="M54" s="14"/>
      <c r="N54" s="14"/>
      <c r="O54" s="14"/>
      <c r="P54" s="14"/>
      <c r="Q54" s="11"/>
      <c r="R54" s="11"/>
      <c r="S54" s="11"/>
      <c r="T54" s="11"/>
      <c r="U54" s="11"/>
      <c r="V54" s="11"/>
      <c r="W54" s="11"/>
      <c r="X54" s="11"/>
      <c r="Y54" s="11"/>
      <c r="Z54" s="6"/>
      <c r="AZ54" s="8"/>
      <c r="BB54" s="9" t="s">
        <v>23</v>
      </c>
      <c r="BC54" s="9">
        <v>2013</v>
      </c>
      <c r="BD54" s="24">
        <f t="shared" si="18"/>
        <v>82.4</v>
      </c>
      <c r="BE54" s="24">
        <f t="shared" si="19"/>
        <v>83.2</v>
      </c>
      <c r="BK54" s="9"/>
      <c r="BL54" s="9"/>
      <c r="BM54" s="9"/>
      <c r="BN54" s="9"/>
      <c r="BO54" s="9" t="s">
        <v>23</v>
      </c>
      <c r="BP54" s="9">
        <v>2013</v>
      </c>
      <c r="BQ54" s="24">
        <f t="shared" si="20"/>
        <v>0.99</v>
      </c>
      <c r="BR54" s="24"/>
      <c r="BS54" s="9"/>
      <c r="BT54" s="9"/>
      <c r="BU54" s="9"/>
      <c r="BV54" s="9"/>
      <c r="BW54" s="9"/>
      <c r="BX54" s="9"/>
      <c r="BY54" s="9"/>
      <c r="BZ54" s="9"/>
      <c r="CA54" s="9"/>
      <c r="CB54" s="9"/>
      <c r="CC54" s="9"/>
    </row>
    <row r="55" spans="2:81" x14ac:dyDescent="0.25">
      <c r="B55" s="14"/>
      <c r="C55" s="14" t="s">
        <v>28</v>
      </c>
      <c r="D55" s="14"/>
      <c r="E55" s="14"/>
      <c r="F55" s="14"/>
      <c r="G55" s="14"/>
      <c r="H55" s="14"/>
      <c r="I55" s="14"/>
      <c r="J55" s="14"/>
      <c r="K55" s="14"/>
      <c r="L55" s="14"/>
      <c r="M55" s="14"/>
      <c r="N55" s="14"/>
      <c r="O55" s="14" t="s">
        <v>28</v>
      </c>
      <c r="P55" s="14"/>
      <c r="Q55" s="11"/>
      <c r="R55" s="11"/>
      <c r="S55" s="11"/>
      <c r="T55" s="11"/>
      <c r="U55" s="11"/>
      <c r="V55" s="11"/>
      <c r="W55" s="11"/>
      <c r="X55" s="11"/>
      <c r="Y55" s="11"/>
      <c r="Z55" s="6"/>
      <c r="AZ55" s="8"/>
      <c r="BB55" s="9" t="s">
        <v>24</v>
      </c>
      <c r="BC55" s="24">
        <v>2014</v>
      </c>
      <c r="BD55" s="24">
        <f t="shared" si="18"/>
        <v>81.900000000000006</v>
      </c>
      <c r="BE55" s="24">
        <f t="shared" si="19"/>
        <v>84.3</v>
      </c>
      <c r="BK55" s="9"/>
      <c r="BL55" s="9"/>
      <c r="BM55" s="9"/>
      <c r="BN55" s="9"/>
      <c r="BO55" s="9" t="s">
        <v>24</v>
      </c>
      <c r="BP55" s="24">
        <v>2014</v>
      </c>
      <c r="BQ55" s="24">
        <f t="shared" si="20"/>
        <v>0.97</v>
      </c>
      <c r="BR55" s="24"/>
      <c r="BS55" s="9"/>
      <c r="BT55" s="9"/>
      <c r="BU55" s="9"/>
      <c r="BV55" s="9"/>
      <c r="BW55" s="9"/>
      <c r="BX55" s="9"/>
      <c r="BY55" s="9"/>
      <c r="BZ55" s="9"/>
      <c r="CA55" s="9"/>
      <c r="CB55" s="9"/>
      <c r="CC55" s="9"/>
    </row>
    <row r="56" spans="2:81" x14ac:dyDescent="0.25">
      <c r="B56" s="14"/>
      <c r="C56" s="14" t="s">
        <v>27</v>
      </c>
      <c r="D56" s="14"/>
      <c r="E56" s="14"/>
      <c r="F56" s="14"/>
      <c r="G56" s="14"/>
      <c r="H56" s="14"/>
      <c r="I56" s="14"/>
      <c r="J56" s="14"/>
      <c r="K56" s="14"/>
      <c r="L56" s="14"/>
      <c r="M56" s="14"/>
      <c r="N56" s="14"/>
      <c r="O56" s="14" t="s">
        <v>27</v>
      </c>
      <c r="P56" s="14"/>
      <c r="Q56" s="11"/>
      <c r="R56" s="11"/>
      <c r="S56" s="11"/>
      <c r="T56" s="11"/>
      <c r="U56" s="11"/>
      <c r="V56" s="11"/>
      <c r="W56" s="11"/>
      <c r="X56" s="11"/>
      <c r="Y56" s="11"/>
      <c r="Z56" s="6"/>
      <c r="AZ56" s="8"/>
      <c r="BB56" s="9" t="s">
        <v>25</v>
      </c>
      <c r="BC56" s="9">
        <v>2015</v>
      </c>
      <c r="BD56" s="24">
        <f t="shared" si="18"/>
        <v>81.3</v>
      </c>
      <c r="BE56" s="24">
        <f t="shared" si="19"/>
        <v>81.900000000000006</v>
      </c>
      <c r="BK56" s="9"/>
      <c r="BL56" s="9"/>
      <c r="BM56" s="9"/>
      <c r="BN56" s="9"/>
      <c r="BO56" s="9" t="s">
        <v>25</v>
      </c>
      <c r="BP56" s="9">
        <v>2015</v>
      </c>
      <c r="BQ56" s="24">
        <f t="shared" si="20"/>
        <v>0.99</v>
      </c>
      <c r="BR56" s="24"/>
      <c r="BS56" s="9"/>
      <c r="BT56" s="9"/>
      <c r="BU56" s="9"/>
      <c r="BV56" s="9"/>
      <c r="BW56" s="9"/>
      <c r="BX56" s="9"/>
      <c r="BY56" s="9"/>
      <c r="BZ56" s="9"/>
      <c r="CA56" s="9"/>
      <c r="CB56" s="9"/>
      <c r="CC56" s="9"/>
    </row>
    <row r="57" spans="2:81" x14ac:dyDescent="0.25">
      <c r="B57" s="14"/>
      <c r="C57" s="14"/>
      <c r="D57" s="14"/>
      <c r="E57" s="14"/>
      <c r="F57" s="14"/>
      <c r="G57" s="14"/>
      <c r="H57" s="14"/>
      <c r="I57" s="14"/>
      <c r="J57" s="14"/>
      <c r="K57" s="14"/>
      <c r="L57" s="14"/>
      <c r="M57" s="14"/>
      <c r="N57" s="14"/>
      <c r="O57" s="14"/>
      <c r="P57" s="14"/>
      <c r="Q57" s="11"/>
      <c r="R57" s="11"/>
      <c r="S57" s="11"/>
      <c r="T57" s="11"/>
      <c r="U57" s="11"/>
      <c r="V57" s="11"/>
      <c r="W57" s="11"/>
      <c r="X57" s="11"/>
      <c r="Y57" s="11"/>
      <c r="Z57" s="6"/>
      <c r="AZ57" s="8"/>
      <c r="BB57" s="9" t="s">
        <v>26</v>
      </c>
      <c r="BC57" s="32">
        <v>2016</v>
      </c>
      <c r="BD57" s="24">
        <f t="shared" si="18"/>
        <v>82.9</v>
      </c>
      <c r="BE57" s="24">
        <f t="shared" si="19"/>
        <v>83.2</v>
      </c>
      <c r="BK57" s="9"/>
      <c r="BL57" s="9"/>
      <c r="BM57" s="9"/>
      <c r="BN57" s="9"/>
      <c r="BO57" s="9" t="s">
        <v>26</v>
      </c>
      <c r="BP57" s="32">
        <v>2016</v>
      </c>
      <c r="BQ57" s="24">
        <f t="shared" si="20"/>
        <v>1</v>
      </c>
      <c r="BR57" s="24"/>
      <c r="BS57" s="9"/>
      <c r="BT57" s="9"/>
      <c r="BU57" s="9"/>
      <c r="BV57" s="9"/>
      <c r="BW57" s="9"/>
      <c r="BX57" s="9"/>
      <c r="BY57" s="9"/>
      <c r="BZ57" s="9"/>
      <c r="CA57" s="9"/>
      <c r="CB57" s="9"/>
      <c r="CC57" s="9"/>
    </row>
    <row r="58" spans="2:81" hidden="1" x14ac:dyDescent="0.25">
      <c r="B58" s="11"/>
      <c r="C58" s="14"/>
      <c r="D58" s="11"/>
      <c r="E58" s="11"/>
      <c r="F58" s="11"/>
      <c r="G58" s="11"/>
      <c r="H58" s="11"/>
      <c r="I58" s="11"/>
      <c r="J58" s="11"/>
      <c r="K58" s="11"/>
      <c r="L58" s="11"/>
      <c r="M58" s="11"/>
      <c r="N58" s="11"/>
      <c r="O58" s="42"/>
      <c r="P58" s="42"/>
      <c r="Q58" s="42"/>
      <c r="R58" s="11"/>
      <c r="S58" s="11"/>
      <c r="T58" s="11"/>
      <c r="U58" s="11"/>
      <c r="V58" s="11"/>
      <c r="W58" s="11"/>
      <c r="X58" s="11"/>
      <c r="Y58" s="11"/>
      <c r="AZ58" s="8"/>
      <c r="BA58" s="9" t="s">
        <v>7</v>
      </c>
      <c r="BB58" s="24" t="s">
        <v>20</v>
      </c>
      <c r="BC58" s="24">
        <v>2006</v>
      </c>
      <c r="BD58" s="24">
        <f>IFERROR(VALUE(FIXED(VLOOKUP($BC58&amp;$BB$29&amp;$BC$12&amp;"Maori",ethnicdata,7,FALSE),1)),NA())</f>
        <v>74.900000000000006</v>
      </c>
      <c r="BE58" s="24">
        <f>IFERROR(VALUE(FIXED(VLOOKUP($BC58&amp;$BB$29&amp;$BC$12&amp;"Non-Maori",ethnicdata,7,FALSE),1)),NA())</f>
        <v>74.2</v>
      </c>
      <c r="BK58" s="9"/>
      <c r="BL58" s="9"/>
      <c r="BM58" s="9"/>
      <c r="BN58" s="24" t="s">
        <v>58</v>
      </c>
      <c r="BO58" s="24" t="s">
        <v>20</v>
      </c>
      <c r="BP58" s="24">
        <v>2006</v>
      </c>
      <c r="BQ58" s="24">
        <f>IFERROR(VALUE(FIXED(VLOOKUP($BP58&amp;$BB$29&amp;$BC$12&amp;"Maori",ethnicdata,10,FALSE),2)),NA())</f>
        <v>1.01</v>
      </c>
      <c r="BR58" s="24"/>
      <c r="BS58" s="9"/>
      <c r="BT58" s="9"/>
      <c r="BU58" s="9"/>
      <c r="BV58" s="9"/>
      <c r="BW58" s="9"/>
      <c r="BX58" s="9"/>
      <c r="BY58" s="9"/>
      <c r="BZ58" s="9"/>
      <c r="CA58" s="9"/>
      <c r="CB58" s="9"/>
      <c r="CC58" s="9"/>
    </row>
    <row r="59" spans="2:81" hidden="1" x14ac:dyDescent="0.25">
      <c r="B59" s="11"/>
      <c r="C59" s="50" t="str">
        <f>"Statistics from children who"&amp; C33</f>
        <v>Statistics from children whoVisited a dental health care worker in previous year</v>
      </c>
      <c r="D59" s="11"/>
      <c r="E59" s="11"/>
      <c r="F59" s="11"/>
      <c r="G59" s="11"/>
      <c r="H59" s="11"/>
      <c r="I59" s="11"/>
      <c r="J59" s="11"/>
      <c r="K59" s="11"/>
      <c r="L59" s="11"/>
      <c r="M59" s="11"/>
      <c r="N59" s="11"/>
      <c r="O59" s="42"/>
      <c r="P59" s="42"/>
      <c r="Q59" s="42"/>
      <c r="R59" s="11"/>
      <c r="S59" s="11"/>
      <c r="T59" s="11"/>
      <c r="U59" s="11"/>
      <c r="V59" s="11"/>
      <c r="W59" s="11"/>
      <c r="X59" s="11"/>
      <c r="Y59" s="11"/>
      <c r="AZ59" s="8"/>
      <c r="BC59" s="9">
        <v>2007</v>
      </c>
      <c r="BD59" s="24"/>
      <c r="BE59" s="24"/>
      <c r="BK59" s="9"/>
      <c r="BL59" s="9"/>
      <c r="BM59" s="9"/>
      <c r="BN59" s="9"/>
      <c r="BO59" s="9"/>
      <c r="BP59" s="9">
        <v>2007</v>
      </c>
      <c r="BQ59" s="24"/>
      <c r="BR59" s="24"/>
      <c r="BS59" s="9"/>
      <c r="BT59" s="9"/>
      <c r="BU59" s="9"/>
      <c r="BV59" s="9"/>
      <c r="BW59" s="9"/>
      <c r="BX59" s="9"/>
      <c r="BY59" s="9"/>
      <c r="BZ59" s="9"/>
      <c r="CA59" s="9"/>
      <c r="CB59" s="9"/>
      <c r="CC59" s="9"/>
    </row>
    <row r="60" spans="2:81" hidden="1" x14ac:dyDescent="0.25">
      <c r="B60" s="11"/>
      <c r="C60" s="11"/>
      <c r="D60" s="36"/>
      <c r="E60" s="36"/>
      <c r="F60" s="36"/>
      <c r="G60" s="11"/>
      <c r="H60" s="11"/>
      <c r="I60" s="11"/>
      <c r="J60" s="11"/>
      <c r="K60" s="11"/>
      <c r="L60" s="11"/>
      <c r="M60" s="11"/>
      <c r="N60" s="11"/>
      <c r="O60" s="42"/>
      <c r="P60" s="42"/>
      <c r="Q60" s="42"/>
      <c r="R60" s="11"/>
      <c r="S60" s="11"/>
      <c r="T60" s="11"/>
      <c r="U60" s="11"/>
      <c r="V60" s="11"/>
      <c r="W60" s="11"/>
      <c r="X60" s="11"/>
      <c r="Y60" s="11"/>
      <c r="AZ60" s="8"/>
      <c r="BB60" s="32"/>
      <c r="BC60" s="32">
        <v>2008</v>
      </c>
      <c r="BD60" s="24"/>
      <c r="BE60" s="24"/>
      <c r="BK60" s="9"/>
      <c r="BL60" s="9"/>
      <c r="BM60" s="9"/>
      <c r="BN60" s="9"/>
      <c r="BO60" s="32"/>
      <c r="BP60" s="32">
        <v>2008</v>
      </c>
      <c r="BQ60" s="24"/>
      <c r="BR60" s="24"/>
      <c r="BS60" s="9"/>
      <c r="BT60" s="9"/>
      <c r="BU60" s="9"/>
      <c r="BV60" s="9"/>
      <c r="BW60" s="9"/>
      <c r="BX60" s="9"/>
      <c r="BY60" s="9"/>
      <c r="BZ60" s="9"/>
      <c r="CA60" s="9"/>
      <c r="CB60" s="9"/>
      <c r="CC60" s="9"/>
    </row>
    <row r="61" spans="2:81" ht="13.8" hidden="1" x14ac:dyDescent="0.25">
      <c r="B61" s="11"/>
      <c r="C61" s="73" t="s">
        <v>112</v>
      </c>
      <c r="D61" s="73"/>
      <c r="E61" s="73"/>
      <c r="F61" s="73" t="s">
        <v>113</v>
      </c>
      <c r="G61" s="73"/>
      <c r="H61" s="73"/>
      <c r="I61" s="73"/>
      <c r="J61" s="73"/>
      <c r="K61" s="51" t="s">
        <v>114</v>
      </c>
      <c r="L61" s="51" t="s">
        <v>115</v>
      </c>
      <c r="M61" s="51" t="s">
        <v>116</v>
      </c>
      <c r="N61" s="11"/>
      <c r="O61" s="42"/>
      <c r="P61" s="42"/>
      <c r="Q61" s="42"/>
      <c r="R61" s="11"/>
      <c r="S61" s="11"/>
      <c r="T61" s="11"/>
      <c r="U61" s="11"/>
      <c r="V61" s="11"/>
      <c r="W61" s="11"/>
      <c r="X61" s="11"/>
      <c r="Y61" s="11"/>
      <c r="AZ61" s="8"/>
      <c r="BC61" s="9">
        <v>2009</v>
      </c>
      <c r="BD61" s="24"/>
      <c r="BE61" s="24"/>
      <c r="BK61" s="9"/>
      <c r="BL61" s="9"/>
      <c r="BM61" s="9"/>
      <c r="BN61" s="9"/>
      <c r="BO61" s="9"/>
      <c r="BP61" s="9">
        <v>2009</v>
      </c>
      <c r="BQ61" s="24"/>
      <c r="BR61" s="9"/>
      <c r="BS61" s="9"/>
      <c r="BT61" s="9"/>
      <c r="BU61" s="9"/>
      <c r="BV61" s="9"/>
      <c r="BW61" s="9"/>
      <c r="BX61" s="9"/>
      <c r="BY61" s="9"/>
      <c r="BZ61" s="9"/>
      <c r="CA61" s="9"/>
      <c r="CB61" s="9"/>
      <c r="CC61" s="9"/>
    </row>
    <row r="62" spans="2:81" hidden="1" x14ac:dyDescent="0.25">
      <c r="B62" s="11"/>
      <c r="C62" s="79" t="s">
        <v>117</v>
      </c>
      <c r="D62" s="79"/>
      <c r="E62" s="79"/>
      <c r="F62" s="74" t="s">
        <v>118</v>
      </c>
      <c r="G62" s="74"/>
      <c r="H62" s="74"/>
      <c r="I62" s="74"/>
      <c r="J62" s="74"/>
      <c r="K62" s="52">
        <f>IFERROR((D45-D39)/D39, "")</f>
        <v>0.11424731182795698</v>
      </c>
      <c r="L62" s="52">
        <f>IFERROR((E45-F39)/E39,"")</f>
        <v>4.4880785413744781E-2</v>
      </c>
      <c r="M62" s="52">
        <f>IFERROR((F45-E39)/F39,"")</f>
        <v>0.1785252263906856</v>
      </c>
      <c r="N62" s="11"/>
      <c r="O62" s="42"/>
      <c r="P62" s="42"/>
      <c r="Q62" s="42"/>
      <c r="R62" s="11"/>
      <c r="S62" s="11"/>
      <c r="T62" s="11"/>
      <c r="U62" s="11"/>
      <c r="V62" s="11"/>
      <c r="W62" s="11"/>
      <c r="X62" s="11"/>
      <c r="Y62" s="11"/>
      <c r="AZ62" s="8"/>
      <c r="BC62" s="24">
        <v>2010</v>
      </c>
      <c r="BD62" s="24"/>
      <c r="BE62" s="24"/>
      <c r="BK62" s="9"/>
      <c r="BL62" s="9"/>
      <c r="BM62" s="9"/>
      <c r="BN62" s="9"/>
      <c r="BO62" s="9"/>
      <c r="BP62" s="24">
        <v>2010</v>
      </c>
      <c r="BQ62" s="24"/>
      <c r="BR62" s="24"/>
      <c r="BS62" s="9"/>
      <c r="BT62" s="9"/>
      <c r="BU62" s="9"/>
      <c r="BV62" s="9"/>
      <c r="BW62" s="9"/>
      <c r="BX62" s="9"/>
      <c r="BY62" s="9"/>
      <c r="BZ62" s="9"/>
      <c r="CA62" s="9"/>
      <c r="CB62" s="9"/>
      <c r="CC62" s="9"/>
    </row>
    <row r="63" spans="2:81" hidden="1" x14ac:dyDescent="0.25">
      <c r="B63" s="11"/>
      <c r="C63" s="80"/>
      <c r="D63" s="80"/>
      <c r="E63" s="80"/>
      <c r="F63" s="75" t="s">
        <v>119</v>
      </c>
      <c r="G63" s="75"/>
      <c r="H63" s="75"/>
      <c r="I63" s="75"/>
      <c r="J63" s="75"/>
      <c r="K63" s="53">
        <f>IFERROR((G45-G39)/G39, "")</f>
        <v>0.10449735449735457</v>
      </c>
      <c r="L63" s="53">
        <f>IFERROR((H45-I39)/H39,"")</f>
        <v>5.4274084124830389E-2</v>
      </c>
      <c r="M63" s="53">
        <f>IFERROR((I45-H39)/I39,"")</f>
        <v>0.15245478036175705</v>
      </c>
      <c r="N63" s="11"/>
      <c r="O63" s="42"/>
      <c r="P63" s="42"/>
      <c r="Q63" s="42"/>
      <c r="R63" s="11"/>
      <c r="S63" s="11"/>
      <c r="T63" s="11"/>
      <c r="U63" s="11"/>
      <c r="V63" s="11"/>
      <c r="W63" s="11"/>
      <c r="X63" s="11"/>
      <c r="Y63" s="11"/>
      <c r="AZ63" s="8"/>
      <c r="BB63" s="9" t="s">
        <v>21</v>
      </c>
      <c r="BC63" s="9">
        <v>2011</v>
      </c>
      <c r="BD63" s="24">
        <f t="shared" ref="BD63:BD68" si="21">IFERROR(VALUE(FIXED(VLOOKUP($BC63&amp;$BB$29&amp;$BC$12&amp;"Maori",ethnicdata,7,FALSE),1)),NA())</f>
        <v>79.2</v>
      </c>
      <c r="BE63" s="24">
        <f t="shared" ref="BE63:BE68" si="22">IFERROR(VALUE(FIXED(VLOOKUP($BC63&amp;$BB$29&amp;$BC$12&amp;"Non-Maori",ethnicdata,7,FALSE),1)),NA())</f>
        <v>81.5</v>
      </c>
      <c r="BK63" s="9"/>
      <c r="BL63" s="9"/>
      <c r="BM63" s="9"/>
      <c r="BN63" s="9"/>
      <c r="BO63" s="9" t="s">
        <v>21</v>
      </c>
      <c r="BP63" s="9">
        <v>2011</v>
      </c>
      <c r="BQ63" s="24">
        <f t="shared" ref="BQ63:BQ68" si="23">IFERROR(VALUE(FIXED(VLOOKUP($BP63&amp;$BB$29&amp;$BC$12&amp;"Maori",ethnicdata,10,FALSE),2)),NA())</f>
        <v>0.97</v>
      </c>
      <c r="BR63" s="24"/>
      <c r="BS63" s="9"/>
      <c r="BT63" s="9"/>
      <c r="BU63" s="9"/>
      <c r="BV63" s="9"/>
      <c r="BW63" s="9"/>
      <c r="BX63" s="9"/>
      <c r="BY63" s="9"/>
      <c r="BZ63" s="9"/>
      <c r="CA63" s="9"/>
      <c r="CB63" s="9"/>
      <c r="CC63" s="9"/>
    </row>
    <row r="64" spans="2:81" hidden="1" x14ac:dyDescent="0.25">
      <c r="B64" s="11"/>
      <c r="C64" s="81" t="s">
        <v>122</v>
      </c>
      <c r="D64" s="81"/>
      <c r="E64" s="81"/>
      <c r="F64" s="76" t="s">
        <v>120</v>
      </c>
      <c r="G64" s="76"/>
      <c r="H64" s="76"/>
      <c r="I64" s="76"/>
      <c r="J64" s="76"/>
      <c r="K64" s="54">
        <f>AVERAGE(D40:D45)</f>
        <v>81.100000000000009</v>
      </c>
      <c r="L64" s="54">
        <f t="shared" ref="L64:M64" si="24">AVERAGE(E40:E45)</f>
        <v>78.466666666666669</v>
      </c>
      <c r="M64" s="54">
        <f t="shared" si="24"/>
        <v>83.516666666666666</v>
      </c>
      <c r="N64" s="11"/>
      <c r="O64" s="42"/>
      <c r="P64" s="42"/>
      <c r="Q64" s="42"/>
      <c r="R64" s="11"/>
      <c r="S64" s="11"/>
      <c r="T64" s="11"/>
      <c r="U64" s="11"/>
      <c r="V64" s="11"/>
      <c r="W64" s="11"/>
      <c r="X64" s="11"/>
      <c r="Y64" s="11"/>
      <c r="AZ64" s="8"/>
      <c r="BB64" s="32" t="s">
        <v>22</v>
      </c>
      <c r="BC64" s="32">
        <v>2012</v>
      </c>
      <c r="BD64" s="24">
        <f t="shared" si="21"/>
        <v>81</v>
      </c>
      <c r="BE64" s="24">
        <f t="shared" si="22"/>
        <v>82.1</v>
      </c>
      <c r="BK64" s="9"/>
      <c r="BL64" s="9"/>
      <c r="BM64" s="9"/>
      <c r="BN64" s="9"/>
      <c r="BO64" s="32" t="s">
        <v>22</v>
      </c>
      <c r="BP64" s="32">
        <v>2012</v>
      </c>
      <c r="BQ64" s="24">
        <f t="shared" si="23"/>
        <v>0.99</v>
      </c>
      <c r="BR64" s="24"/>
      <c r="BS64" s="9"/>
      <c r="BT64" s="9"/>
      <c r="BU64" s="9"/>
      <c r="BV64" s="9"/>
      <c r="BW64" s="9"/>
      <c r="BX64" s="9"/>
      <c r="BY64" s="9"/>
      <c r="BZ64" s="9"/>
      <c r="CA64" s="9"/>
      <c r="CB64" s="9"/>
      <c r="CC64" s="9"/>
    </row>
    <row r="65" spans="2:81" hidden="1" x14ac:dyDescent="0.25">
      <c r="B65" s="11"/>
      <c r="C65" s="80"/>
      <c r="D65" s="80"/>
      <c r="E65" s="80"/>
      <c r="F65" s="75" t="s">
        <v>121</v>
      </c>
      <c r="G65" s="75"/>
      <c r="H65" s="75"/>
      <c r="I65" s="75"/>
      <c r="J65" s="75"/>
      <c r="K65" s="55">
        <f>AVERAGE(G40:G45)</f>
        <v>82.649999999999991</v>
      </c>
      <c r="L65" s="55">
        <f t="shared" ref="L65:M65" si="25">AVERAGE(H40:H45)</f>
        <v>80.566666666666663</v>
      </c>
      <c r="M65" s="55">
        <f t="shared" si="25"/>
        <v>84.55</v>
      </c>
      <c r="N65" s="11"/>
      <c r="O65" s="42"/>
      <c r="P65" s="42"/>
      <c r="Q65" s="42"/>
      <c r="R65" s="11"/>
      <c r="S65" s="11"/>
      <c r="T65" s="11"/>
      <c r="U65" s="11"/>
      <c r="V65" s="11"/>
      <c r="W65" s="11"/>
      <c r="X65" s="11"/>
      <c r="Y65" s="11"/>
      <c r="AZ65" s="8"/>
      <c r="BB65" s="9" t="s">
        <v>23</v>
      </c>
      <c r="BC65" s="9">
        <v>2013</v>
      </c>
      <c r="BD65" s="24">
        <f t="shared" si="21"/>
        <v>82.6</v>
      </c>
      <c r="BE65" s="24">
        <f t="shared" si="22"/>
        <v>85</v>
      </c>
      <c r="BK65" s="9"/>
      <c r="BL65" s="9"/>
      <c r="BM65" s="9"/>
      <c r="BN65" s="9"/>
      <c r="BO65" s="9" t="s">
        <v>23</v>
      </c>
      <c r="BP65" s="9">
        <v>2013</v>
      </c>
      <c r="BQ65" s="24">
        <f t="shared" si="23"/>
        <v>0.97</v>
      </c>
      <c r="BR65" s="24"/>
      <c r="BS65" s="9"/>
      <c r="BT65" s="9"/>
      <c r="BU65" s="9"/>
      <c r="BV65" s="9"/>
      <c r="BW65" s="9"/>
      <c r="BX65" s="9"/>
      <c r="BY65" s="9"/>
      <c r="BZ65" s="9"/>
      <c r="CA65" s="9"/>
      <c r="CB65" s="9"/>
      <c r="CC65" s="9"/>
    </row>
    <row r="66" spans="2:81" hidden="1" x14ac:dyDescent="0.25">
      <c r="B66" s="11"/>
      <c r="C66" s="78"/>
      <c r="D66" s="78"/>
      <c r="E66" s="78"/>
      <c r="F66" s="78"/>
      <c r="G66" s="78"/>
      <c r="H66" s="78"/>
      <c r="I66" s="78"/>
      <c r="J66" s="78"/>
      <c r="K66" s="11"/>
      <c r="L66" s="11"/>
      <c r="M66" s="11"/>
      <c r="N66" s="11"/>
      <c r="O66" s="42"/>
      <c r="P66" s="42"/>
      <c r="Q66" s="42"/>
      <c r="R66" s="11"/>
      <c r="S66" s="11"/>
      <c r="T66" s="11"/>
      <c r="U66" s="11"/>
      <c r="V66" s="11"/>
      <c r="W66" s="11"/>
      <c r="X66" s="11"/>
      <c r="Y66" s="11"/>
      <c r="AZ66" s="8"/>
      <c r="BB66" s="9" t="s">
        <v>24</v>
      </c>
      <c r="BC66" s="24">
        <v>2014</v>
      </c>
      <c r="BD66" s="24">
        <f t="shared" si="21"/>
        <v>82.4</v>
      </c>
      <c r="BE66" s="24">
        <f t="shared" si="22"/>
        <v>85.4</v>
      </c>
      <c r="BK66" s="9"/>
      <c r="BL66" s="9"/>
      <c r="BM66" s="9"/>
      <c r="BN66" s="9"/>
      <c r="BO66" s="9" t="s">
        <v>24</v>
      </c>
      <c r="BP66" s="24">
        <v>2014</v>
      </c>
      <c r="BQ66" s="24">
        <f t="shared" si="23"/>
        <v>0.96</v>
      </c>
      <c r="BR66" s="24"/>
      <c r="BS66" s="9"/>
      <c r="BT66" s="9"/>
      <c r="BU66" s="9"/>
      <c r="BV66" s="9"/>
      <c r="BW66" s="9"/>
      <c r="BX66" s="9"/>
      <c r="BY66" s="9"/>
      <c r="BZ66" s="9"/>
      <c r="CA66" s="9"/>
      <c r="CB66" s="9"/>
      <c r="CC66" s="9"/>
    </row>
    <row r="67" spans="2:81" hidden="1" x14ac:dyDescent="0.25">
      <c r="B67" s="11"/>
      <c r="C67" s="78"/>
      <c r="D67" s="78"/>
      <c r="E67" s="78"/>
      <c r="F67" s="78"/>
      <c r="G67" s="78"/>
      <c r="H67" s="78"/>
      <c r="I67" s="78"/>
      <c r="J67" s="78"/>
      <c r="K67" s="11"/>
      <c r="L67" s="11"/>
      <c r="M67" s="11"/>
      <c r="N67" s="11"/>
      <c r="O67" s="42"/>
      <c r="P67" s="42"/>
      <c r="Q67" s="42"/>
      <c r="R67" s="11"/>
      <c r="S67" s="11"/>
      <c r="T67" s="11"/>
      <c r="U67" s="11"/>
      <c r="V67" s="11"/>
      <c r="W67" s="11"/>
      <c r="X67" s="11"/>
      <c r="Y67" s="11"/>
      <c r="AZ67" s="8"/>
      <c r="BB67" s="9" t="s">
        <v>25</v>
      </c>
      <c r="BC67" s="9">
        <v>2015</v>
      </c>
      <c r="BD67" s="24">
        <f t="shared" si="21"/>
        <v>83</v>
      </c>
      <c r="BE67" s="24">
        <f t="shared" si="22"/>
        <v>82.4</v>
      </c>
      <c r="BK67" s="9"/>
      <c r="BL67" s="9"/>
      <c r="BM67" s="9"/>
      <c r="BN67" s="9"/>
      <c r="BO67" s="9" t="s">
        <v>25</v>
      </c>
      <c r="BP67" s="9">
        <v>2015</v>
      </c>
      <c r="BQ67" s="24">
        <f t="shared" si="23"/>
        <v>1.01</v>
      </c>
      <c r="BR67" s="24"/>
      <c r="BS67" s="9"/>
      <c r="BT67" s="9"/>
      <c r="BU67" s="9"/>
      <c r="BV67" s="9"/>
      <c r="BW67" s="9"/>
      <c r="BX67" s="9"/>
      <c r="BY67" s="9"/>
      <c r="BZ67" s="9"/>
      <c r="CA67" s="9"/>
      <c r="CB67" s="9"/>
      <c r="CC67" s="9"/>
    </row>
    <row r="68" spans="2:81" hidden="1" x14ac:dyDescent="0.25">
      <c r="B68" s="11"/>
      <c r="C68" s="78"/>
      <c r="D68" s="78"/>
      <c r="E68" s="78"/>
      <c r="F68" s="78"/>
      <c r="G68" s="78"/>
      <c r="H68" s="78"/>
      <c r="I68" s="78"/>
      <c r="J68" s="78"/>
      <c r="K68" s="11"/>
      <c r="L68" s="11"/>
      <c r="M68" s="11"/>
      <c r="N68" s="11"/>
      <c r="O68" s="42"/>
      <c r="P68" s="42"/>
      <c r="Q68" s="42"/>
      <c r="R68" s="11"/>
      <c r="S68" s="11"/>
      <c r="T68" s="11"/>
      <c r="U68" s="11"/>
      <c r="V68" s="11"/>
      <c r="W68" s="11"/>
      <c r="X68" s="11"/>
      <c r="Y68" s="11"/>
      <c r="AZ68" s="8"/>
      <c r="BB68" s="9" t="s">
        <v>26</v>
      </c>
      <c r="BC68" s="32">
        <v>2016</v>
      </c>
      <c r="BD68" s="24">
        <f t="shared" si="21"/>
        <v>82.9</v>
      </c>
      <c r="BE68" s="24">
        <f t="shared" si="22"/>
        <v>83.8</v>
      </c>
      <c r="BK68" s="9"/>
      <c r="BL68" s="9"/>
      <c r="BM68" s="9"/>
      <c r="BN68" s="9"/>
      <c r="BO68" s="9" t="s">
        <v>26</v>
      </c>
      <c r="BP68" s="32">
        <v>2016</v>
      </c>
      <c r="BQ68" s="24">
        <f t="shared" si="23"/>
        <v>0.99</v>
      </c>
      <c r="BR68" s="24"/>
      <c r="BS68" s="9"/>
      <c r="BT68" s="9"/>
      <c r="BU68" s="9"/>
      <c r="BV68" s="9"/>
      <c r="BW68" s="9"/>
      <c r="BX68" s="9"/>
      <c r="BY68" s="9"/>
      <c r="BZ68" s="9"/>
      <c r="CA68" s="9"/>
      <c r="CB68" s="9"/>
      <c r="CC68" s="9"/>
    </row>
    <row r="69" spans="2:81" hidden="1" x14ac:dyDescent="0.25">
      <c r="B69" s="11"/>
      <c r="C69" s="78"/>
      <c r="D69" s="78"/>
      <c r="E69" s="78"/>
      <c r="F69" s="78"/>
      <c r="G69" s="78"/>
      <c r="H69" s="78"/>
      <c r="I69" s="78"/>
      <c r="J69" s="78"/>
      <c r="K69" s="11"/>
      <c r="L69" s="11"/>
      <c r="M69" s="11"/>
      <c r="N69" s="11"/>
      <c r="O69" s="42"/>
      <c r="P69" s="42"/>
      <c r="Q69" s="42"/>
      <c r="R69" s="11"/>
      <c r="S69" s="11"/>
      <c r="T69" s="11"/>
      <c r="U69" s="11"/>
      <c r="V69" s="11"/>
      <c r="W69" s="11"/>
      <c r="X69" s="11"/>
      <c r="Y69" s="11"/>
      <c r="AZ69" s="8"/>
      <c r="BC69" s="32"/>
      <c r="BD69" s="24"/>
      <c r="BE69" s="24"/>
      <c r="BK69" s="9"/>
      <c r="BL69" s="9"/>
      <c r="BM69" s="9"/>
      <c r="BN69" s="9"/>
      <c r="BO69" s="9"/>
      <c r="BP69" s="32"/>
      <c r="BQ69" s="24"/>
      <c r="BR69" s="24"/>
      <c r="BS69" s="9"/>
      <c r="BT69" s="9"/>
      <c r="BU69" s="9"/>
      <c r="BV69" s="9"/>
      <c r="BW69" s="9"/>
      <c r="BX69" s="9"/>
      <c r="BY69" s="9"/>
      <c r="BZ69" s="9"/>
      <c r="CA69" s="9"/>
      <c r="CB69" s="9"/>
      <c r="CC69" s="9"/>
    </row>
    <row r="70" spans="2:81" hidden="1" x14ac:dyDescent="0.25">
      <c r="B70" s="11"/>
      <c r="C70" s="78"/>
      <c r="D70" s="78"/>
      <c r="E70" s="78"/>
      <c r="F70" s="78"/>
      <c r="G70" s="78"/>
      <c r="H70" s="78"/>
      <c r="I70" s="78"/>
      <c r="J70" s="78"/>
      <c r="K70" s="11"/>
      <c r="L70" s="11"/>
      <c r="M70" s="11"/>
      <c r="N70" s="11"/>
      <c r="O70" s="42"/>
      <c r="P70" s="42"/>
      <c r="Q70" s="42"/>
      <c r="R70" s="11"/>
      <c r="S70" s="11"/>
      <c r="T70" s="11"/>
      <c r="U70" s="11"/>
      <c r="V70" s="11"/>
      <c r="W70" s="11"/>
      <c r="X70" s="11"/>
      <c r="Y70" s="11"/>
      <c r="AZ70" s="8"/>
      <c r="BC70" s="24"/>
      <c r="BD70" s="24"/>
      <c r="BE70" s="24"/>
      <c r="BK70" s="9"/>
      <c r="BL70" s="9"/>
      <c r="BM70" s="9"/>
      <c r="BN70" s="9"/>
      <c r="BO70" s="9"/>
      <c r="BP70" s="24"/>
      <c r="BQ70" s="24"/>
      <c r="BR70" s="24"/>
      <c r="BS70" s="9"/>
      <c r="BT70" s="9"/>
      <c r="BU70" s="9"/>
      <c r="BV70" s="9"/>
      <c r="BW70" s="9"/>
      <c r="BX70" s="9"/>
      <c r="BY70" s="9"/>
      <c r="BZ70" s="9"/>
      <c r="CA70" s="9"/>
      <c r="CB70" s="9"/>
      <c r="CC70" s="9"/>
    </row>
    <row r="71" spans="2:81" hidden="1" x14ac:dyDescent="0.25">
      <c r="B71" s="11"/>
      <c r="C71" s="78"/>
      <c r="D71" s="78"/>
      <c r="E71" s="78"/>
      <c r="F71" s="78"/>
      <c r="G71" s="78"/>
      <c r="H71" s="78"/>
      <c r="I71" s="78"/>
      <c r="J71" s="78"/>
      <c r="K71" s="11"/>
      <c r="L71" s="11"/>
      <c r="M71" s="11"/>
      <c r="N71" s="11"/>
      <c r="O71" s="42"/>
      <c r="P71" s="42"/>
      <c r="Q71" s="42"/>
      <c r="R71" s="11"/>
      <c r="S71" s="11"/>
      <c r="T71" s="11"/>
      <c r="U71" s="11"/>
      <c r="V71" s="11"/>
      <c r="W71" s="11"/>
      <c r="X71" s="11"/>
      <c r="Y71" s="11"/>
      <c r="AZ71" s="8"/>
      <c r="BA71" s="8"/>
      <c r="BB71" s="8"/>
      <c r="BC71" s="8"/>
      <c r="BD71" s="23"/>
      <c r="BE71" s="23"/>
      <c r="BF71" s="8"/>
      <c r="BG71" s="8"/>
      <c r="BH71" s="8"/>
      <c r="BI71" s="8"/>
      <c r="BJ71" s="8"/>
      <c r="BK71" s="8"/>
      <c r="BL71" s="8"/>
      <c r="BM71" s="8"/>
      <c r="BN71" s="8"/>
      <c r="BO71" s="8"/>
      <c r="BP71" s="8"/>
      <c r="BQ71" s="23"/>
      <c r="BR71" s="23"/>
      <c r="BS71" s="8"/>
      <c r="BT71" s="8"/>
      <c r="BU71" s="8"/>
      <c r="BV71" s="8"/>
      <c r="BW71" s="8"/>
    </row>
    <row r="72" spans="2:81" hidden="1" x14ac:dyDescent="0.25">
      <c r="B72" s="11"/>
      <c r="C72" s="78"/>
      <c r="D72" s="78"/>
      <c r="E72" s="78"/>
      <c r="F72" s="78"/>
      <c r="G72" s="78"/>
      <c r="H72" s="78"/>
      <c r="I72" s="78"/>
      <c r="J72" s="78"/>
      <c r="K72" s="11"/>
      <c r="L72" s="11"/>
      <c r="M72" s="11"/>
      <c r="N72" s="11"/>
      <c r="O72" s="42"/>
      <c r="P72" s="42"/>
      <c r="Q72" s="42"/>
      <c r="R72" s="11"/>
      <c r="S72" s="11"/>
      <c r="T72" s="11"/>
      <c r="U72" s="11"/>
      <c r="V72" s="11"/>
      <c r="W72" s="11"/>
      <c r="X72" s="11"/>
      <c r="Y72" s="11"/>
      <c r="AZ72" s="8"/>
      <c r="BA72" s="8"/>
      <c r="BB72" s="8"/>
      <c r="BC72" s="31"/>
      <c r="BD72" s="23"/>
      <c r="BE72" s="23"/>
      <c r="BF72" s="8"/>
      <c r="BG72" s="8"/>
      <c r="BH72" s="8"/>
      <c r="BI72" s="8"/>
      <c r="BJ72" s="8"/>
      <c r="BK72" s="8"/>
      <c r="BL72" s="8"/>
      <c r="BM72" s="8"/>
      <c r="BN72" s="8"/>
      <c r="BO72" s="8"/>
      <c r="BP72" s="31"/>
      <c r="BQ72" s="23"/>
      <c r="BR72" s="23"/>
      <c r="BS72" s="8"/>
      <c r="BT72" s="8"/>
      <c r="BU72" s="8"/>
      <c r="BV72" s="8"/>
      <c r="BW72" s="8"/>
    </row>
    <row r="73" spans="2:81" hidden="1" x14ac:dyDescent="0.25">
      <c r="B73" s="11"/>
      <c r="C73" s="78"/>
      <c r="D73" s="78"/>
      <c r="E73" s="78"/>
      <c r="F73" s="78"/>
      <c r="G73" s="78"/>
      <c r="H73" s="78"/>
      <c r="I73" s="78"/>
      <c r="J73" s="78"/>
      <c r="K73" s="11"/>
      <c r="L73" s="11"/>
      <c r="M73" s="11"/>
      <c r="N73" s="11"/>
      <c r="O73" s="11"/>
      <c r="P73" s="11"/>
      <c r="Q73" s="11"/>
      <c r="R73" s="11"/>
      <c r="S73" s="11"/>
      <c r="T73" s="11"/>
      <c r="U73" s="11"/>
      <c r="V73" s="11"/>
      <c r="W73" s="11"/>
      <c r="X73" s="11"/>
      <c r="Y73" s="11"/>
      <c r="AZ73" s="8"/>
      <c r="BA73" s="8"/>
      <c r="BB73" s="8"/>
      <c r="BC73" s="31"/>
      <c r="BD73" s="23"/>
      <c r="BE73" s="23"/>
      <c r="BF73" s="8"/>
      <c r="BG73" s="8"/>
      <c r="BH73" s="8"/>
      <c r="BI73" s="8"/>
      <c r="BJ73" s="8"/>
      <c r="BK73" s="8"/>
      <c r="BL73" s="8"/>
      <c r="BM73" s="8"/>
      <c r="BN73" s="8"/>
      <c r="BO73" s="8"/>
      <c r="BP73" s="31"/>
      <c r="BQ73" s="23"/>
      <c r="BR73" s="23"/>
      <c r="BS73" s="8"/>
      <c r="BT73" s="8"/>
      <c r="BU73" s="8"/>
      <c r="BV73" s="8"/>
      <c r="BW73" s="8"/>
    </row>
    <row r="74" spans="2:81" hidden="1" x14ac:dyDescent="0.25">
      <c r="B74" s="11"/>
      <c r="C74" s="78"/>
      <c r="D74" s="78"/>
      <c r="E74" s="78"/>
      <c r="F74" s="78"/>
      <c r="G74" s="78"/>
      <c r="H74" s="78"/>
      <c r="I74" s="78"/>
      <c r="J74" s="78"/>
      <c r="K74" s="11"/>
      <c r="L74" s="11"/>
      <c r="M74" s="11"/>
      <c r="N74" s="11"/>
      <c r="O74" s="11"/>
      <c r="P74" s="11"/>
      <c r="Q74" s="11"/>
      <c r="R74" s="11"/>
      <c r="S74" s="11"/>
      <c r="T74" s="11"/>
      <c r="U74" s="11"/>
      <c r="V74" s="11"/>
      <c r="W74" s="11"/>
      <c r="X74" s="11"/>
      <c r="Y74" s="11"/>
      <c r="AZ74" s="8"/>
      <c r="BA74" s="8"/>
      <c r="BB74" s="8"/>
      <c r="BC74" s="8"/>
      <c r="BD74" s="8"/>
      <c r="BE74" s="8"/>
      <c r="BF74" s="8"/>
      <c r="BG74" s="8"/>
      <c r="BH74" s="8"/>
      <c r="BI74" s="8"/>
      <c r="BJ74" s="8"/>
      <c r="BK74" s="8"/>
      <c r="BL74" s="8"/>
      <c r="BM74" s="8"/>
      <c r="BN74" s="8"/>
      <c r="BO74" s="8"/>
      <c r="BP74" s="8"/>
      <c r="BQ74" s="8"/>
      <c r="BR74" s="8"/>
      <c r="BS74" s="8"/>
      <c r="BT74" s="8"/>
      <c r="BU74" s="8"/>
      <c r="BV74" s="8"/>
      <c r="BW74" s="8"/>
    </row>
    <row r="75" spans="2:81" hidden="1" x14ac:dyDescent="0.25">
      <c r="B75" s="11"/>
      <c r="C75" s="78"/>
      <c r="D75" s="78"/>
      <c r="E75" s="78"/>
      <c r="F75" s="78"/>
      <c r="G75" s="78"/>
      <c r="H75" s="78"/>
      <c r="I75" s="78"/>
      <c r="J75" s="78"/>
      <c r="K75" s="11"/>
      <c r="L75" s="11"/>
      <c r="M75" s="11"/>
      <c r="N75" s="11"/>
      <c r="O75" s="11"/>
      <c r="P75" s="11"/>
      <c r="Q75" s="11"/>
      <c r="R75" s="11"/>
      <c r="S75" s="11"/>
      <c r="T75" s="11"/>
      <c r="U75" s="11"/>
      <c r="V75" s="11"/>
      <c r="W75" s="11"/>
      <c r="X75" s="11"/>
      <c r="Y75" s="11"/>
      <c r="AZ75" s="8"/>
      <c r="BA75" s="8"/>
      <c r="BB75" s="8"/>
      <c r="BC75" s="8"/>
      <c r="BD75" s="8"/>
      <c r="BE75" s="8"/>
      <c r="BF75" s="8"/>
      <c r="BG75" s="8"/>
      <c r="BH75" s="8"/>
      <c r="BI75" s="8"/>
      <c r="BJ75" s="8"/>
      <c r="BK75" s="8"/>
      <c r="BL75" s="8"/>
      <c r="BM75" s="8"/>
      <c r="BN75" s="8"/>
    </row>
    <row r="76" spans="2:81" hidden="1" x14ac:dyDescent="0.25">
      <c r="B76" s="11"/>
      <c r="C76" s="78"/>
      <c r="D76" s="78"/>
      <c r="E76" s="78"/>
      <c r="F76" s="78"/>
      <c r="G76" s="78"/>
      <c r="H76" s="78"/>
      <c r="I76" s="78"/>
      <c r="J76" s="78"/>
      <c r="K76" s="11"/>
      <c r="L76" s="11"/>
      <c r="M76" s="11"/>
      <c r="N76" s="11"/>
      <c r="O76" s="11"/>
      <c r="P76" s="11"/>
      <c r="Q76" s="11"/>
      <c r="R76" s="11"/>
      <c r="S76" s="11"/>
      <c r="T76" s="11"/>
      <c r="U76" s="11"/>
      <c r="V76" s="11"/>
      <c r="W76" s="11"/>
      <c r="X76" s="11"/>
      <c r="Y76" s="11"/>
      <c r="AZ76" s="8"/>
      <c r="BA76" s="8"/>
      <c r="BB76" s="8"/>
      <c r="BC76" s="8"/>
      <c r="BD76" s="8"/>
      <c r="BE76" s="8"/>
      <c r="BF76" s="8"/>
      <c r="BG76" s="8"/>
      <c r="BH76" s="8"/>
      <c r="BI76" s="8"/>
      <c r="BJ76" s="8"/>
      <c r="BK76" s="8"/>
      <c r="BL76" s="8"/>
      <c r="BM76" s="8"/>
      <c r="BN76" s="8"/>
    </row>
    <row r="77" spans="2:81" hidden="1" x14ac:dyDescent="0.25">
      <c r="B77" s="11"/>
      <c r="C77" s="78"/>
      <c r="D77" s="78"/>
      <c r="E77" s="78"/>
      <c r="F77" s="78"/>
      <c r="G77" s="78"/>
      <c r="H77" s="78"/>
      <c r="I77" s="78"/>
      <c r="J77" s="78"/>
      <c r="K77" s="11"/>
      <c r="L77" s="11"/>
      <c r="M77" s="11"/>
      <c r="N77" s="11"/>
      <c r="O77" s="11"/>
      <c r="P77" s="11"/>
      <c r="Q77" s="11"/>
      <c r="R77" s="11"/>
      <c r="S77" s="11"/>
      <c r="T77" s="11"/>
      <c r="U77" s="11"/>
      <c r="V77" s="11"/>
      <c r="W77" s="11"/>
      <c r="X77" s="11"/>
      <c r="Y77" s="11"/>
      <c r="AZ77" s="8"/>
      <c r="BA77" s="8"/>
      <c r="BB77" s="8"/>
      <c r="BC77" s="8"/>
      <c r="BD77" s="8"/>
      <c r="BE77" s="8"/>
      <c r="BF77" s="8"/>
      <c r="BG77" s="8"/>
      <c r="BH77" s="8"/>
      <c r="BI77" s="8"/>
      <c r="BJ77" s="8"/>
      <c r="BK77" s="8"/>
      <c r="BL77" s="8"/>
      <c r="BM77" s="8"/>
      <c r="BN77" s="8"/>
    </row>
    <row r="78" spans="2:81" hidden="1" x14ac:dyDescent="0.25">
      <c r="B78" s="11"/>
      <c r="C78" s="78"/>
      <c r="D78" s="78"/>
      <c r="E78" s="78"/>
      <c r="F78" s="78"/>
      <c r="G78" s="78"/>
      <c r="H78" s="78"/>
      <c r="I78" s="78"/>
      <c r="J78" s="78"/>
      <c r="K78" s="11"/>
      <c r="L78" s="11"/>
      <c r="M78" s="11"/>
      <c r="N78" s="11"/>
      <c r="O78" s="11"/>
      <c r="P78" s="11"/>
      <c r="Q78" s="11"/>
      <c r="R78" s="11"/>
      <c r="S78" s="11"/>
      <c r="T78" s="11"/>
      <c r="U78" s="11"/>
      <c r="V78" s="11"/>
      <c r="W78" s="11"/>
      <c r="X78" s="11"/>
      <c r="Y78" s="11"/>
      <c r="AZ78" s="8"/>
      <c r="BA78" s="8"/>
      <c r="BB78" s="8"/>
      <c r="BC78" s="8"/>
      <c r="BD78" s="8"/>
      <c r="BE78" s="8"/>
      <c r="BF78" s="8"/>
      <c r="BG78" s="8"/>
      <c r="BH78" s="8"/>
      <c r="BI78" s="8"/>
      <c r="BJ78" s="8"/>
      <c r="BK78" s="8"/>
      <c r="BL78" s="8"/>
      <c r="BM78" s="8"/>
      <c r="BN78" s="8"/>
    </row>
    <row r="79" spans="2:81" hidden="1" x14ac:dyDescent="0.25">
      <c r="B79" s="11"/>
      <c r="C79" s="11"/>
      <c r="D79" s="11"/>
      <c r="E79" s="11"/>
      <c r="F79" s="11"/>
      <c r="G79" s="11"/>
      <c r="H79" s="11"/>
      <c r="I79" s="11"/>
      <c r="J79" s="11"/>
      <c r="K79" s="11"/>
      <c r="L79" s="11"/>
      <c r="M79" s="11"/>
      <c r="N79" s="11"/>
      <c r="O79" s="11"/>
      <c r="P79" s="11"/>
      <c r="Q79" s="11"/>
      <c r="R79" s="11"/>
      <c r="S79" s="11"/>
      <c r="T79" s="11"/>
      <c r="U79" s="11"/>
      <c r="V79" s="11"/>
      <c r="W79" s="11"/>
      <c r="X79" s="11"/>
      <c r="Y79" s="11"/>
      <c r="AZ79" s="8"/>
      <c r="BA79" s="8"/>
      <c r="BB79" s="8"/>
      <c r="BC79" s="8"/>
      <c r="BD79" s="8"/>
      <c r="BE79" s="8"/>
      <c r="BF79" s="8"/>
      <c r="BG79" s="8"/>
      <c r="BH79" s="8"/>
      <c r="BI79" s="8"/>
      <c r="BJ79" s="8"/>
      <c r="BK79" s="8"/>
      <c r="BL79" s="8"/>
      <c r="BM79" s="8"/>
      <c r="BN79" s="8"/>
    </row>
    <row r="80" spans="2:81" hidden="1" x14ac:dyDescent="0.25">
      <c r="B80" s="11"/>
      <c r="C80" s="11"/>
      <c r="D80" s="11"/>
      <c r="E80" s="11"/>
      <c r="F80" s="11"/>
      <c r="G80" s="11"/>
      <c r="H80" s="11"/>
      <c r="I80" s="11"/>
      <c r="J80" s="11"/>
      <c r="K80" s="11"/>
      <c r="L80" s="11"/>
      <c r="M80" s="11"/>
      <c r="N80" s="11"/>
      <c r="O80" s="11"/>
      <c r="P80" s="11"/>
      <c r="Q80" s="11"/>
      <c r="R80" s="11"/>
      <c r="S80" s="11"/>
      <c r="T80" s="11"/>
      <c r="U80" s="11"/>
      <c r="V80" s="11"/>
      <c r="W80" s="11"/>
      <c r="X80" s="11"/>
      <c r="Y80" s="11"/>
      <c r="AZ80" s="8"/>
      <c r="BA80" s="8"/>
      <c r="BB80" s="8"/>
      <c r="BC80" s="8"/>
      <c r="BD80" s="8"/>
      <c r="BE80" s="8"/>
      <c r="BF80" s="8"/>
      <c r="BG80" s="8"/>
      <c r="BH80" s="8"/>
      <c r="BI80" s="8"/>
      <c r="BJ80" s="8"/>
      <c r="BK80" s="8"/>
      <c r="BL80" s="8"/>
      <c r="BM80" s="8"/>
      <c r="BN80" s="8"/>
    </row>
    <row r="81" spans="1:66" hidden="1" x14ac:dyDescent="0.25">
      <c r="B81" s="11"/>
      <c r="C81" s="11"/>
      <c r="D81" s="11"/>
      <c r="E81" s="11"/>
      <c r="F81" s="11"/>
      <c r="G81" s="11"/>
      <c r="H81" s="11"/>
      <c r="I81" s="11"/>
      <c r="J81" s="11"/>
      <c r="K81" s="11"/>
      <c r="L81" s="11"/>
      <c r="M81" s="11"/>
      <c r="N81" s="11"/>
      <c r="O81" s="11"/>
      <c r="P81" s="11"/>
      <c r="Q81" s="11"/>
      <c r="R81" s="11"/>
      <c r="S81" s="11"/>
      <c r="T81" s="11"/>
      <c r="U81" s="11"/>
      <c r="V81" s="11"/>
      <c r="W81" s="11"/>
      <c r="X81" s="11"/>
      <c r="Y81" s="11"/>
      <c r="AZ81" s="8"/>
      <c r="BA81" s="8"/>
      <c r="BB81" s="8"/>
      <c r="BC81" s="8"/>
      <c r="BD81" s="8"/>
      <c r="BE81" s="8"/>
      <c r="BF81" s="8"/>
      <c r="BG81" s="8"/>
      <c r="BH81" s="8"/>
      <c r="BI81" s="8"/>
      <c r="BJ81" s="8"/>
      <c r="BK81" s="8"/>
      <c r="BL81" s="8"/>
      <c r="BM81" s="8"/>
      <c r="BN81" s="8"/>
    </row>
    <row r="82" spans="1:66" hidden="1" x14ac:dyDescent="0.25">
      <c r="B82" s="11"/>
      <c r="C82" s="11"/>
      <c r="D82" s="11"/>
      <c r="E82" s="11"/>
      <c r="F82" s="11"/>
      <c r="G82" s="11"/>
      <c r="H82" s="11"/>
      <c r="I82" s="11"/>
      <c r="J82" s="11"/>
      <c r="K82" s="11"/>
      <c r="L82" s="11"/>
      <c r="M82" s="11"/>
      <c r="N82" s="11"/>
      <c r="O82" s="11"/>
      <c r="P82" s="11"/>
      <c r="Q82" s="11"/>
      <c r="R82" s="11"/>
      <c r="S82" s="11"/>
      <c r="T82" s="11"/>
      <c r="U82" s="11"/>
      <c r="V82" s="11"/>
      <c r="W82" s="11"/>
      <c r="X82" s="11"/>
      <c r="Y82" s="11"/>
      <c r="AZ82" s="8"/>
      <c r="BA82" s="8"/>
      <c r="BB82" s="8"/>
      <c r="BC82" s="8"/>
      <c r="BD82" s="8"/>
      <c r="BE82" s="8"/>
      <c r="BF82" s="8"/>
      <c r="BG82" s="8"/>
      <c r="BH82" s="8"/>
      <c r="BI82" s="8"/>
      <c r="BJ82" s="8"/>
      <c r="BK82" s="8"/>
      <c r="BL82" s="8"/>
      <c r="BM82" s="8"/>
      <c r="BN82" s="8"/>
    </row>
    <row r="83" spans="1:66" hidden="1" x14ac:dyDescent="0.25">
      <c r="B83" s="11"/>
      <c r="C83" s="11"/>
      <c r="D83" s="11"/>
      <c r="E83" s="11"/>
      <c r="F83" s="11"/>
      <c r="G83" s="11"/>
      <c r="H83" s="11"/>
      <c r="I83" s="11"/>
      <c r="J83" s="11"/>
      <c r="K83" s="11"/>
      <c r="L83" s="11"/>
      <c r="M83" s="11"/>
      <c r="N83" s="11"/>
      <c r="O83" s="11"/>
      <c r="P83" s="11"/>
      <c r="Q83" s="11"/>
      <c r="R83" s="11"/>
      <c r="S83" s="11"/>
      <c r="T83" s="11"/>
      <c r="U83" s="11"/>
      <c r="V83" s="11"/>
      <c r="W83" s="11"/>
      <c r="X83" s="11"/>
      <c r="Y83" s="11"/>
      <c r="AZ83" s="8"/>
      <c r="BA83" s="8"/>
      <c r="BB83" s="8"/>
      <c r="BC83" s="8"/>
      <c r="BD83" s="8"/>
      <c r="BE83" s="8"/>
      <c r="BF83" s="8"/>
      <c r="BG83" s="8"/>
      <c r="BH83" s="8"/>
      <c r="BI83" s="8"/>
      <c r="BJ83" s="8"/>
      <c r="BK83" s="8"/>
      <c r="BL83" s="8"/>
      <c r="BM83" s="8"/>
      <c r="BN83" s="8"/>
    </row>
    <row r="84" spans="1:66" hidden="1" x14ac:dyDescent="0.25">
      <c r="B84" s="11"/>
      <c r="C84" s="11"/>
      <c r="D84" s="11"/>
      <c r="E84" s="11"/>
      <c r="F84" s="11"/>
      <c r="G84" s="11"/>
      <c r="H84" s="11"/>
      <c r="I84" s="11"/>
      <c r="J84" s="11"/>
      <c r="K84" s="11"/>
      <c r="L84" s="11"/>
      <c r="M84" s="11"/>
      <c r="N84" s="11"/>
      <c r="O84" s="11"/>
      <c r="P84" s="11"/>
      <c r="Q84" s="11"/>
      <c r="R84" s="11"/>
      <c r="S84" s="11"/>
      <c r="T84" s="11"/>
      <c r="U84" s="11"/>
      <c r="V84" s="11"/>
      <c r="W84" s="11"/>
      <c r="X84" s="11"/>
      <c r="Y84" s="11"/>
      <c r="AZ84" s="8"/>
      <c r="BA84" s="8"/>
      <c r="BB84" s="8"/>
      <c r="BC84" s="8"/>
      <c r="BD84" s="8"/>
      <c r="BE84" s="8"/>
      <c r="BF84" s="8"/>
      <c r="BG84" s="8"/>
      <c r="BH84" s="8"/>
      <c r="BI84" s="8"/>
      <c r="BJ84" s="8"/>
      <c r="BK84" s="8"/>
      <c r="BL84" s="8"/>
      <c r="BM84" s="8"/>
      <c r="BN84" s="8"/>
    </row>
    <row r="85" spans="1:66" hidden="1" x14ac:dyDescent="0.25">
      <c r="B85" s="11"/>
      <c r="C85" s="11"/>
      <c r="D85" s="11"/>
      <c r="E85" s="11"/>
      <c r="F85" s="11"/>
      <c r="G85" s="11"/>
      <c r="H85" s="11"/>
      <c r="I85" s="11"/>
      <c r="J85" s="11"/>
      <c r="K85" s="11"/>
      <c r="L85" s="11"/>
      <c r="M85" s="11"/>
      <c r="N85" s="11"/>
      <c r="O85" s="11"/>
      <c r="P85" s="11"/>
      <c r="Q85" s="11"/>
      <c r="R85" s="11"/>
      <c r="S85" s="11"/>
      <c r="T85" s="11"/>
      <c r="U85" s="11"/>
      <c r="V85" s="11"/>
      <c r="W85" s="11"/>
      <c r="X85" s="11"/>
      <c r="Y85" s="11"/>
      <c r="AZ85" s="8"/>
      <c r="BA85" s="8"/>
      <c r="BB85" s="8"/>
      <c r="BC85" s="8"/>
      <c r="BD85" s="8"/>
      <c r="BE85" s="8"/>
      <c r="BF85" s="8"/>
      <c r="BG85" s="8"/>
      <c r="BH85" s="8"/>
      <c r="BI85" s="8"/>
      <c r="BJ85" s="8"/>
      <c r="BK85" s="8"/>
      <c r="BL85" s="8"/>
      <c r="BM85" s="8"/>
      <c r="BN85" s="8"/>
    </row>
    <row r="86" spans="1:66" hidden="1" x14ac:dyDescent="0.25">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1:66" hidden="1" x14ac:dyDescent="0.25">
      <c r="B87" s="11"/>
      <c r="C87" s="11"/>
      <c r="D87" s="11"/>
      <c r="E87" s="11"/>
      <c r="F87" s="11"/>
      <c r="G87" s="11"/>
      <c r="H87" s="11"/>
      <c r="I87" s="11"/>
      <c r="J87" s="11"/>
      <c r="K87" s="11"/>
      <c r="L87" s="11"/>
      <c r="M87" s="11"/>
      <c r="N87" s="11"/>
      <c r="O87" s="11"/>
      <c r="P87" s="11"/>
      <c r="Q87" s="11"/>
      <c r="R87" s="11"/>
      <c r="S87" s="11"/>
      <c r="T87" s="11"/>
      <c r="U87" s="11"/>
      <c r="V87" s="11"/>
      <c r="W87" s="11"/>
      <c r="X87" s="11"/>
      <c r="Y87" s="11"/>
    </row>
    <row r="88" spans="1:66" hidden="1" x14ac:dyDescent="0.25">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1:66" hidden="1" x14ac:dyDescent="0.25">
      <c r="B89" s="11"/>
      <c r="C89" s="11"/>
      <c r="D89" s="11"/>
      <c r="E89" s="11"/>
      <c r="F89" s="11"/>
      <c r="G89" s="11"/>
      <c r="H89" s="11"/>
      <c r="I89" s="11"/>
      <c r="J89" s="11"/>
      <c r="K89" s="11"/>
      <c r="L89" s="11"/>
      <c r="M89" s="11"/>
      <c r="N89" s="11"/>
      <c r="O89" s="11"/>
      <c r="P89" s="11"/>
      <c r="Q89" s="11"/>
      <c r="R89" s="11"/>
      <c r="S89" s="11"/>
      <c r="T89" s="11"/>
      <c r="U89" s="11"/>
      <c r="V89" s="11"/>
      <c r="W89" s="11"/>
      <c r="X89" s="11"/>
      <c r="Y89" s="11"/>
    </row>
    <row r="90" spans="1:66" hidden="1" x14ac:dyDescent="0.25">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66" s="46" customFormat="1" x14ac:dyDescent="0.25">
      <c r="A91" s="6"/>
      <c r="B91" s="6"/>
      <c r="C91" s="6"/>
      <c r="D91" s="6"/>
      <c r="E91" s="6"/>
      <c r="F91" s="6"/>
      <c r="G91" s="6"/>
      <c r="H91" s="6"/>
      <c r="I91" s="6"/>
      <c r="J91" s="6"/>
      <c r="K91" s="6"/>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16"/>
      <c r="BA91" s="16"/>
      <c r="BB91" s="16"/>
      <c r="BC91" s="16"/>
      <c r="BD91" s="16"/>
      <c r="BE91" s="16"/>
      <c r="BF91" s="16"/>
      <c r="BG91" s="16"/>
      <c r="BH91" s="16"/>
      <c r="BI91" s="16"/>
      <c r="BJ91" s="16"/>
    </row>
    <row r="92" spans="1:66" s="46" customFormat="1" x14ac:dyDescent="0.25">
      <c r="A92" s="6"/>
      <c r="B92" s="6"/>
      <c r="C92" s="6"/>
      <c r="D92" s="6"/>
      <c r="E92" s="6"/>
      <c r="F92" s="6"/>
      <c r="G92" s="6"/>
      <c r="H92" s="6"/>
      <c r="I92" s="6"/>
      <c r="J92" s="6"/>
      <c r="K92" s="6"/>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16"/>
      <c r="BA92" s="16"/>
      <c r="BB92" s="16"/>
      <c r="BC92" s="16"/>
      <c r="BD92" s="16"/>
      <c r="BE92" s="16"/>
      <c r="BF92" s="16"/>
      <c r="BG92" s="16"/>
      <c r="BH92" s="16"/>
      <c r="BI92" s="16"/>
      <c r="BJ92" s="16"/>
    </row>
    <row r="93" spans="1:66" s="46" customFormat="1" x14ac:dyDescent="0.25">
      <c r="A93" s="6"/>
      <c r="B93" s="6"/>
      <c r="C93" s="6"/>
      <c r="D93" s="6"/>
      <c r="E93" s="6"/>
      <c r="F93" s="6"/>
      <c r="G93" s="6"/>
      <c r="H93" s="6"/>
      <c r="I93" s="6"/>
      <c r="J93" s="6"/>
      <c r="K93" s="6"/>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16"/>
      <c r="BA93" s="16"/>
      <c r="BB93" s="16"/>
      <c r="BC93" s="16"/>
      <c r="BD93" s="16"/>
      <c r="BE93" s="16"/>
      <c r="BF93" s="16"/>
      <c r="BG93" s="16"/>
      <c r="BH93" s="16"/>
      <c r="BI93" s="16"/>
      <c r="BJ93" s="16"/>
    </row>
    <row r="94" spans="1:66" s="46" customFormat="1" ht="11.4" x14ac:dyDescent="0.2">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16"/>
      <c r="BA94" s="16"/>
      <c r="BB94" s="16"/>
      <c r="BC94" s="16"/>
      <c r="BD94" s="16"/>
      <c r="BE94" s="16"/>
      <c r="BF94" s="16"/>
      <c r="BG94" s="16"/>
      <c r="BH94" s="16"/>
      <c r="BI94" s="16"/>
      <c r="BJ94" s="16"/>
    </row>
    <row r="95" spans="1:66" s="46" customFormat="1" ht="11.4" x14ac:dyDescent="0.2">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16"/>
      <c r="BA95" s="16"/>
      <c r="BB95" s="16"/>
      <c r="BC95" s="16"/>
      <c r="BD95" s="16"/>
      <c r="BE95" s="16"/>
      <c r="BF95" s="16"/>
      <c r="BG95" s="16"/>
      <c r="BH95" s="16"/>
      <c r="BI95" s="16"/>
      <c r="BJ95" s="16"/>
    </row>
    <row r="96" spans="1:66" s="46" customFormat="1" ht="11.4" x14ac:dyDescent="0.2">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16"/>
      <c r="BA96" s="16"/>
      <c r="BB96" s="16"/>
      <c r="BC96" s="16"/>
      <c r="BD96" s="16"/>
      <c r="BE96" s="16"/>
      <c r="BF96" s="16"/>
      <c r="BG96" s="16"/>
      <c r="BH96" s="16"/>
      <c r="BI96" s="16"/>
      <c r="BJ96" s="16"/>
    </row>
    <row r="97" spans="1:62" s="46" customFormat="1" ht="11.4" x14ac:dyDescent="0.2">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16"/>
      <c r="BA97" s="16"/>
      <c r="BB97" s="16"/>
      <c r="BC97" s="16"/>
      <c r="BD97" s="16"/>
      <c r="BE97" s="16"/>
      <c r="BF97" s="16"/>
      <c r="BG97" s="16"/>
      <c r="BH97" s="16"/>
      <c r="BI97" s="16"/>
      <c r="BJ97" s="16"/>
    </row>
    <row r="98" spans="1:62" s="46" customFormat="1" ht="11.4" x14ac:dyDescent="0.2">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16"/>
      <c r="BA98" s="16"/>
      <c r="BB98" s="16"/>
      <c r="BC98" s="16"/>
      <c r="BD98" s="16"/>
      <c r="BE98" s="16"/>
      <c r="BF98" s="16"/>
      <c r="BG98" s="16"/>
      <c r="BH98" s="16"/>
      <c r="BI98" s="16"/>
      <c r="BJ98" s="16"/>
    </row>
    <row r="99" spans="1:62" x14ac:dyDescent="0.25">
      <c r="A99" s="46"/>
      <c r="B99" s="46"/>
      <c r="C99" s="46"/>
      <c r="D99" s="46"/>
      <c r="E99" s="46"/>
      <c r="F99" s="46"/>
      <c r="G99" s="46"/>
      <c r="H99" s="46"/>
      <c r="I99" s="46"/>
      <c r="J99" s="46"/>
      <c r="K99" s="46"/>
    </row>
    <row r="100" spans="1:62" x14ac:dyDescent="0.25">
      <c r="A100" s="46"/>
      <c r="B100" s="46"/>
      <c r="C100" s="46"/>
      <c r="D100" s="46"/>
      <c r="E100" s="46"/>
      <c r="F100" s="46"/>
      <c r="G100" s="46"/>
      <c r="H100" s="46"/>
      <c r="I100" s="46"/>
      <c r="J100" s="46"/>
      <c r="K100" s="46"/>
    </row>
    <row r="101" spans="1:62" x14ac:dyDescent="0.25">
      <c r="A101" s="46"/>
      <c r="B101" s="46"/>
      <c r="C101" s="46"/>
      <c r="D101" s="46"/>
      <c r="E101" s="46"/>
      <c r="F101" s="46"/>
      <c r="G101" s="46"/>
      <c r="H101" s="46"/>
      <c r="I101" s="46"/>
      <c r="J101" s="46"/>
      <c r="K101" s="46"/>
    </row>
  </sheetData>
  <sheetProtection selectLockedCells="1" autoFilter="0" selectUnlockedCells="1"/>
  <mergeCells count="37">
    <mergeCell ref="C76:E76"/>
    <mergeCell ref="C77:E77"/>
    <mergeCell ref="C78:E78"/>
    <mergeCell ref="C62:E63"/>
    <mergeCell ref="C64:E65"/>
    <mergeCell ref="F76:J76"/>
    <mergeCell ref="F77:J77"/>
    <mergeCell ref="F78:J78"/>
    <mergeCell ref="C66:E66"/>
    <mergeCell ref="C67:E67"/>
    <mergeCell ref="C68:E68"/>
    <mergeCell ref="C69:E69"/>
    <mergeCell ref="C70:E70"/>
    <mergeCell ref="C71:E71"/>
    <mergeCell ref="C72:E72"/>
    <mergeCell ref="C73:E73"/>
    <mergeCell ref="C74:E74"/>
    <mergeCell ref="C75:E75"/>
    <mergeCell ref="F71:J71"/>
    <mergeCell ref="F72:J72"/>
    <mergeCell ref="F73:J73"/>
    <mergeCell ref="F75:J75"/>
    <mergeCell ref="F66:J66"/>
    <mergeCell ref="F67:J67"/>
    <mergeCell ref="F68:J68"/>
    <mergeCell ref="F69:J69"/>
    <mergeCell ref="F70:J70"/>
    <mergeCell ref="F64:J64"/>
    <mergeCell ref="F65:J65"/>
    <mergeCell ref="D37:F37"/>
    <mergeCell ref="G37:I37"/>
    <mergeCell ref="F74:J74"/>
    <mergeCell ref="P37:R37"/>
    <mergeCell ref="C61:E61"/>
    <mergeCell ref="F61:J61"/>
    <mergeCell ref="F62:J62"/>
    <mergeCell ref="F63:J63"/>
  </mergeCells>
  <conditionalFormatting sqref="D60:F60 D39:I45 P39:S45 F61:F62">
    <cfRule type="expression" dxfId="2" priority="13">
      <formula>IF($BC$4=1, VALUE(FIXED($D$39:$F$75,1)),0)</formula>
    </cfRule>
  </conditionalFormatting>
  <conditionalFormatting sqref="F63:F78">
    <cfRule type="expression" dxfId="1" priority="1">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12</xdr:col>
                    <xdr:colOff>68580</xdr:colOff>
                    <xdr:row>4</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J100"/>
  <sheetViews>
    <sheetView zoomScaleNormal="100" workbookViewId="0">
      <pane ySplit="5" topLeftCell="A6" activePane="bottomLeft" state="frozen"/>
      <selection pane="bottomLeft" activeCell="M1" sqref="M1"/>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5" width="9.109375" style="6"/>
    <col min="16" max="16" width="1.6640625" style="6" customWidth="1"/>
    <col min="17" max="18" width="9.109375" style="6"/>
    <col min="19" max="19" width="10.88671875" style="6" customWidth="1"/>
    <col min="20" max="20" width="9.88671875" style="6" customWidth="1"/>
    <col min="21" max="21" width="13.44140625" style="6" customWidth="1"/>
    <col min="22" max="24" width="13.33203125" style="6" customWidth="1"/>
    <col min="25" max="28" width="9.109375" style="6"/>
    <col min="29" max="29" width="9.109375" style="8"/>
    <col min="30" max="54" width="9.109375" style="8" customWidth="1"/>
    <col min="55" max="55" width="9.109375" style="9" customWidth="1"/>
    <col min="56" max="65" width="9.109375" style="9"/>
    <col min="66" max="16384" width="9.109375" style="6"/>
  </cols>
  <sheetData>
    <row r="1" spans="2:88" ht="21" customHeight="1" x14ac:dyDescent="0.25">
      <c r="B1" s="4" t="s">
        <v>99</v>
      </c>
      <c r="C1" s="5"/>
      <c r="D1" s="5"/>
      <c r="AB1" s="7"/>
      <c r="BC1" s="8"/>
      <c r="BN1" s="9"/>
      <c r="BO1" s="9"/>
      <c r="BP1" s="9"/>
      <c r="BQ1" s="9"/>
      <c r="BR1" s="9"/>
      <c r="BS1" s="9"/>
      <c r="BT1" s="9"/>
      <c r="BU1" s="9"/>
      <c r="BV1" s="9"/>
      <c r="BW1" s="9"/>
      <c r="BX1" s="9"/>
      <c r="BY1" s="9"/>
      <c r="BZ1" s="9"/>
      <c r="CA1" s="9"/>
      <c r="CB1" s="9"/>
      <c r="CC1" s="9"/>
      <c r="CD1" s="9"/>
      <c r="CE1" s="9"/>
      <c r="CF1" s="9"/>
      <c r="CG1" s="9"/>
      <c r="CH1" s="9"/>
      <c r="CI1" s="9"/>
      <c r="CJ1" s="9"/>
    </row>
    <row r="2" spans="2:88" ht="10.5" customHeight="1" x14ac:dyDescent="0.25">
      <c r="AB2" s="10"/>
      <c r="BC2" s="8"/>
      <c r="BN2" s="9"/>
      <c r="BO2" s="9"/>
      <c r="BP2" s="9"/>
      <c r="BQ2" s="9"/>
      <c r="BR2" s="9"/>
      <c r="BS2" s="9"/>
      <c r="BT2" s="9"/>
      <c r="BU2" s="9"/>
      <c r="BV2" s="9"/>
      <c r="BW2" s="9"/>
      <c r="BX2" s="9"/>
      <c r="BY2" s="9"/>
      <c r="BZ2" s="9"/>
      <c r="CA2" s="9"/>
      <c r="CB2" s="9"/>
      <c r="CC2" s="9"/>
      <c r="CD2" s="9"/>
      <c r="CE2" s="9"/>
      <c r="CF2" s="9"/>
      <c r="CG2" s="9"/>
      <c r="CH2" s="9"/>
      <c r="CI2" s="9"/>
      <c r="CJ2" s="9"/>
    </row>
    <row r="3" spans="2:88"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11"/>
      <c r="AA3" s="11"/>
      <c r="BC3" s="8"/>
      <c r="BN3" s="9"/>
      <c r="BO3" s="9"/>
      <c r="BP3" s="9"/>
      <c r="BQ3" s="9"/>
      <c r="BR3" s="9"/>
      <c r="BS3" s="9"/>
      <c r="BT3" s="9"/>
      <c r="BU3" s="9"/>
      <c r="BV3" s="9"/>
      <c r="BW3" s="9"/>
      <c r="BX3" s="9"/>
      <c r="BY3" s="9"/>
      <c r="BZ3" s="9"/>
      <c r="CA3" s="9"/>
      <c r="CB3" s="9"/>
      <c r="CC3" s="9"/>
      <c r="CD3" s="9"/>
      <c r="CE3" s="9"/>
      <c r="CF3" s="9"/>
      <c r="CG3" s="9"/>
      <c r="CH3" s="9"/>
      <c r="CI3" s="9"/>
      <c r="CJ3" s="9"/>
    </row>
    <row r="4" spans="2:88" x14ac:dyDescent="0.25">
      <c r="B4" s="11"/>
      <c r="C4" s="12" t="s">
        <v>15</v>
      </c>
      <c r="D4" s="11"/>
      <c r="E4" s="11"/>
      <c r="F4" s="11"/>
      <c r="G4" s="11"/>
      <c r="H4" s="11"/>
      <c r="I4" s="11"/>
      <c r="J4" s="12"/>
      <c r="K4" s="11"/>
      <c r="L4" s="11"/>
      <c r="M4" s="11"/>
      <c r="N4" s="11"/>
      <c r="O4" s="11"/>
      <c r="P4" s="11"/>
      <c r="Q4" s="11"/>
      <c r="R4" s="11"/>
      <c r="S4" s="11"/>
      <c r="T4" s="11"/>
      <c r="U4" s="11"/>
      <c r="V4" s="11"/>
      <c r="W4" s="11"/>
      <c r="X4" s="11"/>
      <c r="Y4" s="11"/>
      <c r="Z4" s="11"/>
      <c r="AA4" s="11"/>
      <c r="BC4" s="8"/>
      <c r="BE4" s="9">
        <v>1</v>
      </c>
      <c r="BN4" s="9"/>
      <c r="BO4" s="9"/>
      <c r="BP4" s="9"/>
      <c r="BQ4" s="9"/>
      <c r="BR4" s="9"/>
      <c r="BS4" s="9"/>
      <c r="BT4" s="9"/>
      <c r="BU4" s="9"/>
      <c r="BV4" s="9"/>
      <c r="BW4" s="9"/>
      <c r="BX4" s="9"/>
      <c r="BY4" s="9"/>
      <c r="BZ4" s="9"/>
      <c r="CA4" s="9"/>
      <c r="CB4" s="9"/>
      <c r="CC4" s="9"/>
      <c r="CD4" s="9"/>
      <c r="CE4" s="9"/>
      <c r="CF4" s="9"/>
      <c r="CG4" s="9"/>
      <c r="CH4" s="9"/>
      <c r="CI4" s="9"/>
      <c r="CJ4" s="9"/>
    </row>
    <row r="5" spans="2:88"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11"/>
      <c r="AA5" s="11"/>
      <c r="BC5" s="8"/>
      <c r="BN5" s="9"/>
      <c r="BO5" s="9"/>
      <c r="BP5" s="9"/>
      <c r="BQ5" s="9"/>
      <c r="BR5" s="9"/>
      <c r="BS5" s="9"/>
      <c r="BT5" s="9"/>
      <c r="BU5" s="9"/>
      <c r="BV5" s="9"/>
      <c r="BW5" s="9"/>
      <c r="BX5" s="9"/>
      <c r="BY5" s="9"/>
      <c r="BZ5" s="9"/>
      <c r="CA5" s="9"/>
      <c r="CB5" s="9"/>
      <c r="CC5" s="9"/>
      <c r="CD5" s="9"/>
      <c r="CE5" s="9"/>
      <c r="CF5" s="9"/>
      <c r="CG5" s="9"/>
      <c r="CH5" s="9"/>
      <c r="CI5" s="9"/>
      <c r="CJ5" s="9"/>
    </row>
    <row r="6" spans="2:88"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BC6" s="8"/>
      <c r="BN6" s="9"/>
      <c r="BO6" s="9"/>
      <c r="BP6" s="9"/>
      <c r="BQ6" s="9"/>
      <c r="BR6" s="9"/>
      <c r="BS6" s="9"/>
      <c r="BT6" s="9"/>
      <c r="BU6" s="9"/>
      <c r="BV6" s="9"/>
      <c r="BW6" s="9"/>
      <c r="BX6" s="9"/>
      <c r="BY6" s="9"/>
      <c r="BZ6" s="9"/>
      <c r="CA6" s="9"/>
      <c r="CB6" s="9"/>
      <c r="CC6" s="9"/>
      <c r="CD6" s="9"/>
      <c r="CE6" s="9"/>
      <c r="CF6" s="9"/>
      <c r="CG6" s="9"/>
      <c r="CH6" s="9"/>
      <c r="CI6" s="9"/>
      <c r="CJ6" s="9"/>
    </row>
    <row r="7" spans="2:88"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BC7" s="8"/>
      <c r="BN7" s="9"/>
      <c r="BO7" s="9"/>
      <c r="BP7" s="9"/>
      <c r="BQ7" s="9"/>
      <c r="BR7" s="9"/>
      <c r="BS7" s="9"/>
      <c r="BT7" s="9"/>
      <c r="BU7" s="9"/>
      <c r="BV7" s="9"/>
      <c r="BW7" s="9"/>
      <c r="BX7" s="9"/>
      <c r="BY7" s="9"/>
      <c r="BZ7" s="9"/>
      <c r="CA7" s="9"/>
      <c r="CB7" s="9"/>
      <c r="CC7" s="9"/>
      <c r="CD7" s="9"/>
      <c r="CE7" s="9"/>
      <c r="CF7" s="9"/>
      <c r="CG7" s="9"/>
      <c r="CH7" s="9"/>
      <c r="CI7" s="9"/>
      <c r="CJ7" s="9"/>
    </row>
    <row r="8" spans="2:88" ht="12" customHeight="1" x14ac:dyDescent="0.3">
      <c r="B8" s="11"/>
      <c r="C8" s="13"/>
      <c r="D8" s="11"/>
      <c r="E8" s="11"/>
      <c r="F8" s="11"/>
      <c r="G8" s="11"/>
      <c r="H8" s="11"/>
      <c r="I8" s="11"/>
      <c r="J8" s="11"/>
      <c r="K8" s="11"/>
      <c r="L8" s="11"/>
      <c r="M8" s="11"/>
      <c r="N8" s="11"/>
      <c r="O8" s="11"/>
      <c r="P8" s="11"/>
      <c r="Q8" s="13"/>
      <c r="R8" s="11"/>
      <c r="S8" s="11"/>
      <c r="T8" s="11"/>
      <c r="U8" s="11"/>
      <c r="V8" s="11"/>
      <c r="W8" s="11"/>
      <c r="X8" s="11"/>
      <c r="Y8" s="11"/>
      <c r="Z8" s="11"/>
      <c r="AA8" s="11"/>
      <c r="BC8" s="8"/>
      <c r="BE8" s="9" t="s">
        <v>53</v>
      </c>
      <c r="BN8" s="9"/>
      <c r="BO8" s="9"/>
      <c r="BP8" s="9"/>
      <c r="BQ8" s="9"/>
      <c r="BR8" s="9"/>
      <c r="BS8" s="9"/>
      <c r="BT8" s="9"/>
      <c r="BU8" s="9"/>
      <c r="BV8" s="9"/>
      <c r="BW8" s="9"/>
      <c r="BX8" s="9"/>
      <c r="BY8" s="9"/>
      <c r="BZ8" s="9"/>
      <c r="CA8" s="9"/>
      <c r="CB8" s="9"/>
      <c r="CC8" s="9"/>
      <c r="CD8" s="9"/>
      <c r="CE8" s="9"/>
      <c r="CF8" s="9"/>
      <c r="CG8" s="9"/>
      <c r="CH8" s="9"/>
      <c r="CI8" s="9"/>
      <c r="CJ8" s="9"/>
    </row>
    <row r="9" spans="2:88"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11"/>
      <c r="AA9" s="11"/>
      <c r="BC9" s="8"/>
      <c r="BN9" s="9"/>
      <c r="BO9" s="9"/>
      <c r="BP9" s="9"/>
      <c r="BQ9" s="9"/>
      <c r="BR9" s="9"/>
      <c r="BS9" s="9"/>
      <c r="BT9" s="9"/>
      <c r="BU9" s="9"/>
      <c r="BV9" s="9"/>
      <c r="BW9" s="9"/>
      <c r="BX9" s="9"/>
      <c r="BY9" s="9"/>
      <c r="BZ9" s="9"/>
      <c r="CA9" s="9"/>
      <c r="CB9" s="9"/>
      <c r="CC9" s="9"/>
      <c r="CD9" s="9"/>
      <c r="CE9" s="9"/>
      <c r="CF9" s="9"/>
      <c r="CG9" s="9"/>
      <c r="CH9" s="9"/>
      <c r="CI9" s="9"/>
      <c r="CJ9" s="9"/>
    </row>
    <row r="10" spans="2:88"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11"/>
      <c r="AA10" s="11"/>
      <c r="BC10" s="8"/>
      <c r="BE10" s="9" t="str">
        <f>VLOOKUP($BE$4, RefCauseofDeath, 3,FALSE)&amp;" - Children"</f>
        <v>Visited a dental health care worker in previous year - Children</v>
      </c>
      <c r="BN10" s="9"/>
      <c r="BO10" s="9"/>
      <c r="BP10" s="9"/>
      <c r="BQ10" s="9"/>
      <c r="BR10" s="9"/>
      <c r="BS10" s="9"/>
      <c r="BT10" s="9"/>
      <c r="BU10" s="9"/>
      <c r="BV10" s="9"/>
      <c r="BW10" s="9"/>
      <c r="BX10" s="9"/>
      <c r="BY10" s="9"/>
      <c r="BZ10" s="9"/>
      <c r="CA10" s="9"/>
      <c r="CB10" s="9"/>
      <c r="CC10" s="9"/>
      <c r="CD10" s="9"/>
      <c r="CE10" s="9"/>
      <c r="CF10" s="9"/>
      <c r="CG10" s="9"/>
      <c r="CH10" s="9"/>
      <c r="CI10" s="9"/>
      <c r="CJ10" s="9"/>
    </row>
    <row r="11" spans="2:88"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BC11" s="8"/>
      <c r="BN11" s="9"/>
      <c r="BO11" s="9"/>
      <c r="BP11" s="9"/>
      <c r="BQ11" s="9"/>
      <c r="BR11" s="9"/>
      <c r="BS11" s="9"/>
      <c r="BT11" s="9"/>
      <c r="BU11" s="9"/>
      <c r="BV11" s="9"/>
      <c r="BW11" s="9"/>
      <c r="BX11" s="9"/>
      <c r="BY11" s="9"/>
      <c r="BZ11" s="9"/>
      <c r="CA11" s="9"/>
      <c r="CB11" s="9"/>
      <c r="CC11" s="9"/>
      <c r="CD11" s="9"/>
      <c r="CE11" s="9"/>
      <c r="CF11" s="9"/>
      <c r="CG11" s="9"/>
      <c r="CH11" s="9"/>
      <c r="CI11" s="9"/>
      <c r="CJ11" s="9"/>
    </row>
    <row r="12" spans="2:88"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BC12" s="8"/>
      <c r="BE12" s="9" t="s">
        <v>5</v>
      </c>
      <c r="BF12" s="9" t="s">
        <v>7</v>
      </c>
      <c r="BG12" s="9" t="s">
        <v>6</v>
      </c>
      <c r="BN12" s="9"/>
      <c r="BO12" s="9"/>
      <c r="BP12" s="9"/>
      <c r="BQ12" s="9"/>
      <c r="BR12" s="9"/>
      <c r="BS12" s="9"/>
      <c r="BT12" s="9"/>
      <c r="BU12" s="9"/>
      <c r="BV12" s="9"/>
      <c r="BW12" s="9"/>
      <c r="BX12" s="9"/>
      <c r="BY12" s="9"/>
      <c r="BZ12" s="9"/>
      <c r="CA12" s="9"/>
      <c r="CB12" s="9"/>
      <c r="CC12" s="9"/>
      <c r="CD12" s="9"/>
      <c r="CE12" s="9"/>
      <c r="CF12" s="9"/>
      <c r="CG12" s="9"/>
      <c r="CH12" s="9"/>
      <c r="CI12" s="9"/>
      <c r="CJ12" s="9"/>
    </row>
    <row r="13" spans="2:88"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BC13" s="8"/>
      <c r="BN13" s="9"/>
      <c r="BO13" s="9"/>
      <c r="BP13" s="9"/>
      <c r="BQ13" s="9"/>
      <c r="BR13" s="9"/>
      <c r="BS13" s="9"/>
      <c r="BT13" s="9"/>
      <c r="BU13" s="9"/>
      <c r="BV13" s="9"/>
      <c r="BW13" s="9"/>
      <c r="BX13" s="9"/>
      <c r="BY13" s="9"/>
      <c r="BZ13" s="9"/>
      <c r="CA13" s="9"/>
      <c r="CB13" s="9"/>
      <c r="CC13" s="9"/>
      <c r="CD13" s="9"/>
      <c r="CE13" s="9"/>
      <c r="CF13" s="9"/>
      <c r="CG13" s="9"/>
      <c r="CH13" s="9"/>
      <c r="CI13" s="9"/>
      <c r="CJ13" s="9"/>
    </row>
    <row r="14" spans="2:88"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BC14" s="8"/>
      <c r="BE14" s="9" t="s">
        <v>34</v>
      </c>
      <c r="BN14" s="9"/>
      <c r="BO14" s="9"/>
      <c r="BP14" s="9"/>
      <c r="BQ14" s="9"/>
      <c r="BR14" s="9"/>
      <c r="BS14" s="9"/>
      <c r="BT14" s="9"/>
      <c r="BU14" s="9"/>
      <c r="BV14" s="9"/>
      <c r="BW14" s="9"/>
      <c r="BX14" s="9"/>
      <c r="BY14" s="9"/>
      <c r="BZ14" s="9"/>
      <c r="CA14" s="9"/>
      <c r="CB14" s="9"/>
      <c r="CC14" s="9"/>
      <c r="CD14" s="9"/>
      <c r="CE14" s="9"/>
      <c r="CF14" s="9"/>
      <c r="CG14" s="9"/>
      <c r="CH14" s="9"/>
      <c r="CI14" s="9"/>
      <c r="CJ14" s="9"/>
    </row>
    <row r="15" spans="2:88"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BC15" s="8"/>
      <c r="BE15" s="9" t="s">
        <v>47</v>
      </c>
      <c r="BN15" s="9"/>
      <c r="BO15" s="9"/>
      <c r="BP15" s="9"/>
      <c r="BQ15" s="9"/>
      <c r="BR15" s="9"/>
      <c r="BS15" s="9"/>
      <c r="BT15" s="9"/>
      <c r="BU15" s="9"/>
      <c r="BV15" s="9"/>
      <c r="BW15" s="9"/>
      <c r="BX15" s="9"/>
      <c r="BY15" s="9"/>
      <c r="BZ15" s="9"/>
      <c r="CA15" s="9"/>
      <c r="CB15" s="9"/>
      <c r="CC15" s="9"/>
      <c r="CD15" s="9"/>
      <c r="CE15" s="9"/>
      <c r="CF15" s="9"/>
      <c r="CG15" s="9"/>
      <c r="CH15" s="9"/>
      <c r="CI15" s="9"/>
      <c r="CJ15" s="9"/>
    </row>
    <row r="16" spans="2:88"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BC16" s="8"/>
      <c r="BE16" s="15"/>
      <c r="BN16" s="9"/>
      <c r="BO16" s="9"/>
      <c r="BP16" s="9"/>
      <c r="BQ16" s="9"/>
      <c r="BR16" s="9"/>
      <c r="BS16" s="9"/>
      <c r="BT16" s="9"/>
      <c r="BU16" s="9"/>
      <c r="BV16" s="9"/>
      <c r="BW16" s="9"/>
      <c r="BX16" s="9"/>
      <c r="BY16" s="9"/>
      <c r="BZ16" s="9"/>
      <c r="CA16" s="9"/>
      <c r="CB16" s="9"/>
      <c r="CC16" s="9"/>
      <c r="CD16" s="9"/>
      <c r="CE16" s="9"/>
      <c r="CF16" s="9"/>
      <c r="CG16" s="9"/>
      <c r="CH16" s="9"/>
      <c r="CI16" s="9"/>
      <c r="CJ16" s="9"/>
    </row>
    <row r="17" spans="2:88"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BC17" s="8"/>
      <c r="BE17" s="16"/>
      <c r="BN17" s="9"/>
      <c r="BO17" s="9"/>
      <c r="BP17" s="9"/>
      <c r="BQ17" s="9"/>
      <c r="BR17" s="9"/>
      <c r="BS17" s="9"/>
      <c r="BT17" s="9"/>
      <c r="BU17" s="9"/>
      <c r="BV17" s="9"/>
      <c r="BW17" s="9"/>
      <c r="BX17" s="9"/>
      <c r="BY17" s="9"/>
      <c r="BZ17" s="9"/>
      <c r="CA17" s="9"/>
      <c r="CB17" s="9"/>
      <c r="CC17" s="9"/>
      <c r="CD17" s="9"/>
      <c r="CE17" s="9"/>
      <c r="CF17" s="9"/>
      <c r="CG17" s="9"/>
      <c r="CH17" s="9"/>
      <c r="CI17" s="9"/>
      <c r="CJ17" s="9"/>
    </row>
    <row r="18" spans="2:88"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BC18" s="8"/>
      <c r="BN18" s="9"/>
      <c r="BO18" s="9"/>
      <c r="BP18" s="9"/>
      <c r="BQ18" s="9"/>
      <c r="BR18" s="9"/>
      <c r="BS18" s="9"/>
      <c r="BT18" s="9"/>
      <c r="BU18" s="9"/>
      <c r="BV18" s="9"/>
      <c r="BW18" s="9"/>
      <c r="BX18" s="9"/>
      <c r="BY18" s="9"/>
      <c r="BZ18" s="9"/>
      <c r="CA18" s="9"/>
      <c r="CB18" s="9"/>
      <c r="CC18" s="9"/>
      <c r="CD18" s="9"/>
      <c r="CE18" s="9"/>
      <c r="CF18" s="9"/>
      <c r="CG18" s="9"/>
      <c r="CH18" s="9"/>
      <c r="CI18" s="9"/>
      <c r="CJ18" s="9"/>
    </row>
    <row r="19" spans="2:88"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BC19" s="8"/>
      <c r="BN19" s="9"/>
      <c r="BO19" s="9"/>
      <c r="BP19" s="9"/>
      <c r="BQ19" s="9"/>
      <c r="BR19" s="9"/>
      <c r="BS19" s="9"/>
      <c r="BT19" s="9"/>
      <c r="BU19" s="9"/>
      <c r="BV19" s="9"/>
      <c r="BW19" s="9"/>
      <c r="BX19" s="9"/>
      <c r="BY19" s="9"/>
      <c r="BZ19" s="9"/>
      <c r="CA19" s="9"/>
      <c r="CB19" s="9"/>
      <c r="CC19" s="9"/>
      <c r="CD19" s="9"/>
      <c r="CE19" s="9"/>
      <c r="CF19" s="9"/>
      <c r="CG19" s="9"/>
      <c r="CH19" s="9"/>
      <c r="CI19" s="9"/>
      <c r="CJ19" s="9"/>
    </row>
    <row r="20" spans="2:88"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BC20" s="8"/>
      <c r="BN20" s="9"/>
      <c r="BO20" s="9"/>
      <c r="BP20" s="9"/>
      <c r="BQ20" s="9"/>
      <c r="BR20" s="9"/>
      <c r="BS20" s="9"/>
      <c r="BT20" s="9"/>
      <c r="BU20" s="9"/>
      <c r="BV20" s="9"/>
      <c r="BW20" s="9"/>
      <c r="BX20" s="9"/>
      <c r="BY20" s="9"/>
      <c r="BZ20" s="9"/>
      <c r="CA20" s="9"/>
      <c r="CB20" s="9"/>
      <c r="CC20" s="9"/>
      <c r="CD20" s="9"/>
      <c r="CE20" s="9"/>
      <c r="CF20" s="9"/>
      <c r="CG20" s="9"/>
      <c r="CH20" s="9"/>
      <c r="CI20" s="9"/>
      <c r="CJ20" s="9"/>
    </row>
    <row r="21" spans="2:88"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BC21" s="8"/>
      <c r="BN21" s="9"/>
      <c r="BO21" s="9"/>
      <c r="BP21" s="9"/>
      <c r="BQ21" s="9"/>
      <c r="BR21" s="9"/>
      <c r="BS21" s="9"/>
      <c r="BT21" s="9"/>
      <c r="BU21" s="9"/>
      <c r="BV21" s="9"/>
      <c r="BW21" s="9"/>
      <c r="BX21" s="9"/>
      <c r="BY21" s="9"/>
      <c r="BZ21" s="9"/>
      <c r="CA21" s="9"/>
      <c r="CB21" s="9"/>
      <c r="CC21" s="9"/>
      <c r="CD21" s="9"/>
      <c r="CE21" s="9"/>
      <c r="CF21" s="9"/>
      <c r="CG21" s="9"/>
      <c r="CH21" s="9"/>
      <c r="CI21" s="9"/>
      <c r="CJ21" s="9"/>
    </row>
    <row r="22" spans="2:88"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BC22" s="8"/>
      <c r="BN22" s="9"/>
      <c r="BO22" s="9"/>
      <c r="BP22" s="9"/>
      <c r="BQ22" s="9"/>
      <c r="BR22" s="9"/>
      <c r="BS22" s="9"/>
      <c r="BT22" s="9"/>
      <c r="BU22" s="9"/>
      <c r="BV22" s="9"/>
      <c r="BW22" s="9"/>
      <c r="BX22" s="9"/>
      <c r="BY22" s="9"/>
      <c r="BZ22" s="9"/>
      <c r="CA22" s="9"/>
      <c r="CB22" s="9"/>
      <c r="CC22" s="9"/>
      <c r="CD22" s="9"/>
      <c r="CE22" s="9"/>
      <c r="CF22" s="9"/>
      <c r="CG22" s="9"/>
      <c r="CH22" s="9"/>
      <c r="CI22" s="9"/>
      <c r="CJ22" s="9"/>
    </row>
    <row r="23" spans="2:88"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BC23" s="8"/>
      <c r="BN23" s="9"/>
      <c r="BO23" s="9"/>
      <c r="BP23" s="9"/>
      <c r="BQ23" s="9"/>
      <c r="BR23" s="9"/>
      <c r="BS23" s="9"/>
      <c r="BT23" s="9"/>
      <c r="BU23" s="9"/>
      <c r="BV23" s="9"/>
      <c r="BW23" s="9"/>
      <c r="BX23" s="9"/>
      <c r="BY23" s="9"/>
      <c r="BZ23" s="9"/>
      <c r="CA23" s="9"/>
      <c r="CB23" s="9"/>
      <c r="CC23" s="9"/>
      <c r="CD23" s="9"/>
      <c r="CE23" s="9"/>
      <c r="CF23" s="9"/>
      <c r="CG23" s="9"/>
      <c r="CH23" s="9"/>
      <c r="CI23" s="9"/>
      <c r="CJ23" s="9"/>
    </row>
    <row r="24" spans="2:88"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BC24" s="8"/>
      <c r="BN24" s="9"/>
      <c r="BO24" s="9"/>
      <c r="BP24" s="9"/>
      <c r="BQ24" s="9"/>
      <c r="BR24" s="9"/>
      <c r="BS24" s="9"/>
      <c r="BT24" s="9"/>
      <c r="BU24" s="9"/>
      <c r="BV24" s="9"/>
      <c r="BW24" s="9"/>
      <c r="BX24" s="9"/>
      <c r="BY24" s="9"/>
      <c r="BZ24" s="9"/>
      <c r="CA24" s="9"/>
      <c r="CB24" s="9"/>
      <c r="CC24" s="9"/>
      <c r="CD24" s="9"/>
      <c r="CE24" s="9"/>
      <c r="CF24" s="9"/>
      <c r="CG24" s="9"/>
      <c r="CH24" s="9"/>
      <c r="CI24" s="9"/>
      <c r="CJ24" s="9"/>
    </row>
    <row r="25" spans="2:88"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BC25" s="8"/>
      <c r="BN25" s="9"/>
      <c r="BO25" s="9"/>
      <c r="BP25" s="9"/>
      <c r="BQ25" s="9"/>
      <c r="BR25" s="9"/>
      <c r="BS25" s="9"/>
      <c r="BT25" s="9"/>
      <c r="BU25" s="9"/>
      <c r="BV25" s="9"/>
      <c r="BW25" s="9"/>
      <c r="BX25" s="9"/>
      <c r="BY25" s="9"/>
      <c r="BZ25" s="9"/>
      <c r="CA25" s="9"/>
      <c r="CB25" s="9"/>
      <c r="CC25" s="9"/>
      <c r="CD25" s="9"/>
      <c r="CE25" s="9"/>
      <c r="CF25" s="9"/>
      <c r="CG25" s="9"/>
      <c r="CH25" s="9"/>
      <c r="CI25" s="9"/>
      <c r="CJ25" s="9"/>
    </row>
    <row r="26" spans="2:88"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BC26" s="8"/>
      <c r="BN26" s="9"/>
      <c r="BO26" s="9"/>
      <c r="BP26" s="9"/>
      <c r="BQ26" s="9"/>
      <c r="BR26" s="9"/>
      <c r="BS26" s="9"/>
      <c r="BT26" s="9"/>
      <c r="BU26" s="9"/>
      <c r="BV26" s="9"/>
      <c r="BW26" s="9"/>
      <c r="BX26" s="9"/>
      <c r="BY26" s="9"/>
      <c r="BZ26" s="9"/>
      <c r="CA26" s="9"/>
      <c r="CB26" s="9"/>
      <c r="CC26" s="9"/>
      <c r="CD26" s="9"/>
      <c r="CE26" s="9"/>
      <c r="CF26" s="9"/>
      <c r="CG26" s="9"/>
      <c r="CH26" s="9"/>
      <c r="CI26" s="9"/>
      <c r="CJ26" s="9"/>
    </row>
    <row r="27" spans="2:88"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BC27" s="8"/>
      <c r="BN27" s="9"/>
      <c r="BO27" s="9"/>
      <c r="BP27" s="9"/>
      <c r="BQ27" s="9"/>
      <c r="BR27" s="9"/>
      <c r="BS27" s="9"/>
      <c r="BT27" s="9"/>
      <c r="BU27" s="9"/>
      <c r="BV27" s="9"/>
      <c r="BW27" s="9"/>
      <c r="BX27" s="9"/>
      <c r="BY27" s="9"/>
      <c r="BZ27" s="9"/>
      <c r="CA27" s="9"/>
      <c r="CB27" s="9"/>
      <c r="CC27" s="9"/>
      <c r="CD27" s="9"/>
      <c r="CE27" s="9"/>
      <c r="CF27" s="9"/>
      <c r="CG27" s="9"/>
      <c r="CH27" s="9"/>
      <c r="CI27" s="9"/>
      <c r="CJ27" s="9"/>
    </row>
    <row r="28" spans="2:88"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BC28" s="8"/>
      <c r="BN28" s="9"/>
      <c r="BO28" s="9"/>
      <c r="BP28" s="9"/>
      <c r="BQ28" s="9"/>
      <c r="BR28" s="9"/>
      <c r="BS28" s="9"/>
      <c r="BT28" s="9"/>
      <c r="BU28" s="9"/>
      <c r="BV28" s="9"/>
      <c r="BW28" s="9"/>
      <c r="BX28" s="9"/>
      <c r="BY28" s="9"/>
      <c r="BZ28" s="9"/>
      <c r="CA28" s="9"/>
      <c r="CB28" s="9"/>
      <c r="CC28" s="9"/>
      <c r="CD28" s="9"/>
      <c r="CE28" s="9"/>
      <c r="CF28" s="9"/>
      <c r="CG28" s="9"/>
      <c r="CH28" s="9"/>
      <c r="CI28" s="9"/>
      <c r="CJ28" s="9"/>
    </row>
    <row r="29" spans="2:88"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11"/>
      <c r="AA29" s="11"/>
      <c r="BC29" s="8"/>
      <c r="BE29" s="9" t="str">
        <f>VLOOKUP(BE4, RefCauseofDeath, 3, FALSE)</f>
        <v>Visited a dental health care worker in previous year</v>
      </c>
      <c r="BN29" s="9"/>
      <c r="BO29" s="9"/>
      <c r="BP29" s="9"/>
      <c r="BQ29" s="9"/>
      <c r="BR29" s="9"/>
      <c r="BS29" s="9"/>
      <c r="BT29" s="9"/>
      <c r="BU29" s="9"/>
      <c r="BV29" s="9"/>
      <c r="BW29" s="9"/>
      <c r="BX29" s="9"/>
      <c r="BY29" s="9"/>
      <c r="BZ29" s="9"/>
      <c r="CA29" s="9"/>
      <c r="CB29" s="9"/>
      <c r="CC29" s="9"/>
      <c r="CD29" s="9"/>
      <c r="CE29" s="9"/>
      <c r="CF29" s="9"/>
      <c r="CG29" s="9"/>
      <c r="CH29" s="9"/>
      <c r="CI29" s="9"/>
      <c r="CJ29" s="9"/>
    </row>
    <row r="30" spans="2:88"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11"/>
      <c r="AA30" s="11"/>
      <c r="BC30" s="8"/>
      <c r="BN30" s="9"/>
      <c r="BO30" s="9"/>
      <c r="BP30" s="9"/>
      <c r="BQ30" s="9"/>
      <c r="BR30" s="9"/>
      <c r="BS30" s="9"/>
      <c r="BT30" s="9"/>
      <c r="BU30" s="9"/>
      <c r="BV30" s="9"/>
      <c r="BW30" s="9"/>
      <c r="BX30" s="9"/>
      <c r="BY30" s="9"/>
      <c r="BZ30" s="9"/>
      <c r="CA30" s="9"/>
      <c r="CB30" s="9"/>
      <c r="CC30" s="9"/>
      <c r="CD30" s="9"/>
      <c r="CE30" s="9"/>
      <c r="CF30" s="9"/>
      <c r="CG30" s="9"/>
      <c r="CH30" s="9"/>
      <c r="CI30" s="9"/>
      <c r="CJ30" s="9"/>
    </row>
    <row r="31" spans="2:88"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2"/>
      <c r="Z31" s="12"/>
      <c r="AA31" s="12"/>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20"/>
      <c r="BE31" s="20" t="s">
        <v>54</v>
      </c>
      <c r="BF31" s="20"/>
      <c r="BG31" s="20"/>
      <c r="BH31" s="20"/>
      <c r="BI31" s="20"/>
      <c r="BJ31" s="20"/>
      <c r="BK31" s="20"/>
      <c r="BL31" s="20"/>
      <c r="BM31" s="20"/>
      <c r="BN31" s="20"/>
      <c r="BO31" s="20"/>
      <c r="BP31" s="20"/>
      <c r="BQ31" s="20"/>
      <c r="BR31" s="20" t="s">
        <v>55</v>
      </c>
      <c r="BS31" s="20"/>
      <c r="BT31" s="20"/>
      <c r="BU31" s="20"/>
      <c r="BV31" s="20"/>
      <c r="BW31" s="20"/>
      <c r="BX31" s="20"/>
      <c r="BY31" s="20"/>
      <c r="BZ31" s="20"/>
      <c r="CA31" s="20"/>
      <c r="CB31" s="20"/>
      <c r="CC31" s="20"/>
      <c r="CD31" s="20"/>
      <c r="CE31" s="20"/>
      <c r="CF31" s="20"/>
      <c r="CG31" s="20"/>
      <c r="CH31" s="20"/>
      <c r="CI31" s="20"/>
      <c r="CJ31" s="20"/>
    </row>
    <row r="32" spans="2:88"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11"/>
      <c r="AA32" s="11"/>
      <c r="BC32" s="8"/>
      <c r="BN32" s="9"/>
      <c r="BO32" s="9"/>
      <c r="BP32" s="9"/>
      <c r="BQ32" s="9"/>
      <c r="BR32" s="9"/>
      <c r="BS32" s="9"/>
      <c r="BT32" s="9"/>
      <c r="BU32" s="9"/>
      <c r="BV32" s="9"/>
      <c r="BW32" s="9"/>
      <c r="BX32" s="9"/>
      <c r="BY32" s="9"/>
      <c r="BZ32" s="9"/>
      <c r="CA32" s="9"/>
      <c r="CB32" s="9"/>
      <c r="CC32" s="9"/>
      <c r="CD32" s="9"/>
      <c r="CE32" s="9"/>
      <c r="CF32" s="9"/>
      <c r="CG32" s="9"/>
      <c r="CH32" s="9"/>
      <c r="CI32" s="9"/>
      <c r="CJ32" s="9"/>
    </row>
    <row r="33" spans="2:88" s="22" customFormat="1" ht="26.25" customHeight="1" x14ac:dyDescent="0.3">
      <c r="B33" s="17"/>
      <c r="C33" s="13" t="str">
        <f>VLOOKUP(BE4, RefCauseofDeath, 3, FALSE)</f>
        <v>Visited a dental health care worker in previous year</v>
      </c>
      <c r="D33" s="11"/>
      <c r="E33" s="11"/>
      <c r="F33" s="11"/>
      <c r="G33" s="11"/>
      <c r="H33" s="11"/>
      <c r="I33" s="17"/>
      <c r="J33" s="17"/>
      <c r="K33" s="17"/>
      <c r="L33" s="17"/>
      <c r="M33" s="17"/>
      <c r="N33" s="17"/>
      <c r="O33" s="17"/>
      <c r="P33" s="17"/>
      <c r="Q33" s="21"/>
      <c r="R33" s="13" t="str">
        <f>VLOOKUP(BE4, RefCauseofDeath,3,FALSE)</f>
        <v>Visited a dental health care worker in previous year</v>
      </c>
      <c r="S33" s="11"/>
      <c r="T33" s="11"/>
      <c r="U33" s="11"/>
      <c r="V33" s="11"/>
      <c r="W33" s="11"/>
      <c r="X33" s="17"/>
      <c r="Y33" s="17"/>
      <c r="Z33" s="17"/>
      <c r="AA33" s="17"/>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4"/>
      <c r="BE33" s="24"/>
      <c r="BF33" s="24" t="s">
        <v>8</v>
      </c>
      <c r="BG33" s="24" t="s">
        <v>12</v>
      </c>
      <c r="BH33" s="24" t="s">
        <v>13</v>
      </c>
      <c r="BI33" s="24" t="s">
        <v>14</v>
      </c>
      <c r="BJ33" s="24"/>
      <c r="BK33" s="24"/>
      <c r="BL33" s="24"/>
      <c r="BM33" s="24"/>
      <c r="BN33" s="24"/>
      <c r="BO33" s="24"/>
      <c r="BP33" s="24"/>
      <c r="BQ33" s="24"/>
      <c r="BR33" s="24"/>
      <c r="BS33" s="24" t="s">
        <v>8</v>
      </c>
      <c r="BT33" s="24" t="s">
        <v>50</v>
      </c>
      <c r="BU33" s="24"/>
      <c r="BV33" s="24" t="s">
        <v>14</v>
      </c>
      <c r="BW33" s="24"/>
      <c r="BX33" s="24"/>
      <c r="BY33" s="24"/>
      <c r="BZ33" s="24"/>
      <c r="CA33" s="24"/>
      <c r="CB33" s="24"/>
      <c r="CC33" s="24"/>
      <c r="CD33" s="24"/>
      <c r="CE33" s="24"/>
      <c r="CF33" s="24"/>
      <c r="CG33" s="24"/>
      <c r="CH33" s="24"/>
      <c r="CI33" s="24"/>
      <c r="CJ33" s="24"/>
    </row>
    <row r="34" spans="2:88" ht="12" customHeight="1" x14ac:dyDescent="0.25">
      <c r="B34" s="11"/>
      <c r="C34" s="11"/>
      <c r="D34" s="11"/>
      <c r="E34" s="11"/>
      <c r="F34" s="11"/>
      <c r="G34" s="11"/>
      <c r="H34" s="11"/>
      <c r="I34" s="11"/>
      <c r="J34" s="11"/>
      <c r="K34" s="11"/>
      <c r="L34" s="11"/>
      <c r="M34" s="11"/>
      <c r="N34" s="11"/>
      <c r="O34" s="11"/>
      <c r="P34" s="11"/>
      <c r="Q34" s="25"/>
      <c r="R34" s="11"/>
      <c r="S34" s="11"/>
      <c r="T34" s="11"/>
      <c r="U34" s="11"/>
      <c r="V34" s="11"/>
      <c r="W34" s="11"/>
      <c r="X34" s="11"/>
      <c r="Y34" s="11"/>
      <c r="Z34" s="11"/>
      <c r="AA34" s="11"/>
      <c r="BC34" s="8"/>
      <c r="BN34" s="9"/>
      <c r="BO34" s="9"/>
      <c r="BP34" s="9"/>
      <c r="BQ34" s="9"/>
      <c r="BR34" s="9"/>
      <c r="BS34" s="9"/>
      <c r="BT34" s="9"/>
      <c r="BU34" s="9"/>
      <c r="BV34" s="9"/>
      <c r="BW34" s="9"/>
      <c r="BX34" s="9"/>
      <c r="BY34" s="9"/>
      <c r="BZ34" s="9"/>
      <c r="CA34" s="9"/>
      <c r="CB34" s="9"/>
      <c r="CC34" s="9"/>
      <c r="CD34" s="9"/>
      <c r="CE34" s="9"/>
      <c r="CF34" s="9"/>
      <c r="CG34" s="9"/>
      <c r="CH34" s="9"/>
      <c r="CI34" s="9"/>
      <c r="CJ34" s="9"/>
    </row>
    <row r="35" spans="2:88" s="22" customFormat="1" x14ac:dyDescent="0.25">
      <c r="B35" s="17"/>
      <c r="C35" s="26" t="s">
        <v>52</v>
      </c>
      <c r="D35" s="26"/>
      <c r="E35" s="26"/>
      <c r="F35" s="26"/>
      <c r="G35" s="26"/>
      <c r="H35" s="26"/>
      <c r="I35" s="17"/>
      <c r="J35" s="17"/>
      <c r="K35" s="17"/>
      <c r="L35" s="17"/>
      <c r="M35" s="17"/>
      <c r="N35" s="17"/>
      <c r="O35" s="17"/>
      <c r="P35" s="17"/>
      <c r="Q35" s="17"/>
      <c r="R35" s="26" t="s">
        <v>56</v>
      </c>
      <c r="S35" s="17"/>
      <c r="T35" s="17"/>
      <c r="U35" s="17"/>
      <c r="V35" s="17"/>
      <c r="W35" s="17"/>
      <c r="X35" s="17"/>
      <c r="Y35" s="17"/>
      <c r="Z35" s="17"/>
      <c r="AA35" s="17"/>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9" t="s">
        <v>5</v>
      </c>
      <c r="BE35" s="24" t="s">
        <v>20</v>
      </c>
      <c r="BF35" s="24">
        <v>2006</v>
      </c>
      <c r="BG35" s="24">
        <f>IFERROR(VALUE(FIXED(VLOOKUP($BF35&amp;$BE$29&amp;$BE$12&amp;"Maori",ethnicdata,7,FALSE),1)),NA())</f>
        <v>74.400000000000006</v>
      </c>
      <c r="BH35" s="24">
        <f>IFERROR(VALUE(FIXED(VLOOKUP($BF35&amp;$BE$29&amp;$BE$12&amp;"Non-Maori",ethnicdata,7,FALSE),1)),NA())</f>
        <v>75.599999999999994</v>
      </c>
      <c r="BI35" s="24">
        <f>MAX(BG35:BH71)</f>
        <v>85.4</v>
      </c>
      <c r="BJ35" s="24"/>
      <c r="BK35" s="24"/>
      <c r="BL35" s="24"/>
      <c r="BM35" s="24"/>
      <c r="BN35" s="24"/>
      <c r="BO35" s="24"/>
      <c r="BP35" s="24"/>
      <c r="BQ35" s="9" t="s">
        <v>5</v>
      </c>
      <c r="BR35" s="24" t="s">
        <v>20</v>
      </c>
      <c r="BS35" s="24">
        <v>2006</v>
      </c>
      <c r="BT35" s="24">
        <f>IFERROR(VALUE(FIXED(VLOOKUP($BF35&amp;$BE$29&amp;$BE$12&amp;"Maori",ethnicdata,10,FALSE),2)),NA())</f>
        <v>0.98</v>
      </c>
      <c r="BU35" s="24"/>
      <c r="BV35" s="24">
        <f>MAX(BT35:BT71)</f>
        <v>1.01</v>
      </c>
      <c r="BW35" s="24"/>
      <c r="BX35" s="24"/>
      <c r="BY35" s="24"/>
      <c r="BZ35" s="24"/>
      <c r="CA35" s="24"/>
      <c r="CB35" s="24"/>
      <c r="CC35" s="24"/>
      <c r="CD35" s="24"/>
      <c r="CE35" s="24"/>
      <c r="CF35" s="24"/>
      <c r="CG35" s="24"/>
      <c r="CH35" s="24"/>
      <c r="CI35" s="24"/>
      <c r="CJ35" s="24"/>
    </row>
    <row r="36" spans="2:88"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BC36" s="8"/>
      <c r="BF36" s="9">
        <v>2007</v>
      </c>
      <c r="BG36" s="24"/>
      <c r="BH36" s="24"/>
      <c r="BI36" s="9">
        <f>MIN(BG35:BH71)</f>
        <v>74</v>
      </c>
      <c r="BN36" s="9"/>
      <c r="BO36" s="9"/>
      <c r="BP36" s="9"/>
      <c r="BQ36" s="9"/>
      <c r="BR36" s="9"/>
      <c r="BS36" s="9">
        <v>2007</v>
      </c>
      <c r="BT36" s="24"/>
      <c r="BU36" s="24"/>
      <c r="BV36" s="9">
        <f>MIN(BT35:BT71)</f>
        <v>0.96</v>
      </c>
      <c r="BW36" s="9"/>
      <c r="BX36" s="9"/>
      <c r="BY36" s="9"/>
      <c r="BZ36" s="9"/>
      <c r="CA36" s="9"/>
      <c r="CB36" s="9"/>
      <c r="CC36" s="9"/>
      <c r="CD36" s="9"/>
      <c r="CE36" s="9"/>
      <c r="CF36" s="9"/>
      <c r="CG36" s="9"/>
      <c r="CH36" s="9"/>
      <c r="CI36" s="9"/>
      <c r="CJ36" s="9"/>
    </row>
    <row r="37" spans="2:88" s="30" customFormat="1" x14ac:dyDescent="0.25">
      <c r="B37" s="27"/>
      <c r="C37" s="28" t="s">
        <v>8</v>
      </c>
      <c r="D37" s="77" t="s">
        <v>102</v>
      </c>
      <c r="E37" s="77"/>
      <c r="F37" s="77"/>
      <c r="G37" s="77" t="s">
        <v>103</v>
      </c>
      <c r="H37" s="77"/>
      <c r="I37" s="77"/>
      <c r="J37" s="77" t="s">
        <v>104</v>
      </c>
      <c r="K37" s="77"/>
      <c r="L37" s="77"/>
      <c r="M37" s="77" t="s">
        <v>105</v>
      </c>
      <c r="N37" s="77"/>
      <c r="O37" s="77"/>
      <c r="P37" s="27"/>
      <c r="Q37" s="27"/>
      <c r="R37" s="29" t="s">
        <v>8</v>
      </c>
      <c r="S37" s="72" t="s">
        <v>106</v>
      </c>
      <c r="T37" s="72"/>
      <c r="U37" s="72"/>
      <c r="V37" s="72" t="s">
        <v>107</v>
      </c>
      <c r="W37" s="72"/>
      <c r="X37" s="72"/>
      <c r="Y37" s="27"/>
      <c r="Z37" s="27"/>
      <c r="AA37" s="27"/>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2"/>
      <c r="BE37" s="32"/>
      <c r="BF37" s="32">
        <v>2008</v>
      </c>
      <c r="BG37" s="24"/>
      <c r="BH37" s="24"/>
      <c r="BI37" s="32"/>
      <c r="BJ37" s="32"/>
      <c r="BK37" s="32"/>
      <c r="BL37" s="32"/>
      <c r="BM37" s="32"/>
      <c r="BN37" s="32"/>
      <c r="BO37" s="32"/>
      <c r="BP37" s="32"/>
      <c r="BQ37" s="32"/>
      <c r="BR37" s="32"/>
      <c r="BS37" s="32">
        <v>2008</v>
      </c>
      <c r="BT37" s="24"/>
      <c r="BU37" s="24"/>
      <c r="BV37" s="32"/>
      <c r="BW37" s="32"/>
      <c r="BX37" s="32"/>
      <c r="BY37" s="32"/>
      <c r="BZ37" s="32"/>
      <c r="CA37" s="32"/>
      <c r="CB37" s="32"/>
      <c r="CC37" s="32"/>
      <c r="CD37" s="32"/>
      <c r="CE37" s="32"/>
      <c r="CF37" s="32"/>
      <c r="CG37" s="32"/>
      <c r="CH37" s="32"/>
      <c r="CI37" s="32"/>
      <c r="CJ37" s="32"/>
    </row>
    <row r="38" spans="2:88" x14ac:dyDescent="0.25">
      <c r="B38" s="11"/>
      <c r="C38" s="25"/>
      <c r="D38" s="33" t="s">
        <v>17</v>
      </c>
      <c r="E38" s="34" t="s">
        <v>18</v>
      </c>
      <c r="F38" s="34" t="s">
        <v>19</v>
      </c>
      <c r="G38" s="33" t="s">
        <v>17</v>
      </c>
      <c r="H38" s="34" t="s">
        <v>18</v>
      </c>
      <c r="I38" s="34" t="s">
        <v>19</v>
      </c>
      <c r="J38" s="33" t="s">
        <v>17</v>
      </c>
      <c r="K38" s="34" t="s">
        <v>18</v>
      </c>
      <c r="L38" s="34" t="s">
        <v>19</v>
      </c>
      <c r="M38" s="33" t="s">
        <v>17</v>
      </c>
      <c r="N38" s="34" t="s">
        <v>18</v>
      </c>
      <c r="O38" s="34" t="s">
        <v>19</v>
      </c>
      <c r="P38" s="11"/>
      <c r="Q38" s="11"/>
      <c r="R38" s="11"/>
      <c r="S38" s="33" t="s">
        <v>48</v>
      </c>
      <c r="T38" s="34" t="s">
        <v>18</v>
      </c>
      <c r="U38" s="34" t="s">
        <v>19</v>
      </c>
      <c r="V38" s="33" t="s">
        <v>48</v>
      </c>
      <c r="W38" s="34" t="s">
        <v>18</v>
      </c>
      <c r="X38" s="34" t="s">
        <v>19</v>
      </c>
      <c r="Y38" s="11"/>
      <c r="Z38" s="11"/>
      <c r="AA38" s="11"/>
      <c r="BC38" s="8"/>
      <c r="BF38" s="9">
        <v>2009</v>
      </c>
      <c r="BG38" s="24"/>
      <c r="BH38" s="24"/>
      <c r="BN38" s="9"/>
      <c r="BO38" s="9"/>
      <c r="BP38" s="9"/>
      <c r="BQ38" s="9"/>
      <c r="BR38" s="9"/>
      <c r="BS38" s="9">
        <v>2009</v>
      </c>
      <c r="BT38" s="24"/>
      <c r="BU38" s="24"/>
      <c r="BV38" s="9"/>
      <c r="BW38" s="9"/>
      <c r="BX38" s="9"/>
      <c r="BY38" s="9"/>
      <c r="BZ38" s="9"/>
      <c r="CA38" s="9"/>
      <c r="CB38" s="9"/>
      <c r="CC38" s="9"/>
      <c r="CD38" s="9"/>
      <c r="CE38" s="9"/>
      <c r="CF38" s="9"/>
      <c r="CG38" s="9"/>
      <c r="CH38" s="9"/>
      <c r="CI38" s="9"/>
      <c r="CJ38" s="9"/>
    </row>
    <row r="39" spans="2:88" x14ac:dyDescent="0.25">
      <c r="B39" s="11"/>
      <c r="C39" s="11" t="s">
        <v>20</v>
      </c>
      <c r="D39" s="35">
        <f>IFERROR(VALUE(FIXED(VLOOKUP($BF35&amp;$C$33&amp;$BG$12&amp;"Maori",ethnicdata,7,FALSE),1)),"N/A")</f>
        <v>74</v>
      </c>
      <c r="E39" s="36">
        <f>IFERROR(VALUE(FIXED(VLOOKUP($BF35&amp;$C$33&amp;$BG$12&amp;"Maori",ethnicdata,6,FALSE),1)),"N/A")</f>
        <v>70</v>
      </c>
      <c r="F39" s="36">
        <f>IFERROR(VALUE(FIXED(VLOOKUP($BF35&amp;$C$33&amp;$BG$12&amp;"Maori",ethnicdata,8,FALSE),1)),"N/A")</f>
        <v>77.7</v>
      </c>
      <c r="G39" s="35">
        <f>IFERROR(VALUE(FIXED(VLOOKUP($BF35&amp;$C$33&amp;$BF$12&amp;"Maori",ethnicdata,7,FALSE),1)),"N/A")</f>
        <v>74.900000000000006</v>
      </c>
      <c r="H39" s="36">
        <f>IFERROR(VALUE(FIXED(VLOOKUP($BF35&amp;$C$33&amp;$BF$12&amp;"Maori",ethnicdata,6,FALSE),1)),"N/A")</f>
        <v>70.900000000000006</v>
      </c>
      <c r="I39" s="36">
        <f>IFERROR(VALUE(FIXED(VLOOKUP($BF35&amp;$C$33&amp;$BF$12&amp;"Maori",ethnicdata,8,FALSE),1)),"N/A")</f>
        <v>78.5</v>
      </c>
      <c r="J39" s="35">
        <f>IFERROR(VALUE(FIXED(VLOOKUP($BF35&amp;$C$33&amp;$BG$12&amp;"Non-Maori",ethnicdata,7,FALSE),1)),"N/A")</f>
        <v>76.900000000000006</v>
      </c>
      <c r="K39" s="36">
        <f>IFERROR(VALUE(FIXED(VLOOKUP($BF35&amp;$C$33&amp;$BG$12&amp;"Non-Maori",ethnicdata,6,FALSE),1)),"N/A")</f>
        <v>74.599999999999994</v>
      </c>
      <c r="L39" s="36">
        <f>IFERROR(VALUE(FIXED(VLOOKUP($BF35&amp;$C$33&amp;$BG$12&amp;"Non-Maori",ethnicdata,8,FALSE),1)),"N/A")</f>
        <v>79.099999999999994</v>
      </c>
      <c r="M39" s="35">
        <f>IFERROR(VALUE(FIXED(VLOOKUP($BF35&amp;$C$33&amp;$BF$12&amp;"Non-Maori",ethnicdata,7,FALSE),1)),"N/A")</f>
        <v>74.2</v>
      </c>
      <c r="N39" s="36">
        <f>IFERROR(VALUE(FIXED(VLOOKUP($BF35&amp;$C$33&amp;$BF$12&amp;"Non-Maori",ethnicdata,6,FALSE),1)),"N/A")</f>
        <v>71.3</v>
      </c>
      <c r="O39" s="36">
        <f>IFERROR(VALUE(FIXED(VLOOKUP($BF35&amp;$C$33&amp;$BF$12&amp;"Non-Maori",ethnicdata,8,FALSE),1)),"N/A")</f>
        <v>77</v>
      </c>
      <c r="P39" s="11"/>
      <c r="Q39" s="11"/>
      <c r="R39" s="11" t="s">
        <v>20</v>
      </c>
      <c r="S39" s="35">
        <f>IFERROR(VALUE(FIXED(VLOOKUP($BF35&amp;$R$33&amp;$BG$12&amp;"Maori",ethnicdata,10,FALSE),2)),"N/A")</f>
        <v>0.96</v>
      </c>
      <c r="T39" s="37">
        <f>IFERROR(VALUE(FIXED(VLOOKUP($BF35&amp;$R$33&amp;$BG$12&amp;"Maori",ethnicdata,9,FALSE),2)),"N/A")</f>
        <v>0.91</v>
      </c>
      <c r="U39" s="37">
        <f>IFERROR(VALUE(FIXED(VLOOKUP($BF35&amp;$R$33&amp;$BG$12&amp;"Maori",ethnicdata,11,FALSE),2)),"N/A")</f>
        <v>1.02</v>
      </c>
      <c r="V39" s="35">
        <f>IFERROR(VALUE(FIXED(VLOOKUP($BF35&amp;$R$33&amp;$BF$12&amp;"Maori",ethnicdata,10,FALSE),2)),"N/A")</f>
        <v>1.01</v>
      </c>
      <c r="W39" s="37">
        <f>IFERROR(VALUE(FIXED(VLOOKUP($BF35&amp;$R$33&amp;$BF$12&amp;"Maori",ethnicdata,9,FALSE),2)),"N/A")</f>
        <v>0.95</v>
      </c>
      <c r="X39" s="37">
        <f>IFERROR(VALUE(FIXED(VLOOKUP($BF35&amp;$R$33&amp;$BF$12&amp;"Maori",ethnicdata,11,FALSE),2)),"N/A")</f>
        <v>1.07</v>
      </c>
      <c r="Y39" s="11"/>
      <c r="Z39" s="11"/>
      <c r="AA39" s="11"/>
      <c r="BC39" s="8"/>
      <c r="BF39" s="24">
        <v>2010</v>
      </c>
      <c r="BG39" s="24"/>
      <c r="BH39" s="24"/>
      <c r="BN39" s="9"/>
      <c r="BO39" s="9"/>
      <c r="BP39" s="9"/>
      <c r="BQ39" s="9"/>
      <c r="BR39" s="9"/>
      <c r="BS39" s="24">
        <v>2010</v>
      </c>
      <c r="BT39" s="24"/>
      <c r="BU39" s="24"/>
      <c r="BV39" s="9"/>
      <c r="BW39" s="9"/>
      <c r="BX39" s="9"/>
      <c r="BY39" s="9"/>
      <c r="BZ39" s="9"/>
      <c r="CA39" s="9"/>
      <c r="CB39" s="9"/>
      <c r="CC39" s="9"/>
      <c r="CD39" s="9"/>
      <c r="CE39" s="9"/>
      <c r="CF39" s="9"/>
      <c r="CG39" s="9"/>
      <c r="CH39" s="9"/>
      <c r="CI39" s="9"/>
      <c r="CJ39" s="9"/>
    </row>
    <row r="40" spans="2:88" x14ac:dyDescent="0.25">
      <c r="B40" s="11"/>
      <c r="C40" s="11" t="s">
        <v>21</v>
      </c>
      <c r="D40" s="35">
        <f t="shared" ref="D40:D45" si="0">IFERROR(VALUE(FIXED(VLOOKUP($BF40&amp;$C$33&amp;$BG$12&amp;"Maori",ethnicdata,7,FALSE),1)),"N/A")</f>
        <v>75.400000000000006</v>
      </c>
      <c r="E40" s="36">
        <f t="shared" ref="E40:E45" si="1">IFERROR(VALUE(FIXED(VLOOKUP($BF40&amp;$C$33&amp;$BG$12&amp;"Maori",ethnicdata,6,FALSE),1)),"N/A")</f>
        <v>71.7</v>
      </c>
      <c r="F40" s="36">
        <f t="shared" ref="F40:F45" si="2">IFERROR(VALUE(FIXED(VLOOKUP($BF40&amp;$C$33&amp;$BG$12&amp;"Maori",ethnicdata,8,FALSE),1)),"N/A")</f>
        <v>78.7</v>
      </c>
      <c r="G40" s="35">
        <f t="shared" ref="G40:G45" si="3">IFERROR(VALUE(FIXED(VLOOKUP($BF40&amp;$C$33&amp;$BF$12&amp;"Maori",ethnicdata,7,FALSE),1)),"N/A")</f>
        <v>79.2</v>
      </c>
      <c r="H40" s="36">
        <f t="shared" ref="H40:H45" si="4">IFERROR(VALUE(FIXED(VLOOKUP($BF40&amp;$C$33&amp;$BF$12&amp;"Maori",ethnicdata,6,FALSE),1)),"N/A")</f>
        <v>73.900000000000006</v>
      </c>
      <c r="I40" s="36">
        <f t="shared" ref="I40:I45" si="5">IFERROR(VALUE(FIXED(VLOOKUP($BF40&amp;$C$33&amp;$BF$12&amp;"Maori",ethnicdata,8,FALSE),1)),"N/A")</f>
        <v>83.7</v>
      </c>
      <c r="J40" s="35">
        <f t="shared" ref="J40:J45" si="6">IFERROR(VALUE(FIXED(VLOOKUP($BF40&amp;$C$33&amp;$BG$12&amp;"Non-Maori",ethnicdata,7,FALSE),1)),"N/A")</f>
        <v>77.400000000000006</v>
      </c>
      <c r="K40" s="36">
        <f t="shared" ref="K40:K45" si="7">IFERROR(VALUE(FIXED(VLOOKUP($BF40&amp;$C$33&amp;$BG$12&amp;"Non-Maori",ethnicdata,6,FALSE),1)),"N/A")</f>
        <v>74.099999999999994</v>
      </c>
      <c r="L40" s="36">
        <f t="shared" ref="L40:L45" si="8">IFERROR(VALUE(FIXED(VLOOKUP($BF40&amp;$C$33&amp;$BG$12&amp;"Non-Maori",ethnicdata,8,FALSE),1)),"N/A")</f>
        <v>80.400000000000006</v>
      </c>
      <c r="M40" s="35">
        <f t="shared" ref="M40:M45" si="9">IFERROR(VALUE(FIXED(VLOOKUP($BF40&amp;$C$33&amp;$BF$12&amp;"Non-Maori",ethnicdata,7,FALSE),1)),"N/A")</f>
        <v>81.5</v>
      </c>
      <c r="N40" s="36">
        <f t="shared" ref="N40:N45" si="10">IFERROR(VALUE(FIXED(VLOOKUP($BF40&amp;$C$33&amp;$BF$12&amp;"Non-Maori",ethnicdata,6,FALSE),1)),"N/A")</f>
        <v>78.7</v>
      </c>
      <c r="O40" s="36">
        <f t="shared" ref="O40:O45" si="11">IFERROR(VALUE(FIXED(VLOOKUP($BF40&amp;$C$33&amp;$BF$12&amp;"Non-Maori",ethnicdata,8,FALSE),1)),"N/A")</f>
        <v>84.1</v>
      </c>
      <c r="P40" s="11"/>
      <c r="Q40" s="11"/>
      <c r="R40" s="11" t="s">
        <v>21</v>
      </c>
      <c r="S40" s="35">
        <f t="shared" ref="S40:S45" si="12">IFERROR(VALUE(FIXED(VLOOKUP($BF40&amp;$R$33&amp;$BG$12&amp;"Maori",ethnicdata,10,FALSE),2)),"N/A")</f>
        <v>0.97</v>
      </c>
      <c r="T40" s="36">
        <f t="shared" ref="T40:T45" si="13">IFERROR(VALUE(FIXED(VLOOKUP($BF40&amp;$C$33&amp;$BG$12&amp;"Maori",ethnicdata,9,FALSE),2)),"N/A")</f>
        <v>0.91</v>
      </c>
      <c r="U40" s="36">
        <f t="shared" ref="U40:U45" si="14">IFERROR(VALUE(FIXED(VLOOKUP($BF40&amp;$C$33&amp;$BG$12&amp;"Maori",ethnicdata,11,FALSE),2)),"N/A")</f>
        <v>1.03</v>
      </c>
      <c r="V40" s="35">
        <f t="shared" ref="V40:V45" si="15">IFERROR(VALUE(FIXED(VLOOKUP($BF40&amp;$R$33&amp;$BF$12&amp;"Maori",ethnicdata,10,FALSE),2)),"N/A")</f>
        <v>0.97</v>
      </c>
      <c r="W40" s="36">
        <f t="shared" ref="W40:W45" si="16">IFERROR(VALUE(FIXED(VLOOKUP($BF40&amp;$C$33&amp;$BF$12&amp;"Maori",ethnicdata,9,FALSE),2)),"N/A")</f>
        <v>0.91</v>
      </c>
      <c r="X40" s="36">
        <f t="shared" ref="X40:X45" si="17">IFERROR(VALUE(FIXED(VLOOKUP($BF40&amp;$C$33&amp;$BF$12&amp;"Maori",ethnicdata,11,FALSE),2)),"N/A")</f>
        <v>1.04</v>
      </c>
      <c r="Y40" s="11"/>
      <c r="Z40" s="11"/>
      <c r="AA40" s="11"/>
      <c r="BC40" s="8"/>
      <c r="BE40" s="9" t="s">
        <v>21</v>
      </c>
      <c r="BF40" s="9">
        <v>2011</v>
      </c>
      <c r="BG40" s="24">
        <f t="shared" ref="BG40:BG45" si="18">IFERROR(VALUE(FIXED(VLOOKUP($BF40&amp;$BE$29&amp;$BE$12&amp;"Maori",ethnicdata,7,FALSE),1)),NA())</f>
        <v>77.2</v>
      </c>
      <c r="BH40" s="24">
        <f t="shared" ref="BH40:BH45" si="19">IFERROR(VALUE(FIXED(VLOOKUP($BF40&amp;$BE$29&amp;$BE$12&amp;"Non-Maori",ethnicdata,7,FALSE),1)),NA())</f>
        <v>79.400000000000006</v>
      </c>
      <c r="BN40" s="9"/>
      <c r="BO40" s="9"/>
      <c r="BP40" s="9"/>
      <c r="BQ40" s="9"/>
      <c r="BR40" s="9" t="s">
        <v>21</v>
      </c>
      <c r="BS40" s="9">
        <v>2011</v>
      </c>
      <c r="BT40" s="24">
        <f t="shared" ref="BT40:BT45" si="20">IFERROR(VALUE(FIXED(VLOOKUP($BF40&amp;$BE$29&amp;$BE$12&amp;"Maori",ethnicdata,10,FALSE),2)),NA())</f>
        <v>0.97</v>
      </c>
      <c r="BU40" s="24"/>
      <c r="BV40" s="9"/>
      <c r="BW40" s="9"/>
      <c r="BX40" s="9"/>
      <c r="BY40" s="9"/>
      <c r="BZ40" s="9"/>
      <c r="CA40" s="9"/>
      <c r="CB40" s="9"/>
      <c r="CC40" s="9"/>
      <c r="CD40" s="9"/>
      <c r="CE40" s="9"/>
      <c r="CF40" s="9"/>
      <c r="CG40" s="9"/>
      <c r="CH40" s="9"/>
      <c r="CI40" s="9"/>
      <c r="CJ40" s="9"/>
    </row>
    <row r="41" spans="2:88" x14ac:dyDescent="0.25">
      <c r="B41" s="11"/>
      <c r="C41" s="11" t="s">
        <v>22</v>
      </c>
      <c r="D41" s="35">
        <f t="shared" si="0"/>
        <v>78.5</v>
      </c>
      <c r="E41" s="36">
        <f t="shared" si="1"/>
        <v>74.5</v>
      </c>
      <c r="F41" s="36">
        <f t="shared" si="2"/>
        <v>82.1</v>
      </c>
      <c r="G41" s="35">
        <f t="shared" si="3"/>
        <v>81</v>
      </c>
      <c r="H41" s="36">
        <f t="shared" si="4"/>
        <v>77</v>
      </c>
      <c r="I41" s="36">
        <f t="shared" si="5"/>
        <v>84.4</v>
      </c>
      <c r="J41" s="35">
        <f t="shared" si="6"/>
        <v>81.599999999999994</v>
      </c>
      <c r="K41" s="36">
        <f t="shared" si="7"/>
        <v>78.599999999999994</v>
      </c>
      <c r="L41" s="36">
        <f t="shared" si="8"/>
        <v>84.3</v>
      </c>
      <c r="M41" s="35">
        <f t="shared" si="9"/>
        <v>82.1</v>
      </c>
      <c r="N41" s="36">
        <f t="shared" si="10"/>
        <v>79.400000000000006</v>
      </c>
      <c r="O41" s="36">
        <f t="shared" si="11"/>
        <v>84.5</v>
      </c>
      <c r="P41" s="11"/>
      <c r="Q41" s="11"/>
      <c r="R41" s="11" t="s">
        <v>22</v>
      </c>
      <c r="S41" s="35">
        <f t="shared" si="12"/>
        <v>0.96</v>
      </c>
      <c r="T41" s="36">
        <f t="shared" si="13"/>
        <v>0.91</v>
      </c>
      <c r="U41" s="36">
        <f t="shared" si="14"/>
        <v>1.02</v>
      </c>
      <c r="V41" s="35">
        <f t="shared" si="15"/>
        <v>0.99</v>
      </c>
      <c r="W41" s="36">
        <f t="shared" si="16"/>
        <v>0.93</v>
      </c>
      <c r="X41" s="36">
        <f t="shared" si="17"/>
        <v>1.05</v>
      </c>
      <c r="Y41" s="11"/>
      <c r="Z41" s="11"/>
      <c r="AA41" s="11"/>
      <c r="BC41" s="8"/>
      <c r="BE41" s="32" t="s">
        <v>22</v>
      </c>
      <c r="BF41" s="32">
        <v>2012</v>
      </c>
      <c r="BG41" s="24">
        <f t="shared" si="18"/>
        <v>79.8</v>
      </c>
      <c r="BH41" s="24">
        <f t="shared" si="19"/>
        <v>81.900000000000006</v>
      </c>
      <c r="BN41" s="9"/>
      <c r="BO41" s="9"/>
      <c r="BP41" s="9"/>
      <c r="BQ41" s="9"/>
      <c r="BR41" s="32" t="s">
        <v>22</v>
      </c>
      <c r="BS41" s="32">
        <v>2012</v>
      </c>
      <c r="BT41" s="24">
        <f t="shared" si="20"/>
        <v>0.98</v>
      </c>
      <c r="BU41" s="24"/>
      <c r="BV41" s="9"/>
      <c r="BW41" s="9"/>
      <c r="BX41" s="9"/>
      <c r="BY41" s="9"/>
      <c r="BZ41" s="9"/>
      <c r="CA41" s="9"/>
      <c r="CB41" s="9"/>
      <c r="CC41" s="9"/>
      <c r="CD41" s="9"/>
      <c r="CE41" s="9"/>
      <c r="CF41" s="9"/>
      <c r="CG41" s="9"/>
      <c r="CH41" s="9"/>
      <c r="CI41" s="9"/>
      <c r="CJ41" s="9"/>
    </row>
    <row r="42" spans="2:88" x14ac:dyDescent="0.25">
      <c r="B42" s="11"/>
      <c r="C42" s="11" t="s">
        <v>23</v>
      </c>
      <c r="D42" s="35">
        <f t="shared" si="0"/>
        <v>82.4</v>
      </c>
      <c r="E42" s="36">
        <f t="shared" si="1"/>
        <v>79</v>
      </c>
      <c r="F42" s="36">
        <f t="shared" si="2"/>
        <v>85.4</v>
      </c>
      <c r="G42" s="35">
        <f t="shared" si="3"/>
        <v>82.6</v>
      </c>
      <c r="H42" s="36">
        <f t="shared" si="4"/>
        <v>78.8</v>
      </c>
      <c r="I42" s="36">
        <f t="shared" si="5"/>
        <v>85.8</v>
      </c>
      <c r="J42" s="35">
        <f t="shared" si="6"/>
        <v>83.2</v>
      </c>
      <c r="K42" s="36">
        <f t="shared" si="7"/>
        <v>80.400000000000006</v>
      </c>
      <c r="L42" s="36">
        <f t="shared" si="8"/>
        <v>85.6</v>
      </c>
      <c r="M42" s="35">
        <f t="shared" si="9"/>
        <v>85</v>
      </c>
      <c r="N42" s="36">
        <f t="shared" si="10"/>
        <v>82.6</v>
      </c>
      <c r="O42" s="36">
        <f t="shared" si="11"/>
        <v>87.1</v>
      </c>
      <c r="P42" s="11"/>
      <c r="Q42" s="11"/>
      <c r="R42" s="11" t="s">
        <v>23</v>
      </c>
      <c r="S42" s="35">
        <f t="shared" si="12"/>
        <v>0.99</v>
      </c>
      <c r="T42" s="36">
        <f t="shared" si="13"/>
        <v>0.95</v>
      </c>
      <c r="U42" s="36">
        <f t="shared" si="14"/>
        <v>1.04</v>
      </c>
      <c r="V42" s="35">
        <f t="shared" si="15"/>
        <v>0.97</v>
      </c>
      <c r="W42" s="36">
        <f t="shared" si="16"/>
        <v>0.93</v>
      </c>
      <c r="X42" s="36">
        <f t="shared" si="17"/>
        <v>1.02</v>
      </c>
      <c r="Y42" s="11"/>
      <c r="Z42" s="11"/>
      <c r="AA42" s="11"/>
      <c r="BC42" s="8"/>
      <c r="BE42" s="9" t="s">
        <v>23</v>
      </c>
      <c r="BF42" s="9">
        <v>2013</v>
      </c>
      <c r="BG42" s="24">
        <f t="shared" si="18"/>
        <v>82.5</v>
      </c>
      <c r="BH42" s="24">
        <f t="shared" si="19"/>
        <v>84.1</v>
      </c>
      <c r="BN42" s="9"/>
      <c r="BO42" s="9"/>
      <c r="BP42" s="9"/>
      <c r="BQ42" s="9"/>
      <c r="BR42" s="9" t="s">
        <v>23</v>
      </c>
      <c r="BS42" s="9">
        <v>2013</v>
      </c>
      <c r="BT42" s="24">
        <f t="shared" si="20"/>
        <v>0.98</v>
      </c>
      <c r="BU42" s="24"/>
      <c r="BV42" s="9"/>
      <c r="BW42" s="9"/>
      <c r="BX42" s="9"/>
      <c r="BY42" s="9"/>
      <c r="BZ42" s="9"/>
      <c r="CA42" s="9"/>
      <c r="CB42" s="9"/>
      <c r="CC42" s="9"/>
      <c r="CD42" s="9"/>
      <c r="CE42" s="9"/>
      <c r="CF42" s="9"/>
      <c r="CG42" s="9"/>
      <c r="CH42" s="9"/>
      <c r="CI42" s="9"/>
      <c r="CJ42" s="9"/>
    </row>
    <row r="43" spans="2:88" x14ac:dyDescent="0.25">
      <c r="B43" s="11"/>
      <c r="C43" s="11" t="s">
        <v>24</v>
      </c>
      <c r="D43" s="35">
        <f t="shared" si="0"/>
        <v>81.900000000000006</v>
      </c>
      <c r="E43" s="36">
        <f t="shared" si="1"/>
        <v>78.599999999999994</v>
      </c>
      <c r="F43" s="36">
        <f t="shared" si="2"/>
        <v>84.8</v>
      </c>
      <c r="G43" s="35">
        <f t="shared" si="3"/>
        <v>82.4</v>
      </c>
      <c r="H43" s="36">
        <f t="shared" si="4"/>
        <v>78.599999999999994</v>
      </c>
      <c r="I43" s="36">
        <f t="shared" si="5"/>
        <v>85.6</v>
      </c>
      <c r="J43" s="35">
        <f t="shared" si="6"/>
        <v>84.3</v>
      </c>
      <c r="K43" s="36">
        <f t="shared" si="7"/>
        <v>81.7</v>
      </c>
      <c r="L43" s="36">
        <f t="shared" si="8"/>
        <v>86.5</v>
      </c>
      <c r="M43" s="35">
        <f t="shared" si="9"/>
        <v>85.4</v>
      </c>
      <c r="N43" s="36">
        <f t="shared" si="10"/>
        <v>83.4</v>
      </c>
      <c r="O43" s="36">
        <f t="shared" si="11"/>
        <v>87.2</v>
      </c>
      <c r="P43" s="11"/>
      <c r="Q43" s="11"/>
      <c r="R43" s="11" t="s">
        <v>24</v>
      </c>
      <c r="S43" s="35">
        <f t="shared" si="12"/>
        <v>0.97</v>
      </c>
      <c r="T43" s="36">
        <f t="shared" si="13"/>
        <v>0.93</v>
      </c>
      <c r="U43" s="36">
        <f t="shared" si="14"/>
        <v>1.02</v>
      </c>
      <c r="V43" s="35">
        <f t="shared" si="15"/>
        <v>0.96</v>
      </c>
      <c r="W43" s="36">
        <f t="shared" si="16"/>
        <v>0.92</v>
      </c>
      <c r="X43" s="36">
        <f t="shared" si="17"/>
        <v>1.01</v>
      </c>
      <c r="Y43" s="11"/>
      <c r="Z43" s="11"/>
      <c r="AA43" s="11"/>
      <c r="BC43" s="8"/>
      <c r="BE43" s="9" t="s">
        <v>24</v>
      </c>
      <c r="BF43" s="24">
        <v>2014</v>
      </c>
      <c r="BG43" s="24">
        <f t="shared" si="18"/>
        <v>82.1</v>
      </c>
      <c r="BH43" s="24">
        <f t="shared" si="19"/>
        <v>84.8</v>
      </c>
      <c r="BN43" s="9"/>
      <c r="BO43" s="9"/>
      <c r="BP43" s="9"/>
      <c r="BQ43" s="9"/>
      <c r="BR43" s="9" t="s">
        <v>24</v>
      </c>
      <c r="BS43" s="24">
        <v>2014</v>
      </c>
      <c r="BT43" s="24">
        <f t="shared" si="20"/>
        <v>0.97</v>
      </c>
      <c r="BU43" s="24"/>
      <c r="BV43" s="9"/>
      <c r="BW43" s="9"/>
      <c r="BX43" s="9"/>
      <c r="BY43" s="9"/>
      <c r="BZ43" s="9"/>
      <c r="CA43" s="9"/>
      <c r="CB43" s="9"/>
      <c r="CC43" s="9"/>
      <c r="CD43" s="9"/>
      <c r="CE43" s="9"/>
      <c r="CF43" s="9"/>
      <c r="CG43" s="9"/>
      <c r="CH43" s="9"/>
      <c r="CI43" s="9"/>
      <c r="CJ43" s="9"/>
    </row>
    <row r="44" spans="2:88" x14ac:dyDescent="0.25">
      <c r="B44" s="11"/>
      <c r="C44" s="11" t="s">
        <v>25</v>
      </c>
      <c r="D44" s="35">
        <f t="shared" si="0"/>
        <v>81.3</v>
      </c>
      <c r="E44" s="36">
        <f t="shared" si="1"/>
        <v>77.7</v>
      </c>
      <c r="F44" s="36">
        <f t="shared" si="2"/>
        <v>84.4</v>
      </c>
      <c r="G44" s="35">
        <f t="shared" si="3"/>
        <v>83</v>
      </c>
      <c r="H44" s="36">
        <f t="shared" si="4"/>
        <v>79.900000000000006</v>
      </c>
      <c r="I44" s="36">
        <f t="shared" si="5"/>
        <v>85.7</v>
      </c>
      <c r="J44" s="35">
        <f t="shared" si="6"/>
        <v>81.900000000000006</v>
      </c>
      <c r="K44" s="36">
        <f t="shared" si="7"/>
        <v>79</v>
      </c>
      <c r="L44" s="36">
        <f t="shared" si="8"/>
        <v>84.6</v>
      </c>
      <c r="M44" s="35">
        <f t="shared" si="9"/>
        <v>82.4</v>
      </c>
      <c r="N44" s="36">
        <f t="shared" si="10"/>
        <v>79.099999999999994</v>
      </c>
      <c r="O44" s="36">
        <f t="shared" si="11"/>
        <v>85.2</v>
      </c>
      <c r="P44" s="11"/>
      <c r="Q44" s="11"/>
      <c r="R44" s="11" t="s">
        <v>25</v>
      </c>
      <c r="S44" s="35">
        <f t="shared" si="12"/>
        <v>0.99</v>
      </c>
      <c r="T44" s="36">
        <f t="shared" si="13"/>
        <v>0.94</v>
      </c>
      <c r="U44" s="36">
        <f t="shared" si="14"/>
        <v>1.05</v>
      </c>
      <c r="V44" s="35">
        <f t="shared" si="15"/>
        <v>1.01</v>
      </c>
      <c r="W44" s="36">
        <f t="shared" si="16"/>
        <v>0.96</v>
      </c>
      <c r="X44" s="36">
        <f t="shared" si="17"/>
        <v>1.06</v>
      </c>
      <c r="Y44" s="11"/>
      <c r="Z44" s="11"/>
      <c r="AA44" s="11"/>
      <c r="BC44" s="8"/>
      <c r="BE44" s="9" t="s">
        <v>25</v>
      </c>
      <c r="BF44" s="9">
        <v>2015</v>
      </c>
      <c r="BG44" s="24">
        <f t="shared" si="18"/>
        <v>82.1</v>
      </c>
      <c r="BH44" s="24">
        <f t="shared" si="19"/>
        <v>82.2</v>
      </c>
      <c r="BN44" s="9"/>
      <c r="BO44" s="9"/>
      <c r="BP44" s="9"/>
      <c r="BQ44" s="9"/>
      <c r="BR44" s="9" t="s">
        <v>25</v>
      </c>
      <c r="BS44" s="9">
        <v>2015</v>
      </c>
      <c r="BT44" s="24">
        <f t="shared" si="20"/>
        <v>1</v>
      </c>
      <c r="BU44" s="24"/>
      <c r="BV44" s="9"/>
      <c r="BW44" s="9"/>
      <c r="BX44" s="9"/>
      <c r="BY44" s="9"/>
      <c r="BZ44" s="9"/>
      <c r="CA44" s="9"/>
      <c r="CB44" s="9"/>
      <c r="CC44" s="9"/>
      <c r="CD44" s="9"/>
      <c r="CE44" s="9"/>
      <c r="CF44" s="9"/>
      <c r="CG44" s="9"/>
      <c r="CH44" s="9"/>
      <c r="CI44" s="9"/>
      <c r="CJ44" s="9"/>
    </row>
    <row r="45" spans="2:88" x14ac:dyDescent="0.25">
      <c r="B45" s="11"/>
      <c r="C45" s="38" t="s">
        <v>26</v>
      </c>
      <c r="D45" s="39">
        <f t="shared" si="0"/>
        <v>82.9</v>
      </c>
      <c r="E45" s="40">
        <f t="shared" si="1"/>
        <v>79.3</v>
      </c>
      <c r="F45" s="40">
        <f t="shared" si="2"/>
        <v>86</v>
      </c>
      <c r="G45" s="39">
        <f t="shared" si="3"/>
        <v>82.9</v>
      </c>
      <c r="H45" s="40">
        <f t="shared" si="4"/>
        <v>79.599999999999994</v>
      </c>
      <c r="I45" s="40">
        <f t="shared" si="5"/>
        <v>85.7</v>
      </c>
      <c r="J45" s="39">
        <f t="shared" si="6"/>
        <v>83.2</v>
      </c>
      <c r="K45" s="40">
        <f t="shared" si="7"/>
        <v>80</v>
      </c>
      <c r="L45" s="40">
        <f t="shared" si="8"/>
        <v>86</v>
      </c>
      <c r="M45" s="39">
        <f t="shared" si="9"/>
        <v>83.8</v>
      </c>
      <c r="N45" s="40">
        <f t="shared" si="10"/>
        <v>80.8</v>
      </c>
      <c r="O45" s="40">
        <f t="shared" si="11"/>
        <v>86.4</v>
      </c>
      <c r="P45" s="11"/>
      <c r="Q45" s="11"/>
      <c r="R45" s="38" t="s">
        <v>26</v>
      </c>
      <c r="S45" s="39">
        <f t="shared" si="12"/>
        <v>1</v>
      </c>
      <c r="T45" s="40">
        <f t="shared" si="13"/>
        <v>0.95</v>
      </c>
      <c r="U45" s="40">
        <f t="shared" si="14"/>
        <v>1.05</v>
      </c>
      <c r="V45" s="39">
        <f t="shared" si="15"/>
        <v>0.99</v>
      </c>
      <c r="W45" s="40">
        <f t="shared" si="16"/>
        <v>0.94</v>
      </c>
      <c r="X45" s="40">
        <f t="shared" si="17"/>
        <v>1.04</v>
      </c>
      <c r="Y45" s="11"/>
      <c r="Z45" s="11"/>
      <c r="AA45" s="11"/>
      <c r="BC45" s="8"/>
      <c r="BE45" s="9" t="s">
        <v>26</v>
      </c>
      <c r="BF45" s="32">
        <v>2016</v>
      </c>
      <c r="BG45" s="24">
        <f t="shared" si="18"/>
        <v>82.9</v>
      </c>
      <c r="BH45" s="24">
        <f t="shared" si="19"/>
        <v>83.5</v>
      </c>
      <c r="BK45" s="24" t="s">
        <v>12</v>
      </c>
      <c r="BL45" s="24" t="s">
        <v>12</v>
      </c>
      <c r="BM45" s="24"/>
      <c r="BN45" s="24" t="s">
        <v>13</v>
      </c>
      <c r="BO45" s="24" t="s">
        <v>13</v>
      </c>
      <c r="BP45" s="9"/>
      <c r="BQ45" s="9"/>
      <c r="BR45" s="9" t="s">
        <v>26</v>
      </c>
      <c r="BS45" s="32">
        <v>2016</v>
      </c>
      <c r="BT45" s="24">
        <f t="shared" si="20"/>
        <v>1</v>
      </c>
      <c r="BU45" s="24"/>
      <c r="BV45" s="24"/>
      <c r="BW45" s="9"/>
      <c r="BX45" s="24"/>
      <c r="BY45" s="24"/>
      <c r="BZ45" s="24"/>
      <c r="CA45" s="9" t="s">
        <v>51</v>
      </c>
      <c r="CB45" s="24"/>
      <c r="CC45" s="9"/>
      <c r="CD45" s="9"/>
      <c r="CE45" s="9"/>
      <c r="CF45" s="9"/>
      <c r="CG45" s="9"/>
      <c r="CH45" s="9"/>
      <c r="CI45" s="9"/>
      <c r="CJ45" s="9"/>
    </row>
    <row r="46" spans="2:88" x14ac:dyDescent="0.25">
      <c r="B46" s="11"/>
      <c r="C46" s="14"/>
      <c r="D46" s="14"/>
      <c r="E46" s="14"/>
      <c r="F46" s="14"/>
      <c r="G46" s="14"/>
      <c r="H46" s="14"/>
      <c r="I46" s="14"/>
      <c r="J46" s="14"/>
      <c r="K46" s="14"/>
      <c r="L46" s="14"/>
      <c r="M46" s="14"/>
      <c r="N46" s="14"/>
      <c r="O46" s="14"/>
      <c r="P46" s="14"/>
      <c r="Q46" s="14"/>
      <c r="R46" s="14"/>
      <c r="S46" s="14"/>
      <c r="T46" s="14"/>
      <c r="U46" s="11"/>
      <c r="V46" s="11"/>
      <c r="W46" s="11"/>
      <c r="X46" s="11"/>
      <c r="Y46" s="11"/>
      <c r="Z46" s="11"/>
      <c r="AA46" s="11"/>
      <c r="BC46" s="8"/>
      <c r="BK46" s="9" t="s">
        <v>37</v>
      </c>
      <c r="BL46" s="9" t="s">
        <v>36</v>
      </c>
      <c r="BN46" s="9" t="s">
        <v>37</v>
      </c>
      <c r="BO46" s="9" t="s">
        <v>36</v>
      </c>
      <c r="BP46" s="9"/>
      <c r="BQ46" s="9"/>
      <c r="BR46" s="9"/>
      <c r="BS46" s="9"/>
      <c r="BT46" s="9"/>
      <c r="BU46" s="9"/>
      <c r="BV46" s="9"/>
      <c r="BW46" s="9"/>
      <c r="BX46" s="9" t="s">
        <v>37</v>
      </c>
      <c r="BY46" s="9" t="s">
        <v>36</v>
      </c>
      <c r="BZ46" s="9"/>
      <c r="CA46" s="9"/>
      <c r="CB46" s="9"/>
      <c r="CC46" s="9"/>
      <c r="CD46" s="9"/>
      <c r="CE46" s="9"/>
      <c r="CF46" s="9"/>
      <c r="CG46" s="9"/>
      <c r="CH46" s="9"/>
      <c r="CI46" s="9"/>
      <c r="CJ46" s="9"/>
    </row>
    <row r="47" spans="2:88" x14ac:dyDescent="0.25">
      <c r="B47" s="11"/>
      <c r="C47" s="14" t="s">
        <v>29</v>
      </c>
      <c r="D47" s="14"/>
      <c r="E47" s="14"/>
      <c r="F47" s="14"/>
      <c r="G47" s="14"/>
      <c r="H47" s="14"/>
      <c r="I47" s="14"/>
      <c r="J47" s="14"/>
      <c r="K47" s="14"/>
      <c r="L47" s="14"/>
      <c r="M47" s="14"/>
      <c r="N47" s="14"/>
      <c r="O47" s="14"/>
      <c r="P47" s="14"/>
      <c r="Q47" s="14"/>
      <c r="R47" s="14" t="s">
        <v>29</v>
      </c>
      <c r="S47" s="14"/>
      <c r="T47" s="14"/>
      <c r="U47" s="11"/>
      <c r="V47" s="11"/>
      <c r="W47" s="11"/>
      <c r="X47" s="11"/>
      <c r="Y47" s="11"/>
      <c r="Z47" s="11"/>
      <c r="AA47" s="11"/>
      <c r="BC47" s="8"/>
      <c r="BD47" s="9" t="s">
        <v>108</v>
      </c>
      <c r="BE47" s="24" t="s">
        <v>20</v>
      </c>
      <c r="BF47" s="24">
        <v>2006</v>
      </c>
      <c r="BG47" s="24">
        <f>IFERROR(VALUE(FIXED(VLOOKUP($BF47&amp;$BE$29&amp;$BG$12&amp;"Maori",ethnicdata,7,FALSE),1)),NA())</f>
        <v>74</v>
      </c>
      <c r="BH47" s="24">
        <f>IFERROR(VALUE(FIXED(VLOOKUP($BF47&amp;$BE$29&amp;$BG$12&amp;"Non-Maori",ethnicdata,7,FALSE),1)),NA())</f>
        <v>76.900000000000006</v>
      </c>
      <c r="BK47" s="24">
        <f>D39-E39</f>
        <v>4</v>
      </c>
      <c r="BL47" s="24">
        <f>F39-D39</f>
        <v>3.7000000000000028</v>
      </c>
      <c r="BM47" s="24"/>
      <c r="BN47" s="24">
        <f>J39-K39</f>
        <v>2.3000000000000114</v>
      </c>
      <c r="BO47" s="24">
        <f>L39-J39</f>
        <v>2.1999999999999886</v>
      </c>
      <c r="BP47" s="9"/>
      <c r="BQ47" s="24" t="s">
        <v>110</v>
      </c>
      <c r="BR47" s="24" t="s">
        <v>20</v>
      </c>
      <c r="BS47" s="24">
        <v>2006</v>
      </c>
      <c r="BT47" s="24">
        <f>IFERROR(VALUE(FIXED(VLOOKUP($BF47&amp;$BE$29&amp;$BG$12&amp;"Maori",ethnicdata,10,FALSE),2)),NA())</f>
        <v>0.96</v>
      </c>
      <c r="BU47" s="24"/>
      <c r="BV47" s="9"/>
      <c r="BW47" s="9"/>
      <c r="BX47" s="24">
        <f>S39-T39</f>
        <v>4.9999999999999933E-2</v>
      </c>
      <c r="BY47" s="24">
        <f>U39-S39</f>
        <v>6.0000000000000053E-2</v>
      </c>
      <c r="BZ47" s="24"/>
      <c r="CA47" s="24">
        <v>1</v>
      </c>
      <c r="CB47" s="24"/>
      <c r="CC47" s="9"/>
      <c r="CD47" s="9"/>
      <c r="CE47" s="9"/>
      <c r="CF47" s="9"/>
      <c r="CG47" s="9"/>
      <c r="CH47" s="9"/>
      <c r="CI47" s="9"/>
      <c r="CJ47" s="9"/>
    </row>
    <row r="48" spans="2:88" x14ac:dyDescent="0.25">
      <c r="B48" s="11"/>
      <c r="C48" s="14" t="s">
        <v>32</v>
      </c>
      <c r="D48" s="14"/>
      <c r="E48" s="14"/>
      <c r="F48" s="14"/>
      <c r="G48" s="14"/>
      <c r="H48" s="14"/>
      <c r="I48" s="14"/>
      <c r="J48" s="14"/>
      <c r="K48" s="14"/>
      <c r="L48" s="14"/>
      <c r="M48" s="14"/>
      <c r="N48" s="14"/>
      <c r="O48" s="14"/>
      <c r="P48" s="14"/>
      <c r="Q48" s="14"/>
      <c r="R48" s="14" t="s">
        <v>45</v>
      </c>
      <c r="S48" s="14"/>
      <c r="T48" s="14"/>
      <c r="U48" s="11"/>
      <c r="V48" s="11"/>
      <c r="W48" s="11"/>
      <c r="X48" s="11"/>
      <c r="Y48" s="11"/>
      <c r="Z48" s="11"/>
      <c r="AA48" s="11"/>
      <c r="BC48" s="8"/>
      <c r="BF48" s="9">
        <v>2007</v>
      </c>
      <c r="BG48" s="24"/>
      <c r="BH48" s="24"/>
      <c r="BN48" s="9"/>
      <c r="BO48" s="9"/>
      <c r="BP48" s="9"/>
      <c r="BQ48" s="9"/>
      <c r="BR48" s="9"/>
      <c r="BS48" s="9">
        <v>2007</v>
      </c>
      <c r="BT48" s="24"/>
      <c r="BU48" s="24"/>
      <c r="BV48" s="9"/>
      <c r="BW48" s="9"/>
      <c r="BX48" s="9"/>
      <c r="BY48" s="9"/>
      <c r="BZ48" s="9"/>
      <c r="CA48" s="9">
        <v>1</v>
      </c>
      <c r="CB48" s="9"/>
      <c r="CC48" s="9"/>
      <c r="CD48" s="9"/>
      <c r="CE48" s="9"/>
      <c r="CF48" s="9"/>
      <c r="CG48" s="9"/>
      <c r="CH48" s="9"/>
      <c r="CI48" s="9"/>
      <c r="CJ48" s="9"/>
    </row>
    <row r="49" spans="2:88" ht="12" customHeight="1" x14ac:dyDescent="0.25">
      <c r="B49" s="14"/>
      <c r="C49" s="14" t="s">
        <v>30</v>
      </c>
      <c r="D49" s="14"/>
      <c r="E49" s="14"/>
      <c r="F49" s="14"/>
      <c r="G49" s="14"/>
      <c r="H49" s="14"/>
      <c r="I49" s="14"/>
      <c r="J49" s="14"/>
      <c r="K49" s="14"/>
      <c r="L49" s="14"/>
      <c r="M49" s="14"/>
      <c r="N49" s="14"/>
      <c r="O49" s="14"/>
      <c r="P49" s="14"/>
      <c r="Q49" s="14"/>
      <c r="R49" s="14" t="s">
        <v>30</v>
      </c>
      <c r="S49" s="41"/>
      <c r="T49" s="42"/>
      <c r="U49" s="11"/>
      <c r="V49" s="11"/>
      <c r="W49" s="11"/>
      <c r="X49" s="11"/>
      <c r="Y49" s="11"/>
      <c r="Z49" s="11"/>
      <c r="AA49" s="11"/>
      <c r="BC49" s="8"/>
      <c r="BE49" s="32"/>
      <c r="BF49" s="32">
        <v>2008</v>
      </c>
      <c r="BG49" s="24"/>
      <c r="BH49" s="24"/>
      <c r="BK49" s="32"/>
      <c r="BL49" s="32"/>
      <c r="BM49" s="32"/>
      <c r="BN49" s="32"/>
      <c r="BO49" s="32"/>
      <c r="BP49" s="9"/>
      <c r="BQ49" s="9"/>
      <c r="BR49" s="32"/>
      <c r="BS49" s="32">
        <v>2008</v>
      </c>
      <c r="BT49" s="24"/>
      <c r="BU49" s="24"/>
      <c r="BV49" s="9"/>
      <c r="BW49" s="9"/>
      <c r="BX49" s="32"/>
      <c r="BY49" s="32"/>
      <c r="BZ49" s="32"/>
      <c r="CA49" s="32">
        <v>1</v>
      </c>
      <c r="CB49" s="32"/>
      <c r="CC49" s="9"/>
      <c r="CD49" s="9"/>
      <c r="CE49" s="9"/>
      <c r="CF49" s="9"/>
      <c r="CG49" s="9"/>
      <c r="CH49" s="9"/>
      <c r="CI49" s="9"/>
      <c r="CJ49" s="9"/>
    </row>
    <row r="50" spans="2:88" x14ac:dyDescent="0.25">
      <c r="B50" s="11"/>
      <c r="C50" s="14" t="s">
        <v>31</v>
      </c>
      <c r="D50" s="14"/>
      <c r="E50" s="14"/>
      <c r="F50" s="14"/>
      <c r="G50" s="14"/>
      <c r="H50" s="14"/>
      <c r="I50" s="14"/>
      <c r="J50" s="14"/>
      <c r="K50" s="14"/>
      <c r="L50" s="14"/>
      <c r="M50" s="14"/>
      <c r="N50" s="14"/>
      <c r="O50" s="14"/>
      <c r="P50" s="14"/>
      <c r="Q50" s="14"/>
      <c r="R50" s="14" t="s">
        <v>31</v>
      </c>
      <c r="S50" s="14"/>
      <c r="T50" s="42"/>
      <c r="U50" s="11"/>
      <c r="V50" s="11"/>
      <c r="W50" s="11"/>
      <c r="X50" s="11"/>
      <c r="Y50" s="11"/>
      <c r="Z50" s="11"/>
      <c r="AA50" s="11"/>
      <c r="BC50" s="8"/>
      <c r="BF50" s="9">
        <v>2009</v>
      </c>
      <c r="BG50" s="24"/>
      <c r="BH50" s="24"/>
      <c r="BN50" s="9"/>
      <c r="BO50" s="9"/>
      <c r="BP50" s="9"/>
      <c r="BQ50" s="9"/>
      <c r="BR50" s="9"/>
      <c r="BS50" s="9">
        <v>2009</v>
      </c>
      <c r="BT50" s="24"/>
      <c r="BU50" s="24"/>
      <c r="BV50" s="9"/>
      <c r="BW50" s="9"/>
      <c r="BX50" s="9"/>
      <c r="BY50" s="9"/>
      <c r="BZ50" s="9"/>
      <c r="CA50" s="9">
        <v>1</v>
      </c>
      <c r="CB50" s="9"/>
      <c r="CC50" s="9"/>
      <c r="CD50" s="9"/>
      <c r="CE50" s="9"/>
      <c r="CF50" s="9"/>
      <c r="CG50" s="9"/>
      <c r="CH50" s="9"/>
      <c r="CI50" s="9"/>
      <c r="CJ50" s="9"/>
    </row>
    <row r="51" spans="2:88" x14ac:dyDescent="0.25">
      <c r="B51" s="14"/>
      <c r="C51" s="14" t="s">
        <v>97</v>
      </c>
      <c r="D51" s="14"/>
      <c r="E51" s="14"/>
      <c r="F51" s="14"/>
      <c r="G51" s="14"/>
      <c r="H51" s="14"/>
      <c r="I51" s="14"/>
      <c r="J51" s="14"/>
      <c r="K51" s="14"/>
      <c r="L51" s="14"/>
      <c r="M51" s="14"/>
      <c r="N51" s="14"/>
      <c r="O51" s="43"/>
      <c r="P51" s="14"/>
      <c r="Q51" s="11"/>
      <c r="R51" s="14" t="s">
        <v>46</v>
      </c>
      <c r="S51" s="11"/>
      <c r="T51" s="11"/>
      <c r="U51" s="11"/>
      <c r="V51" s="11"/>
      <c r="W51" s="11"/>
      <c r="X51" s="11"/>
      <c r="Y51" s="11"/>
      <c r="Z51" s="11"/>
      <c r="AA51" s="11"/>
      <c r="BC51" s="8"/>
      <c r="BF51" s="24">
        <v>2010</v>
      </c>
      <c r="BG51" s="24"/>
      <c r="BH51" s="24"/>
      <c r="BN51" s="9"/>
      <c r="BO51" s="9"/>
      <c r="BP51" s="9"/>
      <c r="BQ51" s="9"/>
      <c r="BR51" s="9"/>
      <c r="BS51" s="24">
        <v>2010</v>
      </c>
      <c r="BT51" s="24"/>
      <c r="BU51" s="24"/>
      <c r="BV51" s="9"/>
      <c r="BW51" s="9"/>
      <c r="BX51" s="9"/>
      <c r="BY51" s="9"/>
      <c r="BZ51" s="9"/>
      <c r="CA51" s="9">
        <v>1</v>
      </c>
      <c r="CB51" s="9"/>
      <c r="CC51" s="9"/>
      <c r="CD51" s="9"/>
      <c r="CE51" s="9"/>
      <c r="CF51" s="9"/>
      <c r="CG51" s="9"/>
      <c r="CH51" s="9"/>
      <c r="CI51" s="9"/>
      <c r="CJ51" s="9"/>
    </row>
    <row r="52" spans="2:88" x14ac:dyDescent="0.25">
      <c r="B52" s="14"/>
      <c r="C52" s="43"/>
      <c r="D52" s="14"/>
      <c r="E52" s="14"/>
      <c r="F52" s="14"/>
      <c r="G52" s="14"/>
      <c r="H52" s="14"/>
      <c r="I52" s="14"/>
      <c r="J52" s="14"/>
      <c r="K52" s="14"/>
      <c r="L52" s="14"/>
      <c r="M52" s="14"/>
      <c r="N52" s="14"/>
      <c r="O52" s="43"/>
      <c r="P52" s="14"/>
      <c r="Q52" s="11"/>
      <c r="R52" s="43"/>
      <c r="S52" s="11"/>
      <c r="T52" s="11"/>
      <c r="U52" s="11"/>
      <c r="V52" s="11"/>
      <c r="W52" s="11"/>
      <c r="X52" s="11"/>
      <c r="Y52" s="11"/>
      <c r="Z52" s="11"/>
      <c r="AA52" s="11"/>
      <c r="BC52" s="8"/>
      <c r="BE52" s="9" t="s">
        <v>21</v>
      </c>
      <c r="BF52" s="9">
        <v>2011</v>
      </c>
      <c r="BG52" s="24">
        <f t="shared" ref="BG52:BG57" si="21">IFERROR(VALUE(FIXED(VLOOKUP($BF52&amp;$BE$29&amp;$BG$12&amp;"Maori",ethnicdata,7,FALSE),1)),NA())</f>
        <v>75.400000000000006</v>
      </c>
      <c r="BH52" s="24">
        <f t="shared" ref="BH52:BH57" si="22">IFERROR(VALUE(FIXED(VLOOKUP($BF52&amp;$BE$29&amp;$BG$12&amp;"Non-Maori",ethnicdata,7,FALSE),1)),NA())</f>
        <v>77.400000000000006</v>
      </c>
      <c r="BK52" s="9">
        <f>D40-E40</f>
        <v>3.7000000000000028</v>
      </c>
      <c r="BL52" s="9">
        <f>F40-D40</f>
        <v>3.2999999999999972</v>
      </c>
      <c r="BN52" s="9">
        <f>J40-K40</f>
        <v>3.3000000000000114</v>
      </c>
      <c r="BO52" s="9">
        <f>L40-J40</f>
        <v>3</v>
      </c>
      <c r="BP52" s="9"/>
      <c r="BQ52" s="9"/>
      <c r="BR52" s="9" t="s">
        <v>21</v>
      </c>
      <c r="BS52" s="9">
        <v>2011</v>
      </c>
      <c r="BT52" s="24">
        <f t="shared" ref="BT52:BT57" si="23">IFERROR(VALUE(FIXED(VLOOKUP($BF52&amp;$BE$29&amp;$BG$12&amp;"Maori",ethnicdata,10,FALSE),2)),NA())</f>
        <v>0.97</v>
      </c>
      <c r="BU52" s="24"/>
      <c r="BV52" s="9"/>
      <c r="BW52" s="9"/>
      <c r="BX52" s="9">
        <f>S40-T40</f>
        <v>5.9999999999999942E-2</v>
      </c>
      <c r="BY52" s="9">
        <f>U40-S40</f>
        <v>6.0000000000000053E-2</v>
      </c>
      <c r="BZ52" s="9"/>
      <c r="CA52" s="9">
        <v>1</v>
      </c>
      <c r="CB52" s="9"/>
      <c r="CC52" s="9"/>
      <c r="CD52" s="9"/>
      <c r="CE52" s="9"/>
      <c r="CF52" s="9"/>
      <c r="CG52" s="9"/>
      <c r="CH52" s="9"/>
      <c r="CI52" s="9"/>
      <c r="CJ52" s="9"/>
    </row>
    <row r="53" spans="2:88" x14ac:dyDescent="0.25">
      <c r="B53" s="14"/>
      <c r="C53" s="14"/>
      <c r="D53" s="14"/>
      <c r="E53" s="14"/>
      <c r="F53" s="14"/>
      <c r="G53" s="14"/>
      <c r="H53" s="14"/>
      <c r="I53" s="14"/>
      <c r="J53" s="14"/>
      <c r="K53" s="14"/>
      <c r="L53" s="14"/>
      <c r="M53" s="14"/>
      <c r="N53" s="14"/>
      <c r="O53" s="14"/>
      <c r="P53" s="14"/>
      <c r="Q53" s="11"/>
      <c r="R53" s="14"/>
      <c r="S53" s="11"/>
      <c r="T53" s="11"/>
      <c r="U53" s="11"/>
      <c r="V53" s="11"/>
      <c r="W53" s="11"/>
      <c r="X53" s="11"/>
      <c r="Y53" s="11"/>
      <c r="Z53" s="11"/>
      <c r="AA53" s="11"/>
      <c r="BC53" s="8"/>
      <c r="BE53" s="32" t="s">
        <v>22</v>
      </c>
      <c r="BF53" s="32">
        <v>2012</v>
      </c>
      <c r="BG53" s="24">
        <f t="shared" si="21"/>
        <v>78.5</v>
      </c>
      <c r="BH53" s="24">
        <f t="shared" si="22"/>
        <v>81.599999999999994</v>
      </c>
      <c r="BK53" s="9">
        <f t="shared" ref="BK53:BK57" si="24">D41-E41</f>
        <v>4</v>
      </c>
      <c r="BL53" s="9">
        <f t="shared" ref="BL53:BL57" si="25">F41-D41</f>
        <v>3.5999999999999943</v>
      </c>
      <c r="BN53" s="9">
        <f t="shared" ref="BN53:BN57" si="26">J41-K41</f>
        <v>3</v>
      </c>
      <c r="BO53" s="9">
        <f t="shared" ref="BO53:BO57" si="27">L41-J41</f>
        <v>2.7000000000000028</v>
      </c>
      <c r="BP53" s="9"/>
      <c r="BQ53" s="9"/>
      <c r="BR53" s="32" t="s">
        <v>22</v>
      </c>
      <c r="BS53" s="32">
        <v>2012</v>
      </c>
      <c r="BT53" s="24">
        <f t="shared" si="23"/>
        <v>0.96</v>
      </c>
      <c r="BU53" s="24"/>
      <c r="BV53" s="9"/>
      <c r="BW53" s="9"/>
      <c r="BX53" s="9">
        <f t="shared" ref="BX53:BX57" si="28">S41-T41</f>
        <v>4.9999999999999933E-2</v>
      </c>
      <c r="BY53" s="9">
        <f t="shared" ref="BY53:BY57" si="29">U41-S41</f>
        <v>6.0000000000000053E-2</v>
      </c>
      <c r="BZ53" s="9"/>
      <c r="CA53" s="9">
        <v>1</v>
      </c>
      <c r="CB53" s="9"/>
      <c r="CC53" s="9"/>
      <c r="CD53" s="9"/>
      <c r="CE53" s="9"/>
      <c r="CF53" s="9"/>
      <c r="CG53" s="9"/>
      <c r="CH53" s="9"/>
      <c r="CI53" s="9"/>
      <c r="CJ53" s="9"/>
    </row>
    <row r="54" spans="2:88" x14ac:dyDescent="0.25">
      <c r="B54" s="14"/>
      <c r="C54" s="14" t="s">
        <v>28</v>
      </c>
      <c r="D54" s="14"/>
      <c r="E54" s="14"/>
      <c r="F54" s="14"/>
      <c r="G54" s="14"/>
      <c r="H54" s="14"/>
      <c r="I54" s="14"/>
      <c r="J54" s="14"/>
      <c r="K54" s="14"/>
      <c r="L54" s="14"/>
      <c r="M54" s="14"/>
      <c r="N54" s="14"/>
      <c r="O54" s="14"/>
      <c r="P54" s="14"/>
      <c r="Q54" s="11"/>
      <c r="R54" s="14" t="s">
        <v>28</v>
      </c>
      <c r="S54" s="11"/>
      <c r="T54" s="11"/>
      <c r="U54" s="11"/>
      <c r="V54" s="11"/>
      <c r="W54" s="11"/>
      <c r="X54" s="11"/>
      <c r="Y54" s="11"/>
      <c r="Z54" s="11"/>
      <c r="AA54" s="11"/>
      <c r="BC54" s="8"/>
      <c r="BE54" s="9" t="s">
        <v>23</v>
      </c>
      <c r="BF54" s="9">
        <v>2013</v>
      </c>
      <c r="BG54" s="24">
        <f t="shared" si="21"/>
        <v>82.4</v>
      </c>
      <c r="BH54" s="24">
        <f t="shared" si="22"/>
        <v>83.2</v>
      </c>
      <c r="BK54" s="9">
        <f t="shared" si="24"/>
        <v>3.4000000000000057</v>
      </c>
      <c r="BL54" s="9">
        <f t="shared" si="25"/>
        <v>3</v>
      </c>
      <c r="BN54" s="9">
        <f t="shared" si="26"/>
        <v>2.7999999999999972</v>
      </c>
      <c r="BO54" s="9">
        <f t="shared" si="27"/>
        <v>2.3999999999999915</v>
      </c>
      <c r="BP54" s="9"/>
      <c r="BQ54" s="9"/>
      <c r="BR54" s="9" t="s">
        <v>23</v>
      </c>
      <c r="BS54" s="9">
        <v>2013</v>
      </c>
      <c r="BT54" s="24">
        <f t="shared" si="23"/>
        <v>0.99</v>
      </c>
      <c r="BU54" s="24"/>
      <c r="BV54" s="9"/>
      <c r="BW54" s="9"/>
      <c r="BX54" s="9">
        <f t="shared" si="28"/>
        <v>4.0000000000000036E-2</v>
      </c>
      <c r="BY54" s="9">
        <f t="shared" si="29"/>
        <v>5.0000000000000044E-2</v>
      </c>
      <c r="BZ54" s="9"/>
      <c r="CA54" s="9">
        <v>1</v>
      </c>
      <c r="CB54" s="9"/>
      <c r="CC54" s="9"/>
      <c r="CD54" s="9"/>
      <c r="CE54" s="9"/>
      <c r="CF54" s="9"/>
      <c r="CG54" s="9"/>
      <c r="CH54" s="9"/>
      <c r="CI54" s="9"/>
      <c r="CJ54" s="9"/>
    </row>
    <row r="55" spans="2:88" x14ac:dyDescent="0.25">
      <c r="B55" s="14"/>
      <c r="C55" s="14" t="s">
        <v>27</v>
      </c>
      <c r="D55" s="14"/>
      <c r="E55" s="14"/>
      <c r="F55" s="14"/>
      <c r="G55" s="14"/>
      <c r="H55" s="14"/>
      <c r="I55" s="14"/>
      <c r="J55" s="14"/>
      <c r="K55" s="14"/>
      <c r="L55" s="14"/>
      <c r="M55" s="14"/>
      <c r="N55" s="14"/>
      <c r="O55" s="14"/>
      <c r="P55" s="14"/>
      <c r="Q55" s="11"/>
      <c r="R55" s="14" t="s">
        <v>27</v>
      </c>
      <c r="S55" s="11"/>
      <c r="T55" s="11"/>
      <c r="U55" s="11"/>
      <c r="V55" s="11"/>
      <c r="W55" s="11"/>
      <c r="X55" s="11"/>
      <c r="Y55" s="11"/>
      <c r="Z55" s="11"/>
      <c r="AA55" s="11"/>
      <c r="BC55" s="8"/>
      <c r="BE55" s="9" t="s">
        <v>24</v>
      </c>
      <c r="BF55" s="24">
        <v>2014</v>
      </c>
      <c r="BG55" s="24">
        <f t="shared" si="21"/>
        <v>81.900000000000006</v>
      </c>
      <c r="BH55" s="24">
        <f t="shared" si="22"/>
        <v>84.3</v>
      </c>
      <c r="BK55" s="9">
        <f t="shared" si="24"/>
        <v>3.3000000000000114</v>
      </c>
      <c r="BL55" s="9">
        <f t="shared" si="25"/>
        <v>2.8999999999999915</v>
      </c>
      <c r="BN55" s="9">
        <f t="shared" si="26"/>
        <v>2.5999999999999943</v>
      </c>
      <c r="BO55" s="9">
        <f t="shared" si="27"/>
        <v>2.2000000000000028</v>
      </c>
      <c r="BP55" s="9"/>
      <c r="BQ55" s="9"/>
      <c r="BR55" s="9" t="s">
        <v>24</v>
      </c>
      <c r="BS55" s="24">
        <v>2014</v>
      </c>
      <c r="BT55" s="24">
        <f t="shared" si="23"/>
        <v>0.97</v>
      </c>
      <c r="BU55" s="24"/>
      <c r="BV55" s="9"/>
      <c r="BW55" s="9"/>
      <c r="BX55" s="9">
        <f t="shared" si="28"/>
        <v>3.9999999999999925E-2</v>
      </c>
      <c r="BY55" s="9">
        <f t="shared" si="29"/>
        <v>5.0000000000000044E-2</v>
      </c>
      <c r="BZ55" s="9"/>
      <c r="CA55" s="9">
        <v>1</v>
      </c>
      <c r="CB55" s="9"/>
      <c r="CC55" s="9"/>
      <c r="CD55" s="9"/>
      <c r="CE55" s="9"/>
      <c r="CF55" s="9"/>
      <c r="CG55" s="9"/>
      <c r="CH55" s="9"/>
      <c r="CI55" s="9"/>
      <c r="CJ55" s="9"/>
    </row>
    <row r="56" spans="2:88" x14ac:dyDescent="0.25">
      <c r="B56" s="14"/>
      <c r="C56" s="14"/>
      <c r="D56" s="14"/>
      <c r="E56" s="14"/>
      <c r="F56" s="14"/>
      <c r="G56" s="14"/>
      <c r="H56" s="14"/>
      <c r="I56" s="14"/>
      <c r="J56" s="14"/>
      <c r="K56" s="14"/>
      <c r="L56" s="14"/>
      <c r="M56" s="14"/>
      <c r="N56" s="14"/>
      <c r="O56" s="14"/>
      <c r="P56" s="14"/>
      <c r="Q56" s="11"/>
      <c r="R56" s="11"/>
      <c r="S56" s="11"/>
      <c r="T56" s="11"/>
      <c r="U56" s="11"/>
      <c r="V56" s="11"/>
      <c r="W56" s="11"/>
      <c r="X56" s="11"/>
      <c r="Y56" s="11"/>
      <c r="Z56" s="11"/>
      <c r="AA56" s="11"/>
      <c r="BC56" s="8"/>
      <c r="BE56" s="9" t="s">
        <v>25</v>
      </c>
      <c r="BF56" s="9">
        <v>2015</v>
      </c>
      <c r="BG56" s="24">
        <f t="shared" si="21"/>
        <v>81.3</v>
      </c>
      <c r="BH56" s="24">
        <f t="shared" si="22"/>
        <v>81.900000000000006</v>
      </c>
      <c r="BK56" s="9">
        <f t="shared" si="24"/>
        <v>3.5999999999999943</v>
      </c>
      <c r="BL56" s="9">
        <f t="shared" si="25"/>
        <v>3.1000000000000085</v>
      </c>
      <c r="BN56" s="9">
        <f t="shared" si="26"/>
        <v>2.9000000000000057</v>
      </c>
      <c r="BO56" s="9">
        <f t="shared" si="27"/>
        <v>2.6999999999999886</v>
      </c>
      <c r="BP56" s="9"/>
      <c r="BQ56" s="9"/>
      <c r="BR56" s="9" t="s">
        <v>25</v>
      </c>
      <c r="BS56" s="9">
        <v>2015</v>
      </c>
      <c r="BT56" s="24">
        <f t="shared" si="23"/>
        <v>0.99</v>
      </c>
      <c r="BU56" s="24"/>
      <c r="BV56" s="9"/>
      <c r="BW56" s="9"/>
      <c r="BX56" s="9">
        <f t="shared" si="28"/>
        <v>5.0000000000000044E-2</v>
      </c>
      <c r="BY56" s="9">
        <f t="shared" si="29"/>
        <v>6.0000000000000053E-2</v>
      </c>
      <c r="BZ56" s="9"/>
      <c r="CA56" s="9">
        <v>1</v>
      </c>
      <c r="CB56" s="9"/>
      <c r="CC56" s="9"/>
      <c r="CD56" s="9"/>
      <c r="CE56" s="9"/>
      <c r="CF56" s="9"/>
      <c r="CG56" s="9"/>
      <c r="CH56" s="9"/>
      <c r="CI56" s="9"/>
      <c r="CJ56" s="9"/>
    </row>
    <row r="57" spans="2:88" x14ac:dyDescent="0.25">
      <c r="S57" s="44"/>
      <c r="T57" s="45"/>
      <c r="BC57" s="8"/>
      <c r="BE57" s="9" t="s">
        <v>26</v>
      </c>
      <c r="BF57" s="32">
        <v>2016</v>
      </c>
      <c r="BG57" s="24">
        <f t="shared" si="21"/>
        <v>82.9</v>
      </c>
      <c r="BH57" s="24">
        <f t="shared" si="22"/>
        <v>83.2</v>
      </c>
      <c r="BK57" s="9">
        <f t="shared" si="24"/>
        <v>3.6000000000000085</v>
      </c>
      <c r="BL57" s="9">
        <f t="shared" si="25"/>
        <v>3.0999999999999943</v>
      </c>
      <c r="BN57" s="9">
        <f t="shared" si="26"/>
        <v>3.2000000000000028</v>
      </c>
      <c r="BO57" s="9">
        <f t="shared" si="27"/>
        <v>2.7999999999999972</v>
      </c>
      <c r="BP57" s="9"/>
      <c r="BQ57" s="9"/>
      <c r="BR57" s="9" t="s">
        <v>26</v>
      </c>
      <c r="BS57" s="32">
        <v>2016</v>
      </c>
      <c r="BT57" s="24">
        <f t="shared" si="23"/>
        <v>1</v>
      </c>
      <c r="BU57" s="24"/>
      <c r="BV57" s="9"/>
      <c r="BW57" s="9"/>
      <c r="BX57" s="9">
        <f t="shared" si="28"/>
        <v>5.0000000000000044E-2</v>
      </c>
      <c r="BY57" s="9">
        <f t="shared" si="29"/>
        <v>5.0000000000000044E-2</v>
      </c>
      <c r="BZ57" s="9"/>
      <c r="CA57" s="9">
        <v>1</v>
      </c>
      <c r="CB57" s="9"/>
      <c r="CC57" s="9"/>
      <c r="CD57" s="9"/>
      <c r="CE57" s="9"/>
      <c r="CF57" s="9"/>
      <c r="CG57" s="9"/>
      <c r="CH57" s="9"/>
      <c r="CI57" s="9"/>
      <c r="CJ57" s="9"/>
    </row>
    <row r="58" spans="2:88" x14ac:dyDescent="0.25">
      <c r="C58" s="46"/>
      <c r="R58" s="45"/>
      <c r="S58" s="45"/>
      <c r="T58" s="45"/>
      <c r="BC58" s="8"/>
      <c r="BD58" s="9" t="s">
        <v>109</v>
      </c>
      <c r="BE58" s="24" t="s">
        <v>20</v>
      </c>
      <c r="BF58" s="24">
        <v>2006</v>
      </c>
      <c r="BG58" s="24">
        <f>IFERROR(VALUE(FIXED(VLOOKUP($BF58&amp;$BE$29&amp;$BF$12&amp;"Maori",ethnicdata,7,FALSE),1)),NA())</f>
        <v>74.900000000000006</v>
      </c>
      <c r="BH58" s="24">
        <f>IFERROR(VALUE(FIXED(VLOOKUP($BF58&amp;$BE$29&amp;$BF$12&amp;"Non-Maori",ethnicdata,7,FALSE),1)),NA())</f>
        <v>74.2</v>
      </c>
      <c r="BK58" s="9">
        <f>G39-H39</f>
        <v>4</v>
      </c>
      <c r="BL58" s="9">
        <f>I39-G39</f>
        <v>3.5999999999999943</v>
      </c>
      <c r="BN58" s="9">
        <f>M39-N39</f>
        <v>2.9000000000000057</v>
      </c>
      <c r="BO58" s="9">
        <f>O39-M39</f>
        <v>2.7999999999999972</v>
      </c>
      <c r="BP58" s="9"/>
      <c r="BQ58" s="24" t="s">
        <v>111</v>
      </c>
      <c r="BR58" s="24" t="s">
        <v>20</v>
      </c>
      <c r="BS58" s="24">
        <v>2006</v>
      </c>
      <c r="BT58" s="24">
        <f>IFERROR(VALUE(FIXED(VLOOKUP($BF58&amp;$BE$29&amp;$BF$12&amp;"Maori",ethnicdata,10,FALSE),2)),NA())</f>
        <v>1.01</v>
      </c>
      <c r="BU58" s="24"/>
      <c r="BV58" s="9"/>
      <c r="BW58" s="9"/>
      <c r="BX58" s="9">
        <f>V39-W39</f>
        <v>6.0000000000000053E-2</v>
      </c>
      <c r="BY58" s="9">
        <f>X39-V39</f>
        <v>6.0000000000000053E-2</v>
      </c>
      <c r="BZ58" s="9"/>
      <c r="CA58" s="9">
        <v>1</v>
      </c>
      <c r="CB58" s="9"/>
      <c r="CC58" s="9"/>
      <c r="CD58" s="9"/>
      <c r="CE58" s="9"/>
      <c r="CF58" s="9"/>
      <c r="CG58" s="9"/>
      <c r="CH58" s="9"/>
      <c r="CI58" s="9"/>
      <c r="CJ58" s="9"/>
    </row>
    <row r="59" spans="2:88" x14ac:dyDescent="0.25">
      <c r="R59" s="45"/>
      <c r="S59" s="45"/>
      <c r="T59" s="45"/>
      <c r="BC59" s="8"/>
      <c r="BF59" s="9">
        <v>2007</v>
      </c>
      <c r="BG59" s="24"/>
      <c r="BH59" s="24"/>
      <c r="BN59" s="9"/>
      <c r="BO59" s="9"/>
      <c r="BP59" s="9"/>
      <c r="BQ59" s="9"/>
      <c r="BR59" s="9"/>
      <c r="BS59" s="9">
        <v>2007</v>
      </c>
      <c r="BT59" s="24"/>
      <c r="BU59" s="24"/>
      <c r="BV59" s="9"/>
      <c r="BW59" s="9"/>
      <c r="BX59" s="9"/>
      <c r="BY59" s="9"/>
      <c r="BZ59" s="9"/>
      <c r="CA59" s="9">
        <v>1</v>
      </c>
      <c r="CB59" s="9"/>
      <c r="CC59" s="9"/>
      <c r="CD59" s="9"/>
      <c r="CE59" s="9"/>
      <c r="CF59" s="9"/>
      <c r="CG59" s="9"/>
      <c r="CH59" s="9"/>
      <c r="CI59" s="9"/>
      <c r="CJ59" s="9"/>
    </row>
    <row r="60" spans="2:88" x14ac:dyDescent="0.25">
      <c r="D60" s="47"/>
      <c r="E60" s="47"/>
      <c r="F60" s="47"/>
      <c r="R60" s="45"/>
      <c r="S60" s="45"/>
      <c r="T60" s="45"/>
      <c r="BC60" s="8"/>
      <c r="BE60" s="32"/>
      <c r="BF60" s="32">
        <v>2008</v>
      </c>
      <c r="BG60" s="24"/>
      <c r="BH60" s="24"/>
      <c r="BN60" s="9"/>
      <c r="BO60" s="9"/>
      <c r="BP60" s="9"/>
      <c r="BQ60" s="9"/>
      <c r="BR60" s="32"/>
      <c r="BS60" s="32">
        <v>2008</v>
      </c>
      <c r="BT60" s="24"/>
      <c r="BU60" s="24"/>
      <c r="BV60" s="9"/>
      <c r="BW60" s="9"/>
      <c r="BX60" s="9"/>
      <c r="BY60" s="9"/>
      <c r="BZ60" s="9"/>
      <c r="CA60" s="9">
        <v>1</v>
      </c>
      <c r="CB60" s="9"/>
      <c r="CC60" s="9"/>
      <c r="CD60" s="9"/>
      <c r="CE60" s="9"/>
      <c r="CF60" s="9"/>
      <c r="CG60" s="9"/>
      <c r="CH60" s="9"/>
      <c r="CI60" s="9"/>
      <c r="CJ60" s="9"/>
    </row>
    <row r="61" spans="2:88" x14ac:dyDescent="0.25">
      <c r="D61" s="47"/>
      <c r="E61" s="47"/>
      <c r="F61" s="47"/>
      <c r="R61" s="45"/>
      <c r="S61" s="45"/>
      <c r="T61" s="45"/>
      <c r="BC61" s="8"/>
      <c r="BF61" s="9">
        <v>2009</v>
      </c>
      <c r="BG61" s="24"/>
      <c r="BH61" s="24"/>
      <c r="BN61" s="9"/>
      <c r="BO61" s="9"/>
      <c r="BP61" s="9"/>
      <c r="BQ61" s="9"/>
      <c r="BR61" s="9"/>
      <c r="BS61" s="9">
        <v>2009</v>
      </c>
      <c r="BT61" s="24"/>
      <c r="BU61" s="24"/>
      <c r="BV61" s="9"/>
      <c r="BW61" s="9"/>
      <c r="BX61" s="9"/>
      <c r="BY61" s="9"/>
      <c r="BZ61" s="9"/>
      <c r="CA61" s="9">
        <v>1</v>
      </c>
      <c r="CB61" s="9"/>
      <c r="CC61" s="9"/>
      <c r="CD61" s="9"/>
      <c r="CE61" s="9"/>
      <c r="CF61" s="9"/>
      <c r="CG61" s="9"/>
      <c r="CH61" s="9"/>
      <c r="CI61" s="9"/>
      <c r="CJ61" s="9"/>
    </row>
    <row r="62" spans="2:88" x14ac:dyDescent="0.25">
      <c r="D62" s="47"/>
      <c r="E62" s="47"/>
      <c r="F62" s="47"/>
      <c r="R62" s="45"/>
      <c r="S62" s="45"/>
      <c r="T62" s="45"/>
      <c r="BC62" s="8"/>
      <c r="BF62" s="24">
        <v>2010</v>
      </c>
      <c r="BG62" s="24"/>
      <c r="BH62" s="24"/>
      <c r="BN62" s="9"/>
      <c r="BO62" s="9"/>
      <c r="BP62" s="9"/>
      <c r="BQ62" s="9"/>
      <c r="BR62" s="9"/>
      <c r="BS62" s="24">
        <v>2010</v>
      </c>
      <c r="BT62" s="24"/>
      <c r="BU62" s="24"/>
      <c r="BV62" s="9"/>
      <c r="BW62" s="9"/>
      <c r="BX62" s="9"/>
      <c r="BY62" s="9"/>
      <c r="BZ62" s="9"/>
      <c r="CA62" s="9">
        <v>1</v>
      </c>
      <c r="CB62" s="9"/>
      <c r="CC62" s="9"/>
      <c r="CD62" s="9"/>
      <c r="CE62" s="9"/>
      <c r="CF62" s="9"/>
      <c r="CG62" s="9"/>
      <c r="CH62" s="9"/>
      <c r="CI62" s="9"/>
      <c r="CJ62" s="9"/>
    </row>
    <row r="63" spans="2:88" x14ac:dyDescent="0.25">
      <c r="D63" s="47"/>
      <c r="E63" s="47"/>
      <c r="F63" s="47"/>
      <c r="R63" s="45"/>
      <c r="S63" s="45"/>
      <c r="T63" s="45"/>
      <c r="BC63" s="8"/>
      <c r="BE63" s="9" t="s">
        <v>21</v>
      </c>
      <c r="BF63" s="9">
        <v>2011</v>
      </c>
      <c r="BG63" s="24">
        <f t="shared" ref="BG63:BG68" si="30">IFERROR(VALUE(FIXED(VLOOKUP($BF63&amp;$BE$29&amp;$BF$12&amp;"Maori",ethnicdata,7,FALSE),1)),NA())</f>
        <v>79.2</v>
      </c>
      <c r="BH63" s="24">
        <f t="shared" ref="BH63:BH68" si="31">IFERROR(VALUE(FIXED(VLOOKUP($BF63&amp;$BE$29&amp;$BF$12&amp;"Non-Maori",ethnicdata,7,FALSE),1)),NA())</f>
        <v>81.5</v>
      </c>
      <c r="BK63" s="9">
        <f>G40-H40</f>
        <v>5.2999999999999972</v>
      </c>
      <c r="BL63" s="9">
        <f>I40-G40</f>
        <v>4.5</v>
      </c>
      <c r="BN63" s="9">
        <f>M40-N40</f>
        <v>2.7999999999999972</v>
      </c>
      <c r="BO63" s="9">
        <f>O40-M40</f>
        <v>2.5999999999999943</v>
      </c>
      <c r="BP63" s="9"/>
      <c r="BQ63" s="9"/>
      <c r="BR63" s="9" t="s">
        <v>21</v>
      </c>
      <c r="BS63" s="9">
        <v>2011</v>
      </c>
      <c r="BT63" s="24">
        <f t="shared" ref="BT63:BT68" si="32">IFERROR(VALUE(FIXED(VLOOKUP($BF63&amp;$BE$29&amp;$BF$12&amp;"Maori",ethnicdata,10,FALSE),2)),NA())</f>
        <v>0.97</v>
      </c>
      <c r="BU63" s="24"/>
      <c r="BV63" s="9"/>
      <c r="BW63" s="9"/>
      <c r="BX63" s="9">
        <f>V40-W40</f>
        <v>5.9999999999999942E-2</v>
      </c>
      <c r="BY63" s="9">
        <f>X40-V40</f>
        <v>7.0000000000000062E-2</v>
      </c>
      <c r="BZ63" s="9"/>
      <c r="CA63" s="9">
        <v>1</v>
      </c>
      <c r="CB63" s="9"/>
      <c r="CC63" s="9"/>
      <c r="CD63" s="9"/>
      <c r="CE63" s="9"/>
      <c r="CF63" s="9"/>
      <c r="CG63" s="9"/>
      <c r="CH63" s="9"/>
      <c r="CI63" s="9"/>
      <c r="CJ63" s="9"/>
    </row>
    <row r="64" spans="2:88" x14ac:dyDescent="0.25">
      <c r="D64" s="47"/>
      <c r="E64" s="47"/>
      <c r="F64" s="47"/>
      <c r="R64" s="45"/>
      <c r="S64" s="45"/>
      <c r="T64" s="45"/>
      <c r="BC64" s="8"/>
      <c r="BE64" s="32" t="s">
        <v>22</v>
      </c>
      <c r="BF64" s="32">
        <v>2012</v>
      </c>
      <c r="BG64" s="24">
        <f t="shared" si="30"/>
        <v>81</v>
      </c>
      <c r="BH64" s="24">
        <f t="shared" si="31"/>
        <v>82.1</v>
      </c>
      <c r="BK64" s="9">
        <f t="shared" ref="BK64:BK68" si="33">G41-H41</f>
        <v>4</v>
      </c>
      <c r="BL64" s="9">
        <f t="shared" ref="BL64:BL68" si="34">I41-G41</f>
        <v>3.4000000000000057</v>
      </c>
      <c r="BN64" s="9">
        <f t="shared" ref="BN64:BN68" si="35">M41-N41</f>
        <v>2.6999999999999886</v>
      </c>
      <c r="BO64" s="9">
        <f t="shared" ref="BO64:BO68" si="36">O41-M41</f>
        <v>2.4000000000000057</v>
      </c>
      <c r="BP64" s="9"/>
      <c r="BQ64" s="9"/>
      <c r="BR64" s="32" t="s">
        <v>22</v>
      </c>
      <c r="BS64" s="32">
        <v>2012</v>
      </c>
      <c r="BT64" s="24">
        <f t="shared" si="32"/>
        <v>0.99</v>
      </c>
      <c r="BU64" s="24"/>
      <c r="BV64" s="9"/>
      <c r="BW64" s="9"/>
      <c r="BX64" s="9">
        <f t="shared" ref="BX64:BX68" si="37">V41-W41</f>
        <v>5.9999999999999942E-2</v>
      </c>
      <c r="BY64" s="9">
        <f t="shared" ref="BY64:BY68" si="38">X41-V41</f>
        <v>6.0000000000000053E-2</v>
      </c>
      <c r="BZ64" s="9"/>
      <c r="CA64" s="9">
        <v>1</v>
      </c>
      <c r="CB64" s="9"/>
      <c r="CC64" s="9"/>
      <c r="CD64" s="9"/>
      <c r="CE64" s="9"/>
      <c r="CF64" s="9"/>
      <c r="CG64" s="9"/>
      <c r="CH64" s="9"/>
      <c r="CI64" s="9"/>
      <c r="CJ64" s="9"/>
    </row>
    <row r="65" spans="4:88" x14ac:dyDescent="0.25">
      <c r="D65" s="47"/>
      <c r="E65" s="47"/>
      <c r="F65" s="47"/>
      <c r="R65" s="45"/>
      <c r="S65" s="45"/>
      <c r="T65" s="45"/>
      <c r="BC65" s="8"/>
      <c r="BE65" s="9" t="s">
        <v>23</v>
      </c>
      <c r="BF65" s="9">
        <v>2013</v>
      </c>
      <c r="BG65" s="24">
        <f t="shared" si="30"/>
        <v>82.6</v>
      </c>
      <c r="BH65" s="24">
        <f t="shared" si="31"/>
        <v>85</v>
      </c>
      <c r="BK65" s="9">
        <f t="shared" si="33"/>
        <v>3.7999999999999972</v>
      </c>
      <c r="BL65" s="9">
        <f t="shared" si="34"/>
        <v>3.2000000000000028</v>
      </c>
      <c r="BN65" s="9">
        <f t="shared" si="35"/>
        <v>2.4000000000000057</v>
      </c>
      <c r="BO65" s="9">
        <f t="shared" si="36"/>
        <v>2.0999999999999943</v>
      </c>
      <c r="BP65" s="9"/>
      <c r="BQ65" s="9"/>
      <c r="BR65" s="9" t="s">
        <v>23</v>
      </c>
      <c r="BS65" s="9">
        <v>2013</v>
      </c>
      <c r="BT65" s="24">
        <f t="shared" si="32"/>
        <v>0.97</v>
      </c>
      <c r="BU65" s="24"/>
      <c r="BV65" s="9"/>
      <c r="BW65" s="9"/>
      <c r="BX65" s="9">
        <f t="shared" si="37"/>
        <v>3.9999999999999925E-2</v>
      </c>
      <c r="BY65" s="9">
        <f t="shared" si="38"/>
        <v>5.0000000000000044E-2</v>
      </c>
      <c r="BZ65" s="9"/>
      <c r="CA65" s="9">
        <v>1</v>
      </c>
      <c r="CB65" s="9"/>
      <c r="CC65" s="9"/>
      <c r="CD65" s="9"/>
      <c r="CE65" s="9"/>
      <c r="CF65" s="9"/>
      <c r="CG65" s="9"/>
      <c r="CH65" s="9"/>
      <c r="CI65" s="9"/>
      <c r="CJ65" s="9"/>
    </row>
    <row r="66" spans="4:88" x14ac:dyDescent="0.25">
      <c r="D66" s="47"/>
      <c r="E66" s="47"/>
      <c r="F66" s="47"/>
      <c r="R66" s="45"/>
      <c r="S66" s="45"/>
      <c r="T66" s="45"/>
      <c r="BC66" s="8"/>
      <c r="BE66" s="9" t="s">
        <v>24</v>
      </c>
      <c r="BF66" s="24">
        <v>2014</v>
      </c>
      <c r="BG66" s="24">
        <f t="shared" si="30"/>
        <v>82.4</v>
      </c>
      <c r="BH66" s="24">
        <f t="shared" si="31"/>
        <v>85.4</v>
      </c>
      <c r="BK66" s="9">
        <f t="shared" si="33"/>
        <v>3.8000000000000114</v>
      </c>
      <c r="BL66" s="9">
        <f t="shared" si="34"/>
        <v>3.1999999999999886</v>
      </c>
      <c r="BN66" s="9">
        <f t="shared" si="35"/>
        <v>2</v>
      </c>
      <c r="BO66" s="9">
        <f t="shared" si="36"/>
        <v>1.7999999999999972</v>
      </c>
      <c r="BP66" s="9"/>
      <c r="BQ66" s="9"/>
      <c r="BR66" s="9" t="s">
        <v>24</v>
      </c>
      <c r="BS66" s="24">
        <v>2014</v>
      </c>
      <c r="BT66" s="24">
        <f t="shared" si="32"/>
        <v>0.96</v>
      </c>
      <c r="BU66" s="24"/>
      <c r="BV66" s="9"/>
      <c r="BW66" s="9"/>
      <c r="BX66" s="9">
        <f t="shared" si="37"/>
        <v>3.9999999999999925E-2</v>
      </c>
      <c r="BY66" s="9">
        <f t="shared" si="38"/>
        <v>5.0000000000000044E-2</v>
      </c>
      <c r="BZ66" s="9"/>
      <c r="CA66" s="9">
        <v>1</v>
      </c>
      <c r="CB66" s="9"/>
      <c r="CC66" s="9"/>
      <c r="CD66" s="9"/>
      <c r="CE66" s="9"/>
      <c r="CF66" s="9"/>
      <c r="CG66" s="9"/>
      <c r="CH66" s="9"/>
      <c r="CI66" s="9"/>
      <c r="CJ66" s="9"/>
    </row>
    <row r="67" spans="4:88" x14ac:dyDescent="0.25">
      <c r="D67" s="47"/>
      <c r="E67" s="47"/>
      <c r="F67" s="47"/>
      <c r="R67" s="45"/>
      <c r="S67" s="45"/>
      <c r="T67" s="45"/>
      <c r="BC67" s="8"/>
      <c r="BE67" s="9" t="s">
        <v>25</v>
      </c>
      <c r="BF67" s="9">
        <v>2015</v>
      </c>
      <c r="BG67" s="24">
        <f t="shared" si="30"/>
        <v>83</v>
      </c>
      <c r="BH67" s="24">
        <f t="shared" si="31"/>
        <v>82.4</v>
      </c>
      <c r="BK67" s="9">
        <f t="shared" si="33"/>
        <v>3.0999999999999943</v>
      </c>
      <c r="BL67" s="9">
        <f t="shared" si="34"/>
        <v>2.7000000000000028</v>
      </c>
      <c r="BN67" s="9">
        <f t="shared" si="35"/>
        <v>3.3000000000000114</v>
      </c>
      <c r="BO67" s="9">
        <f t="shared" si="36"/>
        <v>2.7999999999999972</v>
      </c>
      <c r="BP67" s="9"/>
      <c r="BQ67" s="9"/>
      <c r="BR67" s="9" t="s">
        <v>25</v>
      </c>
      <c r="BS67" s="9">
        <v>2015</v>
      </c>
      <c r="BT67" s="24">
        <f t="shared" si="32"/>
        <v>1.01</v>
      </c>
      <c r="BU67" s="24"/>
      <c r="BV67" s="9"/>
      <c r="BW67" s="9"/>
      <c r="BX67" s="9">
        <f t="shared" si="37"/>
        <v>5.0000000000000044E-2</v>
      </c>
      <c r="BY67" s="9">
        <f t="shared" si="38"/>
        <v>5.0000000000000044E-2</v>
      </c>
      <c r="BZ67" s="9"/>
      <c r="CA67" s="9">
        <v>1</v>
      </c>
      <c r="CB67" s="9"/>
      <c r="CC67" s="9"/>
      <c r="CD67" s="9"/>
      <c r="CE67" s="9"/>
      <c r="CF67" s="9"/>
      <c r="CG67" s="9"/>
      <c r="CH67" s="9"/>
      <c r="CI67" s="9"/>
      <c r="CJ67" s="9"/>
    </row>
    <row r="68" spans="4:88" x14ac:dyDescent="0.25">
      <c r="D68" s="47"/>
      <c r="E68" s="47"/>
      <c r="F68" s="47"/>
      <c r="R68" s="45"/>
      <c r="S68" s="45"/>
      <c r="T68" s="45"/>
      <c r="BC68" s="8"/>
      <c r="BE68" s="9" t="s">
        <v>26</v>
      </c>
      <c r="BF68" s="32">
        <v>2016</v>
      </c>
      <c r="BG68" s="24">
        <f t="shared" si="30"/>
        <v>82.9</v>
      </c>
      <c r="BH68" s="24">
        <f t="shared" si="31"/>
        <v>83.8</v>
      </c>
      <c r="BK68" s="9">
        <f t="shared" si="33"/>
        <v>3.3000000000000114</v>
      </c>
      <c r="BL68" s="9">
        <f t="shared" si="34"/>
        <v>2.7999999999999972</v>
      </c>
      <c r="BN68" s="9">
        <f t="shared" si="35"/>
        <v>3</v>
      </c>
      <c r="BO68" s="9">
        <f t="shared" si="36"/>
        <v>2.6000000000000085</v>
      </c>
      <c r="BP68" s="9"/>
      <c r="BQ68" s="9"/>
      <c r="BR68" s="9" t="s">
        <v>26</v>
      </c>
      <c r="BS68" s="32">
        <v>2016</v>
      </c>
      <c r="BT68" s="24">
        <f t="shared" si="32"/>
        <v>0.99</v>
      </c>
      <c r="BU68" s="24"/>
      <c r="BV68" s="9"/>
      <c r="BW68" s="9"/>
      <c r="BX68" s="9">
        <f t="shared" si="37"/>
        <v>5.0000000000000044E-2</v>
      </c>
      <c r="BY68" s="9">
        <f t="shared" si="38"/>
        <v>5.0000000000000044E-2</v>
      </c>
      <c r="BZ68" s="9"/>
      <c r="CA68" s="9">
        <v>1</v>
      </c>
      <c r="CB68" s="9"/>
      <c r="CC68" s="9"/>
      <c r="CD68" s="9"/>
      <c r="CE68" s="9"/>
      <c r="CF68" s="9"/>
      <c r="CG68" s="9"/>
      <c r="CH68" s="9"/>
      <c r="CI68" s="9"/>
      <c r="CJ68" s="9"/>
    </row>
    <row r="69" spans="4:88" x14ac:dyDescent="0.25">
      <c r="D69" s="47"/>
      <c r="E69" s="47"/>
      <c r="F69" s="47"/>
      <c r="R69" s="45"/>
      <c r="S69" s="45"/>
      <c r="T69" s="45"/>
      <c r="BC69" s="8"/>
      <c r="BF69" s="24"/>
      <c r="BG69" s="24"/>
      <c r="BH69" s="24"/>
      <c r="BN69" s="9"/>
      <c r="BO69" s="9"/>
      <c r="BP69" s="9"/>
      <c r="BQ69" s="9"/>
      <c r="BR69" s="9"/>
      <c r="BS69" s="24"/>
      <c r="BT69" s="24"/>
      <c r="BU69" s="24"/>
      <c r="BV69" s="9"/>
      <c r="BW69" s="9"/>
      <c r="BX69" s="9"/>
      <c r="BY69" s="9"/>
      <c r="BZ69" s="9"/>
      <c r="CA69" s="9"/>
      <c r="CB69" s="9"/>
      <c r="CC69" s="9"/>
      <c r="CD69" s="9"/>
      <c r="CE69" s="9"/>
      <c r="CF69" s="9"/>
      <c r="CG69" s="9"/>
      <c r="CH69" s="9"/>
      <c r="CI69" s="9"/>
      <c r="CJ69" s="9"/>
    </row>
    <row r="70" spans="4:88" x14ac:dyDescent="0.25">
      <c r="D70" s="47"/>
      <c r="E70" s="47"/>
      <c r="F70" s="47"/>
      <c r="R70" s="45"/>
      <c r="S70" s="45"/>
      <c r="T70" s="45"/>
      <c r="BC70" s="8"/>
      <c r="BG70" s="24"/>
      <c r="BH70" s="24"/>
      <c r="BN70" s="9"/>
      <c r="BO70" s="9"/>
      <c r="BP70" s="9"/>
      <c r="BQ70" s="9"/>
      <c r="BR70" s="9"/>
      <c r="BS70" s="9"/>
      <c r="BT70" s="24"/>
      <c r="BU70" s="24"/>
      <c r="BV70" s="9"/>
      <c r="BW70" s="9"/>
      <c r="BX70" s="9"/>
      <c r="BY70" s="9"/>
      <c r="BZ70" s="9"/>
      <c r="CA70" s="9"/>
      <c r="CB70" s="9"/>
      <c r="CC70" s="9"/>
      <c r="CD70" s="9"/>
      <c r="CE70" s="9"/>
      <c r="CF70" s="9"/>
      <c r="CG70" s="9"/>
      <c r="CH70" s="9"/>
      <c r="CI70" s="9"/>
      <c r="CJ70" s="9"/>
    </row>
    <row r="71" spans="4:88" x14ac:dyDescent="0.25">
      <c r="D71" s="47"/>
      <c r="E71" s="47"/>
      <c r="F71" s="47"/>
      <c r="R71" s="45"/>
      <c r="S71" s="45"/>
      <c r="T71" s="45"/>
      <c r="BC71" s="8"/>
      <c r="BF71" s="32"/>
      <c r="BG71" s="24"/>
      <c r="BH71" s="24"/>
      <c r="BN71" s="9"/>
      <c r="BO71" s="9"/>
      <c r="BP71" s="9"/>
      <c r="BQ71" s="9"/>
      <c r="BR71" s="9"/>
      <c r="BS71" s="32"/>
      <c r="BT71" s="24"/>
      <c r="BU71" s="24"/>
      <c r="BV71" s="9"/>
      <c r="BW71" s="9"/>
      <c r="BX71" s="9"/>
      <c r="BY71" s="9"/>
      <c r="BZ71" s="9"/>
      <c r="CA71" s="9"/>
      <c r="CB71" s="9"/>
      <c r="CC71" s="9"/>
      <c r="CD71" s="9"/>
      <c r="CE71" s="9"/>
      <c r="CF71" s="9"/>
      <c r="CG71" s="9"/>
      <c r="CH71" s="9"/>
      <c r="CI71" s="9"/>
      <c r="CJ71" s="9"/>
    </row>
    <row r="72" spans="4:88" x14ac:dyDescent="0.25">
      <c r="D72" s="47"/>
      <c r="E72" s="47"/>
      <c r="F72" s="47"/>
      <c r="BC72" s="8"/>
      <c r="BF72" s="32"/>
      <c r="BG72" s="24"/>
      <c r="BH72" s="24"/>
      <c r="BN72" s="9"/>
      <c r="BO72" s="9"/>
      <c r="BP72" s="9"/>
      <c r="BQ72" s="9"/>
      <c r="BR72" s="9"/>
      <c r="BS72" s="32"/>
      <c r="BT72" s="24"/>
      <c r="BU72" s="24"/>
      <c r="BV72" s="9"/>
      <c r="BW72" s="9"/>
      <c r="BX72" s="9"/>
      <c r="BY72" s="9"/>
      <c r="BZ72" s="9"/>
      <c r="CA72" s="9"/>
      <c r="CB72" s="9"/>
      <c r="CC72" s="9"/>
      <c r="CD72" s="9"/>
      <c r="CE72" s="9"/>
      <c r="CF72" s="9"/>
      <c r="CG72" s="9"/>
      <c r="CH72" s="9"/>
      <c r="CI72" s="9"/>
      <c r="CJ72" s="9"/>
    </row>
    <row r="73" spans="4:88" x14ac:dyDescent="0.25">
      <c r="D73" s="47"/>
      <c r="E73" s="47"/>
      <c r="F73" s="47"/>
      <c r="BC73" s="8"/>
      <c r="BN73" s="9"/>
      <c r="BO73" s="9"/>
      <c r="BP73" s="9"/>
      <c r="BQ73" s="9"/>
      <c r="BR73" s="9"/>
      <c r="BS73" s="9"/>
      <c r="BT73" s="9"/>
      <c r="BU73" s="9"/>
      <c r="BV73" s="9"/>
      <c r="BW73" s="9"/>
      <c r="BX73" s="9"/>
      <c r="BY73" s="9"/>
      <c r="BZ73" s="9"/>
      <c r="CA73" s="9"/>
      <c r="CB73" s="9"/>
      <c r="CC73" s="9"/>
      <c r="CD73" s="9"/>
      <c r="CE73" s="9"/>
      <c r="CF73" s="9"/>
      <c r="CG73" s="9"/>
      <c r="CH73" s="9"/>
      <c r="CI73" s="9"/>
      <c r="CJ73" s="9"/>
    </row>
    <row r="74" spans="4:88" x14ac:dyDescent="0.25">
      <c r="D74" s="47"/>
      <c r="E74" s="47"/>
      <c r="F74" s="47"/>
      <c r="BC74" s="8"/>
      <c r="BN74" s="9"/>
      <c r="BO74" s="9"/>
      <c r="BP74" s="9"/>
      <c r="BQ74" s="9"/>
      <c r="BR74" s="9"/>
      <c r="BS74" s="9"/>
      <c r="BT74" s="9"/>
      <c r="BU74" s="9"/>
      <c r="BV74" s="9"/>
      <c r="BW74" s="9"/>
      <c r="BX74" s="9"/>
      <c r="BY74" s="9"/>
      <c r="BZ74" s="9"/>
      <c r="CA74" s="9"/>
      <c r="CB74" s="9"/>
      <c r="CC74" s="9"/>
      <c r="CD74" s="9"/>
      <c r="CE74" s="9"/>
      <c r="CF74" s="9"/>
      <c r="CG74" s="9"/>
      <c r="CH74" s="9"/>
      <c r="CI74" s="9"/>
      <c r="CJ74" s="9"/>
    </row>
    <row r="75" spans="4:88" x14ac:dyDescent="0.25">
      <c r="BC75" s="8"/>
      <c r="BD75" s="8"/>
      <c r="BE75" s="8"/>
      <c r="BF75" s="8"/>
      <c r="BG75" s="8"/>
      <c r="BH75" s="8"/>
      <c r="BI75" s="8"/>
      <c r="BJ75" s="8"/>
      <c r="BK75" s="8"/>
      <c r="BL75" s="8"/>
      <c r="BM75" s="8"/>
      <c r="BN75" s="8"/>
      <c r="BO75" s="8"/>
      <c r="BP75" s="8"/>
      <c r="BQ75" s="8"/>
    </row>
    <row r="76" spans="4:88" x14ac:dyDescent="0.25">
      <c r="BC76" s="8"/>
      <c r="BD76" s="8"/>
      <c r="BE76" s="8"/>
      <c r="BF76" s="8"/>
      <c r="BG76" s="8"/>
      <c r="BH76" s="8"/>
      <c r="BI76" s="8"/>
      <c r="BJ76" s="8"/>
      <c r="BK76" s="8"/>
      <c r="BL76" s="8"/>
      <c r="BM76" s="8"/>
      <c r="BN76" s="8"/>
      <c r="BO76" s="8"/>
      <c r="BP76" s="8"/>
      <c r="BQ76" s="8"/>
    </row>
    <row r="77" spans="4:88" x14ac:dyDescent="0.25">
      <c r="BC77" s="8"/>
      <c r="BD77" s="8"/>
      <c r="BE77" s="8"/>
      <c r="BF77" s="8"/>
      <c r="BG77" s="8"/>
      <c r="BH77" s="8"/>
      <c r="BI77" s="8"/>
      <c r="BJ77" s="8"/>
      <c r="BK77" s="8"/>
      <c r="BL77" s="8"/>
      <c r="BM77" s="8"/>
      <c r="BN77" s="8"/>
      <c r="BO77" s="8"/>
      <c r="BP77" s="8"/>
      <c r="BQ77" s="8"/>
    </row>
    <row r="78" spans="4:88" x14ac:dyDescent="0.25">
      <c r="BC78" s="8"/>
      <c r="BD78" s="8"/>
      <c r="BE78" s="8"/>
      <c r="BF78" s="8"/>
      <c r="BG78" s="8"/>
      <c r="BH78" s="8"/>
      <c r="BI78" s="8"/>
      <c r="BJ78" s="8"/>
      <c r="BK78" s="8"/>
      <c r="BL78" s="8"/>
      <c r="BM78" s="8"/>
      <c r="BN78" s="8"/>
      <c r="BO78" s="8"/>
      <c r="BP78" s="8"/>
      <c r="BQ78" s="8"/>
    </row>
    <row r="79" spans="4:88" x14ac:dyDescent="0.25">
      <c r="BC79" s="8"/>
      <c r="BD79" s="8"/>
      <c r="BE79" s="8"/>
      <c r="BF79" s="8"/>
      <c r="BG79" s="8"/>
      <c r="BH79" s="8"/>
      <c r="BI79" s="8"/>
      <c r="BJ79" s="8"/>
      <c r="BK79" s="8"/>
      <c r="BL79" s="8"/>
      <c r="BM79" s="8"/>
      <c r="BN79" s="8"/>
      <c r="BO79" s="8"/>
      <c r="BP79" s="8"/>
      <c r="BQ79" s="8"/>
    </row>
    <row r="80" spans="4:88" x14ac:dyDescent="0.25">
      <c r="BC80" s="8"/>
      <c r="BD80" s="8"/>
      <c r="BE80" s="8"/>
      <c r="BF80" s="8"/>
      <c r="BG80" s="8"/>
      <c r="BH80" s="8"/>
      <c r="BI80" s="8"/>
      <c r="BJ80" s="8"/>
      <c r="BK80" s="8"/>
      <c r="BL80" s="8"/>
      <c r="BM80" s="8"/>
      <c r="BN80" s="8"/>
      <c r="BO80" s="8"/>
      <c r="BP80" s="8"/>
      <c r="BQ80" s="8"/>
    </row>
    <row r="81" spans="1:69" x14ac:dyDescent="0.25">
      <c r="BC81" s="8"/>
      <c r="BD81" s="8"/>
      <c r="BE81" s="8"/>
      <c r="BF81" s="8"/>
      <c r="BG81" s="8"/>
      <c r="BH81" s="8"/>
      <c r="BI81" s="8"/>
      <c r="BJ81" s="8"/>
      <c r="BK81" s="8"/>
      <c r="BL81" s="8"/>
      <c r="BM81" s="8"/>
      <c r="BN81" s="8"/>
      <c r="BO81" s="8"/>
      <c r="BP81" s="8"/>
      <c r="BQ81" s="8"/>
    </row>
    <row r="82" spans="1:69" x14ac:dyDescent="0.25">
      <c r="BC82" s="8"/>
      <c r="BD82" s="8"/>
      <c r="BE82" s="8"/>
      <c r="BF82" s="8"/>
      <c r="BG82" s="8"/>
      <c r="BH82" s="8"/>
      <c r="BI82" s="8"/>
      <c r="BJ82" s="8"/>
      <c r="BK82" s="8"/>
      <c r="BL82" s="8"/>
      <c r="BM82" s="8"/>
      <c r="BN82" s="8"/>
      <c r="BO82" s="8"/>
      <c r="BP82" s="8"/>
      <c r="BQ82" s="8"/>
    </row>
    <row r="83" spans="1:69" x14ac:dyDescent="0.25">
      <c r="BC83" s="8"/>
      <c r="BD83" s="8"/>
      <c r="BE83" s="8"/>
      <c r="BF83" s="8"/>
      <c r="BG83" s="8"/>
      <c r="BH83" s="8"/>
      <c r="BI83" s="8"/>
      <c r="BJ83" s="8"/>
      <c r="BK83" s="8"/>
      <c r="BL83" s="8"/>
      <c r="BM83" s="8"/>
      <c r="BN83" s="8"/>
      <c r="BO83" s="8"/>
      <c r="BP83" s="8"/>
      <c r="BQ83" s="8"/>
    </row>
    <row r="84" spans="1:69" x14ac:dyDescent="0.25">
      <c r="BC84" s="8"/>
      <c r="BD84" s="8"/>
      <c r="BE84" s="8"/>
      <c r="BF84" s="8"/>
      <c r="BG84" s="8"/>
      <c r="BH84" s="8"/>
      <c r="BI84" s="8"/>
      <c r="BJ84" s="8"/>
      <c r="BK84" s="8"/>
      <c r="BL84" s="8"/>
      <c r="BM84" s="8"/>
      <c r="BN84" s="8"/>
      <c r="BO84" s="8"/>
      <c r="BP84" s="8"/>
      <c r="BQ84" s="8"/>
    </row>
    <row r="90" spans="1:69" s="46" customFormat="1" x14ac:dyDescent="0.25">
      <c r="A90" s="6"/>
      <c r="B90" s="6"/>
      <c r="C90" s="6"/>
      <c r="D90" s="6"/>
      <c r="E90" s="6"/>
      <c r="F90" s="6"/>
      <c r="G90" s="6"/>
      <c r="H90" s="6"/>
      <c r="I90" s="6"/>
      <c r="J90" s="6"/>
      <c r="K90" s="6"/>
      <c r="L90" s="6"/>
      <c r="M90" s="6"/>
      <c r="N90" s="6"/>
      <c r="O90" s="6"/>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16"/>
      <c r="BD90" s="16"/>
      <c r="BE90" s="16"/>
      <c r="BF90" s="16"/>
      <c r="BG90" s="16"/>
      <c r="BH90" s="16"/>
      <c r="BI90" s="16"/>
      <c r="BJ90" s="16"/>
      <c r="BK90" s="16"/>
      <c r="BL90" s="16"/>
      <c r="BM90" s="16"/>
    </row>
    <row r="91" spans="1:69" s="46" customFormat="1" x14ac:dyDescent="0.25">
      <c r="A91" s="6"/>
      <c r="B91" s="6"/>
      <c r="C91" s="6"/>
      <c r="D91" s="6"/>
      <c r="E91" s="6"/>
      <c r="F91" s="6"/>
      <c r="G91" s="6"/>
      <c r="H91" s="6"/>
      <c r="I91" s="6"/>
      <c r="J91" s="6"/>
      <c r="K91" s="6"/>
      <c r="L91" s="6"/>
      <c r="M91" s="6"/>
      <c r="N91" s="6"/>
      <c r="O91" s="6"/>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16"/>
      <c r="BD91" s="16"/>
      <c r="BE91" s="16"/>
      <c r="BF91" s="16"/>
      <c r="BG91" s="16"/>
      <c r="BH91" s="16"/>
      <c r="BI91" s="16"/>
      <c r="BJ91" s="16"/>
      <c r="BK91" s="16"/>
      <c r="BL91" s="16"/>
      <c r="BM91" s="16"/>
    </row>
    <row r="92" spans="1:69" s="46" customFormat="1" x14ac:dyDescent="0.25">
      <c r="A92" s="6"/>
      <c r="B92" s="6"/>
      <c r="C92" s="6"/>
      <c r="D92" s="6"/>
      <c r="E92" s="6"/>
      <c r="F92" s="6"/>
      <c r="G92" s="6"/>
      <c r="H92" s="6"/>
      <c r="I92" s="6"/>
      <c r="J92" s="6"/>
      <c r="K92" s="6"/>
      <c r="L92" s="6"/>
      <c r="M92" s="6"/>
      <c r="N92" s="6"/>
      <c r="O92" s="6"/>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16"/>
      <c r="BD92" s="16"/>
      <c r="BE92" s="16"/>
      <c r="BF92" s="16"/>
      <c r="BG92" s="16"/>
      <c r="BH92" s="16"/>
      <c r="BI92" s="16"/>
      <c r="BJ92" s="16"/>
      <c r="BK92" s="16"/>
      <c r="BL92" s="16"/>
      <c r="BM92" s="16"/>
    </row>
    <row r="93" spans="1:69" s="46" customFormat="1" ht="11.4" x14ac:dyDescent="0.2">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16"/>
      <c r="BD93" s="16"/>
      <c r="BE93" s="16"/>
      <c r="BF93" s="16"/>
      <c r="BG93" s="16"/>
      <c r="BH93" s="16"/>
      <c r="BI93" s="16"/>
      <c r="BJ93" s="16"/>
      <c r="BK93" s="16"/>
      <c r="BL93" s="16"/>
      <c r="BM93" s="16"/>
    </row>
    <row r="94" spans="1:69" s="46" customFormat="1" ht="11.4" x14ac:dyDescent="0.2">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16"/>
      <c r="BD94" s="16"/>
      <c r="BE94" s="16"/>
      <c r="BF94" s="16"/>
      <c r="BG94" s="16"/>
      <c r="BH94" s="16"/>
      <c r="BI94" s="16"/>
      <c r="BJ94" s="16"/>
      <c r="BK94" s="16"/>
      <c r="BL94" s="16"/>
      <c r="BM94" s="16"/>
    </row>
    <row r="95" spans="1:69" s="46" customFormat="1" ht="11.4" x14ac:dyDescent="0.2">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16"/>
      <c r="BD95" s="16"/>
      <c r="BE95" s="16"/>
      <c r="BF95" s="16"/>
      <c r="BG95" s="16"/>
      <c r="BH95" s="16"/>
      <c r="BI95" s="16"/>
      <c r="BJ95" s="16"/>
      <c r="BK95" s="16"/>
      <c r="BL95" s="16"/>
      <c r="BM95" s="16"/>
    </row>
    <row r="96" spans="1:69" s="46" customFormat="1" ht="11.4" x14ac:dyDescent="0.2">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16"/>
      <c r="BD96" s="16"/>
      <c r="BE96" s="16"/>
      <c r="BF96" s="16"/>
      <c r="BG96" s="16"/>
      <c r="BH96" s="16"/>
      <c r="BI96" s="16"/>
      <c r="BJ96" s="16"/>
      <c r="BK96" s="16"/>
      <c r="BL96" s="16"/>
      <c r="BM96" s="16"/>
    </row>
    <row r="97" spans="1:65" s="46" customFormat="1" ht="11.4" x14ac:dyDescent="0.2">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16"/>
      <c r="BD97" s="16"/>
      <c r="BE97" s="16"/>
      <c r="BF97" s="16"/>
      <c r="BG97" s="16"/>
      <c r="BH97" s="16"/>
      <c r="BI97" s="16"/>
      <c r="BJ97" s="16"/>
      <c r="BK97" s="16"/>
      <c r="BL97" s="16"/>
      <c r="BM97" s="16"/>
    </row>
    <row r="98" spans="1:65" x14ac:dyDescent="0.25">
      <c r="A98" s="46"/>
      <c r="B98" s="46"/>
      <c r="C98" s="46"/>
      <c r="D98" s="46"/>
      <c r="E98" s="46"/>
      <c r="F98" s="46"/>
      <c r="G98" s="46"/>
      <c r="H98" s="46"/>
      <c r="I98" s="46"/>
      <c r="J98" s="46"/>
      <c r="K98" s="46"/>
      <c r="L98" s="46"/>
      <c r="M98" s="46"/>
      <c r="N98" s="46"/>
      <c r="O98" s="46"/>
    </row>
    <row r="99" spans="1:65" x14ac:dyDescent="0.25">
      <c r="A99" s="46"/>
      <c r="B99" s="46"/>
      <c r="C99" s="46"/>
      <c r="D99" s="46"/>
      <c r="E99" s="46"/>
      <c r="F99" s="46"/>
      <c r="G99" s="46"/>
      <c r="H99" s="46"/>
      <c r="I99" s="46"/>
      <c r="J99" s="46"/>
      <c r="K99" s="46"/>
      <c r="L99" s="46"/>
      <c r="M99" s="46"/>
      <c r="N99" s="46"/>
      <c r="O99" s="46"/>
    </row>
    <row r="100" spans="1:65" x14ac:dyDescent="0.25">
      <c r="A100" s="46"/>
      <c r="B100" s="46"/>
      <c r="C100" s="46"/>
      <c r="D100" s="46"/>
      <c r="E100" s="46"/>
      <c r="F100" s="46"/>
      <c r="G100" s="46"/>
      <c r="H100" s="46"/>
      <c r="I100" s="46"/>
      <c r="J100" s="46"/>
      <c r="K100" s="46"/>
      <c r="L100" s="46"/>
      <c r="M100" s="46"/>
      <c r="N100" s="46"/>
      <c r="O100" s="46"/>
    </row>
  </sheetData>
  <sheetProtection selectLockedCells="1" autoFilter="0" selectUnlockedCells="1"/>
  <mergeCells count="6">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12</xdr:col>
                    <xdr:colOff>45720</xdr:colOff>
                    <xdr:row>4</xdr:row>
                    <xdr:rowOff>99060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9"/>
  <sheetViews>
    <sheetView workbookViewId="0">
      <selection activeCell="C7" sqref="C7"/>
    </sheetView>
  </sheetViews>
  <sheetFormatPr defaultRowHeight="13.2" x14ac:dyDescent="0.25"/>
  <cols>
    <col min="1" max="1" width="82.44140625" bestFit="1" customWidth="1"/>
    <col min="3" max="3" width="63.6640625" bestFit="1" customWidth="1"/>
    <col min="4" max="4" width="13.5546875" customWidth="1"/>
    <col min="5" max="5" width="14.88671875" customWidth="1"/>
    <col min="6" max="11" width="11.33203125" customWidth="1"/>
  </cols>
  <sheetData>
    <row r="1" spans="1:12" x14ac:dyDescent="0.25">
      <c r="A1" s="1" t="s">
        <v>11</v>
      </c>
      <c r="B1" s="1" t="s">
        <v>0</v>
      </c>
      <c r="C1" s="1" t="s">
        <v>1</v>
      </c>
      <c r="D1" s="1" t="s">
        <v>2</v>
      </c>
      <c r="E1" s="1" t="s">
        <v>3</v>
      </c>
      <c r="F1" s="1" t="s">
        <v>40</v>
      </c>
      <c r="G1" s="1" t="s">
        <v>4</v>
      </c>
      <c r="H1" s="1" t="s">
        <v>41</v>
      </c>
      <c r="I1" s="1" t="s">
        <v>43</v>
      </c>
      <c r="J1" s="1" t="s">
        <v>42</v>
      </c>
      <c r="K1" s="1" t="s">
        <v>44</v>
      </c>
      <c r="L1" s="1"/>
    </row>
    <row r="2" spans="1:12" x14ac:dyDescent="0.25">
      <c r="A2" t="str">
        <f>B2&amp;C2&amp;D2&amp;E2</f>
        <v>2006Visited a dental health care worker in previous yearAllSexMaori</v>
      </c>
      <c r="B2">
        <v>2006</v>
      </c>
      <c r="C2" t="s">
        <v>98</v>
      </c>
      <c r="D2" t="s">
        <v>5</v>
      </c>
      <c r="E2" t="s">
        <v>9</v>
      </c>
      <c r="F2">
        <v>71.323999999999998</v>
      </c>
      <c r="G2">
        <v>74.423362999999995</v>
      </c>
      <c r="H2">
        <v>77.293999999999997</v>
      </c>
      <c r="I2">
        <v>0.94330000000000003</v>
      </c>
      <c r="J2">
        <v>0.98460000000000003</v>
      </c>
      <c r="K2">
        <v>1.028</v>
      </c>
    </row>
    <row r="3" spans="1:12" x14ac:dyDescent="0.25">
      <c r="A3" t="str">
        <f t="shared" ref="A3:A15" si="0">B3&amp;C3&amp;D3&amp;E3</f>
        <v>2011Visited a dental health care worker in previous yearAllSexMaori</v>
      </c>
      <c r="B3">
        <v>2011</v>
      </c>
      <c r="C3" t="s">
        <v>98</v>
      </c>
      <c r="D3" t="s">
        <v>5</v>
      </c>
      <c r="E3" t="s">
        <v>9</v>
      </c>
      <c r="F3">
        <v>74.063999999999993</v>
      </c>
      <c r="G3">
        <v>77.213087999999999</v>
      </c>
      <c r="H3">
        <v>80.082999999999998</v>
      </c>
      <c r="I3">
        <v>0.92349999999999999</v>
      </c>
      <c r="J3">
        <v>0.97030000000000005</v>
      </c>
      <c r="K3">
        <v>1.0189999999999999</v>
      </c>
    </row>
    <row r="4" spans="1:12" x14ac:dyDescent="0.25">
      <c r="A4" t="str">
        <f t="shared" si="0"/>
        <v>2012Visited a dental health care worker in previous yearAllSexMaori</v>
      </c>
      <c r="B4">
        <v>2012</v>
      </c>
      <c r="C4" t="s">
        <v>98</v>
      </c>
      <c r="D4" t="s">
        <v>5</v>
      </c>
      <c r="E4" t="s">
        <v>9</v>
      </c>
      <c r="F4">
        <v>76.945999999999998</v>
      </c>
      <c r="G4">
        <v>79.783576999999994</v>
      </c>
      <c r="H4">
        <v>82.352000000000004</v>
      </c>
      <c r="I4">
        <v>0.93659999999999999</v>
      </c>
      <c r="J4">
        <v>0.97550000000000003</v>
      </c>
      <c r="K4">
        <v>1.016</v>
      </c>
    </row>
    <row r="5" spans="1:12" x14ac:dyDescent="0.25">
      <c r="A5" t="str">
        <f t="shared" si="0"/>
        <v>2013Visited a dental health care worker in previous yearAllSexMaori</v>
      </c>
      <c r="B5">
        <v>2013</v>
      </c>
      <c r="C5" t="s">
        <v>98</v>
      </c>
      <c r="D5" t="s">
        <v>5</v>
      </c>
      <c r="E5" t="s">
        <v>9</v>
      </c>
      <c r="F5">
        <v>79.796999999999997</v>
      </c>
      <c r="G5">
        <v>82.507885999999999</v>
      </c>
      <c r="H5">
        <v>84.924000000000007</v>
      </c>
      <c r="I5">
        <v>0.94869999999999999</v>
      </c>
      <c r="J5">
        <v>0.98150000000000004</v>
      </c>
      <c r="K5">
        <v>1.0149999999999999</v>
      </c>
    </row>
    <row r="6" spans="1:12" x14ac:dyDescent="0.25">
      <c r="A6" t="str">
        <f t="shared" si="0"/>
        <v>2014Visited a dental health care worker in previous yearAllSexMaori</v>
      </c>
      <c r="B6">
        <v>2014</v>
      </c>
      <c r="C6" t="s">
        <v>98</v>
      </c>
      <c r="D6" t="s">
        <v>5</v>
      </c>
      <c r="E6" t="s">
        <v>9</v>
      </c>
      <c r="F6">
        <v>79.760999999999996</v>
      </c>
      <c r="G6">
        <v>82.137904000000006</v>
      </c>
      <c r="H6">
        <v>84.290999999999997</v>
      </c>
      <c r="I6">
        <v>0.93720000000000003</v>
      </c>
      <c r="J6">
        <v>0.96860000000000002</v>
      </c>
      <c r="K6">
        <v>1.0009999999999999</v>
      </c>
    </row>
    <row r="7" spans="1:12" x14ac:dyDescent="0.25">
      <c r="A7" t="str">
        <f t="shared" si="0"/>
        <v>2015Visited a dental health care worker in previous yearAllSexMaori</v>
      </c>
      <c r="B7">
        <v>2015</v>
      </c>
      <c r="C7" t="s">
        <v>98</v>
      </c>
      <c r="D7" t="s">
        <v>5</v>
      </c>
      <c r="E7" t="s">
        <v>9</v>
      </c>
      <c r="F7">
        <v>79.745000000000005</v>
      </c>
      <c r="G7">
        <v>82.141070999999997</v>
      </c>
      <c r="H7">
        <v>84.31</v>
      </c>
      <c r="I7">
        <v>0.96289999999999998</v>
      </c>
      <c r="J7">
        <v>1.0009999999999999</v>
      </c>
      <c r="K7">
        <v>1.04</v>
      </c>
    </row>
    <row r="8" spans="1:12" x14ac:dyDescent="0.25">
      <c r="A8" t="str">
        <f t="shared" si="0"/>
        <v>2016Visited a dental health care worker in previous yearAllSexMaori</v>
      </c>
      <c r="B8">
        <v>2016</v>
      </c>
      <c r="C8" t="s">
        <v>98</v>
      </c>
      <c r="D8" t="s">
        <v>5</v>
      </c>
      <c r="E8" t="s">
        <v>9</v>
      </c>
      <c r="F8">
        <v>80.503</v>
      </c>
      <c r="G8">
        <v>82.940449999999998</v>
      </c>
      <c r="H8">
        <v>85.129000000000005</v>
      </c>
      <c r="I8">
        <v>0.95899999999999996</v>
      </c>
      <c r="J8">
        <v>0.995</v>
      </c>
      <c r="K8">
        <v>1.032</v>
      </c>
    </row>
    <row r="9" spans="1:12" x14ac:dyDescent="0.25">
      <c r="A9" t="str">
        <f t="shared" si="0"/>
        <v>2006Visited a dental health care worker in previous yearAllSexNon-Maori</v>
      </c>
      <c r="B9">
        <v>2006</v>
      </c>
      <c r="C9" t="s">
        <v>98</v>
      </c>
      <c r="D9" t="s">
        <v>5</v>
      </c>
      <c r="E9" t="s">
        <v>10</v>
      </c>
      <c r="F9">
        <v>73.736000000000004</v>
      </c>
      <c r="G9">
        <v>75.617295999999996</v>
      </c>
      <c r="H9">
        <v>77.405000000000001</v>
      </c>
    </row>
    <row r="10" spans="1:12" x14ac:dyDescent="0.25">
      <c r="A10" t="str">
        <f t="shared" si="0"/>
        <v>2011Visited a dental health care worker in previous yearAllSexNon-Maori</v>
      </c>
      <c r="B10">
        <v>2011</v>
      </c>
      <c r="C10" t="s">
        <v>98</v>
      </c>
      <c r="D10" t="s">
        <v>5</v>
      </c>
      <c r="E10" t="s">
        <v>10</v>
      </c>
      <c r="F10">
        <v>76.947000000000003</v>
      </c>
      <c r="G10">
        <v>79.414822000000001</v>
      </c>
      <c r="H10">
        <v>81.682000000000002</v>
      </c>
    </row>
    <row r="11" spans="1:12" x14ac:dyDescent="0.25">
      <c r="A11" t="str">
        <f t="shared" si="0"/>
        <v>2012Visited a dental health care worker in previous yearAllSexNon-Maori</v>
      </c>
      <c r="B11">
        <v>2012</v>
      </c>
      <c r="C11" t="s">
        <v>98</v>
      </c>
      <c r="D11" t="s">
        <v>5</v>
      </c>
      <c r="E11" t="s">
        <v>10</v>
      </c>
      <c r="F11">
        <v>79.896000000000001</v>
      </c>
      <c r="G11">
        <v>81.873845000000003</v>
      </c>
      <c r="H11">
        <v>83.697000000000003</v>
      </c>
    </row>
    <row r="12" spans="1:12" x14ac:dyDescent="0.25">
      <c r="A12" t="str">
        <f t="shared" si="0"/>
        <v>2013Visited a dental health care worker in previous yearAllSexNon-Maori</v>
      </c>
      <c r="B12">
        <v>2013</v>
      </c>
      <c r="C12" t="s">
        <v>98</v>
      </c>
      <c r="D12" t="s">
        <v>5</v>
      </c>
      <c r="E12" t="s">
        <v>10</v>
      </c>
      <c r="F12">
        <v>82.179000000000002</v>
      </c>
      <c r="G12">
        <v>84.063956000000005</v>
      </c>
      <c r="H12">
        <v>85.784000000000006</v>
      </c>
    </row>
    <row r="13" spans="1:12" x14ac:dyDescent="0.25">
      <c r="A13" t="str">
        <f t="shared" si="0"/>
        <v>2014Visited a dental health care worker in previous yearAllSexNon-Maori</v>
      </c>
      <c r="B13">
        <v>2014</v>
      </c>
      <c r="C13" t="s">
        <v>98</v>
      </c>
      <c r="D13" t="s">
        <v>5</v>
      </c>
      <c r="E13" t="s">
        <v>10</v>
      </c>
      <c r="F13">
        <v>83.152000000000001</v>
      </c>
      <c r="G13">
        <v>84.807796999999994</v>
      </c>
      <c r="H13">
        <v>86.328000000000003</v>
      </c>
    </row>
    <row r="14" spans="1:12" x14ac:dyDescent="0.25">
      <c r="A14" t="str">
        <f t="shared" si="0"/>
        <v>2015Visited a dental health care worker in previous yearAllSexNon-Maori</v>
      </c>
      <c r="B14">
        <v>2015</v>
      </c>
      <c r="C14" t="s">
        <v>98</v>
      </c>
      <c r="D14" t="s">
        <v>5</v>
      </c>
      <c r="E14" t="s">
        <v>10</v>
      </c>
      <c r="F14">
        <v>79.775000000000006</v>
      </c>
      <c r="G14">
        <v>82.152688999999995</v>
      </c>
      <c r="H14">
        <v>84.305999999999997</v>
      </c>
    </row>
    <row r="15" spans="1:12" x14ac:dyDescent="0.25">
      <c r="A15" t="str">
        <f t="shared" si="0"/>
        <v>2016Visited a dental health care worker in previous yearAllSexNon-Maori</v>
      </c>
      <c r="B15">
        <v>2016</v>
      </c>
      <c r="C15" t="s">
        <v>98</v>
      </c>
      <c r="D15" t="s">
        <v>5</v>
      </c>
      <c r="E15" t="s">
        <v>10</v>
      </c>
      <c r="F15">
        <v>81.366</v>
      </c>
      <c r="G15">
        <v>83.523238000000006</v>
      </c>
      <c r="H15">
        <v>85.474999999999994</v>
      </c>
    </row>
    <row r="16" spans="1:12" x14ac:dyDescent="0.25">
      <c r="A16" t="str">
        <f t="shared" ref="A16:A61" si="1">B16&amp;C16&amp;D16&amp;E16</f>
        <v>2006Visited a dental health care worker in previous yearFemaleMaori</v>
      </c>
      <c r="B16">
        <v>2006</v>
      </c>
      <c r="C16" t="s">
        <v>98</v>
      </c>
      <c r="D16" t="s">
        <v>7</v>
      </c>
      <c r="E16" t="s">
        <v>9</v>
      </c>
      <c r="F16">
        <v>70.887</v>
      </c>
      <c r="G16">
        <v>74.859648000000007</v>
      </c>
      <c r="H16">
        <v>78.454999999999998</v>
      </c>
      <c r="I16">
        <v>0.95030000000000003</v>
      </c>
      <c r="J16">
        <v>1.0089999999999999</v>
      </c>
      <c r="K16">
        <v>1.071</v>
      </c>
    </row>
    <row r="17" spans="1:11" x14ac:dyDescent="0.25">
      <c r="A17" t="str">
        <f t="shared" si="1"/>
        <v>2011Visited a dental health care worker in previous yearFemaleMaori</v>
      </c>
      <c r="B17">
        <v>2011</v>
      </c>
      <c r="C17" t="s">
        <v>98</v>
      </c>
      <c r="D17" t="s">
        <v>7</v>
      </c>
      <c r="E17" t="s">
        <v>9</v>
      </c>
      <c r="F17">
        <v>73.876000000000005</v>
      </c>
      <c r="G17">
        <v>79.233327000000003</v>
      </c>
      <c r="H17">
        <v>83.733999999999995</v>
      </c>
      <c r="I17">
        <v>0.90659999999999996</v>
      </c>
      <c r="J17">
        <v>0.97209999999999996</v>
      </c>
      <c r="K17">
        <v>1.042</v>
      </c>
    </row>
    <row r="18" spans="1:11" x14ac:dyDescent="0.25">
      <c r="A18" t="str">
        <f t="shared" si="1"/>
        <v>2012Visited a dental health care worker in previous yearFemaleMaori</v>
      </c>
      <c r="B18">
        <v>2012</v>
      </c>
      <c r="C18" t="s">
        <v>98</v>
      </c>
      <c r="D18" t="s">
        <v>7</v>
      </c>
      <c r="E18" t="s">
        <v>9</v>
      </c>
      <c r="F18">
        <v>77.004999999999995</v>
      </c>
      <c r="G18">
        <v>81.00027</v>
      </c>
      <c r="H18">
        <v>84.441000000000003</v>
      </c>
      <c r="I18">
        <v>0.93310000000000004</v>
      </c>
      <c r="J18">
        <v>0.98760000000000003</v>
      </c>
      <c r="K18">
        <v>1.0449999999999999</v>
      </c>
    </row>
    <row r="19" spans="1:11" x14ac:dyDescent="0.25">
      <c r="A19" t="str">
        <f t="shared" si="1"/>
        <v>2013Visited a dental health care worker in previous yearFemaleMaori</v>
      </c>
      <c r="B19">
        <v>2013</v>
      </c>
      <c r="C19" t="s">
        <v>98</v>
      </c>
      <c r="D19" t="s">
        <v>7</v>
      </c>
      <c r="E19" t="s">
        <v>9</v>
      </c>
      <c r="F19">
        <v>78.820999999999998</v>
      </c>
      <c r="G19">
        <v>82.557303000000005</v>
      </c>
      <c r="H19">
        <v>85.754000000000005</v>
      </c>
      <c r="I19">
        <v>0.92589999999999995</v>
      </c>
      <c r="J19">
        <v>0.97060000000000002</v>
      </c>
      <c r="K19">
        <v>1.0169999999999999</v>
      </c>
    </row>
    <row r="20" spans="1:11" x14ac:dyDescent="0.25">
      <c r="A20" t="str">
        <f t="shared" si="1"/>
        <v>2014Visited a dental health care worker in previous yearFemaleMaori</v>
      </c>
      <c r="B20">
        <v>2014</v>
      </c>
      <c r="C20" t="s">
        <v>98</v>
      </c>
      <c r="D20" t="s">
        <v>7</v>
      </c>
      <c r="E20" t="s">
        <v>9</v>
      </c>
      <c r="F20">
        <v>78.584999999999994</v>
      </c>
      <c r="G20">
        <v>82.362767000000005</v>
      </c>
      <c r="H20">
        <v>85.596000000000004</v>
      </c>
      <c r="I20">
        <v>0.91790000000000005</v>
      </c>
      <c r="J20">
        <v>0.96430000000000005</v>
      </c>
      <c r="K20">
        <v>1.0129999999999999</v>
      </c>
    </row>
    <row r="21" spans="1:11" x14ac:dyDescent="0.25">
      <c r="A21" t="str">
        <f t="shared" si="1"/>
        <v>2015Visited a dental health care worker in previous yearFemaleMaori</v>
      </c>
      <c r="B21">
        <v>2015</v>
      </c>
      <c r="C21" t="s">
        <v>98</v>
      </c>
      <c r="D21" t="s">
        <v>7</v>
      </c>
      <c r="E21" t="s">
        <v>9</v>
      </c>
      <c r="F21">
        <v>79.923000000000002</v>
      </c>
      <c r="G21">
        <v>83.020330000000001</v>
      </c>
      <c r="H21">
        <v>85.724999999999994</v>
      </c>
      <c r="I21">
        <v>0.95960000000000001</v>
      </c>
      <c r="J21">
        <v>1.0089999999999999</v>
      </c>
      <c r="K21">
        <v>1.06</v>
      </c>
    </row>
    <row r="22" spans="1:11" x14ac:dyDescent="0.25">
      <c r="A22" t="str">
        <f t="shared" si="1"/>
        <v>2016Visited a dental health care worker in previous yearFemaleMaori</v>
      </c>
      <c r="B22">
        <v>2016</v>
      </c>
      <c r="C22" t="s">
        <v>98</v>
      </c>
      <c r="D22" t="s">
        <v>7</v>
      </c>
      <c r="E22" t="s">
        <v>9</v>
      </c>
      <c r="F22">
        <v>79.575999999999993</v>
      </c>
      <c r="G22">
        <v>82.877668</v>
      </c>
      <c r="H22">
        <v>85.741</v>
      </c>
      <c r="I22">
        <v>0.94220000000000004</v>
      </c>
      <c r="J22">
        <v>0.99129999999999996</v>
      </c>
      <c r="K22">
        <v>1.0429999999999999</v>
      </c>
    </row>
    <row r="23" spans="1:11" x14ac:dyDescent="0.25">
      <c r="A23" t="str">
        <f t="shared" si="1"/>
        <v>2006Visited a dental health care worker in previous yearFemaleNon-Maori</v>
      </c>
      <c r="B23">
        <v>2006</v>
      </c>
      <c r="C23" t="s">
        <v>98</v>
      </c>
      <c r="D23" t="s">
        <v>7</v>
      </c>
      <c r="E23" t="s">
        <v>10</v>
      </c>
      <c r="F23">
        <v>71.272000000000006</v>
      </c>
      <c r="G23">
        <v>74.236810000000006</v>
      </c>
      <c r="H23">
        <v>76.995000000000005</v>
      </c>
    </row>
    <row r="24" spans="1:11" x14ac:dyDescent="0.25">
      <c r="A24" t="str">
        <f t="shared" si="1"/>
        <v>2011Visited a dental health care worker in previous yearFemaleNon-Maori</v>
      </c>
      <c r="B24">
        <v>2011</v>
      </c>
      <c r="C24" t="s">
        <v>98</v>
      </c>
      <c r="D24" t="s">
        <v>7</v>
      </c>
      <c r="E24" t="s">
        <v>10</v>
      </c>
      <c r="F24">
        <v>78.676000000000002</v>
      </c>
      <c r="G24">
        <v>81.528864999999996</v>
      </c>
      <c r="H24">
        <v>84.078000000000003</v>
      </c>
    </row>
    <row r="25" spans="1:11" x14ac:dyDescent="0.25">
      <c r="A25" t="str">
        <f t="shared" si="1"/>
        <v>2012Visited a dental health care worker in previous yearFemaleNon-Maori</v>
      </c>
      <c r="B25">
        <v>2012</v>
      </c>
      <c r="C25" t="s">
        <v>98</v>
      </c>
      <c r="D25" t="s">
        <v>7</v>
      </c>
      <c r="E25" t="s">
        <v>10</v>
      </c>
      <c r="F25">
        <v>79.406999999999996</v>
      </c>
      <c r="G25">
        <v>82.111209000000002</v>
      </c>
      <c r="H25">
        <v>84.53</v>
      </c>
    </row>
    <row r="26" spans="1:11" x14ac:dyDescent="0.25">
      <c r="A26" t="str">
        <f t="shared" si="1"/>
        <v>2013Visited a dental health care worker in previous yearFemaleNon-Maori</v>
      </c>
      <c r="B26">
        <v>2013</v>
      </c>
      <c r="C26" t="s">
        <v>98</v>
      </c>
      <c r="D26" t="s">
        <v>7</v>
      </c>
      <c r="E26" t="s">
        <v>10</v>
      </c>
      <c r="F26">
        <v>82.619</v>
      </c>
      <c r="G26">
        <v>85.019518000000005</v>
      </c>
      <c r="H26">
        <v>87.14</v>
      </c>
    </row>
    <row r="27" spans="1:11" x14ac:dyDescent="0.25">
      <c r="A27" t="str">
        <f t="shared" si="1"/>
        <v>2014Visited a dental health care worker in previous yearFemaleNon-Maori</v>
      </c>
      <c r="B27">
        <v>2014</v>
      </c>
      <c r="C27" t="s">
        <v>98</v>
      </c>
      <c r="D27" t="s">
        <v>7</v>
      </c>
      <c r="E27" t="s">
        <v>10</v>
      </c>
      <c r="F27">
        <v>83.402000000000001</v>
      </c>
      <c r="G27">
        <v>85.383188000000004</v>
      </c>
      <c r="H27">
        <v>87.164000000000001</v>
      </c>
    </row>
    <row r="28" spans="1:11" x14ac:dyDescent="0.25">
      <c r="A28" t="str">
        <f t="shared" si="1"/>
        <v>2015Visited a dental health care worker in previous yearFemaleNon-Maori</v>
      </c>
      <c r="B28">
        <v>2015</v>
      </c>
      <c r="C28" t="s">
        <v>98</v>
      </c>
      <c r="D28" t="s">
        <v>7</v>
      </c>
      <c r="E28" t="s">
        <v>10</v>
      </c>
      <c r="F28">
        <v>79.085999999999999</v>
      </c>
      <c r="G28">
        <v>82.364271000000002</v>
      </c>
      <c r="H28">
        <v>85.224999999999994</v>
      </c>
    </row>
    <row r="29" spans="1:11" x14ac:dyDescent="0.25">
      <c r="A29" t="str">
        <f t="shared" si="1"/>
        <v>2016Visited a dental health care worker in previous yearFemaleNon-Maori</v>
      </c>
      <c r="B29">
        <v>2016</v>
      </c>
      <c r="C29" t="s">
        <v>98</v>
      </c>
      <c r="D29" t="s">
        <v>7</v>
      </c>
      <c r="E29" t="s">
        <v>10</v>
      </c>
      <c r="F29">
        <v>80.811000000000007</v>
      </c>
      <c r="G29">
        <v>83.827387999999999</v>
      </c>
      <c r="H29">
        <v>86.448999999999998</v>
      </c>
    </row>
    <row r="30" spans="1:11" x14ac:dyDescent="0.25">
      <c r="A30" t="str">
        <f t="shared" si="1"/>
        <v>2006Visited a dental health care worker in previous yearMaleMaori</v>
      </c>
      <c r="B30">
        <v>2006</v>
      </c>
      <c r="C30" t="s">
        <v>98</v>
      </c>
      <c r="D30" t="s">
        <v>6</v>
      </c>
      <c r="E30" t="s">
        <v>9</v>
      </c>
      <c r="F30">
        <v>69.971000000000004</v>
      </c>
      <c r="G30">
        <v>74.030435999999995</v>
      </c>
      <c r="H30">
        <v>77.715999999999994</v>
      </c>
      <c r="I30">
        <v>0.91020000000000001</v>
      </c>
      <c r="J30">
        <v>0.96279999999999999</v>
      </c>
      <c r="K30">
        <v>1.018</v>
      </c>
    </row>
    <row r="31" spans="1:11" x14ac:dyDescent="0.25">
      <c r="A31" t="str">
        <f t="shared" si="1"/>
        <v>2011Visited a dental health care worker in previous yearMaleMaori</v>
      </c>
      <c r="B31">
        <v>2011</v>
      </c>
      <c r="C31" t="s">
        <v>98</v>
      </c>
      <c r="D31" t="s">
        <v>6</v>
      </c>
      <c r="E31" t="s">
        <v>9</v>
      </c>
      <c r="F31">
        <v>71.724000000000004</v>
      </c>
      <c r="G31">
        <v>75.385296999999994</v>
      </c>
      <c r="H31">
        <v>78.712999999999994</v>
      </c>
      <c r="I31">
        <v>0.91320000000000001</v>
      </c>
      <c r="J31">
        <v>0.96909999999999996</v>
      </c>
      <c r="K31">
        <v>1.0289999999999999</v>
      </c>
    </row>
    <row r="32" spans="1:11" x14ac:dyDescent="0.25">
      <c r="A32" t="str">
        <f t="shared" si="1"/>
        <v>2012Visited a dental health care worker in previous yearMaleMaori</v>
      </c>
      <c r="B32">
        <v>2012</v>
      </c>
      <c r="C32" t="s">
        <v>98</v>
      </c>
      <c r="D32" t="s">
        <v>6</v>
      </c>
      <c r="E32" t="s">
        <v>9</v>
      </c>
      <c r="F32">
        <v>74.47</v>
      </c>
      <c r="G32">
        <v>78.547843999999998</v>
      </c>
      <c r="H32">
        <v>82.13</v>
      </c>
      <c r="I32">
        <v>0.90769999999999995</v>
      </c>
      <c r="J32">
        <v>0.96360000000000001</v>
      </c>
      <c r="K32">
        <v>1.0229999999999999</v>
      </c>
    </row>
    <row r="33" spans="1:11" x14ac:dyDescent="0.25">
      <c r="A33" t="str">
        <f t="shared" si="1"/>
        <v>2013Visited a dental health care worker in previous yearMaleMaori</v>
      </c>
      <c r="B33">
        <v>2013</v>
      </c>
      <c r="C33" t="s">
        <v>98</v>
      </c>
      <c r="D33" t="s">
        <v>6</v>
      </c>
      <c r="E33" t="s">
        <v>9</v>
      </c>
      <c r="F33">
        <v>79.039000000000001</v>
      </c>
      <c r="G33">
        <v>82.420088000000007</v>
      </c>
      <c r="H33">
        <v>85.356999999999999</v>
      </c>
      <c r="I33">
        <v>0.94779999999999998</v>
      </c>
      <c r="J33">
        <v>0.99180000000000001</v>
      </c>
      <c r="K33">
        <v>1.038</v>
      </c>
    </row>
    <row r="34" spans="1:11" x14ac:dyDescent="0.25">
      <c r="A34" t="str">
        <f t="shared" si="1"/>
        <v>2014Visited a dental health care worker in previous yearMaleMaori</v>
      </c>
      <c r="B34">
        <v>2014</v>
      </c>
      <c r="C34" t="s">
        <v>98</v>
      </c>
      <c r="D34" t="s">
        <v>6</v>
      </c>
      <c r="E34" t="s">
        <v>9</v>
      </c>
      <c r="F34">
        <v>78.634</v>
      </c>
      <c r="G34">
        <v>81.938933000000006</v>
      </c>
      <c r="H34">
        <v>84.831000000000003</v>
      </c>
      <c r="I34">
        <v>0.92759999999999998</v>
      </c>
      <c r="J34">
        <v>0.97309999999999997</v>
      </c>
      <c r="K34">
        <v>1.0209999999999999</v>
      </c>
    </row>
    <row r="35" spans="1:11" x14ac:dyDescent="0.25">
      <c r="A35" t="str">
        <f t="shared" si="1"/>
        <v>2015Visited a dental health care worker in previous yearMaleMaori</v>
      </c>
      <c r="B35">
        <v>2015</v>
      </c>
      <c r="C35" t="s">
        <v>98</v>
      </c>
      <c r="D35" t="s">
        <v>6</v>
      </c>
      <c r="E35" t="s">
        <v>9</v>
      </c>
      <c r="F35">
        <v>77.671999999999997</v>
      </c>
      <c r="G35">
        <v>81.281904999999995</v>
      </c>
      <c r="H35">
        <v>84.424999999999997</v>
      </c>
      <c r="I35">
        <v>0.94120000000000004</v>
      </c>
      <c r="J35">
        <v>0.99239999999999995</v>
      </c>
      <c r="K35">
        <v>1.046</v>
      </c>
    </row>
    <row r="36" spans="1:11" x14ac:dyDescent="0.25">
      <c r="A36" t="str">
        <f t="shared" si="1"/>
        <v>2016Visited a dental health care worker in previous yearMaleMaori</v>
      </c>
      <c r="B36">
        <v>2016</v>
      </c>
      <c r="C36" t="s">
        <v>98</v>
      </c>
      <c r="D36" t="s">
        <v>6</v>
      </c>
      <c r="E36" t="s">
        <v>9</v>
      </c>
      <c r="F36">
        <v>79.313000000000002</v>
      </c>
      <c r="G36">
        <v>82.914711999999994</v>
      </c>
      <c r="H36">
        <v>86</v>
      </c>
      <c r="I36">
        <v>0.94640000000000002</v>
      </c>
      <c r="J36">
        <v>0.99809999999999999</v>
      </c>
      <c r="K36">
        <v>1.0529999999999999</v>
      </c>
    </row>
    <row r="37" spans="1:11" x14ac:dyDescent="0.25">
      <c r="A37" t="str">
        <f t="shared" si="1"/>
        <v>2006Visited a dental health care worker in previous yearMaleNon-Maori</v>
      </c>
      <c r="B37">
        <v>2006</v>
      </c>
      <c r="C37" t="s">
        <v>98</v>
      </c>
      <c r="D37" t="s">
        <v>6</v>
      </c>
      <c r="E37" t="s">
        <v>10</v>
      </c>
      <c r="F37">
        <v>74.569999999999993</v>
      </c>
      <c r="G37">
        <v>76.887468999999996</v>
      </c>
      <c r="H37">
        <v>79.052999999999997</v>
      </c>
    </row>
    <row r="38" spans="1:11" x14ac:dyDescent="0.25">
      <c r="A38" t="str">
        <f t="shared" si="1"/>
        <v>2011Visited a dental health care worker in previous yearMaleNon-Maori</v>
      </c>
      <c r="B38">
        <v>2011</v>
      </c>
      <c r="C38" t="s">
        <v>98</v>
      </c>
      <c r="D38" t="s">
        <v>6</v>
      </c>
      <c r="E38" t="s">
        <v>10</v>
      </c>
      <c r="F38">
        <v>74.146000000000001</v>
      </c>
      <c r="G38">
        <v>77.413763000000003</v>
      </c>
      <c r="H38">
        <v>80.378</v>
      </c>
    </row>
    <row r="39" spans="1:11" x14ac:dyDescent="0.25">
      <c r="A39" t="str">
        <f t="shared" si="1"/>
        <v>2012Visited a dental health care worker in previous yearMaleNon-Maori</v>
      </c>
      <c r="B39">
        <v>2012</v>
      </c>
      <c r="C39" t="s">
        <v>98</v>
      </c>
      <c r="D39" t="s">
        <v>6</v>
      </c>
      <c r="E39" t="s">
        <v>10</v>
      </c>
      <c r="F39">
        <v>78.594999999999999</v>
      </c>
      <c r="G39">
        <v>81.600719999999995</v>
      </c>
      <c r="H39">
        <v>84.269000000000005</v>
      </c>
    </row>
    <row r="40" spans="1:11" x14ac:dyDescent="0.25">
      <c r="A40" t="str">
        <f t="shared" si="1"/>
        <v>2013Visited a dental health care worker in previous yearMaleNon-Maori</v>
      </c>
      <c r="B40">
        <v>2013</v>
      </c>
      <c r="C40" t="s">
        <v>98</v>
      </c>
      <c r="D40" t="s">
        <v>6</v>
      </c>
      <c r="E40" t="s">
        <v>10</v>
      </c>
      <c r="F40">
        <v>80.412000000000006</v>
      </c>
      <c r="G40">
        <v>83.154183000000003</v>
      </c>
      <c r="H40">
        <v>85.581000000000003</v>
      </c>
    </row>
    <row r="41" spans="1:11" x14ac:dyDescent="0.25">
      <c r="A41" t="str">
        <f t="shared" si="1"/>
        <v>2014Visited a dental health care worker in previous yearMaleNon-Maori</v>
      </c>
      <c r="B41">
        <v>2014</v>
      </c>
      <c r="C41" t="s">
        <v>98</v>
      </c>
      <c r="D41" t="s">
        <v>6</v>
      </c>
      <c r="E41" t="s">
        <v>10</v>
      </c>
      <c r="F41">
        <v>81.665000000000006</v>
      </c>
      <c r="G41">
        <v>84.260165999999998</v>
      </c>
      <c r="H41">
        <v>86.548000000000002</v>
      </c>
    </row>
    <row r="42" spans="1:11" x14ac:dyDescent="0.25">
      <c r="A42" t="str">
        <f t="shared" si="1"/>
        <v>2015Visited a dental health care worker in previous yearMaleNon-Maori</v>
      </c>
      <c r="B42">
        <v>2015</v>
      </c>
      <c r="C42" t="s">
        <v>98</v>
      </c>
      <c r="D42" t="s">
        <v>6</v>
      </c>
      <c r="E42" t="s">
        <v>10</v>
      </c>
      <c r="F42">
        <v>78.983999999999995</v>
      </c>
      <c r="G42">
        <v>81.946717000000007</v>
      </c>
      <c r="H42">
        <v>84.573999999999998</v>
      </c>
    </row>
    <row r="43" spans="1:11" x14ac:dyDescent="0.25">
      <c r="A43" t="str">
        <f t="shared" si="1"/>
        <v>2016Visited a dental health care worker in previous yearMaleNon-Maori</v>
      </c>
      <c r="B43">
        <v>2016</v>
      </c>
      <c r="C43" t="s">
        <v>98</v>
      </c>
      <c r="D43" t="s">
        <v>6</v>
      </c>
      <c r="E43" t="s">
        <v>10</v>
      </c>
      <c r="F43">
        <v>79.977000000000004</v>
      </c>
      <c r="G43">
        <v>83.228970000000004</v>
      </c>
      <c r="H43">
        <v>86.045000000000002</v>
      </c>
    </row>
    <row r="44" spans="1:11" x14ac:dyDescent="0.25">
      <c r="A44" t="str">
        <f t="shared" si="1"/>
        <v>2011Had any teeth extracted due to decay, abscess or infection in previous yearAllSexMaori</v>
      </c>
      <c r="B44">
        <v>2011</v>
      </c>
      <c r="C44" t="s">
        <v>101</v>
      </c>
      <c r="D44" t="s">
        <v>5</v>
      </c>
      <c r="E44" t="s">
        <v>9</v>
      </c>
      <c r="F44">
        <v>4.3810000000000002</v>
      </c>
      <c r="G44">
        <v>5.7668100000000004</v>
      </c>
      <c r="H44">
        <v>7.556</v>
      </c>
      <c r="I44">
        <v>1.147</v>
      </c>
      <c r="J44">
        <v>1.6879999999999999</v>
      </c>
      <c r="K44">
        <v>2.484</v>
      </c>
    </row>
    <row r="45" spans="1:11" x14ac:dyDescent="0.25">
      <c r="A45" t="str">
        <f t="shared" si="1"/>
        <v>2012Had any teeth extracted due to decay, abscess or infection in previous yearAllSexMaori</v>
      </c>
      <c r="B45">
        <v>2012</v>
      </c>
      <c r="C45" t="s">
        <v>101</v>
      </c>
      <c r="D45" t="s">
        <v>5</v>
      </c>
      <c r="E45" t="s">
        <v>9</v>
      </c>
      <c r="F45">
        <v>4.008</v>
      </c>
      <c r="G45">
        <v>5.4101889999999999</v>
      </c>
      <c r="H45">
        <v>7.266</v>
      </c>
      <c r="I45">
        <v>1.1759999999999999</v>
      </c>
      <c r="J45">
        <v>1.706</v>
      </c>
      <c r="K45">
        <v>2.476</v>
      </c>
    </row>
    <row r="46" spans="1:11" x14ac:dyDescent="0.25">
      <c r="A46" t="str">
        <f t="shared" si="1"/>
        <v>2013Had any teeth extracted due to decay, abscess or infection in previous yearAllSexMaori</v>
      </c>
      <c r="B46">
        <v>2013</v>
      </c>
      <c r="C46" t="s">
        <v>101</v>
      </c>
      <c r="D46" t="s">
        <v>5</v>
      </c>
      <c r="E46" t="s">
        <v>9</v>
      </c>
      <c r="F46">
        <v>4.3040000000000003</v>
      </c>
      <c r="G46">
        <v>5.5692500000000003</v>
      </c>
      <c r="H46">
        <v>7.1790000000000003</v>
      </c>
      <c r="I46">
        <v>0.96799999999999997</v>
      </c>
      <c r="J46">
        <v>1.4670000000000001</v>
      </c>
      <c r="K46">
        <v>2.2240000000000002</v>
      </c>
    </row>
    <row r="47" spans="1:11" x14ac:dyDescent="0.25">
      <c r="A47" t="str">
        <f t="shared" si="1"/>
        <v>2014Had any teeth extracted due to decay, abscess or infection in previous yearAllSexMaori</v>
      </c>
      <c r="B47">
        <v>2014</v>
      </c>
      <c r="C47" t="s">
        <v>101</v>
      </c>
      <c r="D47" t="s">
        <v>5</v>
      </c>
      <c r="E47" t="s">
        <v>9</v>
      </c>
      <c r="F47">
        <v>3.8250000000000002</v>
      </c>
      <c r="G47">
        <v>5.1249799999999999</v>
      </c>
      <c r="H47">
        <v>6.835</v>
      </c>
      <c r="I47">
        <v>1.246</v>
      </c>
      <c r="J47">
        <v>1.863</v>
      </c>
      <c r="K47">
        <v>2.7850000000000001</v>
      </c>
    </row>
    <row r="48" spans="1:11" x14ac:dyDescent="0.25">
      <c r="A48" t="str">
        <f t="shared" si="1"/>
        <v>2015Had any teeth extracted due to decay, abscess or infection in previous yearAllSexMaori</v>
      </c>
      <c r="B48">
        <v>2015</v>
      </c>
      <c r="C48" t="s">
        <v>101</v>
      </c>
      <c r="D48" t="s">
        <v>5</v>
      </c>
      <c r="E48" t="s">
        <v>9</v>
      </c>
      <c r="F48">
        <v>3.6309999999999998</v>
      </c>
      <c r="G48">
        <v>4.9240199999999996</v>
      </c>
      <c r="H48">
        <v>6.508</v>
      </c>
      <c r="I48">
        <v>1.093</v>
      </c>
      <c r="J48">
        <v>1.724</v>
      </c>
      <c r="K48">
        <v>2.718</v>
      </c>
    </row>
    <row r="49" spans="1:11" x14ac:dyDescent="0.25">
      <c r="A49" t="str">
        <f t="shared" si="1"/>
        <v>2016Had any teeth extracted due to decay, abscess or infection in previous yearAllSexMaori</v>
      </c>
      <c r="B49">
        <v>2016</v>
      </c>
      <c r="C49" t="s">
        <v>101</v>
      </c>
      <c r="D49" t="s">
        <v>5</v>
      </c>
      <c r="E49" t="s">
        <v>9</v>
      </c>
      <c r="F49">
        <v>3.4849999999999999</v>
      </c>
      <c r="G49">
        <v>4.9386029999999996</v>
      </c>
      <c r="H49">
        <v>6.7670000000000003</v>
      </c>
      <c r="I49">
        <v>0.84809999999999997</v>
      </c>
      <c r="J49">
        <v>1.2969999999999999</v>
      </c>
      <c r="K49">
        <v>1.984</v>
      </c>
    </row>
    <row r="50" spans="1:11" x14ac:dyDescent="0.25">
      <c r="A50" t="str">
        <f t="shared" si="1"/>
        <v>2011Had any teeth extracted due to decay, abscess or infection in previous yearAllSexNon-Maori</v>
      </c>
      <c r="B50">
        <v>2011</v>
      </c>
      <c r="C50" t="s">
        <v>101</v>
      </c>
      <c r="D50" t="s">
        <v>5</v>
      </c>
      <c r="E50" t="s">
        <v>10</v>
      </c>
      <c r="F50">
        <v>2.5190000000000001</v>
      </c>
      <c r="G50">
        <v>3.38551</v>
      </c>
      <c r="H50">
        <v>4.4450000000000003</v>
      </c>
    </row>
    <row r="51" spans="1:11" x14ac:dyDescent="0.25">
      <c r="A51" t="str">
        <f t="shared" si="1"/>
        <v>2012Had any teeth extracted due to decay, abscess or infection in previous yearAllSexNon-Maori</v>
      </c>
      <c r="B51">
        <v>2012</v>
      </c>
      <c r="C51" t="s">
        <v>101</v>
      </c>
      <c r="D51" t="s">
        <v>5</v>
      </c>
      <c r="E51" t="s">
        <v>10</v>
      </c>
      <c r="F51">
        <v>2.4700000000000002</v>
      </c>
      <c r="G51">
        <v>3.1514359999999999</v>
      </c>
      <c r="H51">
        <v>3.9569999999999999</v>
      </c>
    </row>
    <row r="52" spans="1:11" x14ac:dyDescent="0.25">
      <c r="A52" t="str">
        <f t="shared" si="1"/>
        <v>2013Had any teeth extracted due to decay, abscess or infection in previous yearAllSexNon-Maori</v>
      </c>
      <c r="B52">
        <v>2013</v>
      </c>
      <c r="C52" t="s">
        <v>101</v>
      </c>
      <c r="D52" t="s">
        <v>5</v>
      </c>
      <c r="E52" t="s">
        <v>10</v>
      </c>
      <c r="F52">
        <v>2.8140000000000001</v>
      </c>
      <c r="G52">
        <v>3.811239</v>
      </c>
      <c r="H52">
        <v>5.0359999999999996</v>
      </c>
    </row>
    <row r="53" spans="1:11" x14ac:dyDescent="0.25">
      <c r="A53" t="str">
        <f t="shared" si="1"/>
        <v>2014Had any teeth extracted due to decay, abscess or infection in previous yearAllSexNon-Maori</v>
      </c>
      <c r="B53">
        <v>2014</v>
      </c>
      <c r="C53" t="s">
        <v>101</v>
      </c>
      <c r="D53" t="s">
        <v>5</v>
      </c>
      <c r="E53" t="s">
        <v>10</v>
      </c>
      <c r="F53">
        <v>2</v>
      </c>
      <c r="G53">
        <v>2.768427</v>
      </c>
      <c r="H53">
        <v>3.7269999999999999</v>
      </c>
    </row>
    <row r="54" spans="1:11" x14ac:dyDescent="0.25">
      <c r="A54" t="str">
        <f t="shared" si="1"/>
        <v>2015Had any teeth extracted due to decay, abscess or infection in previous yearAllSexNon-Maori</v>
      </c>
      <c r="B54">
        <v>2015</v>
      </c>
      <c r="C54" t="s">
        <v>101</v>
      </c>
      <c r="D54" t="s">
        <v>5</v>
      </c>
      <c r="E54" t="s">
        <v>10</v>
      </c>
      <c r="F54">
        <v>2.1</v>
      </c>
      <c r="G54">
        <v>2.8582619999999999</v>
      </c>
      <c r="H54">
        <v>3.794</v>
      </c>
    </row>
    <row r="55" spans="1:11" x14ac:dyDescent="0.25">
      <c r="A55" t="str">
        <f t="shared" si="1"/>
        <v>2016Had any teeth extracted due to decay, abscess or infection in previous yearAllSexNon-Maori</v>
      </c>
      <c r="B55">
        <v>2016</v>
      </c>
      <c r="C55" t="s">
        <v>101</v>
      </c>
      <c r="D55" t="s">
        <v>5</v>
      </c>
      <c r="E55" t="s">
        <v>10</v>
      </c>
      <c r="F55">
        <v>2.8759999999999999</v>
      </c>
      <c r="G55">
        <v>3.824255</v>
      </c>
      <c r="H55">
        <v>4.9749999999999996</v>
      </c>
    </row>
    <row r="56" spans="1:11" x14ac:dyDescent="0.25">
      <c r="A56" t="str">
        <f t="shared" si="1"/>
        <v>2011Had any teeth extracted due to decay, abscess or infection in previous yearFemaleMaori</v>
      </c>
      <c r="B56">
        <v>2011</v>
      </c>
      <c r="C56" t="s">
        <v>101</v>
      </c>
      <c r="D56" t="s">
        <v>7</v>
      </c>
      <c r="E56" t="s">
        <v>9</v>
      </c>
      <c r="F56">
        <v>3.585</v>
      </c>
      <c r="G56">
        <v>5.4739690000000003</v>
      </c>
      <c r="H56">
        <v>8.2720000000000002</v>
      </c>
      <c r="I56">
        <v>1.0660000000000001</v>
      </c>
      <c r="J56">
        <v>1.901</v>
      </c>
      <c r="K56">
        <v>3.391</v>
      </c>
    </row>
    <row r="57" spans="1:11" x14ac:dyDescent="0.25">
      <c r="A57" t="str">
        <f t="shared" si="1"/>
        <v>2012Had any teeth extracted due to decay, abscess or infection in previous yearFemaleMaori</v>
      </c>
      <c r="B57">
        <v>2012</v>
      </c>
      <c r="C57" t="s">
        <v>101</v>
      </c>
      <c r="D57" t="s">
        <v>7</v>
      </c>
      <c r="E57" t="s">
        <v>9</v>
      </c>
      <c r="F57">
        <v>4.2249999999999996</v>
      </c>
      <c r="G57">
        <v>6.4275859999999998</v>
      </c>
      <c r="H57">
        <v>9.6620000000000008</v>
      </c>
      <c r="I57">
        <v>0.99329999999999996</v>
      </c>
      <c r="J57">
        <v>1.766</v>
      </c>
      <c r="K57">
        <v>3.141</v>
      </c>
    </row>
    <row r="58" spans="1:11" x14ac:dyDescent="0.25">
      <c r="A58" t="str">
        <f t="shared" si="1"/>
        <v>2013Had any teeth extracted due to decay, abscess or infection in previous yearFemaleMaori</v>
      </c>
      <c r="B58">
        <v>2013</v>
      </c>
      <c r="C58" t="s">
        <v>101</v>
      </c>
      <c r="D58" t="s">
        <v>7</v>
      </c>
      <c r="E58" t="s">
        <v>9</v>
      </c>
      <c r="F58">
        <v>2.806</v>
      </c>
      <c r="G58">
        <v>4.2398699999999998</v>
      </c>
      <c r="H58">
        <v>6.12</v>
      </c>
      <c r="I58">
        <v>0.57240000000000002</v>
      </c>
      <c r="J58">
        <v>0.98040000000000005</v>
      </c>
      <c r="K58">
        <v>1.679</v>
      </c>
    </row>
    <row r="59" spans="1:11" x14ac:dyDescent="0.25">
      <c r="A59" t="str">
        <f t="shared" si="1"/>
        <v>2014Had any teeth extracted due to decay, abscess or infection in previous yearFemaleMaori</v>
      </c>
      <c r="B59">
        <v>2014</v>
      </c>
      <c r="C59" t="s">
        <v>101</v>
      </c>
      <c r="D59" t="s">
        <v>7</v>
      </c>
      <c r="E59" t="s">
        <v>9</v>
      </c>
      <c r="F59">
        <v>3.5489999999999999</v>
      </c>
      <c r="G59">
        <v>5.369586</v>
      </c>
      <c r="H59">
        <v>8.0470000000000006</v>
      </c>
      <c r="I59">
        <v>1.3129999999999999</v>
      </c>
      <c r="J59">
        <v>2.5169999999999999</v>
      </c>
      <c r="K59">
        <v>4.8250000000000002</v>
      </c>
    </row>
    <row r="60" spans="1:11" x14ac:dyDescent="0.25">
      <c r="A60" t="str">
        <f t="shared" si="1"/>
        <v>2015Had any teeth extracted due to decay, abscess or infection in previous yearFemaleMaori</v>
      </c>
      <c r="B60">
        <v>2015</v>
      </c>
      <c r="C60" t="s">
        <v>101</v>
      </c>
      <c r="D60" t="s">
        <v>7</v>
      </c>
      <c r="E60" t="s">
        <v>9</v>
      </c>
      <c r="F60">
        <v>2.6619999999999999</v>
      </c>
      <c r="G60">
        <v>4.1781990000000002</v>
      </c>
      <c r="H60">
        <v>6.2130000000000001</v>
      </c>
      <c r="I60">
        <v>0.77359999999999995</v>
      </c>
      <c r="J60">
        <v>1.383</v>
      </c>
      <c r="K60">
        <v>2.4740000000000002</v>
      </c>
    </row>
    <row r="61" spans="1:11" x14ac:dyDescent="0.25">
      <c r="A61" t="str">
        <f t="shared" si="1"/>
        <v>2016Had any teeth extracted due to decay, abscess or infection in previous yearFemaleMaori</v>
      </c>
      <c r="B61">
        <v>2016</v>
      </c>
      <c r="C61" t="s">
        <v>101</v>
      </c>
      <c r="D61" t="s">
        <v>7</v>
      </c>
      <c r="E61" t="s">
        <v>9</v>
      </c>
      <c r="F61">
        <v>1.7509999999999999</v>
      </c>
      <c r="G61">
        <v>3.0110980000000001</v>
      </c>
      <c r="H61">
        <v>4.8029999999999999</v>
      </c>
      <c r="I61">
        <v>0.43290000000000001</v>
      </c>
      <c r="J61">
        <v>0.82879999999999998</v>
      </c>
      <c r="K61">
        <v>1.587</v>
      </c>
    </row>
    <row r="62" spans="1:11" x14ac:dyDescent="0.25">
      <c r="A62" t="str">
        <f t="shared" ref="A62:A79" si="2">B62&amp;C62&amp;D62&amp;E62</f>
        <v>2011Had any teeth extracted due to decay, abscess or infection in previous yearFemaleNon-Maori</v>
      </c>
      <c r="B62">
        <v>2011</v>
      </c>
      <c r="C62" t="s">
        <v>101</v>
      </c>
      <c r="D62" t="s">
        <v>7</v>
      </c>
      <c r="E62" t="s">
        <v>10</v>
      </c>
      <c r="F62">
        <v>1.766</v>
      </c>
      <c r="G62">
        <v>2.8751129999999998</v>
      </c>
      <c r="H62">
        <v>4.4029999999999996</v>
      </c>
    </row>
    <row r="63" spans="1:11" x14ac:dyDescent="0.25">
      <c r="A63" t="str">
        <f t="shared" si="2"/>
        <v>2012Had any teeth extracted due to decay, abscess or infection in previous yearFemaleNon-Maori</v>
      </c>
      <c r="B63">
        <v>2012</v>
      </c>
      <c r="C63" t="s">
        <v>101</v>
      </c>
      <c r="D63" t="s">
        <v>7</v>
      </c>
      <c r="E63" t="s">
        <v>10</v>
      </c>
      <c r="F63">
        <v>2.472</v>
      </c>
      <c r="G63">
        <v>3.5953300000000001</v>
      </c>
      <c r="H63">
        <v>5.0380000000000003</v>
      </c>
    </row>
    <row r="64" spans="1:11" x14ac:dyDescent="0.25">
      <c r="A64" t="str">
        <f t="shared" si="2"/>
        <v>2013Had any teeth extracted due to decay, abscess or infection in previous yearFemaleNon-Maori</v>
      </c>
      <c r="B64">
        <v>2013</v>
      </c>
      <c r="C64" t="s">
        <v>101</v>
      </c>
      <c r="D64" t="s">
        <v>7</v>
      </c>
      <c r="E64" t="s">
        <v>10</v>
      </c>
      <c r="F64">
        <v>2.8839999999999999</v>
      </c>
      <c r="G64">
        <v>4.3472330000000001</v>
      </c>
      <c r="H64">
        <v>6.2629999999999999</v>
      </c>
    </row>
    <row r="65" spans="1:11" x14ac:dyDescent="0.25">
      <c r="A65" t="str">
        <f t="shared" si="2"/>
        <v>2014Had any teeth extracted due to decay, abscess or infection in previous yearFemaleNon-Maori</v>
      </c>
      <c r="B65">
        <v>2014</v>
      </c>
      <c r="C65" t="s">
        <v>101</v>
      </c>
      <c r="D65" t="s">
        <v>7</v>
      </c>
      <c r="E65" t="s">
        <v>10</v>
      </c>
      <c r="F65">
        <v>1.3169999999999999</v>
      </c>
      <c r="G65">
        <v>2.1576420000000001</v>
      </c>
      <c r="H65">
        <v>3.3239999999999998</v>
      </c>
    </row>
    <row r="66" spans="1:11" x14ac:dyDescent="0.25">
      <c r="A66" t="str">
        <f t="shared" si="2"/>
        <v>2015Had any teeth extracted due to decay, abscess or infection in previous yearFemaleNon-Maori</v>
      </c>
      <c r="B66">
        <v>2015</v>
      </c>
      <c r="C66" t="s">
        <v>101</v>
      </c>
      <c r="D66" t="s">
        <v>7</v>
      </c>
      <c r="E66" t="s">
        <v>10</v>
      </c>
      <c r="F66">
        <v>2.0499999999999998</v>
      </c>
      <c r="G66">
        <v>3.0402610000000001</v>
      </c>
      <c r="H66">
        <v>4.3289999999999997</v>
      </c>
    </row>
    <row r="67" spans="1:11" x14ac:dyDescent="0.25">
      <c r="A67" t="str">
        <f t="shared" si="2"/>
        <v>2016Had any teeth extracted due to decay, abscess or infection in previous yearFemaleNon-Maori</v>
      </c>
      <c r="B67">
        <v>2016</v>
      </c>
      <c r="C67" t="s">
        <v>101</v>
      </c>
      <c r="D67" t="s">
        <v>7</v>
      </c>
      <c r="E67" t="s">
        <v>10</v>
      </c>
      <c r="F67">
        <v>2.4359999999999999</v>
      </c>
      <c r="G67">
        <v>3.6875040000000001</v>
      </c>
      <c r="H67">
        <v>5.3339999999999996</v>
      </c>
    </row>
    <row r="68" spans="1:11" x14ac:dyDescent="0.25">
      <c r="A68" t="str">
        <f t="shared" si="2"/>
        <v>2011Had any teeth extracted due to decay, abscess or infection in previous yearMaleMaori</v>
      </c>
      <c r="B68">
        <v>2011</v>
      </c>
      <c r="C68" t="s">
        <v>101</v>
      </c>
      <c r="D68" t="s">
        <v>6</v>
      </c>
      <c r="E68" t="s">
        <v>9</v>
      </c>
      <c r="F68">
        <v>4.2859999999999996</v>
      </c>
      <c r="G68">
        <v>6.0481210000000001</v>
      </c>
      <c r="H68">
        <v>8.4700000000000006</v>
      </c>
      <c r="I68">
        <v>0.94940000000000002</v>
      </c>
      <c r="J68">
        <v>1.54</v>
      </c>
      <c r="K68">
        <v>2.4990000000000001</v>
      </c>
    </row>
    <row r="69" spans="1:11" x14ac:dyDescent="0.25">
      <c r="A69" t="str">
        <f t="shared" si="2"/>
        <v>2012Had any teeth extracted due to decay, abscess or infection in previous yearMaleMaori</v>
      </c>
      <c r="B69">
        <v>2012</v>
      </c>
      <c r="C69" t="s">
        <v>101</v>
      </c>
      <c r="D69" t="s">
        <v>6</v>
      </c>
      <c r="E69" t="s">
        <v>9</v>
      </c>
      <c r="F69">
        <v>2.7919999999999998</v>
      </c>
      <c r="G69">
        <v>4.4554520000000002</v>
      </c>
      <c r="H69">
        <v>6.7069999999999999</v>
      </c>
      <c r="I69">
        <v>0.92569999999999997</v>
      </c>
      <c r="J69">
        <v>1.629</v>
      </c>
      <c r="K69">
        <v>2.8660000000000001</v>
      </c>
    </row>
    <row r="70" spans="1:11" x14ac:dyDescent="0.25">
      <c r="A70" t="str">
        <f t="shared" si="2"/>
        <v>2013Had any teeth extracted due to decay, abscess or infection in previous yearMaleMaori</v>
      </c>
      <c r="B70">
        <v>2013</v>
      </c>
      <c r="C70" t="s">
        <v>101</v>
      </c>
      <c r="D70" t="s">
        <v>6</v>
      </c>
      <c r="E70" t="s">
        <v>9</v>
      </c>
      <c r="F70">
        <v>4.7779999999999996</v>
      </c>
      <c r="G70">
        <v>6.8235239999999999</v>
      </c>
      <c r="H70">
        <v>9.6549999999999994</v>
      </c>
      <c r="I70">
        <v>1.2090000000000001</v>
      </c>
      <c r="J70">
        <v>2.0790000000000002</v>
      </c>
      <c r="K70">
        <v>3.5739999999999998</v>
      </c>
    </row>
    <row r="71" spans="1:11" x14ac:dyDescent="0.25">
      <c r="A71" t="str">
        <f t="shared" si="2"/>
        <v>2014Had any teeth extracted due to decay, abscess or infection in previous yearMaleMaori</v>
      </c>
      <c r="B71">
        <v>2014</v>
      </c>
      <c r="C71" t="s">
        <v>101</v>
      </c>
      <c r="D71" t="s">
        <v>6</v>
      </c>
      <c r="E71" t="s">
        <v>9</v>
      </c>
      <c r="F71">
        <v>3.2320000000000002</v>
      </c>
      <c r="G71">
        <v>4.8853929999999997</v>
      </c>
      <c r="H71">
        <v>7.0490000000000004</v>
      </c>
      <c r="I71">
        <v>0.84850000000000003</v>
      </c>
      <c r="J71">
        <v>1.4550000000000001</v>
      </c>
      <c r="K71">
        <v>2.496</v>
      </c>
    </row>
    <row r="72" spans="1:11" x14ac:dyDescent="0.25">
      <c r="A72" t="str">
        <f t="shared" si="2"/>
        <v>2015Had any teeth extracted due to decay, abscess or infection in previous yearMaleMaori</v>
      </c>
      <c r="B72">
        <v>2015</v>
      </c>
      <c r="C72" t="s">
        <v>101</v>
      </c>
      <c r="D72" t="s">
        <v>6</v>
      </c>
      <c r="E72" t="s">
        <v>9</v>
      </c>
      <c r="F72">
        <v>3.778</v>
      </c>
      <c r="G72">
        <v>5.628895</v>
      </c>
      <c r="H72">
        <v>8.3079999999999998</v>
      </c>
      <c r="I72">
        <v>1.1419999999999999</v>
      </c>
      <c r="J72">
        <v>2.0840000000000001</v>
      </c>
      <c r="K72">
        <v>3.802</v>
      </c>
    </row>
    <row r="73" spans="1:11" x14ac:dyDescent="0.25">
      <c r="A73" t="str">
        <f t="shared" si="2"/>
        <v>2016Had any teeth extracted due to decay, abscess or infection in previous yearMaleMaori</v>
      </c>
      <c r="B73">
        <v>2016</v>
      </c>
      <c r="C73" t="s">
        <v>101</v>
      </c>
      <c r="D73" t="s">
        <v>6</v>
      </c>
      <c r="E73" t="s">
        <v>9</v>
      </c>
      <c r="F73">
        <v>4.5140000000000002</v>
      </c>
      <c r="G73">
        <v>6.7504710000000001</v>
      </c>
      <c r="H73">
        <v>9.98</v>
      </c>
      <c r="I73">
        <v>0.97209999999999996</v>
      </c>
      <c r="J73">
        <v>1.7110000000000001</v>
      </c>
      <c r="K73">
        <v>3.0110000000000001</v>
      </c>
    </row>
    <row r="74" spans="1:11" x14ac:dyDescent="0.25">
      <c r="A74" t="str">
        <f t="shared" si="2"/>
        <v>2011Had any teeth extracted due to decay, abscess or infection in previous yearMaleNon-Maori</v>
      </c>
      <c r="B74">
        <v>2011</v>
      </c>
      <c r="C74" t="s">
        <v>101</v>
      </c>
      <c r="D74" t="s">
        <v>6</v>
      </c>
      <c r="E74" t="s">
        <v>10</v>
      </c>
      <c r="F74">
        <v>2.6240000000000001</v>
      </c>
      <c r="G74">
        <v>3.8710640000000001</v>
      </c>
      <c r="H74">
        <v>5.484</v>
      </c>
    </row>
    <row r="75" spans="1:11" x14ac:dyDescent="0.25">
      <c r="A75" t="str">
        <f t="shared" si="2"/>
        <v>2012Had any teeth extracted due to decay, abscess or infection in previous yearMaleNon-Maori</v>
      </c>
      <c r="B75">
        <v>2012</v>
      </c>
      <c r="C75" t="s">
        <v>101</v>
      </c>
      <c r="D75" t="s">
        <v>6</v>
      </c>
      <c r="E75" t="s">
        <v>10</v>
      </c>
      <c r="F75">
        <v>1.853</v>
      </c>
      <c r="G75">
        <v>2.730661</v>
      </c>
      <c r="H75">
        <v>3.87</v>
      </c>
    </row>
    <row r="76" spans="1:11" x14ac:dyDescent="0.25">
      <c r="A76" t="str">
        <f t="shared" si="2"/>
        <v>2013Had any teeth extracted due to decay, abscess or infection in previous yearMaleNon-Maori</v>
      </c>
      <c r="B76">
        <v>2013</v>
      </c>
      <c r="C76" t="s">
        <v>101</v>
      </c>
      <c r="D76" t="s">
        <v>6</v>
      </c>
      <c r="E76" t="s">
        <v>10</v>
      </c>
      <c r="F76">
        <v>2.1970000000000001</v>
      </c>
      <c r="G76">
        <v>3.2958470000000002</v>
      </c>
      <c r="H76">
        <v>4.7350000000000003</v>
      </c>
    </row>
    <row r="77" spans="1:11" x14ac:dyDescent="0.25">
      <c r="A77" t="str">
        <f t="shared" si="2"/>
        <v>2014Had any teeth extracted due to decay, abscess or infection in previous yearMaleNon-Maori</v>
      </c>
      <c r="B77">
        <v>2014</v>
      </c>
      <c r="C77" t="s">
        <v>101</v>
      </c>
      <c r="D77" t="s">
        <v>6</v>
      </c>
      <c r="E77" t="s">
        <v>10</v>
      </c>
      <c r="F77">
        <v>2.1509999999999998</v>
      </c>
      <c r="G77">
        <v>3.3498579999999998</v>
      </c>
      <c r="H77">
        <v>4.9550000000000001</v>
      </c>
    </row>
    <row r="78" spans="1:11" x14ac:dyDescent="0.25">
      <c r="A78" t="str">
        <f t="shared" si="2"/>
        <v>2015Had any teeth extracted due to decay, abscess or infection in previous yearMaleNon-Maori</v>
      </c>
      <c r="B78">
        <v>2015</v>
      </c>
      <c r="C78" t="s">
        <v>101</v>
      </c>
      <c r="D78" t="s">
        <v>6</v>
      </c>
      <c r="E78" t="s">
        <v>10</v>
      </c>
      <c r="F78">
        <v>1.8080000000000001</v>
      </c>
      <c r="G78">
        <v>2.6873670000000001</v>
      </c>
      <c r="H78">
        <v>3.8359999999999999</v>
      </c>
    </row>
    <row r="79" spans="1:11" x14ac:dyDescent="0.25">
      <c r="A79" t="str">
        <f t="shared" si="2"/>
        <v>2016Had any teeth extracted due to decay, abscess or infection in previous yearMaleNon-Maori</v>
      </c>
      <c r="B79">
        <v>2016</v>
      </c>
      <c r="C79" t="s">
        <v>101</v>
      </c>
      <c r="D79" t="s">
        <v>6</v>
      </c>
      <c r="E79" t="s">
        <v>10</v>
      </c>
      <c r="F79">
        <v>2.536</v>
      </c>
      <c r="G79">
        <v>3.9554999999999998</v>
      </c>
      <c r="H79">
        <v>5.8550000000000004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7" sqref="C7"/>
    </sheetView>
  </sheetViews>
  <sheetFormatPr defaultRowHeight="13.2" x14ac:dyDescent="0.25"/>
  <cols>
    <col min="10" max="10" width="20.6640625" customWidth="1"/>
  </cols>
  <sheetData>
    <row r="1" spans="1:10" x14ac:dyDescent="0.25">
      <c r="A1">
        <v>1</v>
      </c>
      <c r="C1" s="1" t="s">
        <v>98</v>
      </c>
      <c r="J1" s="1"/>
    </row>
    <row r="2" spans="1:10" x14ac:dyDescent="0.25">
      <c r="A2">
        <v>2</v>
      </c>
      <c r="C2" s="1" t="s">
        <v>101</v>
      </c>
      <c r="J2" s="3"/>
    </row>
    <row r="3" spans="1:10" x14ac:dyDescent="0.25">
      <c r="A3">
        <v>3</v>
      </c>
      <c r="C3" s="1"/>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2019-08-07T03:31:31Z</dcterms:modified>
</cp:coreProperties>
</file>