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6532BCB6-DC2C-4F91-A6D3-40BD78E9BD3C}"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definedName>
    <definedName name="abc">[1]DataAnnualUpdate!$L:$R</definedName>
    <definedName name="ethnicdata">'Māori_Non-Māori historic data'!$A:$K</definedName>
    <definedName name="joinhistrefresh">#REF!</definedName>
    <definedName name="_xlnm.Print_Area" localSheetId="1">'Māori vs Non-Māori'!$A$1:$X$66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8" i="11" l="1"/>
  <c r="BE10" i="16" l="1"/>
  <c r="BB10" i="13"/>
  <c r="A511" i="11" l="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R33" i="16" l="1"/>
  <c r="C33" i="16"/>
  <c r="E39" i="16" s="1"/>
  <c r="BE29" i="16"/>
  <c r="O41" i="16" l="1"/>
  <c r="O45" i="16"/>
  <c r="O49" i="16"/>
  <c r="O53" i="16"/>
  <c r="N43" i="16"/>
  <c r="N47" i="16"/>
  <c r="O40" i="16"/>
  <c r="O44" i="16"/>
  <c r="O48" i="16"/>
  <c r="O52" i="16"/>
  <c r="O39" i="16"/>
  <c r="N42" i="16"/>
  <c r="O47" i="16"/>
  <c r="O55" i="16"/>
  <c r="N44" i="16"/>
  <c r="N49" i="16"/>
  <c r="N53" i="16"/>
  <c r="M43" i="16"/>
  <c r="M47" i="16"/>
  <c r="M51" i="16"/>
  <c r="M55" i="16"/>
  <c r="L41" i="16"/>
  <c r="L45" i="16"/>
  <c r="L49" i="16"/>
  <c r="L53" i="16"/>
  <c r="K43" i="16"/>
  <c r="K47" i="16"/>
  <c r="K51" i="16"/>
  <c r="K55" i="16"/>
  <c r="J41" i="16"/>
  <c r="J45" i="16"/>
  <c r="J49" i="16"/>
  <c r="J53" i="16"/>
  <c r="I43" i="16"/>
  <c r="I47" i="16"/>
  <c r="I51" i="16"/>
  <c r="I55" i="16"/>
  <c r="H41" i="16"/>
  <c r="H45" i="16"/>
  <c r="H49" i="16"/>
  <c r="H53" i="16"/>
  <c r="G43" i="16"/>
  <c r="G47" i="16"/>
  <c r="G51" i="16"/>
  <c r="G55" i="16"/>
  <c r="F41" i="16"/>
  <c r="F45" i="16"/>
  <c r="F49" i="16"/>
  <c r="F53" i="16"/>
  <c r="E43" i="16"/>
  <c r="E47" i="16"/>
  <c r="E51" i="16"/>
  <c r="E55" i="16"/>
  <c r="D41" i="16"/>
  <c r="D45" i="16"/>
  <c r="D49" i="16"/>
  <c r="D53" i="16"/>
  <c r="D54" i="16"/>
  <c r="L48" i="16"/>
  <c r="K50" i="16"/>
  <c r="J48" i="16"/>
  <c r="I46" i="16"/>
  <c r="H44" i="16"/>
  <c r="G42" i="16"/>
  <c r="F40" i="16"/>
  <c r="F39" i="16"/>
  <c r="E54" i="16"/>
  <c r="D39" i="16"/>
  <c r="O42" i="16"/>
  <c r="O50" i="16"/>
  <c r="N45" i="16"/>
  <c r="N50" i="16"/>
  <c r="N54" i="16"/>
  <c r="M40" i="16"/>
  <c r="M44" i="16"/>
  <c r="BN75" i="16" s="1"/>
  <c r="M48" i="16"/>
  <c r="M52" i="16"/>
  <c r="M39" i="16"/>
  <c r="L42" i="16"/>
  <c r="L46" i="16"/>
  <c r="L50" i="16"/>
  <c r="L54" i="16"/>
  <c r="K40" i="16"/>
  <c r="K44" i="16"/>
  <c r="K48" i="16"/>
  <c r="K52" i="16"/>
  <c r="K39" i="16"/>
  <c r="J42" i="16"/>
  <c r="J46" i="16"/>
  <c r="J50" i="16"/>
  <c r="J54" i="16"/>
  <c r="I40" i="16"/>
  <c r="I44" i="16"/>
  <c r="I48" i="16"/>
  <c r="I52" i="16"/>
  <c r="I39" i="16"/>
  <c r="H42" i="16"/>
  <c r="H46" i="16"/>
  <c r="H50" i="16"/>
  <c r="H54" i="16"/>
  <c r="G40" i="16"/>
  <c r="G44" i="16"/>
  <c r="G48" i="16"/>
  <c r="G52" i="16"/>
  <c r="G39" i="16"/>
  <c r="F42" i="16"/>
  <c r="F46" i="16"/>
  <c r="F50" i="16"/>
  <c r="F54" i="16"/>
  <c r="E40" i="16"/>
  <c r="E44" i="16"/>
  <c r="E48" i="16"/>
  <c r="E52" i="16"/>
  <c r="D42" i="16"/>
  <c r="D46" i="16"/>
  <c r="D50" i="16"/>
  <c r="L44" i="16"/>
  <c r="K42" i="16"/>
  <c r="J44" i="16"/>
  <c r="I42" i="16"/>
  <c r="I54" i="16"/>
  <c r="H52" i="16"/>
  <c r="G50" i="16"/>
  <c r="F48" i="16"/>
  <c r="E46" i="16"/>
  <c r="D44" i="16"/>
  <c r="D52" i="16"/>
  <c r="O43" i="16"/>
  <c r="O51" i="16"/>
  <c r="N40" i="16"/>
  <c r="N46" i="16"/>
  <c r="N51" i="16"/>
  <c r="N55" i="16"/>
  <c r="M41" i="16"/>
  <c r="M45" i="16"/>
  <c r="M49" i="16"/>
  <c r="M53" i="16"/>
  <c r="L43" i="16"/>
  <c r="L47" i="16"/>
  <c r="L51" i="16"/>
  <c r="L55" i="16"/>
  <c r="K41" i="16"/>
  <c r="K45" i="16"/>
  <c r="K49" i="16"/>
  <c r="K53" i="16"/>
  <c r="J43" i="16"/>
  <c r="J47" i="16"/>
  <c r="J51" i="16"/>
  <c r="J55" i="16"/>
  <c r="I41" i="16"/>
  <c r="I45" i="16"/>
  <c r="I49" i="16"/>
  <c r="I53" i="16"/>
  <c r="H43" i="16"/>
  <c r="H47" i="16"/>
  <c r="H51" i="16"/>
  <c r="H55" i="16"/>
  <c r="G41" i="16"/>
  <c r="G45" i="16"/>
  <c r="G49" i="16"/>
  <c r="G53" i="16"/>
  <c r="F43" i="16"/>
  <c r="F47" i="16"/>
  <c r="F51" i="16"/>
  <c r="F55" i="16"/>
  <c r="E41" i="16"/>
  <c r="E45" i="16"/>
  <c r="E49" i="16"/>
  <c r="E53" i="16"/>
  <c r="D43" i="16"/>
  <c r="D47" i="16"/>
  <c r="D51" i="16"/>
  <c r="D55" i="16"/>
  <c r="L40" i="16"/>
  <c r="K46" i="16"/>
  <c r="J40" i="16"/>
  <c r="J39" i="16"/>
  <c r="H40" i="16"/>
  <c r="H39" i="16"/>
  <c r="G54" i="16"/>
  <c r="F52" i="16"/>
  <c r="E50" i="16"/>
  <c r="D48" i="16"/>
  <c r="O46" i="16"/>
  <c r="O54" i="16"/>
  <c r="N41" i="16"/>
  <c r="N48" i="16"/>
  <c r="N52" i="16"/>
  <c r="N39" i="16"/>
  <c r="M42" i="16"/>
  <c r="M46" i="16"/>
  <c r="BN77" i="16" s="1"/>
  <c r="M50" i="16"/>
  <c r="M54" i="16"/>
  <c r="L52" i="16"/>
  <c r="L39" i="16"/>
  <c r="K54" i="16"/>
  <c r="J52" i="16"/>
  <c r="I50" i="16"/>
  <c r="H48" i="16"/>
  <c r="G46" i="16"/>
  <c r="F44" i="16"/>
  <c r="E42" i="16"/>
  <c r="D40" i="16"/>
  <c r="X43" i="16"/>
  <c r="X47" i="16"/>
  <c r="X51" i="16"/>
  <c r="X55" i="16"/>
  <c r="W41" i="16"/>
  <c r="W45" i="16"/>
  <c r="W49" i="16"/>
  <c r="W53" i="16"/>
  <c r="V43" i="16"/>
  <c r="V47" i="16"/>
  <c r="V51" i="16"/>
  <c r="V55" i="16"/>
  <c r="U41" i="16"/>
  <c r="U45" i="16"/>
  <c r="U49" i="16"/>
  <c r="U53" i="16"/>
  <c r="T43" i="16"/>
  <c r="T47" i="16"/>
  <c r="T51" i="16"/>
  <c r="T55" i="16"/>
  <c r="S41" i="16"/>
  <c r="S45" i="16"/>
  <c r="S49" i="16"/>
  <c r="S53" i="16"/>
  <c r="X40" i="16"/>
  <c r="X44" i="16"/>
  <c r="X48" i="16"/>
  <c r="X52" i="16"/>
  <c r="X39" i="16"/>
  <c r="W42" i="16"/>
  <c r="W46" i="16"/>
  <c r="W50" i="16"/>
  <c r="W54" i="16"/>
  <c r="V40" i="16"/>
  <c r="V44" i="16"/>
  <c r="V48" i="16"/>
  <c r="V52" i="16"/>
  <c r="V39" i="16"/>
  <c r="U42" i="16"/>
  <c r="U46" i="16"/>
  <c r="U50" i="16"/>
  <c r="U54" i="16"/>
  <c r="T40" i="16"/>
  <c r="T44" i="16"/>
  <c r="T48" i="16"/>
  <c r="T52" i="16"/>
  <c r="T39" i="16"/>
  <c r="S42" i="16"/>
  <c r="S46" i="16"/>
  <c r="S50" i="16"/>
  <c r="S54" i="16"/>
  <c r="X41" i="16"/>
  <c r="X45" i="16"/>
  <c r="X49" i="16"/>
  <c r="X53" i="16"/>
  <c r="W43" i="16"/>
  <c r="W47" i="16"/>
  <c r="W51" i="16"/>
  <c r="W55" i="16"/>
  <c r="V41" i="16"/>
  <c r="V45" i="16"/>
  <c r="V49" i="16"/>
  <c r="V53" i="16"/>
  <c r="U43" i="16"/>
  <c r="U47" i="16"/>
  <c r="U51" i="16"/>
  <c r="U55" i="16"/>
  <c r="T41" i="16"/>
  <c r="T45" i="16"/>
  <c r="T49" i="16"/>
  <c r="T53" i="16"/>
  <c r="S43" i="16"/>
  <c r="S47" i="16"/>
  <c r="S51" i="16"/>
  <c r="S55" i="16"/>
  <c r="X42" i="16"/>
  <c r="X46" i="16"/>
  <c r="X50" i="16"/>
  <c r="X54" i="16"/>
  <c r="W40" i="16"/>
  <c r="W44" i="16"/>
  <c r="W48" i="16"/>
  <c r="W52" i="16"/>
  <c r="W39" i="16"/>
  <c r="V42" i="16"/>
  <c r="V46" i="16"/>
  <c r="V50" i="16"/>
  <c r="V54" i="16"/>
  <c r="U40" i="16"/>
  <c r="U44" i="16"/>
  <c r="U48" i="16"/>
  <c r="U52" i="16"/>
  <c r="U39" i="16"/>
  <c r="T42" i="16"/>
  <c r="T46" i="16"/>
  <c r="T50" i="16"/>
  <c r="T54" i="16"/>
  <c r="S40" i="16"/>
  <c r="S44" i="16"/>
  <c r="S48" i="16"/>
  <c r="S52" i="16"/>
  <c r="S39" i="16"/>
  <c r="BT71" i="16"/>
  <c r="BT75" i="16"/>
  <c r="BT79" i="16"/>
  <c r="BT83" i="16"/>
  <c r="BT70" i="16"/>
  <c r="BT56" i="16"/>
  <c r="BT60" i="16"/>
  <c r="BT64" i="16"/>
  <c r="BT68" i="16"/>
  <c r="BT36" i="16"/>
  <c r="BT40" i="16"/>
  <c r="BT44" i="16"/>
  <c r="BT48" i="16"/>
  <c r="BT35" i="16"/>
  <c r="BH71" i="16"/>
  <c r="BH75" i="16"/>
  <c r="BH79" i="16"/>
  <c r="BH83" i="16"/>
  <c r="BH70" i="16"/>
  <c r="BG74" i="16"/>
  <c r="BG78" i="16"/>
  <c r="BG82" i="16"/>
  <c r="BG86" i="16"/>
  <c r="BH55" i="16"/>
  <c r="BH59" i="16"/>
  <c r="BH63" i="16"/>
  <c r="BH67" i="16"/>
  <c r="BG55" i="16"/>
  <c r="BG59" i="16"/>
  <c r="BG63" i="16"/>
  <c r="BG67" i="16"/>
  <c r="BG53" i="16"/>
  <c r="BH38" i="16"/>
  <c r="BH42" i="16"/>
  <c r="BH46" i="16"/>
  <c r="BH50" i="16"/>
  <c r="BG40" i="16"/>
  <c r="BG44" i="16"/>
  <c r="BG48" i="16"/>
  <c r="BG36" i="16"/>
  <c r="BH73" i="16"/>
  <c r="BH81" i="16"/>
  <c r="BG72" i="16"/>
  <c r="BG80" i="16"/>
  <c r="BH57" i="16"/>
  <c r="BH61" i="16"/>
  <c r="BH69" i="16"/>
  <c r="BG61" i="16"/>
  <c r="BG65" i="16"/>
  <c r="BH36" i="16"/>
  <c r="BH44" i="16"/>
  <c r="BH48" i="16"/>
  <c r="BG42" i="16"/>
  <c r="BG50" i="16"/>
  <c r="BG47" i="16"/>
  <c r="BG39" i="16"/>
  <c r="BT72" i="16"/>
  <c r="BT76" i="16"/>
  <c r="BT80" i="16"/>
  <c r="BT84" i="16"/>
  <c r="BT57" i="16"/>
  <c r="BT61" i="16"/>
  <c r="BT65" i="16"/>
  <c r="BT69" i="16"/>
  <c r="BT37" i="16"/>
  <c r="BT41" i="16"/>
  <c r="BT45" i="16"/>
  <c r="BT49" i="16"/>
  <c r="BH72" i="16"/>
  <c r="BH76" i="16"/>
  <c r="BH80" i="16"/>
  <c r="BH84" i="16"/>
  <c r="BG71" i="16"/>
  <c r="BG75" i="16"/>
  <c r="BG79" i="16"/>
  <c r="BG83" i="16"/>
  <c r="BG70" i="16"/>
  <c r="BH56" i="16"/>
  <c r="BH60" i="16"/>
  <c r="BH64" i="16"/>
  <c r="BH68" i="16"/>
  <c r="BG56" i="16"/>
  <c r="BG60" i="16"/>
  <c r="BG64" i="16"/>
  <c r="BG68" i="16"/>
  <c r="BH39" i="16"/>
  <c r="BH43" i="16"/>
  <c r="BH47" i="16"/>
  <c r="BH51" i="16"/>
  <c r="BG41" i="16"/>
  <c r="BG45" i="16"/>
  <c r="BG49" i="16"/>
  <c r="BG37" i="16"/>
  <c r="BT73" i="16"/>
  <c r="BT77" i="16"/>
  <c r="BT81" i="16"/>
  <c r="BT85" i="16"/>
  <c r="BT54" i="16"/>
  <c r="BT58" i="16"/>
  <c r="BT62" i="16"/>
  <c r="BT66" i="16"/>
  <c r="BT53" i="16"/>
  <c r="BT38" i="16"/>
  <c r="BT42" i="16"/>
  <c r="BT46" i="16"/>
  <c r="BT50" i="16"/>
  <c r="BH77" i="16"/>
  <c r="BH85" i="16"/>
  <c r="BG76" i="16"/>
  <c r="BG84" i="16"/>
  <c r="BH65" i="16"/>
  <c r="BG57" i="16"/>
  <c r="BG69" i="16"/>
  <c r="BH40" i="16"/>
  <c r="BH35" i="16"/>
  <c r="BG46" i="16"/>
  <c r="BG38" i="16"/>
  <c r="BT74" i="16"/>
  <c r="BT78" i="16"/>
  <c r="BT82" i="16"/>
  <c r="BT86" i="16"/>
  <c r="BT55" i="16"/>
  <c r="BT59" i="16"/>
  <c r="BT63" i="16"/>
  <c r="BT67" i="16"/>
  <c r="BT39" i="16"/>
  <c r="BT43" i="16"/>
  <c r="BT47" i="16"/>
  <c r="BT51" i="16"/>
  <c r="BH74" i="16"/>
  <c r="BH78" i="16"/>
  <c r="BH82" i="16"/>
  <c r="BH86" i="16"/>
  <c r="BG73" i="16"/>
  <c r="BG77" i="16"/>
  <c r="BG81" i="16"/>
  <c r="BG85" i="16"/>
  <c r="BH54" i="16"/>
  <c r="BH58" i="16"/>
  <c r="BH62" i="16"/>
  <c r="BH66" i="16"/>
  <c r="BG54" i="16"/>
  <c r="BG58" i="16"/>
  <c r="BG62" i="16"/>
  <c r="BG66" i="16"/>
  <c r="BH53" i="16"/>
  <c r="BH37" i="16"/>
  <c r="BH41" i="16"/>
  <c r="BH45" i="16"/>
  <c r="BH49" i="16"/>
  <c r="BG35" i="16"/>
  <c r="BG43" i="16"/>
  <c r="BG51" i="16"/>
  <c r="BE19" i="16"/>
  <c r="C34" i="16" s="1"/>
  <c r="C33" i="13"/>
  <c r="BN66" i="16" l="1"/>
  <c r="BN74" i="16"/>
  <c r="BK58" i="16"/>
  <c r="BK62" i="16"/>
  <c r="BN58" i="16"/>
  <c r="BN69" i="16"/>
  <c r="BN84" i="16"/>
  <c r="BN85" i="16"/>
  <c r="BK69" i="16"/>
  <c r="BK84" i="16"/>
  <c r="BK61" i="16"/>
  <c r="BK76" i="16"/>
  <c r="BN61" i="16"/>
  <c r="BN76" i="16"/>
  <c r="BK66" i="16"/>
  <c r="BK54" i="16"/>
  <c r="BK57" i="16"/>
  <c r="BK72" i="16"/>
  <c r="BN57" i="16"/>
  <c r="BK77" i="16"/>
  <c r="BO74" i="16"/>
  <c r="BL68" i="16"/>
  <c r="BN78" i="16"/>
  <c r="BK81" i="16"/>
  <c r="BN73" i="16"/>
  <c r="BX58" i="16"/>
  <c r="BX81" i="16"/>
  <c r="BX69" i="16"/>
  <c r="BX84" i="16"/>
  <c r="BX62" i="16"/>
  <c r="BX85" i="16"/>
  <c r="BX57" i="16"/>
  <c r="BX72" i="16"/>
  <c r="BX77" i="16"/>
  <c r="BX65" i="16"/>
  <c r="BX80" i="16"/>
  <c r="BL58" i="16"/>
  <c r="BN53" i="16"/>
  <c r="BK75" i="16"/>
  <c r="BN54" i="16"/>
  <c r="BL81" i="16"/>
  <c r="BX53" i="16"/>
  <c r="BX54" i="16"/>
  <c r="BY58" i="16"/>
  <c r="BY81" i="16"/>
  <c r="BX64" i="16"/>
  <c r="BY68" i="16"/>
  <c r="BX70" i="16"/>
  <c r="BX71" i="16"/>
  <c r="BY75" i="16"/>
  <c r="BX59" i="16"/>
  <c r="BX78" i="16"/>
  <c r="BL66" i="16"/>
  <c r="BO82" i="16"/>
  <c r="BN64" i="16"/>
  <c r="BL53" i="16"/>
  <c r="BN81" i="16"/>
  <c r="BK85" i="16"/>
  <c r="BK65" i="16"/>
  <c r="BK80" i="16"/>
  <c r="BN65" i="16"/>
  <c r="BN80" i="16"/>
  <c r="BL73" i="16"/>
  <c r="BY65" i="16"/>
  <c r="BY80" i="16"/>
  <c r="BL69" i="16"/>
  <c r="BL84" i="16"/>
  <c r="BY66" i="16"/>
  <c r="BY73" i="16"/>
  <c r="BY57" i="16"/>
  <c r="BY72" i="16"/>
  <c r="BX56" i="16"/>
  <c r="BY60" i="16"/>
  <c r="BX79" i="16"/>
  <c r="BY83" i="16"/>
  <c r="BX67" i="16"/>
  <c r="BY67" i="16"/>
  <c r="BX86" i="16"/>
  <c r="BY86" i="16"/>
  <c r="BO53" i="16"/>
  <c r="BL61" i="16"/>
  <c r="BL76" i="16"/>
  <c r="BO61" i="16"/>
  <c r="BK60" i="16"/>
  <c r="BL64" i="16"/>
  <c r="BK83" i="16"/>
  <c r="BL70" i="16"/>
  <c r="BL71" i="16"/>
  <c r="BN56" i="16"/>
  <c r="BO60" i="16"/>
  <c r="BN79" i="16"/>
  <c r="BK53" i="16"/>
  <c r="BK73" i="16"/>
  <c r="BK63" i="16"/>
  <c r="BL63" i="16"/>
  <c r="BK82" i="16"/>
  <c r="BL82" i="16"/>
  <c r="BN63" i="16"/>
  <c r="BO63" i="16"/>
  <c r="BN82" i="16"/>
  <c r="BO75" i="16"/>
  <c r="BO84" i="16"/>
  <c r="BY62" i="16"/>
  <c r="BY85" i="16"/>
  <c r="BY69" i="16"/>
  <c r="BY84" i="16"/>
  <c r="BX68" i="16"/>
  <c r="BY56" i="16"/>
  <c r="BX75" i="16"/>
  <c r="BY79" i="16"/>
  <c r="BX63" i="16"/>
  <c r="BY63" i="16"/>
  <c r="BX82" i="16"/>
  <c r="BY82" i="16"/>
  <c r="BO66" i="16"/>
  <c r="BO54" i="16"/>
  <c r="BL57" i="16"/>
  <c r="BL72" i="16"/>
  <c r="BO57" i="16"/>
  <c r="BN72" i="16"/>
  <c r="BK56" i="16"/>
  <c r="BL60" i="16"/>
  <c r="BK79" i="16"/>
  <c r="BL83" i="16"/>
  <c r="BN68" i="16"/>
  <c r="BO56" i="16"/>
  <c r="BO62" i="16"/>
  <c r="BK59" i="16"/>
  <c r="BL59" i="16"/>
  <c r="BK78" i="16"/>
  <c r="BL78" i="16"/>
  <c r="BN59" i="16"/>
  <c r="BO59" i="16"/>
  <c r="BO70" i="16"/>
  <c r="BO71" i="16"/>
  <c r="BO80" i="16"/>
  <c r="BO69" i="16"/>
  <c r="BL85" i="16"/>
  <c r="BO58" i="16"/>
  <c r="BL56" i="16"/>
  <c r="BL79" i="16"/>
  <c r="BO68" i="16"/>
  <c r="BN70" i="16"/>
  <c r="BN71" i="16"/>
  <c r="BO81" i="16"/>
  <c r="BL77" i="16"/>
  <c r="BK68" i="16"/>
  <c r="BK55" i="16"/>
  <c r="BL55" i="16"/>
  <c r="BK74" i="16"/>
  <c r="BL74" i="16"/>
  <c r="BN55" i="16"/>
  <c r="BO55" i="16"/>
  <c r="BO86" i="16"/>
  <c r="BO83" i="16"/>
  <c r="BO76" i="16"/>
  <c r="BY59" i="16"/>
  <c r="BY78" i="16"/>
  <c r="BO85" i="16"/>
  <c r="BX66" i="16"/>
  <c r="BY53" i="16"/>
  <c r="BY54" i="16"/>
  <c r="BX73" i="16"/>
  <c r="BY77" i="16"/>
  <c r="BX61" i="16"/>
  <c r="BY61" i="16"/>
  <c r="BX76" i="16"/>
  <c r="BY76" i="16"/>
  <c r="BX60" i="16"/>
  <c r="BY64" i="16"/>
  <c r="BX83" i="16"/>
  <c r="BY70" i="16"/>
  <c r="BY71" i="16"/>
  <c r="BX55" i="16"/>
  <c r="BY55" i="16"/>
  <c r="BX74" i="16"/>
  <c r="BY74" i="16"/>
  <c r="BO77" i="16"/>
  <c r="BL65" i="16"/>
  <c r="BL80" i="16"/>
  <c r="BO65" i="16"/>
  <c r="BL62" i="16"/>
  <c r="BK64" i="16"/>
  <c r="BK70" i="16"/>
  <c r="BK71" i="16"/>
  <c r="BL75" i="16"/>
  <c r="BN60" i="16"/>
  <c r="BO64" i="16"/>
  <c r="BN83" i="16"/>
  <c r="BO73" i="16"/>
  <c r="BL54" i="16"/>
  <c r="BN62" i="16"/>
  <c r="BK67" i="16"/>
  <c r="BL67" i="16"/>
  <c r="BK86" i="16"/>
  <c r="BL86" i="16"/>
  <c r="BN67" i="16"/>
  <c r="BO67" i="16"/>
  <c r="BN86" i="16"/>
  <c r="BO78" i="16"/>
  <c r="BO79" i="16"/>
  <c r="BO72" i="16"/>
  <c r="BI36" i="16"/>
  <c r="BI35" i="16"/>
  <c r="BV35" i="16"/>
  <c r="BV36" i="16"/>
  <c r="G42" i="13"/>
  <c r="G54" i="13"/>
  <c r="H48" i="13"/>
  <c r="G40" i="13"/>
  <c r="G44" i="13"/>
  <c r="G48" i="13"/>
  <c r="G52" i="13"/>
  <c r="G39" i="13"/>
  <c r="H42" i="13"/>
  <c r="H46" i="13"/>
  <c r="H50" i="13"/>
  <c r="H54" i="13"/>
  <c r="I42" i="13"/>
  <c r="BL38" i="13" s="1"/>
  <c r="I46" i="13"/>
  <c r="I50" i="13"/>
  <c r="I54" i="13"/>
  <c r="F40" i="13"/>
  <c r="F44" i="13"/>
  <c r="F48" i="13"/>
  <c r="F52" i="13"/>
  <c r="F39" i="13"/>
  <c r="E43" i="13"/>
  <c r="E47" i="13"/>
  <c r="E51" i="13"/>
  <c r="E55" i="13"/>
  <c r="D41" i="13"/>
  <c r="D45" i="13"/>
  <c r="D49" i="13"/>
  <c r="D53" i="13"/>
  <c r="G46" i="13"/>
  <c r="G50" i="13"/>
  <c r="BK46" i="13" s="1"/>
  <c r="H40" i="13"/>
  <c r="H44" i="13"/>
  <c r="H52" i="13"/>
  <c r="G41" i="13"/>
  <c r="G45" i="13"/>
  <c r="G49" i="13"/>
  <c r="G53" i="13"/>
  <c r="H43" i="13"/>
  <c r="H47" i="13"/>
  <c r="H51" i="13"/>
  <c r="H55" i="13"/>
  <c r="I43" i="13"/>
  <c r="I47" i="13"/>
  <c r="I51" i="13"/>
  <c r="I55" i="13"/>
  <c r="F41" i="13"/>
  <c r="F45" i="13"/>
  <c r="F49" i="13"/>
  <c r="F53" i="13"/>
  <c r="E40" i="13"/>
  <c r="E44" i="13"/>
  <c r="E48" i="13"/>
  <c r="E52" i="13"/>
  <c r="E39" i="13"/>
  <c r="D42" i="13"/>
  <c r="D46" i="13"/>
  <c r="D50" i="13"/>
  <c r="D54" i="13"/>
  <c r="G51" i="13"/>
  <c r="H45" i="13"/>
  <c r="I41" i="13"/>
  <c r="I49" i="13"/>
  <c r="I39" i="13"/>
  <c r="F47" i="13"/>
  <c r="F55" i="13"/>
  <c r="E46" i="13"/>
  <c r="E54" i="13"/>
  <c r="D44" i="13"/>
  <c r="D52" i="13"/>
  <c r="G55" i="13"/>
  <c r="H49" i="13"/>
  <c r="I44" i="13"/>
  <c r="BL40" i="13" s="1"/>
  <c r="I52" i="13"/>
  <c r="F42" i="13"/>
  <c r="F50" i="13"/>
  <c r="E41" i="13"/>
  <c r="E49" i="13"/>
  <c r="D47" i="13"/>
  <c r="BH43" i="13" s="1"/>
  <c r="D55" i="13"/>
  <c r="G43" i="13"/>
  <c r="H53" i="13"/>
  <c r="I45" i="13"/>
  <c r="I53" i="13"/>
  <c r="F43" i="13"/>
  <c r="F51" i="13"/>
  <c r="E42" i="13"/>
  <c r="E50" i="13"/>
  <c r="D40" i="13"/>
  <c r="D48" i="13"/>
  <c r="D39" i="13"/>
  <c r="F54" i="13"/>
  <c r="E53" i="13"/>
  <c r="D43" i="13"/>
  <c r="BH39" i="13" s="1"/>
  <c r="G47" i="13"/>
  <c r="H41" i="13"/>
  <c r="I40" i="13"/>
  <c r="I48" i="13"/>
  <c r="BL44" i="13" s="1"/>
  <c r="H39" i="13"/>
  <c r="F46" i="13"/>
  <c r="E45" i="13"/>
  <c r="D51" i="13"/>
  <c r="R34" i="16"/>
  <c r="BH48" i="13" l="1"/>
  <c r="BK42" i="13"/>
  <c r="BL35" i="13"/>
  <c r="BH35" i="13"/>
  <c r="BI41" i="13"/>
  <c r="BI50" i="13"/>
  <c r="BL49" i="13"/>
  <c r="BI46" i="13"/>
  <c r="BL50" i="13"/>
  <c r="BI37" i="13"/>
  <c r="BL48" i="13"/>
  <c r="BL37" i="13"/>
  <c r="BL36" i="13"/>
  <c r="BH36" i="13"/>
  <c r="BK39" i="13"/>
  <c r="BH47" i="13"/>
  <c r="BI45" i="13"/>
  <c r="BK51" i="13"/>
  <c r="BH40" i="13"/>
  <c r="BH51" i="13"/>
  <c r="BK43" i="13"/>
  <c r="BL41" i="13"/>
  <c r="BI38" i="13"/>
  <c r="BL45" i="13"/>
  <c r="BI42" i="13"/>
  <c r="BK47" i="13"/>
  <c r="BH44" i="13"/>
  <c r="BI49" i="13"/>
  <c r="BK44" i="13"/>
  <c r="BH38" i="13"/>
  <c r="BL43" i="13"/>
  <c r="BK41" i="13"/>
  <c r="BH45" i="13"/>
  <c r="BI48" i="13"/>
  <c r="BK35" i="13"/>
  <c r="BK36" i="13"/>
  <c r="BH50" i="13"/>
  <c r="BL39" i="13"/>
  <c r="BK37" i="13"/>
  <c r="BH41" i="13"/>
  <c r="BI44" i="13"/>
  <c r="BL46" i="13"/>
  <c r="BK48" i="13"/>
  <c r="BI47" i="13"/>
  <c r="BI51" i="13"/>
  <c r="BH46" i="13"/>
  <c r="BL51" i="13"/>
  <c r="BK49" i="13"/>
  <c r="BH37" i="13"/>
  <c r="BI40" i="13"/>
  <c r="BL42" i="13"/>
  <c r="BK50" i="13"/>
  <c r="BI39" i="13"/>
  <c r="BI43" i="13"/>
  <c r="BH42" i="13"/>
  <c r="BL47" i="13"/>
  <c r="BK45" i="13"/>
  <c r="BH49" i="13"/>
  <c r="BI35" i="13"/>
  <c r="BI36" i="13"/>
  <c r="BK40" i="13"/>
  <c r="BK38" i="13"/>
  <c r="O33" i="13"/>
  <c r="R47" i="13" l="1"/>
  <c r="Q46" i="13"/>
  <c r="P40" i="13"/>
  <c r="P52" i="13"/>
  <c r="R40" i="13"/>
  <c r="R44" i="13"/>
  <c r="R48" i="13"/>
  <c r="R52" i="13"/>
  <c r="R39" i="13"/>
  <c r="Q43" i="13"/>
  <c r="Q47" i="13"/>
  <c r="Q51" i="13"/>
  <c r="Q55" i="13"/>
  <c r="P41" i="13"/>
  <c r="P45" i="13"/>
  <c r="P49" i="13"/>
  <c r="R41" i="13"/>
  <c r="R45" i="13"/>
  <c r="R49" i="13"/>
  <c r="R53" i="13"/>
  <c r="Q40" i="13"/>
  <c r="Q44" i="13"/>
  <c r="Q48" i="13"/>
  <c r="Q52" i="13"/>
  <c r="Q39" i="13"/>
  <c r="P42" i="13"/>
  <c r="P46" i="13"/>
  <c r="P50" i="13"/>
  <c r="P54" i="13"/>
  <c r="R43" i="13"/>
  <c r="R51" i="13"/>
  <c r="R55" i="13"/>
  <c r="Q42" i="13"/>
  <c r="Q50" i="13"/>
  <c r="Q54" i="13"/>
  <c r="P44" i="13"/>
  <c r="P48" i="13"/>
  <c r="P39" i="13"/>
  <c r="R42" i="13"/>
  <c r="R46" i="13"/>
  <c r="R50" i="13"/>
  <c r="R54" i="13"/>
  <c r="Q41" i="13"/>
  <c r="Q45" i="13"/>
  <c r="Q49" i="13"/>
  <c r="Q53" i="13"/>
  <c r="P43" i="13"/>
  <c r="P47" i="13"/>
  <c r="P51" i="13"/>
  <c r="P55" i="13"/>
  <c r="P53" i="13"/>
  <c r="BB29" i="13"/>
  <c r="BD39" i="13" l="1"/>
  <c r="BD43" i="13"/>
  <c r="BD47" i="13"/>
  <c r="BD51" i="13"/>
  <c r="BD36" i="13"/>
  <c r="BD40" i="13"/>
  <c r="BD44" i="13"/>
  <c r="BD48" i="13"/>
  <c r="BD35" i="13"/>
  <c r="BD37" i="13"/>
  <c r="BD41" i="13"/>
  <c r="BD45" i="13"/>
  <c r="BD49" i="13"/>
  <c r="BD38" i="13"/>
  <c r="BD42" i="13"/>
  <c r="BD46" i="13"/>
  <c r="BD50" i="13"/>
  <c r="BU51" i="13"/>
  <c r="BU43" i="13"/>
  <c r="BV42" i="13"/>
  <c r="BU39" i="13"/>
  <c r="BU42" i="13"/>
  <c r="BV37" i="13"/>
  <c r="BV48" i="13"/>
  <c r="BV41" i="13"/>
  <c r="BU47" i="13"/>
  <c r="BV46" i="13"/>
  <c r="BU44" i="13"/>
  <c r="BV36" i="13"/>
  <c r="BV45" i="13"/>
  <c r="BV50" i="13"/>
  <c r="BU35" i="13"/>
  <c r="BV39" i="13"/>
  <c r="BU38" i="13"/>
  <c r="BU40" i="13"/>
  <c r="BV51" i="13"/>
  <c r="BU46" i="13"/>
  <c r="BV49" i="13"/>
  <c r="BU45" i="13"/>
  <c r="BU48" i="13"/>
  <c r="BU49" i="13"/>
  <c r="BV38" i="13"/>
  <c r="BV47" i="13"/>
  <c r="BU41" i="13"/>
  <c r="BV44" i="13"/>
  <c r="BU36" i="13"/>
  <c r="BU37" i="13"/>
  <c r="BV40" i="13"/>
  <c r="BU50" i="13"/>
  <c r="BV35" i="13"/>
  <c r="BV43" i="13"/>
  <c r="BQ72" i="13"/>
  <c r="BQ76" i="13"/>
  <c r="BQ80" i="13"/>
  <c r="BQ84" i="13"/>
  <c r="BQ71" i="13"/>
  <c r="BQ56" i="13"/>
  <c r="BQ60" i="13"/>
  <c r="BQ64" i="13"/>
  <c r="BQ68" i="13"/>
  <c r="BQ37" i="13"/>
  <c r="BQ41" i="13"/>
  <c r="BQ45" i="13"/>
  <c r="BQ49" i="13"/>
  <c r="BE72" i="13"/>
  <c r="BE76" i="13"/>
  <c r="BE80" i="13"/>
  <c r="BE84" i="13"/>
  <c r="BE71" i="13"/>
  <c r="BD74" i="13"/>
  <c r="BD78" i="13"/>
  <c r="BD82" i="13"/>
  <c r="BD86" i="13"/>
  <c r="BE55" i="13"/>
  <c r="BE59" i="13"/>
  <c r="BE63" i="13"/>
  <c r="BE67" i="13"/>
  <c r="BQ78" i="13"/>
  <c r="BQ86" i="13"/>
  <c r="BQ58" i="13"/>
  <c r="BQ62" i="13"/>
  <c r="BQ35" i="13"/>
  <c r="BQ43" i="13"/>
  <c r="BQ51" i="13"/>
  <c r="BE82" i="13"/>
  <c r="BD72" i="13"/>
  <c r="BD80" i="13"/>
  <c r="BD53" i="13"/>
  <c r="BE61" i="13"/>
  <c r="BE69" i="13"/>
  <c r="BQ75" i="13"/>
  <c r="BQ87" i="13"/>
  <c r="BQ59" i="13"/>
  <c r="BQ67" i="13"/>
  <c r="BQ40" i="13"/>
  <c r="BQ48" i="13"/>
  <c r="BE79" i="13"/>
  <c r="BE83" i="13"/>
  <c r="BD73" i="13"/>
  <c r="BD81" i="13"/>
  <c r="BE54" i="13"/>
  <c r="BE62" i="13"/>
  <c r="BQ73" i="13"/>
  <c r="BQ77" i="13"/>
  <c r="BQ81" i="13"/>
  <c r="BQ85" i="13"/>
  <c r="BQ69" i="13"/>
  <c r="BQ57" i="13"/>
  <c r="BQ61" i="13"/>
  <c r="BQ65" i="13"/>
  <c r="BQ53" i="13"/>
  <c r="BQ38" i="13"/>
  <c r="BQ42" i="13"/>
  <c r="BQ46" i="13"/>
  <c r="BQ50" i="13"/>
  <c r="BE73" i="13"/>
  <c r="BE77" i="13"/>
  <c r="BE81" i="13"/>
  <c r="BE85" i="13"/>
  <c r="BD71" i="13"/>
  <c r="BD75" i="13"/>
  <c r="BD79" i="13"/>
  <c r="BD83" i="13"/>
  <c r="BD87" i="13"/>
  <c r="BE56" i="13"/>
  <c r="BE60" i="13"/>
  <c r="BE64" i="13"/>
  <c r="BE68" i="13"/>
  <c r="BQ74" i="13"/>
  <c r="BQ82" i="13"/>
  <c r="BQ54" i="13"/>
  <c r="BQ66" i="13"/>
  <c r="BQ39" i="13"/>
  <c r="BQ47" i="13"/>
  <c r="BE74" i="13"/>
  <c r="BE78" i="13"/>
  <c r="BE86" i="13"/>
  <c r="BD76" i="13"/>
  <c r="BD84" i="13"/>
  <c r="BE57" i="13"/>
  <c r="BE65" i="13"/>
  <c r="BQ79" i="13"/>
  <c r="BQ83" i="13"/>
  <c r="BQ55" i="13"/>
  <c r="BQ63" i="13"/>
  <c r="BQ36" i="13"/>
  <c r="BQ44" i="13"/>
  <c r="BE75" i="13"/>
  <c r="BE87" i="13"/>
  <c r="BD77" i="13"/>
  <c r="BD85" i="13"/>
  <c r="BE58" i="13"/>
  <c r="BE66" i="13"/>
  <c r="BD57" i="13"/>
  <c r="BD61" i="13"/>
  <c r="BD65" i="13"/>
  <c r="BD69" i="13"/>
  <c r="BD54" i="13"/>
  <c r="BD58" i="13"/>
  <c r="BD62" i="13"/>
  <c r="BD66" i="13"/>
  <c r="BE53" i="13"/>
  <c r="BD64" i="13"/>
  <c r="BD68" i="13"/>
  <c r="BD55" i="13"/>
  <c r="BD59" i="13"/>
  <c r="BD63" i="13"/>
  <c r="BD67" i="13"/>
  <c r="BD56" i="13"/>
  <c r="BD60" i="13"/>
  <c r="BE36" i="13"/>
  <c r="BE40" i="13"/>
  <c r="BE44" i="13"/>
  <c r="BE48" i="13"/>
  <c r="BE35" i="13"/>
  <c r="BE37" i="13"/>
  <c r="BE41" i="13"/>
  <c r="BE45" i="13"/>
  <c r="BE49" i="13"/>
  <c r="BE43" i="13"/>
  <c r="BE38" i="13"/>
  <c r="BE42" i="13"/>
  <c r="BE46" i="13"/>
  <c r="BE50" i="13"/>
  <c r="BE39" i="13"/>
  <c r="BE47" i="13"/>
  <c r="BE51" i="13"/>
  <c r="BB19" i="13"/>
  <c r="BF36" i="13" l="1"/>
  <c r="BF35" i="13"/>
  <c r="BS36" i="13"/>
  <c r="BS35" i="13"/>
  <c r="O34" i="13"/>
</calcChain>
</file>

<file path=xl/sharedStrings.xml><?xml version="1.0" encoding="utf-8"?>
<sst xmlns="http://schemas.openxmlformats.org/spreadsheetml/2006/main" count="2015" uniqueCount="144">
  <si>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</si>
  <si>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</si>
  <si>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</si>
  <si>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</si>
  <si>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</si>
  <si>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</si>
  <si>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</si>
  <si>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</si>
  <si>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</si>
  <si>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</si>
  <si>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</si>
  <si>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</si>
  <si>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</si>
  <si>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</si>
  <si>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</si>
  <si>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</si>
  <si>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</si>
  <si>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</si>
  <si>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</si>
  <si>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</si>
  <si>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</si>
  <si>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</si>
  <si>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</si>
  <si>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</si>
  <si>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</si>
  <si>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</si>
  <si>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</si>
  <si>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</si>
  <si>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</si>
  <si>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</si>
  <si>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</si>
  <si>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</si>
  <si>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</si>
  <si>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</si>
  <si>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</si>
  <si>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</si>
  <si>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</si>
  <si>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</si>
  <si>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</si>
  <si>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</si>
  <si>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</si>
  <si>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</si>
  <si>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</si>
  <si>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</si>
  <si>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</si>
  <si>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</si>
  <si>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</si>
  <si>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</si>
  <si>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</si>
  <si>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</si>
  <si>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</si>
  <si>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</si>
  <si>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</si>
  <si>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</si>
  <si>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</si>
  <si>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</si>
  <si>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</si>
  <si>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</si>
  <si>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</si>
  <si>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</si>
  <si>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</si>
  <si>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</si>
  <si>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</si>
  <si>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</si>
  <si>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</si>
  <si>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</si>
  <si>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</si>
  <si>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</si>
  <si>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</si>
  <si>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</si>
  <si>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</si>
  <si>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</si>
  <si>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</si>
  <si>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</si>
  <si>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</si>
  <si>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Maori male vs Non-maori male</t>
  </si>
  <si>
    <t>Maori female ve Non-Maori female</t>
  </si>
  <si>
    <t>Condition</t>
  </si>
  <si>
    <t>410-414</t>
  </si>
  <si>
    <t>I20-I25</t>
  </si>
  <si>
    <t>Heart failure</t>
  </si>
  <si>
    <t>I50</t>
  </si>
  <si>
    <t>430-438</t>
  </si>
  <si>
    <t>I60-I69</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</si>
  <si>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</si>
  <si>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</si>
  <si>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</si>
  <si>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</si>
  <si>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</si>
  <si>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Age group (years)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</si>
  <si>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</si>
  <si>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</si>
  <si>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</si>
  <si>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Age-standardised rate (deaths per 100,000)</t>
  </si>
  <si>
    <t>1996-98</t>
  </si>
  <si>
    <t>1997-99</t>
  </si>
  <si>
    <t>1998-00</t>
  </si>
  <si>
    <t>1999-01</t>
  </si>
  <si>
    <t>2000-02</t>
  </si>
  <si>
    <t>2001-03</t>
  </si>
  <si>
    <t>2002-04</t>
  </si>
  <si>
    <t>2003-05</t>
  </si>
  <si>
    <t>2004-06</t>
  </si>
  <si>
    <t>2005-07</t>
  </si>
  <si>
    <t>2006-08</t>
  </si>
  <si>
    <t>2007-09</t>
  </si>
  <si>
    <t>2008-10</t>
  </si>
  <si>
    <t>2009-11</t>
  </si>
  <si>
    <t>2010-12</t>
  </si>
  <si>
    <t>2011-13</t>
  </si>
  <si>
    <t>2012-14</t>
  </si>
  <si>
    <t>Age standardised rate (deaths per 100,000)</t>
  </si>
  <si>
    <t>Age-standardised rates (deahts per 100,000), by sex</t>
  </si>
  <si>
    <t>ICD-9-CMA</t>
  </si>
  <si>
    <t>ICD-10-AM</t>
  </si>
  <si>
    <t>Total cardiovascular disease</t>
  </si>
  <si>
    <t>390-459</t>
  </si>
  <si>
    <t>I00-I99</t>
  </si>
  <si>
    <t>Chronic rheumatic heart disease</t>
  </si>
  <si>
    <t>393-398</t>
  </si>
  <si>
    <t>I05-I09</t>
  </si>
  <si>
    <t>Ischaemic heart disease</t>
  </si>
  <si>
    <t>Cerebrovascular diseases (stroke)</t>
  </si>
  <si>
    <t>Table 2: 2001 Census total Māori population</t>
  </si>
  <si>
    <t>Age-standardised rate (deaths per 100 000), by sex, 1996-2014</t>
  </si>
  <si>
    <t>Age-standardised rate ratio, by sex, 1996-2014</t>
  </si>
  <si>
    <t>Age-standardised rate ratio 1996–2014</t>
  </si>
  <si>
    <t>Health Status Indicators - Cardiovascular Disease Mortality</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</si>
  <si>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</si>
  <si>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</si>
  <si>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SNZ’s mid-year (at 30 June) estimated resident population were used as denominator data in the calculation of population rates.</t>
  </si>
  <si>
    <t>Data in this Excel tool were sourced from the Mortality Collection Data Set (MORT), Ministry of Health and Statistics New Zealand (SNZ).</t>
  </si>
  <si>
    <t>Rates were not calculated for counts fewer than five in data.</t>
  </si>
  <si>
    <t>Table 1: ICD codes used in this Excel tool</t>
  </si>
  <si>
    <t>ASR = age-standardised rates (per 100,000), age standardised to the 2001 Census Māori population.</t>
  </si>
  <si>
    <t>Mortality Collection Data Set (MORT), Ministry of Health.</t>
  </si>
  <si>
    <t>Total cardiovascular disease mortality, 35+ years</t>
  </si>
  <si>
    <t>Cerebrovascular disease (stroke) mortality, 35+ years</t>
  </si>
  <si>
    <t>Heart failure mortality, 35+ years</t>
  </si>
  <si>
    <t>Ischaemic heart disease mortality, 35+ years</t>
  </si>
  <si>
    <t>Chronic rheumatic heart disease mortality, 15+ years</t>
  </si>
  <si>
    <t>Health Status Indicators - Cardiovascular Disease Mortality, by sex</t>
  </si>
  <si>
    <t>If the confidence intervals of two rates do not overlap, the difference in rates is said to be statistically significant.</t>
  </si>
  <si>
    <t>Age-standardised rate (deaths per 100,000), 1996–2014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</si>
</sst>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0" fillId="0" borderId="0" xfId="0" applyNumberFormat="1"/>
    <xf numFmtId="0" fontId="0" fillId="0" borderId="0" xfId="0" applyNumberFormat="1"/>
    <xf numFmtId="49" fontId="16" fillId="0" borderId="0" xfId="0" applyNumberFormat="1" applyFont="1"/>
    <xf numFmtId="0" fontId="0" fillId="34" borderId="0" xfId="0" applyFill="1" applyAlignment="1">
      <alignment horizontal="left" vertical="top"/>
    </xf>
    <xf numFmtId="0" fontId="0" fillId="34" borderId="0" xfId="0" applyFill="1" applyAlignment="1">
      <alignment vertical="top" wrapText="1"/>
    </xf>
    <xf numFmtId="0" fontId="18" fillId="34" borderId="0" xfId="0" applyFont="1" applyFill="1" applyAlignment="1">
      <alignment vertical="top"/>
    </xf>
    <xf numFmtId="0" fontId="16" fillId="34" borderId="0" xfId="0" applyFont="1" applyFill="1" applyAlignment="1">
      <alignment vertical="top"/>
    </xf>
    <xf numFmtId="0" fontId="30" fillId="34" borderId="13" xfId="0" applyFont="1" applyFill="1" applyBorder="1" applyAlignment="1">
      <alignment vertical="top"/>
    </xf>
    <xf numFmtId="0" fontId="30" fillId="34" borderId="13" xfId="0" applyFont="1" applyFill="1" applyBorder="1" applyAlignment="1">
      <alignment horizontal="left" vertical="top"/>
    </xf>
    <xf numFmtId="0" fontId="30" fillId="34" borderId="0" xfId="0" applyFont="1" applyFill="1" applyBorder="1" applyAlignment="1">
      <alignment vertical="top"/>
    </xf>
    <xf numFmtId="0" fontId="29" fillId="34" borderId="13" xfId="0" applyFont="1" applyFill="1" applyBorder="1" applyAlignment="1">
      <alignment vertical="top" wrapText="1"/>
    </xf>
    <xf numFmtId="0" fontId="29" fillId="34" borderId="13"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0" fillId="34" borderId="0" xfId="0" applyFont="1" applyFill="1" applyAlignment="1">
      <alignment vertical="top"/>
    </xf>
    <xf numFmtId="0" fontId="30" fillId="34" borderId="12" xfId="0" applyFont="1" applyFill="1" applyBorder="1" applyAlignment="1">
      <alignment horizontal="center" vertical="top" wrapText="1"/>
    </xf>
    <xf numFmtId="0" fontId="30" fillId="34" borderId="12"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8" fillId="34" borderId="0" xfId="0" applyFont="1" applyFill="1" applyBorder="1" applyProtection="1">
      <protection locked="0"/>
    </xf>
    <xf numFmtId="0" fontId="0" fillId="34" borderId="0" xfId="0" applyFill="1" applyBorder="1" applyProtection="1">
      <protection locked="0"/>
    </xf>
    <xf numFmtId="0" fontId="0" fillId="34" borderId="0" xfId="0" applyFill="1" applyBorder="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16" fillId="34" borderId="0" xfId="0" applyFont="1" applyFill="1" applyBorder="1" applyAlignment="1" applyProtection="1">
      <alignment vertical="center"/>
      <protection locked="0"/>
    </xf>
    <xf numFmtId="164" fontId="17" fillId="34" borderId="0" xfId="0" applyNumberFormat="1" applyFont="1" applyFill="1" applyAlignment="1" applyProtection="1">
      <alignment vertical="center"/>
      <protection locked="0"/>
    </xf>
    <xf numFmtId="0" fontId="17" fillId="0" borderId="0" xfId="0" applyFont="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22" fillId="34" borderId="0" xfId="0" applyFont="1" applyFill="1" applyBorder="1" applyAlignment="1" applyProtection="1">
      <alignment horizontal="right" vertical="top"/>
      <protection locked="0"/>
    </xf>
    <xf numFmtId="0" fontId="0" fillId="34" borderId="0" xfId="0" applyFill="1" applyBorder="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4" borderId="0" xfId="0" applyFont="1" applyFill="1" applyBorder="1" applyAlignment="1" applyProtection="1">
      <alignment horizontal="right"/>
      <protection locked="0"/>
    </xf>
    <xf numFmtId="0" fontId="0" fillId="34"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164" fontId="16" fillId="34" borderId="0" xfId="0" applyNumberFormat="1" applyFont="1" applyFill="1" applyBorder="1" applyAlignment="1" applyProtection="1">
      <alignment horizontal="right"/>
      <protection locked="0"/>
    </xf>
    <xf numFmtId="164" fontId="0" fillId="34" borderId="0" xfId="0" applyNumberFormat="1" applyFill="1" applyBorder="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21" fillId="34" borderId="0" xfId="0" applyFont="1" applyFill="1" applyBorder="1" applyProtection="1">
      <protection locked="0"/>
    </xf>
    <xf numFmtId="164" fontId="0" fillId="34" borderId="0" xfId="0" applyNumberFormat="1" applyFont="1"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0" fontId="0" fillId="33" borderId="0" xfId="0" applyFont="1" applyFill="1" applyBorder="1" applyAlignment="1" applyProtection="1">
      <alignment horizontal="right"/>
      <protection locked="0"/>
    </xf>
    <xf numFmtId="0" fontId="16" fillId="33" borderId="10" xfId="0" applyFont="1" applyFill="1" applyBorder="1" applyAlignment="1" applyProtection="1">
      <alignment horizontal="right"/>
      <protection locked="0"/>
    </xf>
    <xf numFmtId="0" fontId="0" fillId="33" borderId="10" xfId="0" applyFont="1" applyFill="1" applyBorder="1" applyAlignment="1" applyProtection="1">
      <alignment horizontal="right"/>
      <protection locked="0"/>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4" borderId="0" xfId="0" applyFont="1" applyFill="1" applyBorder="1" applyAlignment="1" applyProtection="1">
      <alignment horizontal="center" vertical="top"/>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22.899999999999977</c:v>
                  </c:pt>
                  <c:pt idx="1">
                    <c:v>21.900000000000091</c:v>
                  </c:pt>
                  <c:pt idx="2">
                    <c:v>21</c:v>
                  </c:pt>
                  <c:pt idx="3">
                    <c:v>20.100000000000023</c:v>
                  </c:pt>
                  <c:pt idx="4">
                    <c:v>18.899999999999977</c:v>
                  </c:pt>
                  <c:pt idx="5">
                    <c:v>17.900000000000034</c:v>
                  </c:pt>
                  <c:pt idx="6">
                    <c:v>16.900000000000034</c:v>
                  </c:pt>
                  <c:pt idx="7">
                    <c:v>16.099999999999966</c:v>
                  </c:pt>
                  <c:pt idx="8">
                    <c:v>15.600000000000023</c:v>
                  </c:pt>
                  <c:pt idx="9">
                    <c:v>15.199999999999989</c:v>
                  </c:pt>
                  <c:pt idx="10">
                    <c:v>14.5</c:v>
                  </c:pt>
                  <c:pt idx="11">
                    <c:v>13.699999999999989</c:v>
                  </c:pt>
                  <c:pt idx="12">
                    <c:v>12.800000000000011</c:v>
                  </c:pt>
                  <c:pt idx="13">
                    <c:v>12.099999999999966</c:v>
                  </c:pt>
                  <c:pt idx="14">
                    <c:v>11.399999999999977</c:v>
                  </c:pt>
                  <c:pt idx="15">
                    <c:v>11.099999999999966</c:v>
                  </c:pt>
                  <c:pt idx="16">
                    <c:v>10.899999999999977</c:v>
                  </c:pt>
                </c:numCache>
              </c:numRef>
            </c:plus>
            <c:minus>
              <c:numRef>
                <c:f>'Māori vs Non-Māori'!$BH$35:$BH$51</c:f>
                <c:numCache>
                  <c:formatCode>General</c:formatCode>
                  <c:ptCount val="17"/>
                  <c:pt idx="0">
                    <c:v>22.199999999999932</c:v>
                  </c:pt>
                  <c:pt idx="1">
                    <c:v>21.299999999999955</c:v>
                  </c:pt>
                  <c:pt idx="2">
                    <c:v>20.300000000000068</c:v>
                  </c:pt>
                  <c:pt idx="3">
                    <c:v>19.5</c:v>
                  </c:pt>
                  <c:pt idx="4">
                    <c:v>18.399999999999977</c:v>
                  </c:pt>
                  <c:pt idx="5">
                    <c:v>17.399999999999977</c:v>
                  </c:pt>
                  <c:pt idx="6">
                    <c:v>16.5</c:v>
                  </c:pt>
                  <c:pt idx="7">
                    <c:v>15.700000000000045</c:v>
                  </c:pt>
                  <c:pt idx="8">
                    <c:v>15.199999999999989</c:v>
                  </c:pt>
                  <c:pt idx="9">
                    <c:v>14.800000000000011</c:v>
                  </c:pt>
                  <c:pt idx="10">
                    <c:v>14</c:v>
                  </c:pt>
                  <c:pt idx="11">
                    <c:v>13.400000000000034</c:v>
                  </c:pt>
                  <c:pt idx="12">
                    <c:v>12.5</c:v>
                  </c:pt>
                  <c:pt idx="13">
                    <c:v>11.700000000000045</c:v>
                  </c:pt>
                  <c:pt idx="14">
                    <c:v>11.100000000000023</c:v>
                  </c:pt>
                  <c:pt idx="15">
                    <c:v>10.800000000000011</c:v>
                  </c:pt>
                  <c:pt idx="16">
                    <c:v>10.600000000000023</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577.4</c:v>
                </c:pt>
                <c:pt idx="1">
                  <c:v>555.79999999999995</c:v>
                </c:pt>
                <c:pt idx="2">
                  <c:v>533.70000000000005</c:v>
                </c:pt>
                <c:pt idx="3">
                  <c:v>514.1</c:v>
                </c:pt>
                <c:pt idx="4">
                  <c:v>480</c:v>
                </c:pt>
                <c:pt idx="5">
                  <c:v>449.9</c:v>
                </c:pt>
                <c:pt idx="6">
                  <c:v>424.4</c:v>
                </c:pt>
                <c:pt idx="7">
                  <c:v>402.1</c:v>
                </c:pt>
                <c:pt idx="8">
                  <c:v>394.2</c:v>
                </c:pt>
                <c:pt idx="9">
                  <c:v>389</c:v>
                </c:pt>
                <c:pt idx="10">
                  <c:v>369.8</c:v>
                </c:pt>
                <c:pt idx="11">
                  <c:v>352.1</c:v>
                </c:pt>
                <c:pt idx="12">
                  <c:v>322.8</c:v>
                </c:pt>
                <c:pt idx="13">
                  <c:v>304.60000000000002</c:v>
                </c:pt>
                <c:pt idx="14">
                  <c:v>286.3</c:v>
                </c:pt>
                <c:pt idx="15">
                  <c:v>285.8</c:v>
                </c:pt>
                <c:pt idx="16">
                  <c:v>288</c:v>
                </c:pt>
              </c:numCache>
            </c:numRef>
          </c:val>
          <c:smooth val="0"/>
          <c:extLst>
            <c:ext xmlns:c16="http://schemas.microsoft.com/office/drawing/2014/chart" uri="{C3380CC4-5D6E-409C-BE32-E72D297353CC}">
              <c16:uniqueId val="{00000000-4936-4EF8-B4A3-C129049694BD}"/>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2.5999999999999943</c:v>
                  </c:pt>
                  <c:pt idx="1">
                    <c:v>2.5999999999999943</c:v>
                  </c:pt>
                  <c:pt idx="2">
                    <c:v>2.3999999999999773</c:v>
                  </c:pt>
                  <c:pt idx="3">
                    <c:v>2.3999999999999773</c:v>
                  </c:pt>
                  <c:pt idx="4">
                    <c:v>2.2000000000000171</c:v>
                  </c:pt>
                  <c:pt idx="5">
                    <c:v>2.0999999999999943</c:v>
                  </c:pt>
                  <c:pt idx="6">
                    <c:v>2.0999999999999943</c:v>
                  </c:pt>
                  <c:pt idx="7">
                    <c:v>2</c:v>
                  </c:pt>
                  <c:pt idx="8">
                    <c:v>1.9000000000000057</c:v>
                  </c:pt>
                  <c:pt idx="9">
                    <c:v>1.8000000000000114</c:v>
                  </c:pt>
                  <c:pt idx="10">
                    <c:v>1.8000000000000114</c:v>
                  </c:pt>
                  <c:pt idx="11">
                    <c:v>1.5999999999999943</c:v>
                  </c:pt>
                  <c:pt idx="12">
                    <c:v>1.5999999999999943</c:v>
                  </c:pt>
                  <c:pt idx="13">
                    <c:v>1.5999999999999943</c:v>
                  </c:pt>
                  <c:pt idx="14">
                    <c:v>1.5</c:v>
                  </c:pt>
                  <c:pt idx="15">
                    <c:v>1.5</c:v>
                  </c:pt>
                  <c:pt idx="16">
                    <c:v>1.4000000000000057</c:v>
                  </c:pt>
                </c:numCache>
              </c:numRef>
            </c:plus>
            <c:minus>
              <c:numRef>
                <c:f>'Māori vs Non-Māori'!$BK$35:$BK$51</c:f>
                <c:numCache>
                  <c:formatCode>General</c:formatCode>
                  <c:ptCount val="17"/>
                  <c:pt idx="0">
                    <c:v>2.7000000000000171</c:v>
                  </c:pt>
                  <c:pt idx="1">
                    <c:v>2.5</c:v>
                  </c:pt>
                  <c:pt idx="2">
                    <c:v>2.5</c:v>
                  </c:pt>
                  <c:pt idx="3">
                    <c:v>2.3000000000000114</c:v>
                  </c:pt>
                  <c:pt idx="4">
                    <c:v>2.1999999999999886</c:v>
                  </c:pt>
                  <c:pt idx="5">
                    <c:v>2.2000000000000171</c:v>
                  </c:pt>
                  <c:pt idx="6">
                    <c:v>2.1000000000000227</c:v>
                  </c:pt>
                  <c:pt idx="7">
                    <c:v>1.9000000000000057</c:v>
                  </c:pt>
                  <c:pt idx="8">
                    <c:v>1.9000000000000057</c:v>
                  </c:pt>
                  <c:pt idx="9">
                    <c:v>1.8000000000000114</c:v>
                  </c:pt>
                  <c:pt idx="10">
                    <c:v>1.6999999999999886</c:v>
                  </c:pt>
                  <c:pt idx="11">
                    <c:v>1.6999999999999886</c:v>
                  </c:pt>
                  <c:pt idx="12">
                    <c:v>1.5999999999999943</c:v>
                  </c:pt>
                  <c:pt idx="13">
                    <c:v>1.5999999999999943</c:v>
                  </c:pt>
                  <c:pt idx="14">
                    <c:v>1.5999999999999943</c:v>
                  </c:pt>
                  <c:pt idx="15">
                    <c:v>1.4000000000000057</c:v>
                  </c:pt>
                  <c:pt idx="16">
                    <c:v>1.5</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240.4</c:v>
                </c:pt>
                <c:pt idx="1">
                  <c:v>229.5</c:v>
                </c:pt>
                <c:pt idx="2">
                  <c:v>217.3</c:v>
                </c:pt>
                <c:pt idx="3">
                  <c:v>210.3</c:v>
                </c:pt>
                <c:pt idx="4">
                  <c:v>200.7</c:v>
                </c:pt>
                <c:pt idx="5">
                  <c:v>193.3</c:v>
                </c:pt>
                <c:pt idx="6">
                  <c:v>186.3</c:v>
                </c:pt>
                <c:pt idx="7">
                  <c:v>175.9</c:v>
                </c:pt>
                <c:pt idx="8">
                  <c:v>168.1</c:v>
                </c:pt>
                <c:pt idx="9">
                  <c:v>157.5</c:v>
                </c:pt>
                <c:pt idx="10">
                  <c:v>151.6</c:v>
                </c:pt>
                <c:pt idx="11">
                  <c:v>145</c:v>
                </c:pt>
                <c:pt idx="12">
                  <c:v>139.9</c:v>
                </c:pt>
                <c:pt idx="13">
                  <c:v>136.1</c:v>
                </c:pt>
                <c:pt idx="14">
                  <c:v>132.4</c:v>
                </c:pt>
                <c:pt idx="15">
                  <c:v>126</c:v>
                </c:pt>
                <c:pt idx="16">
                  <c:v>120.6</c:v>
                </c:pt>
              </c:numCache>
            </c:numRef>
          </c:val>
          <c:smooth val="0"/>
          <c:extLst>
            <c:ext xmlns:c16="http://schemas.microsoft.com/office/drawing/2014/chart" uri="{C3380CC4-5D6E-409C-BE32-E72D297353CC}">
              <c16:uniqueId val="{00000001-4936-4EF8-B4A3-C129049694BD}"/>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Non-Māori'!#REF!</c:f>
              <c:numCache>
                <c:formatCode>General</c:formatCode>
                <c:ptCount val="1"/>
                <c:pt idx="0">
                  <c:v>1</c:v>
                </c:pt>
              </c:numCache>
            </c:numRef>
          </c:val>
          <c:smooth val="0"/>
          <c:extLst>
            <c:ext xmlns:c16="http://schemas.microsoft.com/office/drawing/2014/chart" uri="{C3380CC4-5D6E-409C-BE32-E72D297353CC}">
              <c16:uniqueId val="{00000002-4936-4EF8-B4A3-C129049694BD}"/>
            </c:ext>
          </c:extLst>
        </c:ser>
        <c:dLbls>
          <c:showLegendKey val="0"/>
          <c:showVal val="0"/>
          <c:showCatName val="0"/>
          <c:showSerName val="0"/>
          <c:showPercent val="0"/>
          <c:showBubbleSize val="0"/>
        </c:dLbls>
        <c:marker val="1"/>
        <c:smooth val="0"/>
        <c:axId val="182835688"/>
        <c:axId val="182836080"/>
      </c:lineChart>
      <c:catAx>
        <c:axId val="18283568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2836080"/>
        <c:crosses val="autoZero"/>
        <c:auto val="1"/>
        <c:lblAlgn val="ctr"/>
        <c:lblOffset val="100"/>
        <c:noMultiLvlLbl val="0"/>
      </c:catAx>
      <c:valAx>
        <c:axId val="18283608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283568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4BD2-4598-9F74-85DD4CC79E6B}"/>
              </c:ext>
            </c:extLst>
          </c:dPt>
          <c:errBars>
            <c:errDir val="y"/>
            <c:errBarType val="both"/>
            <c:errValType val="cust"/>
            <c:noEndCap val="0"/>
            <c:plus>
              <c:numRef>
                <c:f>'Māori vs Non-Māori'!$BV$35:$BV$51</c:f>
                <c:numCache>
                  <c:formatCode>General</c:formatCode>
                  <c:ptCount val="17"/>
                  <c:pt idx="0">
                    <c:v>0.10000000000000009</c:v>
                  </c:pt>
                  <c:pt idx="1">
                    <c:v>0.10000000000000009</c:v>
                  </c:pt>
                  <c:pt idx="2">
                    <c:v>0.10000000000000009</c:v>
                  </c:pt>
                  <c:pt idx="3">
                    <c:v>0.10000000000000009</c:v>
                  </c:pt>
                  <c:pt idx="4">
                    <c:v>0.10000000000000009</c:v>
                  </c:pt>
                  <c:pt idx="5">
                    <c:v>0.10000000000000009</c:v>
                  </c:pt>
                  <c:pt idx="6">
                    <c:v>9.0000000000000302E-2</c:v>
                  </c:pt>
                  <c:pt idx="7">
                    <c:v>8.9999999999999858E-2</c:v>
                  </c:pt>
                  <c:pt idx="8">
                    <c:v>0.10000000000000009</c:v>
                  </c:pt>
                  <c:pt idx="9">
                    <c:v>9.9999999999999645E-2</c:v>
                  </c:pt>
                  <c:pt idx="10">
                    <c:v>0.10000000000000009</c:v>
                  </c:pt>
                  <c:pt idx="11">
                    <c:v>9.9999999999999645E-2</c:v>
                  </c:pt>
                  <c:pt idx="12">
                    <c:v>0.10000000000000009</c:v>
                  </c:pt>
                  <c:pt idx="13">
                    <c:v>8.9999999999999858E-2</c:v>
                  </c:pt>
                  <c:pt idx="14">
                    <c:v>9.9999999999999645E-2</c:v>
                  </c:pt>
                  <c:pt idx="15">
                    <c:v>8.9999999999999858E-2</c:v>
                  </c:pt>
                  <c:pt idx="16">
                    <c:v>0.10000000000000009</c:v>
                  </c:pt>
                </c:numCache>
              </c:numRef>
            </c:plus>
            <c:minus>
              <c:numRef>
                <c:f>'Māori vs Non-Māori'!$BU$35:$BU$51</c:f>
                <c:numCache>
                  <c:formatCode>General</c:formatCode>
                  <c:ptCount val="17"/>
                  <c:pt idx="0">
                    <c:v>8.9999999999999858E-2</c:v>
                  </c:pt>
                  <c:pt idx="1">
                    <c:v>8.9999999999999858E-2</c:v>
                  </c:pt>
                  <c:pt idx="2">
                    <c:v>0.10000000000000009</c:v>
                  </c:pt>
                  <c:pt idx="3">
                    <c:v>8.9999999999999858E-2</c:v>
                  </c:pt>
                  <c:pt idx="4">
                    <c:v>9.0000000000000302E-2</c:v>
                  </c:pt>
                  <c:pt idx="5">
                    <c:v>0.10000000000000009</c:v>
                  </c:pt>
                  <c:pt idx="6">
                    <c:v>8.9999999999999858E-2</c:v>
                  </c:pt>
                  <c:pt idx="7">
                    <c:v>0.10000000000000009</c:v>
                  </c:pt>
                  <c:pt idx="8">
                    <c:v>8.9999999999999858E-2</c:v>
                  </c:pt>
                  <c:pt idx="9">
                    <c:v>0.10000000000000009</c:v>
                  </c:pt>
                  <c:pt idx="10">
                    <c:v>0.10000000000000009</c:v>
                  </c:pt>
                  <c:pt idx="11">
                    <c:v>0.10000000000000009</c:v>
                  </c:pt>
                  <c:pt idx="12">
                    <c:v>0.10000000000000009</c:v>
                  </c:pt>
                  <c:pt idx="13">
                    <c:v>9.0000000000000302E-2</c:v>
                  </c:pt>
                  <c:pt idx="14">
                    <c:v>9.0000000000000302E-2</c:v>
                  </c:pt>
                  <c:pt idx="15">
                    <c:v>0.10000000000000009</c:v>
                  </c:pt>
                  <c:pt idx="16">
                    <c:v>0.10000000000000009</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2.4</c:v>
                </c:pt>
                <c:pt idx="1">
                  <c:v>2.42</c:v>
                </c:pt>
                <c:pt idx="2">
                  <c:v>2.46</c:v>
                </c:pt>
                <c:pt idx="3">
                  <c:v>2.44</c:v>
                </c:pt>
                <c:pt idx="4">
                  <c:v>2.39</c:v>
                </c:pt>
                <c:pt idx="5">
                  <c:v>2.33</c:v>
                </c:pt>
                <c:pt idx="6">
                  <c:v>2.2799999999999998</c:v>
                </c:pt>
                <c:pt idx="7">
                  <c:v>2.29</c:v>
                </c:pt>
                <c:pt idx="8">
                  <c:v>2.34</c:v>
                </c:pt>
                <c:pt idx="9">
                  <c:v>2.4700000000000002</c:v>
                </c:pt>
                <c:pt idx="10">
                  <c:v>2.44</c:v>
                </c:pt>
                <c:pt idx="11">
                  <c:v>2.4300000000000002</c:v>
                </c:pt>
                <c:pt idx="12">
                  <c:v>2.31</c:v>
                </c:pt>
                <c:pt idx="13">
                  <c:v>2.2400000000000002</c:v>
                </c:pt>
                <c:pt idx="14">
                  <c:v>2.16</c:v>
                </c:pt>
                <c:pt idx="15">
                  <c:v>2.27</c:v>
                </c:pt>
                <c:pt idx="16">
                  <c:v>2.39</c:v>
                </c:pt>
              </c:numCache>
            </c:numRef>
          </c:val>
          <c:smooth val="0"/>
          <c:extLst>
            <c:ext xmlns:c16="http://schemas.microsoft.com/office/drawing/2014/chart" uri="{C3380CC4-5D6E-409C-BE32-E72D297353CC}">
              <c16:uniqueId val="{00000001-4BD2-4598-9F74-85DD4CC79E6B}"/>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2.68</c:v>
                </c:pt>
                <c:pt idx="1">
                  <c:v>2.04</c:v>
                </c:pt>
              </c:numCache>
            </c:numRef>
          </c:val>
          <c:smooth val="0"/>
          <c:extLst>
            <c:ext xmlns:c16="http://schemas.microsoft.com/office/drawing/2014/chart" uri="{C3380CC4-5D6E-409C-BE32-E72D297353CC}">
              <c16:uniqueId val="{00000002-4BD2-4598-9F74-85DD4CC79E6B}"/>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4BD2-4598-9F74-85DD4CC79E6B}"/>
            </c:ext>
          </c:extLst>
        </c:ser>
        <c:dLbls>
          <c:showLegendKey val="0"/>
          <c:showVal val="0"/>
          <c:showCatName val="0"/>
          <c:showSerName val="0"/>
          <c:showPercent val="0"/>
          <c:showBubbleSize val="0"/>
        </c:dLbls>
        <c:marker val="1"/>
        <c:smooth val="0"/>
        <c:axId val="230294856"/>
        <c:axId val="230296424"/>
      </c:lineChart>
      <c:catAx>
        <c:axId val="2302948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96424"/>
        <c:crosses val="autoZero"/>
        <c:auto val="1"/>
        <c:lblAlgn val="ctr"/>
        <c:lblOffset val="100"/>
        <c:tickLblSkip val="1"/>
        <c:noMultiLvlLbl val="0"/>
      </c:catAx>
      <c:valAx>
        <c:axId val="2302964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94856"/>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4EE3-4901-AF26-C1F8F2726A5E}"/>
              </c:ext>
            </c:extLst>
          </c:dPt>
          <c:dPt>
            <c:idx val="17"/>
            <c:bubble3D val="0"/>
            <c:spPr>
              <a:ln w="28575" cap="rnd">
                <a:noFill/>
                <a:round/>
              </a:ln>
              <a:effectLst/>
            </c:spPr>
            <c:extLst>
              <c:ext xmlns:c16="http://schemas.microsoft.com/office/drawing/2014/chart" uri="{C3380CC4-5D6E-409C-BE32-E72D297353CC}">
                <c16:uniqueId val="{00000002-4EE3-4901-AF26-C1F8F2726A5E}"/>
              </c:ext>
            </c:extLst>
          </c:dPt>
          <c:errBars>
            <c:errDir val="y"/>
            <c:errBarType val="both"/>
            <c:errValType val="cust"/>
            <c:noEndCap val="0"/>
            <c:plus>
              <c:numRef>
                <c:f>'Māori vs Non-Māori by sex'!$BL$53:$BL$86</c:f>
                <c:numCache>
                  <c:formatCode>General</c:formatCode>
                  <c:ptCount val="34"/>
                  <c:pt idx="0">
                    <c:v>38</c:v>
                  </c:pt>
                  <c:pt idx="1">
                    <c:v>36.700000000000045</c:v>
                  </c:pt>
                  <c:pt idx="2">
                    <c:v>35.199999999999932</c:v>
                  </c:pt>
                  <c:pt idx="3">
                    <c:v>33</c:v>
                  </c:pt>
                  <c:pt idx="4">
                    <c:v>31</c:v>
                  </c:pt>
                  <c:pt idx="5">
                    <c:v>29.399999999999977</c:v>
                  </c:pt>
                  <c:pt idx="6">
                    <c:v>28.399999999999977</c:v>
                  </c:pt>
                  <c:pt idx="7">
                    <c:v>26.999999999999943</c:v>
                  </c:pt>
                  <c:pt idx="8">
                    <c:v>26.399999999999977</c:v>
                  </c:pt>
                  <c:pt idx="9">
                    <c:v>25.700000000000045</c:v>
                  </c:pt>
                  <c:pt idx="10">
                    <c:v>24.5</c:v>
                  </c:pt>
                  <c:pt idx="11">
                    <c:v>23.199999999999989</c:v>
                  </c:pt>
                  <c:pt idx="12">
                    <c:v>21.399999999999977</c:v>
                  </c:pt>
                  <c:pt idx="13">
                    <c:v>20.100000000000023</c:v>
                  </c:pt>
                  <c:pt idx="14">
                    <c:v>18.899999999999977</c:v>
                  </c:pt>
                  <c:pt idx="15">
                    <c:v>18.599999999999966</c:v>
                  </c:pt>
                  <c:pt idx="16">
                    <c:v>18.600000000000023</c:v>
                  </c:pt>
                  <c:pt idx="17">
                    <c:v>27.300000000000011</c:v>
                  </c:pt>
                  <c:pt idx="18">
                    <c:v>26</c:v>
                  </c:pt>
                  <c:pt idx="19">
                    <c:v>24.799999999999955</c:v>
                  </c:pt>
                  <c:pt idx="20">
                    <c:v>24.399999999999977</c:v>
                  </c:pt>
                  <c:pt idx="21">
                    <c:v>23.200000000000045</c:v>
                  </c:pt>
                  <c:pt idx="22">
                    <c:v>21.699999999999989</c:v>
                  </c:pt>
                  <c:pt idx="23">
                    <c:v>20.099999999999966</c:v>
                  </c:pt>
                  <c:pt idx="24">
                    <c:v>19.300000000000011</c:v>
                  </c:pt>
                  <c:pt idx="25">
                    <c:v>18.299999999999955</c:v>
                  </c:pt>
                  <c:pt idx="26">
                    <c:v>17.800000000000011</c:v>
                  </c:pt>
                  <c:pt idx="27">
                    <c:v>16.899999999999977</c:v>
                  </c:pt>
                  <c:pt idx="28">
                    <c:v>16.199999999999989</c:v>
                  </c:pt>
                  <c:pt idx="29">
                    <c:v>15.199999999999989</c:v>
                  </c:pt>
                  <c:pt idx="30">
                    <c:v>14.399999999999977</c:v>
                  </c:pt>
                  <c:pt idx="31">
                    <c:v>13.800000000000011</c:v>
                  </c:pt>
                  <c:pt idx="32">
                    <c:v>13.299999999999983</c:v>
                  </c:pt>
                  <c:pt idx="33">
                    <c:v>12.800000000000011</c:v>
                  </c:pt>
                </c:numCache>
              </c:numRef>
            </c:plus>
            <c:minus>
              <c:numRef>
                <c:f>'Māori vs Non-Māori by sex'!$BK$53:$BK$86</c:f>
                <c:numCache>
                  <c:formatCode>General</c:formatCode>
                  <c:ptCount val="34"/>
                  <c:pt idx="0">
                    <c:v>36.600000000000023</c:v>
                  </c:pt>
                  <c:pt idx="1">
                    <c:v>35.299999999999955</c:v>
                  </c:pt>
                  <c:pt idx="2">
                    <c:v>33.800000000000068</c:v>
                  </c:pt>
                  <c:pt idx="3">
                    <c:v>31.699999999999932</c:v>
                  </c:pt>
                  <c:pt idx="4">
                    <c:v>29.699999999999932</c:v>
                  </c:pt>
                  <c:pt idx="5">
                    <c:v>28.299999999999955</c:v>
                  </c:pt>
                  <c:pt idx="6">
                    <c:v>27.300000000000011</c:v>
                  </c:pt>
                  <c:pt idx="7">
                    <c:v>26</c:v>
                  </c:pt>
                  <c:pt idx="8">
                    <c:v>25.5</c:v>
                  </c:pt>
                  <c:pt idx="9">
                    <c:v>24.699999999999989</c:v>
                  </c:pt>
                  <c:pt idx="10">
                    <c:v>23.5</c:v>
                  </c:pt>
                  <c:pt idx="11">
                    <c:v>22.300000000000011</c:v>
                  </c:pt>
                  <c:pt idx="12">
                    <c:v>20.600000000000023</c:v>
                  </c:pt>
                  <c:pt idx="13">
                    <c:v>19.399999999999977</c:v>
                  </c:pt>
                  <c:pt idx="14">
                    <c:v>18.199999999999989</c:v>
                  </c:pt>
                  <c:pt idx="15">
                    <c:v>18</c:v>
                  </c:pt>
                  <c:pt idx="16">
                    <c:v>17.899999999999977</c:v>
                  </c:pt>
                  <c:pt idx="17">
                    <c:v>26.100000000000023</c:v>
                  </c:pt>
                  <c:pt idx="18">
                    <c:v>24.699999999999989</c:v>
                  </c:pt>
                  <c:pt idx="19">
                    <c:v>23.700000000000045</c:v>
                  </c:pt>
                  <c:pt idx="20">
                    <c:v>23.300000000000011</c:v>
                  </c:pt>
                  <c:pt idx="21">
                    <c:v>22.099999999999966</c:v>
                  </c:pt>
                  <c:pt idx="22">
                    <c:v>20.699999999999989</c:v>
                  </c:pt>
                  <c:pt idx="23">
                    <c:v>19.300000000000011</c:v>
                  </c:pt>
                  <c:pt idx="24">
                    <c:v>18.399999999999977</c:v>
                  </c:pt>
                  <c:pt idx="25">
                    <c:v>17.5</c:v>
                  </c:pt>
                  <c:pt idx="26">
                    <c:v>17</c:v>
                  </c:pt>
                  <c:pt idx="27">
                    <c:v>16.200000000000045</c:v>
                  </c:pt>
                  <c:pt idx="28">
                    <c:v>15.5</c:v>
                  </c:pt>
                  <c:pt idx="29">
                    <c:v>14.599999999999994</c:v>
                  </c:pt>
                  <c:pt idx="30">
                    <c:v>13.900000000000006</c:v>
                  </c:pt>
                  <c:pt idx="31">
                    <c:v>13.099999999999994</c:v>
                  </c:pt>
                  <c:pt idx="32">
                    <c:v>12.700000000000017</c:v>
                  </c:pt>
                  <c:pt idx="33">
                    <c:v>12.199999999999989</c:v>
                  </c:pt>
                </c:numCache>
              </c:numRef>
            </c:minus>
            <c:spPr>
              <a:ln w="12700">
                <a:solidFill>
                  <a:srgbClr val="0070C0"/>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sex'!$BG$53:$BG$86</c:f>
              <c:numCache>
                <c:formatCode>General</c:formatCode>
                <c:ptCount val="34"/>
                <c:pt idx="0">
                  <c:v>727.6</c:v>
                </c:pt>
                <c:pt idx="1">
                  <c:v>708.3</c:v>
                </c:pt>
                <c:pt idx="2">
                  <c:v>679.2</c:v>
                </c:pt>
                <c:pt idx="3">
                  <c:v>626.4</c:v>
                </c:pt>
                <c:pt idx="4">
                  <c:v>578.9</c:v>
                </c:pt>
                <c:pt idx="5">
                  <c:v>548.5</c:v>
                </c:pt>
                <c:pt idx="6">
                  <c:v>533.6</c:v>
                </c:pt>
                <c:pt idx="7">
                  <c:v>501.8</c:v>
                </c:pt>
                <c:pt idx="8">
                  <c:v>503</c:v>
                </c:pt>
                <c:pt idx="9">
                  <c:v>497.4</c:v>
                </c:pt>
                <c:pt idx="10">
                  <c:v>472.3</c:v>
                </c:pt>
                <c:pt idx="11">
                  <c:v>442.2</c:v>
                </c:pt>
                <c:pt idx="12">
                  <c:v>396.3</c:v>
                </c:pt>
                <c:pt idx="13">
                  <c:v>368.4</c:v>
                </c:pt>
                <c:pt idx="14">
                  <c:v>344</c:v>
                </c:pt>
                <c:pt idx="15">
                  <c:v>350.1</c:v>
                </c:pt>
                <c:pt idx="16">
                  <c:v>365.4</c:v>
                </c:pt>
                <c:pt idx="17">
                  <c:v>442</c:v>
                </c:pt>
                <c:pt idx="18">
                  <c:v>417.9</c:v>
                </c:pt>
                <c:pt idx="19">
                  <c:v>402.6</c:v>
                </c:pt>
                <c:pt idx="20">
                  <c:v>410.6</c:v>
                </c:pt>
                <c:pt idx="21">
                  <c:v>388.9</c:v>
                </c:pt>
                <c:pt idx="22">
                  <c:v>359.7</c:v>
                </c:pt>
                <c:pt idx="23">
                  <c:v>326.8</c:v>
                </c:pt>
                <c:pt idx="24">
                  <c:v>313.5</c:v>
                </c:pt>
                <c:pt idx="25">
                  <c:v>297.60000000000002</c:v>
                </c:pt>
                <c:pt idx="26">
                  <c:v>292.5</c:v>
                </c:pt>
                <c:pt idx="27">
                  <c:v>278.60000000000002</c:v>
                </c:pt>
                <c:pt idx="28">
                  <c:v>271.2</c:v>
                </c:pt>
                <c:pt idx="29">
                  <c:v>255.5</c:v>
                </c:pt>
                <c:pt idx="30">
                  <c:v>245</c:v>
                </c:pt>
                <c:pt idx="31">
                  <c:v>233.5</c:v>
                </c:pt>
                <c:pt idx="32">
                  <c:v>228.3</c:v>
                </c:pt>
                <c:pt idx="33">
                  <c:v>221.1</c:v>
                </c:pt>
              </c:numCache>
            </c:numRef>
          </c:val>
          <c:smooth val="0"/>
          <c:extLst>
            <c:ext xmlns:c16="http://schemas.microsoft.com/office/drawing/2014/chart" uri="{C3380CC4-5D6E-409C-BE32-E72D297353CC}">
              <c16:uniqueId val="{00000003-4EE3-4901-AF26-C1F8F2726A5E}"/>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4-4EE3-4901-AF26-C1F8F2726A5E}"/>
              </c:ext>
            </c:extLst>
          </c:dPt>
          <c:dPt>
            <c:idx val="17"/>
            <c:bubble3D val="0"/>
            <c:spPr>
              <a:ln w="22225" cap="rnd">
                <a:noFill/>
                <a:round/>
              </a:ln>
              <a:effectLst/>
            </c:spPr>
            <c:extLst>
              <c:ext xmlns:c16="http://schemas.microsoft.com/office/drawing/2014/chart" uri="{C3380CC4-5D6E-409C-BE32-E72D297353CC}">
                <c16:uniqueId val="{00000006-4EE3-4901-AF26-C1F8F2726A5E}"/>
              </c:ext>
            </c:extLst>
          </c:dPt>
          <c:errBars>
            <c:errDir val="y"/>
            <c:errBarType val="both"/>
            <c:errValType val="cust"/>
            <c:noEndCap val="0"/>
            <c:plus>
              <c:numRef>
                <c:f>'Māori vs Non-Māori by sex'!$BO$53:$BO$73</c:f>
                <c:numCache>
                  <c:formatCode>General</c:formatCode>
                  <c:ptCount val="21"/>
                  <c:pt idx="0">
                    <c:v>5.2000000000000455</c:v>
                  </c:pt>
                  <c:pt idx="1">
                    <c:v>4.8999999999999773</c:v>
                  </c:pt>
                  <c:pt idx="2">
                    <c:v>4.6999999999999886</c:v>
                  </c:pt>
                  <c:pt idx="3">
                    <c:v>4.5</c:v>
                  </c:pt>
                  <c:pt idx="4">
                    <c:v>4.3000000000000114</c:v>
                  </c:pt>
                  <c:pt idx="5">
                    <c:v>4.0999999999999943</c:v>
                  </c:pt>
                  <c:pt idx="6">
                    <c:v>4</c:v>
                  </c:pt>
                  <c:pt idx="7">
                    <c:v>3.7999999999999829</c:v>
                  </c:pt>
                  <c:pt idx="8">
                    <c:v>3.5999999999999943</c:v>
                  </c:pt>
                  <c:pt idx="9">
                    <c:v>3.5</c:v>
                  </c:pt>
                  <c:pt idx="10">
                    <c:v>3.3000000000000114</c:v>
                  </c:pt>
                  <c:pt idx="11">
                    <c:v>3.1999999999999886</c:v>
                  </c:pt>
                  <c:pt idx="12">
                    <c:v>3.0999999999999943</c:v>
                  </c:pt>
                  <c:pt idx="13">
                    <c:v>3</c:v>
                  </c:pt>
                  <c:pt idx="14">
                    <c:v>2.8999999999999773</c:v>
                  </c:pt>
                  <c:pt idx="15">
                    <c:v>2.7000000000000171</c:v>
                  </c:pt>
                  <c:pt idx="16">
                    <c:v>2.6999999999999886</c:v>
                  </c:pt>
                  <c:pt idx="17">
                    <c:v>2.5999999999999943</c:v>
                  </c:pt>
                  <c:pt idx="18">
                    <c:v>2.5999999999999943</c:v>
                  </c:pt>
                  <c:pt idx="19">
                    <c:v>2.4000000000000057</c:v>
                  </c:pt>
                  <c:pt idx="20">
                    <c:v>2.3000000000000114</c:v>
                  </c:pt>
                </c:numCache>
              </c:numRef>
            </c:plus>
            <c:minus>
              <c:numRef>
                <c:f>'Māori vs Non-Māori by sex'!$BN$53:$BN$73</c:f>
                <c:numCache>
                  <c:formatCode>General</c:formatCode>
                  <c:ptCount val="21"/>
                  <c:pt idx="0">
                    <c:v>5</c:v>
                  </c:pt>
                  <c:pt idx="1">
                    <c:v>4.8999999999999773</c:v>
                  </c:pt>
                  <c:pt idx="2">
                    <c:v>4.6000000000000227</c:v>
                  </c:pt>
                  <c:pt idx="3">
                    <c:v>4.3999999999999773</c:v>
                  </c:pt>
                  <c:pt idx="4">
                    <c:v>4.1999999999999886</c:v>
                  </c:pt>
                  <c:pt idx="5">
                    <c:v>4.1000000000000227</c:v>
                  </c:pt>
                  <c:pt idx="6">
                    <c:v>3.9000000000000057</c:v>
                  </c:pt>
                  <c:pt idx="7">
                    <c:v>3.7000000000000171</c:v>
                  </c:pt>
                  <c:pt idx="8">
                    <c:v>3.5999999999999943</c:v>
                  </c:pt>
                  <c:pt idx="9">
                    <c:v>3.4000000000000057</c:v>
                  </c:pt>
                  <c:pt idx="10">
                    <c:v>3.3000000000000114</c:v>
                  </c:pt>
                  <c:pt idx="11">
                    <c:v>3.0999999999999943</c:v>
                  </c:pt>
                  <c:pt idx="12">
                    <c:v>3</c:v>
                  </c:pt>
                  <c:pt idx="13">
                    <c:v>2.9000000000000057</c:v>
                  </c:pt>
                  <c:pt idx="14">
                    <c:v>2.8000000000000114</c:v>
                  </c:pt>
                  <c:pt idx="15">
                    <c:v>2.7999999999999829</c:v>
                  </c:pt>
                  <c:pt idx="16">
                    <c:v>2.7000000000000171</c:v>
                  </c:pt>
                  <c:pt idx="17">
                    <c:v>2.5999999999999943</c:v>
                  </c:pt>
                  <c:pt idx="18">
                    <c:v>2.5</c:v>
                  </c:pt>
                  <c:pt idx="19">
                    <c:v>2.4000000000000057</c:v>
                  </c:pt>
                  <c:pt idx="20">
                    <c:v>2.4000000000000057</c:v>
                  </c:pt>
                </c:numCache>
              </c:numRef>
            </c:minus>
            <c:spPr>
              <a:ln>
                <a:solidFill>
                  <a:sysClr val="window" lastClr="FFFFFF">
                    <a:lumMod val="65000"/>
                  </a:sysClr>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sex'!$BH$53:$BH$86</c:f>
              <c:numCache>
                <c:formatCode>General</c:formatCode>
                <c:ptCount val="34"/>
                <c:pt idx="0">
                  <c:v>323.39999999999998</c:v>
                </c:pt>
                <c:pt idx="1">
                  <c:v>307.5</c:v>
                </c:pt>
                <c:pt idx="2">
                  <c:v>288.5</c:v>
                </c:pt>
                <c:pt idx="3">
                  <c:v>276</c:v>
                </c:pt>
                <c:pt idx="4">
                  <c:v>261.7</c:v>
                </c:pt>
                <c:pt idx="5">
                  <c:v>249.8</c:v>
                </c:pt>
                <c:pt idx="6">
                  <c:v>241.4</c:v>
                </c:pt>
                <c:pt idx="7">
                  <c:v>226.3</c:v>
                </c:pt>
                <c:pt idx="8">
                  <c:v>215.9</c:v>
                </c:pt>
                <c:pt idx="9">
                  <c:v>201.4</c:v>
                </c:pt>
                <c:pt idx="10">
                  <c:v>195</c:v>
                </c:pt>
                <c:pt idx="11">
                  <c:v>187.4</c:v>
                </c:pt>
                <c:pt idx="12">
                  <c:v>179.6</c:v>
                </c:pt>
                <c:pt idx="13">
                  <c:v>173.5</c:v>
                </c:pt>
                <c:pt idx="14">
                  <c:v>168.3</c:v>
                </c:pt>
                <c:pt idx="15">
                  <c:v>162.1</c:v>
                </c:pt>
                <c:pt idx="16">
                  <c:v>155.80000000000001</c:v>
                </c:pt>
                <c:pt idx="17">
                  <c:v>167.4</c:v>
                </c:pt>
                <c:pt idx="18">
                  <c:v>161.4</c:v>
                </c:pt>
                <c:pt idx="19">
                  <c:v>155.4</c:v>
                </c:pt>
                <c:pt idx="20">
                  <c:v>153.1</c:v>
                </c:pt>
                <c:pt idx="21">
                  <c:v>147.1</c:v>
                </c:pt>
                <c:pt idx="22">
                  <c:v>142.9</c:v>
                </c:pt>
                <c:pt idx="23">
                  <c:v>136.9</c:v>
                </c:pt>
                <c:pt idx="24">
                  <c:v>130.4</c:v>
                </c:pt>
                <c:pt idx="25">
                  <c:v>125</c:v>
                </c:pt>
                <c:pt idx="26">
                  <c:v>117.2</c:v>
                </c:pt>
                <c:pt idx="27">
                  <c:v>111.8</c:v>
                </c:pt>
                <c:pt idx="28">
                  <c:v>105.8</c:v>
                </c:pt>
                <c:pt idx="29">
                  <c:v>103.3</c:v>
                </c:pt>
                <c:pt idx="30">
                  <c:v>101.6</c:v>
                </c:pt>
                <c:pt idx="31">
                  <c:v>99</c:v>
                </c:pt>
                <c:pt idx="32">
                  <c:v>92.8</c:v>
                </c:pt>
                <c:pt idx="33">
                  <c:v>88.2</c:v>
                </c:pt>
              </c:numCache>
            </c:numRef>
          </c:val>
          <c:smooth val="0"/>
          <c:extLst>
            <c:ext xmlns:c16="http://schemas.microsoft.com/office/drawing/2014/chart" uri="{C3380CC4-5D6E-409C-BE32-E72D297353CC}">
              <c16:uniqueId val="{00000007-4EE3-4901-AF26-C1F8F2726A5E}"/>
            </c:ext>
          </c:extLst>
        </c:ser>
        <c:ser>
          <c:idx val="0"/>
          <c:order val="2"/>
          <c:tx>
            <c:v>Ghost</c:v>
          </c:tx>
          <c:spPr>
            <a:ln w="28575" cap="rnd">
              <a:noFill/>
              <a:round/>
            </a:ln>
            <a:effectLst/>
          </c:spPr>
          <c:marker>
            <c:symbol val="none"/>
          </c:marker>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sex'!$BI$35:$BI$36</c:f>
              <c:numCache>
                <c:formatCode>General</c:formatCode>
                <c:ptCount val="2"/>
                <c:pt idx="0">
                  <c:v>727.6</c:v>
                </c:pt>
                <c:pt idx="1">
                  <c:v>88.2</c:v>
                </c:pt>
              </c:numCache>
            </c:numRef>
          </c:val>
          <c:smooth val="0"/>
          <c:extLst>
            <c:ext xmlns:c16="http://schemas.microsoft.com/office/drawing/2014/chart" uri="{C3380CC4-5D6E-409C-BE32-E72D297353CC}">
              <c16:uniqueId val="{00000008-4EE3-4901-AF26-C1F8F2726A5E}"/>
            </c:ext>
          </c:extLst>
        </c:ser>
        <c:dLbls>
          <c:showLegendKey val="0"/>
          <c:showVal val="0"/>
          <c:showCatName val="0"/>
          <c:showSerName val="0"/>
          <c:showPercent val="0"/>
          <c:showBubbleSize val="0"/>
        </c:dLbls>
        <c:marker val="1"/>
        <c:smooth val="0"/>
        <c:axId val="230289760"/>
        <c:axId val="230291328"/>
      </c:lineChart>
      <c:catAx>
        <c:axId val="23028976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91328"/>
        <c:crosses val="autoZero"/>
        <c:auto val="1"/>
        <c:lblAlgn val="ctr"/>
        <c:lblOffset val="100"/>
        <c:noMultiLvlLbl val="0"/>
      </c:catAx>
      <c:valAx>
        <c:axId val="23029132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8976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64394125667797E-2"/>
          <c:y val="0.21525342090859337"/>
          <c:w val="0.89973709150326797"/>
          <c:h val="0.50215202481916865"/>
        </c:manualLayout>
      </c:layout>
      <c:lineChart>
        <c:grouping val="standard"/>
        <c:varyColors val="0"/>
        <c:ser>
          <c:idx val="0"/>
          <c:order val="0"/>
          <c:tx>
            <c:strRef>
              <c:f>'Māori vs Non-Māori by sex'!$BQ$53</c:f>
              <c:strCache>
                <c:ptCount val="1"/>
                <c:pt idx="0">
                  <c:v>Maori male vs Non-maori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C3E1-481A-9716-5C24DDDF62D2}"/>
              </c:ext>
            </c:extLst>
          </c:dPt>
          <c:errBars>
            <c:errDir val="y"/>
            <c:errBarType val="both"/>
            <c:errValType val="cust"/>
            <c:noEndCap val="0"/>
            <c:plus>
              <c:numRef>
                <c:f>'Māori vs Non-Māori by sex'!$BY$53:$BY$86</c:f>
                <c:numCache>
                  <c:formatCode>General</c:formatCode>
                  <c:ptCount val="34"/>
                  <c:pt idx="0">
                    <c:v>0.12000000000000011</c:v>
                  </c:pt>
                  <c:pt idx="1">
                    <c:v>0.13000000000000034</c:v>
                  </c:pt>
                  <c:pt idx="2">
                    <c:v>0.12999999999999989</c:v>
                  </c:pt>
                  <c:pt idx="3">
                    <c:v>0.12999999999999989</c:v>
                  </c:pt>
                  <c:pt idx="4">
                    <c:v>0.12999999999999989</c:v>
                  </c:pt>
                  <c:pt idx="5">
                    <c:v>0.11999999999999966</c:v>
                  </c:pt>
                  <c:pt idx="6">
                    <c:v>0.12000000000000011</c:v>
                  </c:pt>
                  <c:pt idx="7">
                    <c:v>0.11999999999999966</c:v>
                  </c:pt>
                  <c:pt idx="8">
                    <c:v>0.12999999999999989</c:v>
                  </c:pt>
                  <c:pt idx="9">
                    <c:v>0.13999999999999968</c:v>
                  </c:pt>
                  <c:pt idx="10">
                    <c:v>0.14000000000000012</c:v>
                  </c:pt>
                  <c:pt idx="11">
                    <c:v>0.13000000000000034</c:v>
                  </c:pt>
                  <c:pt idx="12">
                    <c:v>0.12000000000000011</c:v>
                  </c:pt>
                  <c:pt idx="13">
                    <c:v>0.12999999999999989</c:v>
                  </c:pt>
                  <c:pt idx="14">
                    <c:v>0.12000000000000011</c:v>
                  </c:pt>
                  <c:pt idx="15">
                    <c:v>0.11999999999999966</c:v>
                  </c:pt>
                  <c:pt idx="16">
                    <c:v>0.12999999999999989</c:v>
                  </c:pt>
                  <c:pt idx="17">
                    <c:v>0.16999999999999993</c:v>
                  </c:pt>
                  <c:pt idx="18">
                    <c:v>0.16999999999999993</c:v>
                  </c:pt>
                  <c:pt idx="19">
                    <c:v>0.16999999999999993</c:v>
                  </c:pt>
                  <c:pt idx="20">
                    <c:v>0.16999999999999993</c:v>
                  </c:pt>
                  <c:pt idx="21">
                    <c:v>0.16999999999999993</c:v>
                  </c:pt>
                  <c:pt idx="22">
                    <c:v>0.16000000000000014</c:v>
                  </c:pt>
                  <c:pt idx="23">
                    <c:v>0.14999999999999991</c:v>
                  </c:pt>
                  <c:pt idx="24">
                    <c:v>0.16000000000000014</c:v>
                  </c:pt>
                  <c:pt idx="25">
                    <c:v>0.16000000000000014</c:v>
                  </c:pt>
                  <c:pt idx="26">
                    <c:v>0.16000000000000014</c:v>
                  </c:pt>
                  <c:pt idx="27">
                    <c:v>0.1599999999999997</c:v>
                  </c:pt>
                  <c:pt idx="28">
                    <c:v>0.16999999999999993</c:v>
                  </c:pt>
                  <c:pt idx="29">
                    <c:v>0.1599999999999997</c:v>
                  </c:pt>
                  <c:pt idx="30">
                    <c:v>0.1599999999999997</c:v>
                  </c:pt>
                  <c:pt idx="31">
                    <c:v>0.14999999999999991</c:v>
                  </c:pt>
                  <c:pt idx="32">
                    <c:v>0.16000000000000014</c:v>
                  </c:pt>
                  <c:pt idx="33">
                    <c:v>0.16000000000000014</c:v>
                  </c:pt>
                </c:numCache>
              </c:numRef>
            </c:plus>
            <c:minus>
              <c:numRef>
                <c:f>'Māori vs Non-Māori by sex'!$BX$53:$BX$86</c:f>
                <c:numCache>
                  <c:formatCode>General</c:formatCode>
                  <c:ptCount val="34"/>
                  <c:pt idx="0">
                    <c:v>0.12000000000000011</c:v>
                  </c:pt>
                  <c:pt idx="1">
                    <c:v>0.11999999999999966</c:v>
                  </c:pt>
                  <c:pt idx="2">
                    <c:v>0.12000000000000011</c:v>
                  </c:pt>
                  <c:pt idx="3">
                    <c:v>0.12000000000000011</c:v>
                  </c:pt>
                  <c:pt idx="4">
                    <c:v>0.12000000000000011</c:v>
                  </c:pt>
                  <c:pt idx="5">
                    <c:v>0.12000000000000011</c:v>
                  </c:pt>
                  <c:pt idx="6">
                    <c:v>0.12000000000000011</c:v>
                  </c:pt>
                  <c:pt idx="7">
                    <c:v>0.12000000000000011</c:v>
                  </c:pt>
                  <c:pt idx="8">
                    <c:v>0.12000000000000011</c:v>
                  </c:pt>
                  <c:pt idx="9">
                    <c:v>0.13000000000000034</c:v>
                  </c:pt>
                  <c:pt idx="10">
                    <c:v>0.12999999999999989</c:v>
                  </c:pt>
                  <c:pt idx="11">
                    <c:v>0.12999999999999989</c:v>
                  </c:pt>
                  <c:pt idx="12">
                    <c:v>0.12999999999999989</c:v>
                  </c:pt>
                  <c:pt idx="13">
                    <c:v>0.11000000000000032</c:v>
                  </c:pt>
                  <c:pt idx="14">
                    <c:v>0.1100000000000001</c:v>
                  </c:pt>
                  <c:pt idx="15">
                    <c:v>0.12000000000000011</c:v>
                  </c:pt>
                  <c:pt idx="16">
                    <c:v>0.12999999999999989</c:v>
                  </c:pt>
                  <c:pt idx="17">
                    <c:v>0.16000000000000014</c:v>
                  </c:pt>
                  <c:pt idx="18">
                    <c:v>0.1599999999999997</c:v>
                  </c:pt>
                  <c:pt idx="19">
                    <c:v>0.1599999999999997</c:v>
                  </c:pt>
                  <c:pt idx="20">
                    <c:v>0.16000000000000014</c:v>
                  </c:pt>
                  <c:pt idx="21">
                    <c:v>0.14999999999999991</c:v>
                  </c:pt>
                  <c:pt idx="22">
                    <c:v>0.14999999999999991</c:v>
                  </c:pt>
                  <c:pt idx="23">
                    <c:v>0.14999999999999991</c:v>
                  </c:pt>
                  <c:pt idx="24">
                    <c:v>0.14000000000000012</c:v>
                  </c:pt>
                  <c:pt idx="25">
                    <c:v>0.14999999999999991</c:v>
                  </c:pt>
                  <c:pt idx="26">
                    <c:v>0.16000000000000014</c:v>
                  </c:pt>
                  <c:pt idx="27">
                    <c:v>0.15000000000000036</c:v>
                  </c:pt>
                  <c:pt idx="28">
                    <c:v>0.14999999999999991</c:v>
                  </c:pt>
                  <c:pt idx="29">
                    <c:v>0.15000000000000036</c:v>
                  </c:pt>
                  <c:pt idx="30">
                    <c:v>0.14000000000000012</c:v>
                  </c:pt>
                  <c:pt idx="31">
                    <c:v>0.13999999999999968</c:v>
                  </c:pt>
                  <c:pt idx="32">
                    <c:v>0.14999999999999991</c:v>
                  </c:pt>
                  <c:pt idx="33">
                    <c:v>0.14999999999999991</c:v>
                  </c:pt>
                </c:numCache>
              </c:numRef>
            </c:minus>
            <c:spPr>
              <a:ln w="12700">
                <a:solidFill>
                  <a:schemeClr val="accent6">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sex'!$BT$53:$BT$69</c:f>
              <c:numCache>
                <c:formatCode>General</c:formatCode>
                <c:ptCount val="17"/>
                <c:pt idx="0">
                  <c:v>2.25</c:v>
                </c:pt>
                <c:pt idx="1">
                  <c:v>2.2999999999999998</c:v>
                </c:pt>
                <c:pt idx="2">
                  <c:v>2.35</c:v>
                </c:pt>
                <c:pt idx="3">
                  <c:v>2.27</c:v>
                </c:pt>
                <c:pt idx="4">
                  <c:v>2.21</c:v>
                </c:pt>
                <c:pt idx="5">
                  <c:v>2.2000000000000002</c:v>
                </c:pt>
                <c:pt idx="6">
                  <c:v>2.21</c:v>
                </c:pt>
                <c:pt idx="7">
                  <c:v>2.2200000000000002</c:v>
                </c:pt>
                <c:pt idx="8">
                  <c:v>2.33</c:v>
                </c:pt>
                <c:pt idx="9">
                  <c:v>2.4700000000000002</c:v>
                </c:pt>
                <c:pt idx="10">
                  <c:v>2.42</c:v>
                </c:pt>
                <c:pt idx="11">
                  <c:v>2.36</c:v>
                </c:pt>
                <c:pt idx="12">
                  <c:v>2.21</c:v>
                </c:pt>
                <c:pt idx="13">
                  <c:v>2.12</c:v>
                </c:pt>
                <c:pt idx="14">
                  <c:v>2.04</c:v>
                </c:pt>
                <c:pt idx="15">
                  <c:v>2.16</c:v>
                </c:pt>
                <c:pt idx="16">
                  <c:v>2.35</c:v>
                </c:pt>
              </c:numCache>
            </c:numRef>
          </c:val>
          <c:smooth val="0"/>
          <c:extLst>
            <c:ext xmlns:c16="http://schemas.microsoft.com/office/drawing/2014/chart" uri="{C3380CC4-5D6E-409C-BE32-E72D297353CC}">
              <c16:uniqueId val="{00000001-C3E1-481A-9716-5C24DDDF62D2}"/>
            </c:ext>
          </c:extLst>
        </c:ser>
        <c:ser>
          <c:idx val="3"/>
          <c:order val="1"/>
          <c:tx>
            <c:strRef>
              <c:f>'Māori vs Non-Māori by sex'!$BQ$70</c:f>
              <c:strCache>
                <c:ptCount val="1"/>
                <c:pt idx="0">
                  <c:v>Maori female ve Non-Maori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sex'!$BY$53:$BY$86</c:f>
                <c:numCache>
                  <c:formatCode>General</c:formatCode>
                  <c:ptCount val="34"/>
                  <c:pt idx="0">
                    <c:v>0.12000000000000011</c:v>
                  </c:pt>
                  <c:pt idx="1">
                    <c:v>0.13000000000000034</c:v>
                  </c:pt>
                  <c:pt idx="2">
                    <c:v>0.12999999999999989</c:v>
                  </c:pt>
                  <c:pt idx="3">
                    <c:v>0.12999999999999989</c:v>
                  </c:pt>
                  <c:pt idx="4">
                    <c:v>0.12999999999999989</c:v>
                  </c:pt>
                  <c:pt idx="5">
                    <c:v>0.11999999999999966</c:v>
                  </c:pt>
                  <c:pt idx="6">
                    <c:v>0.12000000000000011</c:v>
                  </c:pt>
                  <c:pt idx="7">
                    <c:v>0.11999999999999966</c:v>
                  </c:pt>
                  <c:pt idx="8">
                    <c:v>0.12999999999999989</c:v>
                  </c:pt>
                  <c:pt idx="9">
                    <c:v>0.13999999999999968</c:v>
                  </c:pt>
                  <c:pt idx="10">
                    <c:v>0.14000000000000012</c:v>
                  </c:pt>
                  <c:pt idx="11">
                    <c:v>0.13000000000000034</c:v>
                  </c:pt>
                  <c:pt idx="12">
                    <c:v>0.12000000000000011</c:v>
                  </c:pt>
                  <c:pt idx="13">
                    <c:v>0.12999999999999989</c:v>
                  </c:pt>
                  <c:pt idx="14">
                    <c:v>0.12000000000000011</c:v>
                  </c:pt>
                  <c:pt idx="15">
                    <c:v>0.11999999999999966</c:v>
                  </c:pt>
                  <c:pt idx="16">
                    <c:v>0.12999999999999989</c:v>
                  </c:pt>
                  <c:pt idx="17">
                    <c:v>0.16999999999999993</c:v>
                  </c:pt>
                  <c:pt idx="18">
                    <c:v>0.16999999999999993</c:v>
                  </c:pt>
                  <c:pt idx="19">
                    <c:v>0.16999999999999993</c:v>
                  </c:pt>
                  <c:pt idx="20">
                    <c:v>0.16999999999999993</c:v>
                  </c:pt>
                  <c:pt idx="21">
                    <c:v>0.16999999999999993</c:v>
                  </c:pt>
                  <c:pt idx="22">
                    <c:v>0.16000000000000014</c:v>
                  </c:pt>
                  <c:pt idx="23">
                    <c:v>0.14999999999999991</c:v>
                  </c:pt>
                  <c:pt idx="24">
                    <c:v>0.16000000000000014</c:v>
                  </c:pt>
                  <c:pt idx="25">
                    <c:v>0.16000000000000014</c:v>
                  </c:pt>
                  <c:pt idx="26">
                    <c:v>0.16000000000000014</c:v>
                  </c:pt>
                  <c:pt idx="27">
                    <c:v>0.1599999999999997</c:v>
                  </c:pt>
                  <c:pt idx="28">
                    <c:v>0.16999999999999993</c:v>
                  </c:pt>
                  <c:pt idx="29">
                    <c:v>0.1599999999999997</c:v>
                  </c:pt>
                  <c:pt idx="30">
                    <c:v>0.1599999999999997</c:v>
                  </c:pt>
                  <c:pt idx="31">
                    <c:v>0.14999999999999991</c:v>
                  </c:pt>
                  <c:pt idx="32">
                    <c:v>0.16000000000000014</c:v>
                  </c:pt>
                  <c:pt idx="33">
                    <c:v>0.16000000000000014</c:v>
                  </c:pt>
                </c:numCache>
              </c:numRef>
            </c:plus>
            <c:minus>
              <c:numRef>
                <c:f>'Māori vs Non-Māori by sex'!$BX$53:$BX$86</c:f>
                <c:numCache>
                  <c:formatCode>General</c:formatCode>
                  <c:ptCount val="34"/>
                  <c:pt idx="0">
                    <c:v>0.12000000000000011</c:v>
                  </c:pt>
                  <c:pt idx="1">
                    <c:v>0.11999999999999966</c:v>
                  </c:pt>
                  <c:pt idx="2">
                    <c:v>0.12000000000000011</c:v>
                  </c:pt>
                  <c:pt idx="3">
                    <c:v>0.12000000000000011</c:v>
                  </c:pt>
                  <c:pt idx="4">
                    <c:v>0.12000000000000011</c:v>
                  </c:pt>
                  <c:pt idx="5">
                    <c:v>0.12000000000000011</c:v>
                  </c:pt>
                  <c:pt idx="6">
                    <c:v>0.12000000000000011</c:v>
                  </c:pt>
                  <c:pt idx="7">
                    <c:v>0.12000000000000011</c:v>
                  </c:pt>
                  <c:pt idx="8">
                    <c:v>0.12000000000000011</c:v>
                  </c:pt>
                  <c:pt idx="9">
                    <c:v>0.13000000000000034</c:v>
                  </c:pt>
                  <c:pt idx="10">
                    <c:v>0.12999999999999989</c:v>
                  </c:pt>
                  <c:pt idx="11">
                    <c:v>0.12999999999999989</c:v>
                  </c:pt>
                  <c:pt idx="12">
                    <c:v>0.12999999999999989</c:v>
                  </c:pt>
                  <c:pt idx="13">
                    <c:v>0.11000000000000032</c:v>
                  </c:pt>
                  <c:pt idx="14">
                    <c:v>0.1100000000000001</c:v>
                  </c:pt>
                  <c:pt idx="15">
                    <c:v>0.12000000000000011</c:v>
                  </c:pt>
                  <c:pt idx="16">
                    <c:v>0.12999999999999989</c:v>
                  </c:pt>
                  <c:pt idx="17">
                    <c:v>0.16000000000000014</c:v>
                  </c:pt>
                  <c:pt idx="18">
                    <c:v>0.1599999999999997</c:v>
                  </c:pt>
                  <c:pt idx="19">
                    <c:v>0.1599999999999997</c:v>
                  </c:pt>
                  <c:pt idx="20">
                    <c:v>0.16000000000000014</c:v>
                  </c:pt>
                  <c:pt idx="21">
                    <c:v>0.14999999999999991</c:v>
                  </c:pt>
                  <c:pt idx="22">
                    <c:v>0.14999999999999991</c:v>
                  </c:pt>
                  <c:pt idx="23">
                    <c:v>0.14999999999999991</c:v>
                  </c:pt>
                  <c:pt idx="24">
                    <c:v>0.14000000000000012</c:v>
                  </c:pt>
                  <c:pt idx="25">
                    <c:v>0.14999999999999991</c:v>
                  </c:pt>
                  <c:pt idx="26">
                    <c:v>0.16000000000000014</c:v>
                  </c:pt>
                  <c:pt idx="27">
                    <c:v>0.15000000000000036</c:v>
                  </c:pt>
                  <c:pt idx="28">
                    <c:v>0.14999999999999991</c:v>
                  </c:pt>
                  <c:pt idx="29">
                    <c:v>0.15000000000000036</c:v>
                  </c:pt>
                  <c:pt idx="30">
                    <c:v>0.14000000000000012</c:v>
                  </c:pt>
                  <c:pt idx="31">
                    <c:v>0.13999999999999968</c:v>
                  </c:pt>
                  <c:pt idx="32">
                    <c:v>0.14999999999999991</c:v>
                  </c:pt>
                  <c:pt idx="33">
                    <c:v>0.14999999999999991</c:v>
                  </c:pt>
                </c:numCache>
              </c:numRef>
            </c:minus>
            <c:spPr>
              <a:ln>
                <a:solidFill>
                  <a:schemeClr val="accent2">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sex'!$BT$70:$BT$86</c:f>
              <c:numCache>
                <c:formatCode>General</c:formatCode>
                <c:ptCount val="17"/>
                <c:pt idx="0">
                  <c:v>2.64</c:v>
                </c:pt>
                <c:pt idx="1">
                  <c:v>2.59</c:v>
                </c:pt>
                <c:pt idx="2">
                  <c:v>2.59</c:v>
                </c:pt>
                <c:pt idx="3">
                  <c:v>2.68</c:v>
                </c:pt>
                <c:pt idx="4">
                  <c:v>2.64</c:v>
                </c:pt>
                <c:pt idx="5">
                  <c:v>2.52</c:v>
                </c:pt>
                <c:pt idx="6">
                  <c:v>2.39</c:v>
                </c:pt>
                <c:pt idx="7">
                  <c:v>2.4</c:v>
                </c:pt>
                <c:pt idx="8">
                  <c:v>2.38</c:v>
                </c:pt>
                <c:pt idx="9">
                  <c:v>2.5</c:v>
                </c:pt>
                <c:pt idx="10">
                  <c:v>2.4900000000000002</c:v>
                </c:pt>
                <c:pt idx="11">
                  <c:v>2.56</c:v>
                </c:pt>
                <c:pt idx="12">
                  <c:v>2.4700000000000002</c:v>
                </c:pt>
                <c:pt idx="13">
                  <c:v>2.41</c:v>
                </c:pt>
                <c:pt idx="14">
                  <c:v>2.36</c:v>
                </c:pt>
                <c:pt idx="15">
                  <c:v>2.46</c:v>
                </c:pt>
                <c:pt idx="16">
                  <c:v>2.5099999999999998</c:v>
                </c:pt>
              </c:numCache>
            </c:numRef>
          </c:val>
          <c:smooth val="0"/>
          <c:extLst>
            <c:ext xmlns:c16="http://schemas.microsoft.com/office/drawing/2014/chart" uri="{C3380CC4-5D6E-409C-BE32-E72D297353CC}">
              <c16:uniqueId val="{00000002-C3E1-481A-9716-5C24DDDF62D2}"/>
            </c:ext>
          </c:extLst>
        </c:ser>
        <c:ser>
          <c:idx val="2"/>
          <c:order val="2"/>
          <c:tx>
            <c:v>Ghost</c:v>
          </c:tx>
          <c:spPr>
            <a:ln w="28575" cap="rnd">
              <a:noFill/>
              <a:round/>
            </a:ln>
            <a:effectLst/>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sex'!$BV$35:$BV$36</c:f>
              <c:numCache>
                <c:formatCode>General</c:formatCode>
                <c:ptCount val="2"/>
                <c:pt idx="0">
                  <c:v>2.68</c:v>
                </c:pt>
                <c:pt idx="1">
                  <c:v>2.04</c:v>
                </c:pt>
              </c:numCache>
            </c:numRef>
          </c:val>
          <c:smooth val="0"/>
          <c:extLst>
            <c:ext xmlns:c16="http://schemas.microsoft.com/office/drawing/2014/chart" uri="{C3380CC4-5D6E-409C-BE32-E72D297353CC}">
              <c16:uniqueId val="{00000003-C3E1-481A-9716-5C24DDDF62D2}"/>
            </c:ext>
          </c:extLst>
        </c:ser>
        <c:ser>
          <c:idx val="1"/>
          <c:order val="3"/>
          <c:tx>
            <c:strRef>
              <c:f>'Māori vs Non-Māori by sex'!$CA$51</c:f>
              <c:strCache>
                <c:ptCount val="1"/>
                <c:pt idx="0">
                  <c:v>Reference (1.00)</c:v>
                </c:pt>
              </c:strCache>
            </c:strRef>
          </c:tx>
          <c:spPr>
            <a:ln>
              <a:solidFill>
                <a:schemeClr val="tx1"/>
              </a:solidFill>
            </a:ln>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sex'!$CA$53:$CA$69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4-C3E1-481A-9716-5C24DDDF62D2}"/>
            </c:ext>
          </c:extLst>
        </c:ser>
        <c:dLbls>
          <c:showLegendKey val="0"/>
          <c:showVal val="0"/>
          <c:showCatName val="0"/>
          <c:showSerName val="0"/>
          <c:showPercent val="0"/>
          <c:showBubbleSize val="0"/>
        </c:dLbls>
        <c:marker val="1"/>
        <c:smooth val="0"/>
        <c:axId val="230293288"/>
        <c:axId val="230293680"/>
      </c:lineChart>
      <c:catAx>
        <c:axId val="23029328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93680"/>
        <c:crosses val="autoZero"/>
        <c:auto val="1"/>
        <c:lblAlgn val="ctr"/>
        <c:lblOffset val="100"/>
        <c:tickLblSkip val="1"/>
        <c:noMultiLvlLbl val="0"/>
      </c:catAx>
      <c:valAx>
        <c:axId val="23029368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0293288"/>
        <c:crosses val="autoZero"/>
        <c:crossBetween val="between"/>
      </c:valAx>
      <c:spPr>
        <a:noFill/>
        <a:ln>
          <a:noFill/>
        </a:ln>
        <a:effectLst/>
      </c:spPr>
    </c:plotArea>
    <c:legend>
      <c:legendPos val="b"/>
      <c:legendEntry>
        <c:idx val="2"/>
        <c:delete val="1"/>
      </c:legendEntry>
      <c:layout>
        <c:manualLayout>
          <c:xMode val="edge"/>
          <c:yMode val="edge"/>
          <c:x val="0.18662997939957873"/>
          <c:y val="0.13046709688942146"/>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5" noThreeD="1" sel="1" val="0"/>
</file>

<file path=xl/ctrlProps/ctrlProp2.xml><?xml version="1.0" encoding="utf-8"?>
<formControlPr xmlns="http://schemas.microsoft.com/office/spreadsheetml/2009/9/main" objectType="Drop" dropLines="11" dropStyle="combo" dx="16" fmlaLink="$BE$4" fmlaRange="ref!$C$1:$C$5"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133349</xdr:rowOff>
    </xdr:from>
    <xdr:to>
      <xdr:col>11</xdr:col>
      <xdr:colOff>457199</xdr:colOff>
      <xdr:row>30</xdr:row>
      <xdr:rowOff>47624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4" y="4114799"/>
          <a:ext cx="59531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cardiovascular disease mortality, 35+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0.1379</cdr:y>
    </cdr:from>
    <cdr:to>
      <cdr:x>0.52568</cdr:x>
      <cdr:y>0.19679</cdr:y>
    </cdr:to>
    <cdr:sp macro="" textlink="'Māori vs Non-Māori'!$BB$14">
      <cdr:nvSpPr>
        <cdr:cNvPr id="15" name="TextBox 14"/>
        <cdr:cNvSpPr txBox="1"/>
      </cdr:nvSpPr>
      <cdr:spPr>
        <a:xfrm xmlns:a="http://schemas.openxmlformats.org/drawingml/2006/main">
          <a:off x="0" y="516759"/>
          <a:ext cx="3303271" cy="220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cardiovascular disease mortality, 35+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0.8535</cdr:y>
    </cdr:from>
    <cdr:to>
      <cdr:x>0.95717</cdr:x>
      <cdr:y>1</cdr:y>
    </cdr:to>
    <cdr:sp macro="" textlink="">
      <cdr:nvSpPr>
        <cdr:cNvPr id="7" name="TextBox 6"/>
        <cdr:cNvSpPr txBox="1"/>
      </cdr:nvSpPr>
      <cdr:spPr>
        <a:xfrm xmlns:a="http://schemas.openxmlformats.org/drawingml/2006/main">
          <a:off x="0" y="3118688"/>
          <a:ext cx="5857880" cy="535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38098</xdr:colOff>
      <xdr:row>5</xdr:row>
      <xdr:rowOff>43611</xdr:rowOff>
    </xdr:from>
    <xdr:to>
      <xdr:col>14</xdr:col>
      <xdr:colOff>190500</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76201</xdr:rowOff>
    </xdr:from>
    <xdr:to>
      <xdr:col>11</xdr:col>
      <xdr:colOff>518159</xdr:colOff>
      <xdr:row>30</xdr:row>
      <xdr:rowOff>121921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1"/>
          <a:ext cx="6067425"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16</xdr:col>
      <xdr:colOff>285750</xdr:colOff>
      <xdr:row>5</xdr:row>
      <xdr:rowOff>91236</xdr:rowOff>
    </xdr:from>
    <xdr:to>
      <xdr:col>25</xdr:col>
      <xdr:colOff>233550</xdr:colOff>
      <xdr:row>30</xdr:row>
      <xdr:rowOff>133349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cardiovascular disease mortality, 35+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0.41766</cdr:x>
      <cdr:y>0.19908</cdr:y>
    </cdr:to>
    <cdr:sp macro="" textlink="'Māori vs Non-Māori by sex'!$BE$14">
      <cdr:nvSpPr>
        <cdr:cNvPr id="15" name="TextBox 14"/>
        <cdr:cNvSpPr txBox="1"/>
      </cdr:nvSpPr>
      <cdr:spPr>
        <a:xfrm xmlns:a="http://schemas.openxmlformats.org/drawingml/2006/main">
          <a:off x="0" y="534811"/>
          <a:ext cx="3208022" cy="25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cardiovascular disease mortality, 35+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0.12139</cdr:y>
    </cdr:from>
    <cdr:to>
      <cdr:x>0.26614</cdr:x>
      <cdr:y>0.19783</cdr:y>
    </cdr:to>
    <cdr:sp macro="" textlink="'Māori vs Non-Māori by sex'!$BE$15">
      <cdr:nvSpPr>
        <cdr:cNvPr id="4" name="TextBox 3"/>
        <cdr:cNvSpPr txBox="1"/>
      </cdr:nvSpPr>
      <cdr:spPr>
        <a:xfrm xmlns:a="http://schemas.openxmlformats.org/drawingml/2006/main">
          <a:off x="41807" y="443570"/>
          <a:ext cx="1744139" cy="279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0.00142</cdr:x>
      <cdr:y>0.84359</cdr:y>
    </cdr:from>
    <cdr:to>
      <cdr:x>0.95859</cdr:x>
      <cdr:y>1</cdr:y>
    </cdr:to>
    <cdr:sp macro="" textlink="">
      <cdr:nvSpPr>
        <cdr:cNvPr id="7" name="TextBox 6"/>
        <cdr:cNvSpPr txBox="1"/>
      </cdr:nvSpPr>
      <cdr:spPr>
        <a:xfrm xmlns:a="http://schemas.openxmlformats.org/drawingml/2006/main">
          <a:off x="9525" y="3082478"/>
          <a:ext cx="6423137" cy="57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50"/>
  <sheetViews>
    <sheetView tabSelected="1" zoomScaleNormal="100" workbookViewId="0">
      <selection activeCell="I11" sqref="I11"/>
    </sheetView>
  </sheetViews>
  <sheetFormatPr defaultColWidth="8.88671875" defaultRowHeight="13.2" x14ac:dyDescent="0.25"/>
  <cols>
    <col min="1" max="2" width="20.6640625" style="5" customWidth="1"/>
    <col min="3" max="3" width="20.6640625" style="9" customWidth="1"/>
    <col min="4" max="4" width="20.6640625" style="5" customWidth="1"/>
    <col min="5" max="5" width="6.44140625" style="5" customWidth="1"/>
    <col min="6" max="6" width="6.6640625" style="5" customWidth="1"/>
    <col min="7" max="7" width="5.6640625" style="5" customWidth="1"/>
    <col min="8" max="8" width="5.6640625" style="10" customWidth="1"/>
    <col min="9" max="16384" width="8.88671875" style="4"/>
  </cols>
  <sheetData>
    <row r="1" spans="1:15" ht="15.6" x14ac:dyDescent="0.25">
      <c r="A1" s="11" t="s">
        <v>45</v>
      </c>
    </row>
    <row r="2" spans="1:15" x14ac:dyDescent="0.25">
      <c r="A2" s="12" t="s">
        <v>46</v>
      </c>
    </row>
    <row r="3" spans="1:15" x14ac:dyDescent="0.25">
      <c r="A3" s="5" t="s">
        <v>131</v>
      </c>
    </row>
    <row r="4" spans="1:15" x14ac:dyDescent="0.25">
      <c r="A4" s="5" t="s">
        <v>128</v>
      </c>
    </row>
    <row r="5" spans="1:15" ht="12.75" customHeight="1" x14ac:dyDescent="0.25">
      <c r="A5" s="102" t="s">
        <v>129</v>
      </c>
      <c r="B5" s="102"/>
      <c r="C5" s="102"/>
      <c r="D5" s="102"/>
      <c r="E5" s="102"/>
      <c r="F5" s="102"/>
      <c r="G5" s="102"/>
      <c r="H5" s="102"/>
    </row>
    <row r="6" spans="1:15" x14ac:dyDescent="0.25">
      <c r="A6" s="102"/>
      <c r="B6" s="102"/>
      <c r="C6" s="102"/>
      <c r="D6" s="102"/>
      <c r="E6" s="102"/>
      <c r="F6" s="102"/>
      <c r="G6" s="102"/>
      <c r="H6" s="102"/>
    </row>
    <row r="7" spans="1:15" x14ac:dyDescent="0.25">
      <c r="A7" s="10"/>
      <c r="B7" s="10"/>
      <c r="C7" s="10"/>
      <c r="D7" s="10"/>
      <c r="E7" s="10"/>
      <c r="F7" s="10"/>
      <c r="G7" s="10"/>
    </row>
    <row r="8" spans="1:15" x14ac:dyDescent="0.25">
      <c r="A8" s="12" t="s">
        <v>133</v>
      </c>
      <c r="B8" s="12"/>
      <c r="C8" s="12"/>
      <c r="D8" s="12"/>
      <c r="E8" s="12"/>
      <c r="F8" s="12"/>
      <c r="G8" s="12"/>
      <c r="H8" s="12"/>
    </row>
    <row r="9" spans="1:15" ht="29.25" customHeight="1" x14ac:dyDescent="0.25">
      <c r="A9" s="13" t="s">
        <v>77</v>
      </c>
      <c r="B9" s="14" t="s">
        <v>113</v>
      </c>
      <c r="C9" s="13" t="s">
        <v>114</v>
      </c>
      <c r="D9" s="15"/>
      <c r="E9" s="104"/>
      <c r="F9" s="104"/>
      <c r="G9" s="104"/>
      <c r="H9" s="104"/>
    </row>
    <row r="10" spans="1:15" ht="27.6" x14ac:dyDescent="0.25">
      <c r="A10" s="16" t="s">
        <v>115</v>
      </c>
      <c r="B10" s="17" t="s">
        <v>116</v>
      </c>
      <c r="C10" s="16" t="s">
        <v>117</v>
      </c>
      <c r="D10" s="18"/>
      <c r="E10" s="103"/>
      <c r="F10" s="103"/>
      <c r="G10" s="103"/>
      <c r="H10" s="103"/>
    </row>
    <row r="11" spans="1:15" ht="27.6" x14ac:dyDescent="0.25">
      <c r="A11" s="16" t="s">
        <v>118</v>
      </c>
      <c r="B11" s="17" t="s">
        <v>119</v>
      </c>
      <c r="C11" s="16" t="s">
        <v>120</v>
      </c>
      <c r="D11" s="18"/>
      <c r="E11" s="103"/>
      <c r="F11" s="103"/>
      <c r="G11" s="103"/>
      <c r="H11" s="103"/>
    </row>
    <row r="12" spans="1:15" ht="27.6" x14ac:dyDescent="0.25">
      <c r="A12" s="16" t="s">
        <v>121</v>
      </c>
      <c r="B12" s="17" t="s">
        <v>78</v>
      </c>
      <c r="C12" s="16" t="s">
        <v>79</v>
      </c>
      <c r="D12" s="18"/>
      <c r="E12" s="103"/>
      <c r="F12" s="103"/>
      <c r="G12" s="103"/>
      <c r="H12" s="103"/>
    </row>
    <row r="13" spans="1:15" ht="13.8" x14ac:dyDescent="0.25">
      <c r="A13" s="16" t="s">
        <v>80</v>
      </c>
      <c r="B13" s="17">
        <v>428</v>
      </c>
      <c r="C13" s="16" t="s">
        <v>81</v>
      </c>
      <c r="D13" s="18"/>
      <c r="E13" s="103"/>
      <c r="F13" s="103"/>
      <c r="G13" s="103"/>
      <c r="H13" s="103"/>
    </row>
    <row r="14" spans="1:15" ht="27.6" x14ac:dyDescent="0.25">
      <c r="A14" s="16" t="s">
        <v>122</v>
      </c>
      <c r="B14" s="17" t="s">
        <v>82</v>
      </c>
      <c r="C14" s="16" t="s">
        <v>83</v>
      </c>
      <c r="D14" s="18"/>
      <c r="E14" s="103"/>
      <c r="F14" s="103"/>
      <c r="G14" s="103"/>
      <c r="H14" s="103"/>
    </row>
    <row r="15" spans="1:15" ht="13.8" x14ac:dyDescent="0.3">
      <c r="J15" s="19"/>
      <c r="K15" s="19"/>
      <c r="L15" s="20"/>
      <c r="M15" s="21"/>
      <c r="N15" s="22"/>
      <c r="O15" s="23"/>
    </row>
    <row r="16" spans="1:15" ht="13.8" x14ac:dyDescent="0.3">
      <c r="A16" s="12" t="s">
        <v>47</v>
      </c>
      <c r="J16" s="19"/>
      <c r="K16" s="19"/>
      <c r="L16" s="23"/>
      <c r="M16" s="21"/>
      <c r="N16" s="22"/>
      <c r="O16" s="23"/>
    </row>
    <row r="17" spans="1:15" ht="13.8" x14ac:dyDescent="0.3">
      <c r="A17" s="5" t="s">
        <v>130</v>
      </c>
      <c r="C17" s="5"/>
      <c r="H17" s="5"/>
      <c r="J17" s="19"/>
      <c r="K17" s="19"/>
      <c r="L17" s="20"/>
      <c r="M17" s="21"/>
      <c r="N17" s="22"/>
      <c r="O17" s="23"/>
    </row>
    <row r="18" spans="1:15" ht="13.8" x14ac:dyDescent="0.3">
      <c r="J18" s="19"/>
      <c r="K18" s="19"/>
      <c r="L18" s="23"/>
      <c r="M18" s="21"/>
      <c r="N18" s="22"/>
      <c r="O18" s="23"/>
    </row>
    <row r="19" spans="1:15" ht="13.8" x14ac:dyDescent="0.3">
      <c r="A19" s="12" t="s">
        <v>48</v>
      </c>
      <c r="J19" s="19"/>
      <c r="K19" s="19"/>
      <c r="L19" s="23"/>
      <c r="M19" s="21"/>
      <c r="N19" s="22"/>
      <c r="O19" s="23"/>
    </row>
    <row r="20" spans="1:15" ht="12.75" customHeight="1" x14ac:dyDescent="0.3">
      <c r="A20" s="102" t="s">
        <v>84</v>
      </c>
      <c r="B20" s="102"/>
      <c r="C20" s="102"/>
      <c r="D20" s="102"/>
      <c r="E20" s="102"/>
      <c r="F20" s="102"/>
      <c r="G20" s="102"/>
      <c r="H20" s="102"/>
      <c r="J20" s="19"/>
      <c r="K20" s="19"/>
      <c r="L20" s="23"/>
      <c r="M20" s="21"/>
      <c r="N20" s="22"/>
      <c r="O20" s="23"/>
    </row>
    <row r="21" spans="1:15" ht="13.8" x14ac:dyDescent="0.3">
      <c r="A21" s="102"/>
      <c r="B21" s="102"/>
      <c r="C21" s="102"/>
      <c r="D21" s="102"/>
      <c r="E21" s="102"/>
      <c r="F21" s="102"/>
      <c r="G21" s="102"/>
      <c r="H21" s="102"/>
      <c r="J21" s="19"/>
      <c r="K21" s="19"/>
      <c r="L21" s="23"/>
      <c r="M21" s="21"/>
      <c r="N21" s="22"/>
      <c r="O21" s="23"/>
    </row>
    <row r="22" spans="1:15" ht="13.8" x14ac:dyDescent="0.3">
      <c r="A22" s="102"/>
      <c r="B22" s="102"/>
      <c r="C22" s="102"/>
      <c r="D22" s="102"/>
      <c r="E22" s="102"/>
      <c r="F22" s="102"/>
      <c r="G22" s="102"/>
      <c r="H22" s="102"/>
      <c r="J22" s="19"/>
      <c r="K22" s="19"/>
      <c r="L22" s="20"/>
      <c r="M22" s="21"/>
      <c r="N22" s="22"/>
      <c r="O22" s="23"/>
    </row>
    <row r="23" spans="1:15" ht="13.8" x14ac:dyDescent="0.3">
      <c r="A23" s="102"/>
      <c r="B23" s="102"/>
      <c r="C23" s="102"/>
      <c r="D23" s="102"/>
      <c r="E23" s="102"/>
      <c r="F23" s="102"/>
      <c r="G23" s="102"/>
      <c r="H23" s="102"/>
      <c r="J23" s="19"/>
      <c r="K23" s="19"/>
      <c r="L23" s="20"/>
      <c r="M23" s="21"/>
      <c r="N23" s="22"/>
      <c r="O23" s="23"/>
    </row>
    <row r="24" spans="1:15" ht="13.8" x14ac:dyDescent="0.3">
      <c r="A24" s="10"/>
      <c r="B24" s="10"/>
      <c r="C24" s="10"/>
      <c r="D24" s="10"/>
      <c r="E24" s="10"/>
      <c r="F24" s="10"/>
      <c r="G24" s="10"/>
      <c r="J24" s="19"/>
      <c r="K24" s="19"/>
      <c r="L24" s="20"/>
      <c r="M24" s="21"/>
      <c r="N24" s="22"/>
      <c r="O24" s="23"/>
    </row>
    <row r="25" spans="1:15" ht="13.8" x14ac:dyDescent="0.3">
      <c r="A25" s="5" t="s">
        <v>85</v>
      </c>
      <c r="J25" s="19"/>
      <c r="K25" s="19"/>
      <c r="L25" s="20"/>
      <c r="M25" s="21"/>
      <c r="N25" s="22"/>
      <c r="O25" s="23"/>
    </row>
    <row r="26" spans="1:15" ht="13.8" x14ac:dyDescent="0.3">
      <c r="J26" s="19"/>
      <c r="K26" s="19"/>
      <c r="L26" s="23"/>
      <c r="M26" s="21"/>
      <c r="N26" s="22"/>
      <c r="O26" s="23"/>
    </row>
    <row r="27" spans="1:15" ht="13.8" x14ac:dyDescent="0.3">
      <c r="A27" s="12" t="s">
        <v>86</v>
      </c>
      <c r="J27" s="19"/>
      <c r="K27" s="19"/>
      <c r="L27" s="20"/>
      <c r="M27" s="21"/>
      <c r="N27" s="22"/>
      <c r="O27" s="23"/>
    </row>
    <row r="28" spans="1:15" ht="12.75" customHeight="1" x14ac:dyDescent="0.3">
      <c r="A28" s="102" t="s">
        <v>87</v>
      </c>
      <c r="B28" s="102"/>
      <c r="C28" s="102"/>
      <c r="D28" s="102"/>
      <c r="E28" s="102"/>
      <c r="F28" s="102"/>
      <c r="G28" s="102"/>
      <c r="H28" s="102"/>
      <c r="J28" s="19"/>
      <c r="K28" s="19"/>
      <c r="L28" s="20"/>
      <c r="M28" s="21"/>
      <c r="N28" s="22"/>
      <c r="O28" s="23"/>
    </row>
    <row r="29" spans="1:15" ht="13.8" x14ac:dyDescent="0.3">
      <c r="A29" s="102"/>
      <c r="B29" s="102"/>
      <c r="C29" s="102"/>
      <c r="D29" s="102"/>
      <c r="E29" s="102"/>
      <c r="F29" s="102"/>
      <c r="G29" s="102"/>
      <c r="H29" s="102"/>
      <c r="J29" s="19"/>
      <c r="K29" s="19"/>
      <c r="L29" s="20"/>
      <c r="M29" s="21"/>
      <c r="N29" s="22"/>
      <c r="O29" s="23"/>
    </row>
    <row r="30" spans="1:15" ht="13.8" x14ac:dyDescent="0.3">
      <c r="A30" s="102"/>
      <c r="B30" s="102"/>
      <c r="C30" s="102"/>
      <c r="D30" s="102"/>
      <c r="E30" s="102"/>
      <c r="F30" s="102"/>
      <c r="G30" s="102"/>
      <c r="H30" s="102"/>
      <c r="J30" s="19"/>
      <c r="K30" s="19"/>
      <c r="L30" s="20"/>
      <c r="M30" s="21"/>
      <c r="N30" s="22"/>
      <c r="O30" s="23"/>
    </row>
    <row r="31" spans="1:15" ht="13.8" x14ac:dyDescent="0.3">
      <c r="A31" s="10"/>
      <c r="B31" s="10"/>
      <c r="C31" s="10"/>
      <c r="D31" s="10"/>
      <c r="E31" s="10"/>
      <c r="F31" s="10"/>
      <c r="G31" s="10"/>
      <c r="J31" s="19"/>
      <c r="K31" s="19"/>
      <c r="L31" s="20"/>
      <c r="M31" s="21"/>
      <c r="N31" s="22"/>
      <c r="O31" s="23"/>
    </row>
    <row r="32" spans="1:15" ht="12.75" customHeight="1" x14ac:dyDescent="0.3">
      <c r="A32" s="102" t="s">
        <v>88</v>
      </c>
      <c r="B32" s="102"/>
      <c r="C32" s="102"/>
      <c r="D32" s="102"/>
      <c r="E32" s="102"/>
      <c r="F32" s="102"/>
      <c r="G32" s="102"/>
      <c r="H32" s="102"/>
      <c r="J32" s="19"/>
      <c r="K32" s="19"/>
      <c r="L32" s="20"/>
      <c r="M32" s="21"/>
      <c r="N32" s="22"/>
      <c r="O32" s="23"/>
    </row>
    <row r="33" spans="1:15" ht="13.8" x14ac:dyDescent="0.3">
      <c r="A33" s="102"/>
      <c r="B33" s="102"/>
      <c r="C33" s="102"/>
      <c r="D33" s="102"/>
      <c r="E33" s="102"/>
      <c r="F33" s="102"/>
      <c r="G33" s="102"/>
      <c r="H33" s="102"/>
      <c r="J33" s="19"/>
      <c r="K33" s="19"/>
      <c r="L33" s="23"/>
      <c r="M33" s="21"/>
      <c r="N33" s="22"/>
      <c r="O33" s="23"/>
    </row>
    <row r="34" spans="1:15" ht="13.8" x14ac:dyDescent="0.3">
      <c r="A34" s="102"/>
      <c r="B34" s="102"/>
      <c r="C34" s="102"/>
      <c r="D34" s="102"/>
      <c r="E34" s="102"/>
      <c r="F34" s="102"/>
      <c r="G34" s="102"/>
      <c r="H34" s="102"/>
      <c r="J34" s="19"/>
      <c r="K34" s="19"/>
      <c r="L34" s="20"/>
      <c r="M34" s="21"/>
      <c r="N34" s="22"/>
      <c r="O34" s="23"/>
    </row>
    <row r="35" spans="1:15" ht="13.8" x14ac:dyDescent="0.3">
      <c r="A35" s="102"/>
      <c r="B35" s="102"/>
      <c r="C35" s="102"/>
      <c r="D35" s="102"/>
      <c r="E35" s="102"/>
      <c r="F35" s="102"/>
      <c r="G35" s="102"/>
      <c r="H35" s="102"/>
      <c r="J35" s="19"/>
      <c r="K35" s="19"/>
      <c r="L35" s="20"/>
      <c r="M35" s="21"/>
      <c r="N35" s="22"/>
      <c r="O35" s="23"/>
    </row>
    <row r="36" spans="1:15" ht="13.8" x14ac:dyDescent="0.3">
      <c r="A36" s="10"/>
      <c r="B36" s="10"/>
      <c r="C36" s="10"/>
      <c r="D36" s="10"/>
      <c r="E36" s="10"/>
      <c r="F36" s="10"/>
      <c r="G36" s="10"/>
      <c r="J36" s="19"/>
      <c r="K36" s="19"/>
      <c r="L36" s="23"/>
      <c r="M36" s="21"/>
      <c r="N36" s="22"/>
      <c r="O36" s="23"/>
    </row>
    <row r="37" spans="1:15" ht="13.8" x14ac:dyDescent="0.3">
      <c r="A37" s="24" t="s">
        <v>132</v>
      </c>
      <c r="B37" s="10"/>
      <c r="C37" s="10"/>
      <c r="D37" s="10"/>
      <c r="E37" s="10"/>
      <c r="F37" s="10"/>
      <c r="G37" s="10"/>
      <c r="J37" s="19"/>
      <c r="K37" s="19"/>
      <c r="L37" s="20"/>
      <c r="M37" s="21"/>
      <c r="N37" s="22"/>
      <c r="O37" s="23"/>
    </row>
    <row r="38" spans="1:15" ht="13.8" x14ac:dyDescent="0.3">
      <c r="J38" s="19"/>
      <c r="K38" s="19"/>
      <c r="L38" s="20"/>
      <c r="M38" s="21"/>
      <c r="N38" s="22"/>
      <c r="O38" s="23"/>
    </row>
    <row r="39" spans="1:15" ht="14.4" thickBot="1" x14ac:dyDescent="0.35">
      <c r="A39" s="12" t="s">
        <v>123</v>
      </c>
      <c r="J39" s="19"/>
      <c r="K39" s="19"/>
      <c r="L39" s="20"/>
      <c r="M39" s="21"/>
      <c r="N39" s="22"/>
      <c r="O39" s="23"/>
    </row>
    <row r="40" spans="1:15" ht="33" customHeight="1" thickBot="1" x14ac:dyDescent="0.35">
      <c r="A40" s="25" t="s">
        <v>89</v>
      </c>
      <c r="B40" s="25" t="s">
        <v>49</v>
      </c>
      <c r="C40" s="26" t="s">
        <v>50</v>
      </c>
      <c r="J40" s="19"/>
      <c r="K40" s="19"/>
      <c r="L40" s="20"/>
      <c r="M40" s="21"/>
      <c r="N40" s="22"/>
      <c r="O40" s="23"/>
    </row>
    <row r="41" spans="1:15" ht="13.8" x14ac:dyDescent="0.3">
      <c r="A41" s="27" t="s">
        <v>51</v>
      </c>
      <c r="B41" s="28">
        <v>67404</v>
      </c>
      <c r="C41" s="29">
        <v>12.81</v>
      </c>
      <c r="J41" s="19"/>
      <c r="K41" s="19"/>
      <c r="L41" s="20"/>
      <c r="M41" s="21"/>
      <c r="N41" s="22"/>
      <c r="O41" s="23"/>
    </row>
    <row r="42" spans="1:15" ht="13.8" x14ac:dyDescent="0.3">
      <c r="A42" s="27" t="s">
        <v>52</v>
      </c>
      <c r="B42" s="28">
        <v>66186</v>
      </c>
      <c r="C42" s="29">
        <v>12.58</v>
      </c>
      <c r="J42" s="19"/>
      <c r="K42" s="19"/>
      <c r="L42" s="20"/>
      <c r="M42" s="21"/>
      <c r="N42" s="22"/>
      <c r="O42" s="23"/>
    </row>
    <row r="43" spans="1:15" ht="13.8" x14ac:dyDescent="0.3">
      <c r="A43" s="27" t="s">
        <v>53</v>
      </c>
      <c r="B43" s="28">
        <v>62838</v>
      </c>
      <c r="C43" s="29">
        <v>11.94</v>
      </c>
      <c r="J43" s="19"/>
      <c r="K43" s="19"/>
      <c r="L43" s="20"/>
      <c r="M43" s="21"/>
      <c r="N43" s="22"/>
      <c r="O43" s="23"/>
    </row>
    <row r="44" spans="1:15" ht="13.8" x14ac:dyDescent="0.3">
      <c r="A44" s="27" t="s">
        <v>54</v>
      </c>
      <c r="B44" s="28">
        <v>49587</v>
      </c>
      <c r="C44" s="29">
        <v>9.42</v>
      </c>
      <c r="J44" s="19"/>
      <c r="K44" s="19"/>
      <c r="L44" s="20"/>
      <c r="M44" s="21"/>
      <c r="N44" s="22"/>
      <c r="O44" s="23"/>
    </row>
    <row r="45" spans="1:15" ht="13.8" x14ac:dyDescent="0.3">
      <c r="A45" s="27" t="s">
        <v>55</v>
      </c>
      <c r="B45" s="28">
        <v>42153</v>
      </c>
      <c r="C45" s="29">
        <v>8.01</v>
      </c>
      <c r="J45" s="19"/>
      <c r="K45" s="19"/>
      <c r="L45" s="20"/>
      <c r="M45" s="21"/>
      <c r="N45" s="22"/>
      <c r="O45" s="23"/>
    </row>
    <row r="46" spans="1:15" ht="13.8" x14ac:dyDescent="0.3">
      <c r="A46" s="27" t="s">
        <v>56</v>
      </c>
      <c r="B46" s="28">
        <v>40218</v>
      </c>
      <c r="C46" s="29">
        <v>7.64</v>
      </c>
      <c r="J46" s="19"/>
      <c r="K46" s="30"/>
      <c r="L46" s="30"/>
      <c r="M46" s="30"/>
      <c r="N46" s="30"/>
      <c r="O46" s="30"/>
    </row>
    <row r="47" spans="1:15" ht="13.8" x14ac:dyDescent="0.3">
      <c r="A47" s="27" t="s">
        <v>57</v>
      </c>
      <c r="B47" s="28">
        <v>39231</v>
      </c>
      <c r="C47" s="29">
        <v>7.46</v>
      </c>
      <c r="J47" s="19"/>
      <c r="K47" s="30"/>
      <c r="L47" s="30"/>
      <c r="M47" s="30"/>
      <c r="N47" s="30"/>
      <c r="O47" s="30"/>
    </row>
    <row r="48" spans="1:15" ht="13.8" x14ac:dyDescent="0.3">
      <c r="A48" s="27" t="s">
        <v>58</v>
      </c>
      <c r="B48" s="28">
        <v>38412</v>
      </c>
      <c r="C48" s="29">
        <v>7.3</v>
      </c>
      <c r="J48" s="19"/>
      <c r="K48" s="19"/>
      <c r="L48" s="20"/>
      <c r="M48" s="21"/>
      <c r="N48" s="22"/>
      <c r="O48" s="23"/>
    </row>
    <row r="49" spans="1:15" ht="13.8" x14ac:dyDescent="0.3">
      <c r="A49" s="27" t="s">
        <v>59</v>
      </c>
      <c r="B49" s="28">
        <v>32832</v>
      </c>
      <c r="C49" s="29">
        <v>6.24</v>
      </c>
      <c r="J49" s="19"/>
      <c r="K49" s="19"/>
      <c r="L49" s="20"/>
      <c r="M49" s="21"/>
      <c r="N49" s="22"/>
      <c r="O49" s="23"/>
    </row>
    <row r="50" spans="1:15" ht="13.8" x14ac:dyDescent="0.3">
      <c r="A50" s="27" t="s">
        <v>60</v>
      </c>
      <c r="B50" s="28">
        <v>25101</v>
      </c>
      <c r="C50" s="29">
        <v>4.7699999999999996</v>
      </c>
      <c r="J50" s="19"/>
      <c r="K50" s="19"/>
      <c r="L50" s="20"/>
      <c r="M50" s="21"/>
      <c r="N50" s="22"/>
      <c r="O50" s="23"/>
    </row>
    <row r="51" spans="1:15" ht="13.8" x14ac:dyDescent="0.3">
      <c r="A51" s="27" t="s">
        <v>61</v>
      </c>
      <c r="B51" s="28">
        <v>19335</v>
      </c>
      <c r="C51" s="29">
        <v>3.67</v>
      </c>
      <c r="J51" s="19"/>
      <c r="K51" s="19"/>
      <c r="L51" s="20"/>
      <c r="M51" s="21"/>
      <c r="N51" s="22"/>
      <c r="O51" s="23"/>
    </row>
    <row r="52" spans="1:15" ht="13.8" x14ac:dyDescent="0.3">
      <c r="A52" s="27" t="s">
        <v>62</v>
      </c>
      <c r="B52" s="28">
        <v>13740</v>
      </c>
      <c r="C52" s="29">
        <v>2.61</v>
      </c>
      <c r="J52" s="19"/>
      <c r="K52" s="19"/>
      <c r="L52" s="20"/>
      <c r="M52" s="21"/>
      <c r="N52" s="22"/>
      <c r="O52" s="23"/>
    </row>
    <row r="53" spans="1:15" ht="13.8" x14ac:dyDescent="0.3">
      <c r="A53" s="27" t="s">
        <v>63</v>
      </c>
      <c r="B53" s="28">
        <v>11424</v>
      </c>
      <c r="C53" s="29">
        <v>2.17</v>
      </c>
      <c r="J53" s="19"/>
      <c r="K53" s="19"/>
      <c r="L53" s="20"/>
      <c r="M53" s="21"/>
      <c r="N53" s="22"/>
      <c r="O53" s="23"/>
    </row>
    <row r="54" spans="1:15" ht="13.8" x14ac:dyDescent="0.3">
      <c r="A54" s="27" t="s">
        <v>64</v>
      </c>
      <c r="B54" s="27">
        <v>8043</v>
      </c>
      <c r="C54" s="29">
        <v>1.53</v>
      </c>
      <c r="J54" s="19"/>
      <c r="K54" s="19"/>
      <c r="L54" s="20"/>
      <c r="M54" s="21"/>
      <c r="N54" s="22"/>
      <c r="O54" s="23"/>
    </row>
    <row r="55" spans="1:15" ht="13.8" x14ac:dyDescent="0.3">
      <c r="A55" s="27" t="s">
        <v>65</v>
      </c>
      <c r="B55" s="27">
        <v>5046</v>
      </c>
      <c r="C55" s="29">
        <v>0.96</v>
      </c>
      <c r="J55" s="19"/>
      <c r="K55" s="30"/>
      <c r="L55" s="30"/>
      <c r="M55" s="30"/>
      <c r="N55" s="30"/>
      <c r="O55" s="30"/>
    </row>
    <row r="56" spans="1:15" ht="13.8" x14ac:dyDescent="0.3">
      <c r="A56" s="27" t="s">
        <v>66</v>
      </c>
      <c r="B56" s="27">
        <v>2736</v>
      </c>
      <c r="C56" s="29">
        <v>0.52</v>
      </c>
      <c r="J56" s="19"/>
      <c r="K56" s="19"/>
      <c r="L56" s="20"/>
      <c r="M56" s="21"/>
      <c r="N56" s="22"/>
      <c r="O56" s="23"/>
    </row>
    <row r="57" spans="1:15" ht="13.8" x14ac:dyDescent="0.3">
      <c r="A57" s="27" t="s">
        <v>67</v>
      </c>
      <c r="B57" s="27">
        <v>1251</v>
      </c>
      <c r="C57" s="29">
        <v>0.24</v>
      </c>
      <c r="J57" s="19"/>
      <c r="K57" s="19"/>
      <c r="L57" s="20"/>
      <c r="M57" s="21"/>
      <c r="N57" s="22"/>
      <c r="O57" s="23"/>
    </row>
    <row r="58" spans="1:15" ht="14.4" thickBot="1" x14ac:dyDescent="0.35">
      <c r="A58" s="31" t="s">
        <v>68</v>
      </c>
      <c r="B58" s="31">
        <v>699</v>
      </c>
      <c r="C58" s="32">
        <v>0.13</v>
      </c>
      <c r="J58" s="19"/>
      <c r="K58" s="19"/>
      <c r="L58" s="20"/>
      <c r="M58" s="21"/>
      <c r="N58" s="22"/>
      <c r="O58" s="23"/>
    </row>
    <row r="59" spans="1:15" ht="13.8" x14ac:dyDescent="0.3">
      <c r="J59" s="19"/>
      <c r="K59" s="19"/>
      <c r="L59" s="23"/>
      <c r="M59" s="21"/>
      <c r="N59" s="22"/>
      <c r="O59" s="23"/>
    </row>
    <row r="60" spans="1:15" ht="13.8" x14ac:dyDescent="0.3">
      <c r="A60" s="12" t="s">
        <v>69</v>
      </c>
      <c r="J60" s="19"/>
      <c r="K60" s="19"/>
      <c r="L60" s="20"/>
      <c r="M60" s="21"/>
      <c r="N60" s="22"/>
      <c r="O60" s="23"/>
    </row>
    <row r="61" spans="1:15" ht="13.8" x14ac:dyDescent="0.3">
      <c r="A61" s="102" t="s">
        <v>90</v>
      </c>
      <c r="B61" s="102"/>
      <c r="C61" s="102"/>
      <c r="D61" s="102"/>
      <c r="E61" s="102"/>
      <c r="F61" s="102"/>
      <c r="G61" s="102"/>
      <c r="H61" s="102"/>
      <c r="J61" s="19"/>
      <c r="K61" s="30"/>
      <c r="L61" s="30"/>
      <c r="M61" s="30"/>
      <c r="N61" s="30"/>
      <c r="O61" s="30"/>
    </row>
    <row r="62" spans="1:15" ht="13.8" x14ac:dyDescent="0.3">
      <c r="A62" s="102"/>
      <c r="B62" s="102"/>
      <c r="C62" s="102"/>
      <c r="D62" s="102"/>
      <c r="E62" s="102"/>
      <c r="F62" s="102"/>
      <c r="G62" s="102"/>
      <c r="H62" s="102"/>
      <c r="J62" s="19"/>
      <c r="K62" s="19"/>
      <c r="L62" s="20"/>
      <c r="M62" s="21"/>
      <c r="N62" s="22"/>
      <c r="O62" s="23"/>
    </row>
    <row r="63" spans="1:15" ht="13.8" x14ac:dyDescent="0.3">
      <c r="A63" s="102"/>
      <c r="B63" s="102"/>
      <c r="C63" s="102"/>
      <c r="D63" s="102"/>
      <c r="E63" s="102"/>
      <c r="F63" s="102"/>
      <c r="G63" s="102"/>
      <c r="H63" s="102"/>
      <c r="J63" s="19"/>
      <c r="K63" s="19"/>
      <c r="L63" s="20"/>
      <c r="M63" s="21"/>
      <c r="N63" s="22"/>
      <c r="O63" s="23"/>
    </row>
    <row r="64" spans="1:15" ht="13.8" x14ac:dyDescent="0.3">
      <c r="J64" s="19"/>
      <c r="K64" s="19"/>
      <c r="L64" s="20"/>
      <c r="M64" s="21"/>
      <c r="N64" s="22"/>
      <c r="O64" s="23"/>
    </row>
    <row r="65" spans="1:15" ht="13.8" x14ac:dyDescent="0.3">
      <c r="A65" s="102" t="s">
        <v>91</v>
      </c>
      <c r="B65" s="102"/>
      <c r="C65" s="102"/>
      <c r="D65" s="102"/>
      <c r="E65" s="102"/>
      <c r="F65" s="102"/>
      <c r="G65" s="102"/>
      <c r="H65" s="102"/>
      <c r="J65" s="19"/>
      <c r="K65" s="19"/>
      <c r="L65" s="20"/>
      <c r="M65" s="21"/>
      <c r="N65" s="22"/>
      <c r="O65" s="23"/>
    </row>
    <row r="66" spans="1:15" ht="13.8" x14ac:dyDescent="0.3">
      <c r="A66" s="102"/>
      <c r="B66" s="102"/>
      <c r="C66" s="102"/>
      <c r="D66" s="102"/>
      <c r="E66" s="102"/>
      <c r="F66" s="102"/>
      <c r="G66" s="102"/>
      <c r="H66" s="102"/>
      <c r="J66" s="19"/>
      <c r="K66" s="19"/>
      <c r="L66" s="23"/>
      <c r="M66" s="21"/>
      <c r="N66" s="22"/>
      <c r="O66" s="23"/>
    </row>
    <row r="67" spans="1:15" ht="13.8" x14ac:dyDescent="0.3">
      <c r="J67" s="19"/>
      <c r="K67" s="30"/>
      <c r="L67" s="30"/>
      <c r="M67" s="30"/>
      <c r="N67" s="30"/>
      <c r="O67" s="30"/>
    </row>
    <row r="68" spans="1:15" ht="13.8" x14ac:dyDescent="0.3">
      <c r="A68" s="12" t="s">
        <v>70</v>
      </c>
      <c r="J68" s="19"/>
      <c r="K68" s="19"/>
      <c r="L68" s="23"/>
      <c r="M68" s="21"/>
      <c r="N68" s="22"/>
      <c r="O68" s="23"/>
    </row>
    <row r="69" spans="1:15" ht="13.8" x14ac:dyDescent="0.3">
      <c r="A69" s="102" t="s">
        <v>92</v>
      </c>
      <c r="B69" s="102"/>
      <c r="C69" s="102"/>
      <c r="D69" s="102"/>
      <c r="E69" s="102"/>
      <c r="F69" s="102"/>
      <c r="G69" s="102"/>
      <c r="H69" s="102"/>
      <c r="J69" s="19"/>
      <c r="K69" s="19"/>
      <c r="L69" s="23"/>
      <c r="M69" s="21"/>
      <c r="N69" s="22"/>
      <c r="O69" s="23"/>
    </row>
    <row r="70" spans="1:15" ht="13.8" x14ac:dyDescent="0.3">
      <c r="A70" s="102"/>
      <c r="B70" s="102"/>
      <c r="C70" s="102"/>
      <c r="D70" s="102"/>
      <c r="E70" s="102"/>
      <c r="F70" s="102"/>
      <c r="G70" s="102"/>
      <c r="H70" s="102"/>
      <c r="J70" s="19"/>
      <c r="K70" s="19"/>
      <c r="L70" s="23"/>
      <c r="M70" s="21"/>
      <c r="N70" s="22"/>
      <c r="O70" s="23"/>
    </row>
    <row r="71" spans="1:15" ht="13.8" x14ac:dyDescent="0.3">
      <c r="A71" s="102"/>
      <c r="B71" s="102"/>
      <c r="C71" s="102"/>
      <c r="D71" s="102"/>
      <c r="E71" s="102"/>
      <c r="F71" s="102"/>
      <c r="G71" s="102"/>
      <c r="H71" s="102"/>
      <c r="J71" s="19"/>
      <c r="K71" s="19"/>
      <c r="L71" s="23"/>
      <c r="M71" s="21"/>
      <c r="N71" s="22"/>
      <c r="O71" s="23"/>
    </row>
    <row r="72" spans="1:15" ht="13.8" x14ac:dyDescent="0.3">
      <c r="A72" s="102"/>
      <c r="B72" s="102"/>
      <c r="C72" s="102"/>
      <c r="D72" s="102"/>
      <c r="E72" s="102"/>
      <c r="F72" s="102"/>
      <c r="G72" s="102"/>
      <c r="H72" s="102"/>
      <c r="J72" s="19"/>
      <c r="K72" s="19"/>
      <c r="L72" s="23"/>
      <c r="M72" s="21"/>
      <c r="N72" s="22"/>
      <c r="O72" s="23"/>
    </row>
    <row r="73" spans="1:15" ht="13.8" x14ac:dyDescent="0.3">
      <c r="A73" s="102"/>
      <c r="B73" s="102"/>
      <c r="C73" s="102"/>
      <c r="D73" s="102"/>
      <c r="E73" s="102"/>
      <c r="F73" s="102"/>
      <c r="G73" s="102"/>
      <c r="H73" s="102"/>
      <c r="J73" s="19"/>
      <c r="K73" s="19"/>
      <c r="L73" s="23"/>
      <c r="M73" s="21"/>
      <c r="N73" s="22"/>
      <c r="O73" s="23"/>
    </row>
    <row r="74" spans="1:15" ht="13.8" x14ac:dyDescent="0.3">
      <c r="J74" s="19"/>
      <c r="K74" s="19"/>
      <c r="L74" s="23"/>
      <c r="M74" s="21"/>
      <c r="N74" s="22"/>
      <c r="O74" s="23"/>
    </row>
    <row r="75" spans="1:15" ht="13.8" x14ac:dyDescent="0.3">
      <c r="J75" s="19"/>
      <c r="K75" s="19"/>
      <c r="L75" s="23"/>
      <c r="M75" s="21"/>
      <c r="N75" s="22"/>
      <c r="O75" s="23"/>
    </row>
    <row r="76" spans="1:15" ht="13.8" x14ac:dyDescent="0.3">
      <c r="J76" s="19"/>
      <c r="K76" s="19"/>
      <c r="L76" s="23"/>
      <c r="M76" s="21"/>
      <c r="N76" s="22"/>
      <c r="O76" s="23"/>
    </row>
    <row r="77" spans="1:15" ht="13.8" x14ac:dyDescent="0.3">
      <c r="J77" s="19"/>
      <c r="K77" s="19"/>
      <c r="L77" s="23"/>
      <c r="M77" s="21"/>
      <c r="N77" s="22"/>
      <c r="O77" s="23"/>
    </row>
    <row r="78" spans="1:15" ht="13.8" x14ac:dyDescent="0.3">
      <c r="J78" s="19"/>
      <c r="K78" s="19"/>
      <c r="L78" s="23"/>
      <c r="M78" s="21"/>
      <c r="N78" s="22"/>
      <c r="O78" s="23"/>
    </row>
    <row r="79" spans="1:15" ht="13.8" x14ac:dyDescent="0.3">
      <c r="J79" s="19"/>
      <c r="K79" s="19"/>
      <c r="L79" s="20"/>
      <c r="M79" s="21"/>
      <c r="N79" s="22"/>
      <c r="O79" s="23"/>
    </row>
    <row r="80" spans="1:15" ht="13.8" x14ac:dyDescent="0.3">
      <c r="J80" s="19"/>
      <c r="K80" s="19"/>
      <c r="L80" s="20"/>
      <c r="M80" s="21"/>
      <c r="N80" s="22"/>
      <c r="O80" s="23"/>
    </row>
    <row r="81" spans="9:16" ht="13.8" x14ac:dyDescent="0.3">
      <c r="J81" s="19"/>
      <c r="K81" s="19"/>
      <c r="L81" s="20"/>
      <c r="M81" s="21"/>
      <c r="N81" s="22"/>
      <c r="O81" s="23"/>
    </row>
    <row r="82" spans="9:16" ht="13.8" x14ac:dyDescent="0.3">
      <c r="J82" s="19"/>
      <c r="K82" s="19"/>
      <c r="L82" s="23"/>
      <c r="M82" s="21"/>
      <c r="N82" s="22"/>
      <c r="O82" s="23"/>
    </row>
    <row r="83" spans="9:16" ht="13.8" x14ac:dyDescent="0.3">
      <c r="I83" s="19"/>
      <c r="J83" s="19"/>
      <c r="K83" s="19"/>
      <c r="L83" s="19"/>
      <c r="M83" s="19"/>
      <c r="N83" s="19"/>
      <c r="O83" s="19"/>
      <c r="P83" s="19"/>
    </row>
    <row r="84" spans="9:16" ht="13.8" x14ac:dyDescent="0.3">
      <c r="I84" s="19"/>
      <c r="J84" s="19"/>
      <c r="K84" s="19"/>
      <c r="L84" s="19"/>
      <c r="M84" s="19"/>
      <c r="N84" s="19"/>
      <c r="O84" s="19"/>
      <c r="P84" s="19"/>
    </row>
    <row r="85" spans="9:16" ht="13.8" x14ac:dyDescent="0.3">
      <c r="I85" s="19"/>
      <c r="J85" s="19"/>
      <c r="K85" s="19"/>
      <c r="L85" s="19"/>
      <c r="M85" s="19"/>
      <c r="N85" s="19"/>
      <c r="O85" s="19"/>
      <c r="P85" s="19"/>
    </row>
    <row r="86" spans="9:16" ht="13.8" x14ac:dyDescent="0.3">
      <c r="I86" s="19"/>
      <c r="J86" s="19"/>
      <c r="K86" s="19"/>
      <c r="L86" s="19"/>
      <c r="M86" s="19"/>
      <c r="N86" s="19"/>
      <c r="O86" s="19"/>
      <c r="P86" s="19"/>
    </row>
    <row r="87" spans="9:16" ht="13.8" x14ac:dyDescent="0.3">
      <c r="I87" s="19"/>
      <c r="J87" s="19"/>
      <c r="K87" s="19"/>
      <c r="L87" s="19"/>
      <c r="M87" s="19"/>
      <c r="N87" s="19"/>
      <c r="O87" s="19"/>
      <c r="P87" s="19"/>
    </row>
    <row r="88" spans="9:16" ht="13.8" x14ac:dyDescent="0.3">
      <c r="I88" s="19"/>
      <c r="J88" s="19"/>
      <c r="K88" s="19"/>
      <c r="L88" s="19"/>
      <c r="M88" s="19"/>
      <c r="N88" s="19"/>
      <c r="O88" s="19"/>
      <c r="P88" s="19"/>
    </row>
    <row r="89" spans="9:16" ht="13.8" x14ac:dyDescent="0.3">
      <c r="I89" s="19"/>
      <c r="J89" s="19"/>
      <c r="K89" s="19"/>
      <c r="L89" s="19"/>
      <c r="M89" s="19"/>
      <c r="N89" s="19"/>
      <c r="O89" s="19"/>
      <c r="P89" s="19"/>
    </row>
    <row r="90" spans="9:16" ht="13.8" x14ac:dyDescent="0.3">
      <c r="I90" s="19"/>
      <c r="J90" s="19"/>
      <c r="K90" s="19"/>
      <c r="L90" s="19"/>
      <c r="M90" s="19"/>
      <c r="N90" s="19"/>
      <c r="O90" s="19"/>
      <c r="P90" s="19"/>
    </row>
    <row r="91" spans="9:16" ht="13.8" x14ac:dyDescent="0.3">
      <c r="I91" s="19"/>
      <c r="J91" s="19"/>
      <c r="K91" s="19"/>
      <c r="L91" s="19"/>
      <c r="M91" s="19"/>
      <c r="N91" s="19"/>
      <c r="O91" s="19"/>
      <c r="P91" s="19"/>
    </row>
    <row r="92" spans="9:16" ht="13.8" x14ac:dyDescent="0.3">
      <c r="I92" s="19"/>
      <c r="J92" s="19"/>
      <c r="K92" s="19"/>
      <c r="L92" s="19"/>
      <c r="M92" s="19"/>
      <c r="N92" s="19"/>
      <c r="O92" s="19"/>
      <c r="P92" s="19"/>
    </row>
    <row r="93" spans="9:16" ht="13.8" x14ac:dyDescent="0.3">
      <c r="I93" s="19"/>
      <c r="J93" s="19"/>
      <c r="K93" s="19"/>
      <c r="L93" s="19"/>
      <c r="M93" s="19"/>
      <c r="N93" s="19"/>
      <c r="O93" s="19"/>
      <c r="P93" s="19"/>
    </row>
    <row r="94" spans="9:16" ht="13.8" x14ac:dyDescent="0.3">
      <c r="J94" s="19"/>
      <c r="K94" s="19"/>
      <c r="L94" s="20"/>
      <c r="M94" s="21"/>
      <c r="N94" s="22"/>
      <c r="O94" s="23"/>
    </row>
    <row r="95" spans="9:16" ht="13.8" x14ac:dyDescent="0.3">
      <c r="J95" s="19"/>
      <c r="K95" s="19"/>
      <c r="L95" s="23"/>
      <c r="M95" s="21"/>
      <c r="N95" s="22"/>
      <c r="O95" s="23"/>
    </row>
    <row r="96" spans="9:16" ht="13.8" x14ac:dyDescent="0.3">
      <c r="J96" s="19"/>
      <c r="K96" s="19"/>
      <c r="L96" s="20"/>
      <c r="M96" s="21"/>
      <c r="N96" s="22"/>
      <c r="O96" s="23"/>
    </row>
    <row r="97" spans="10:15" ht="13.8" x14ac:dyDescent="0.3">
      <c r="J97" s="19"/>
      <c r="K97" s="19"/>
      <c r="L97" s="23"/>
      <c r="M97" s="21"/>
      <c r="N97" s="22"/>
      <c r="O97" s="23"/>
    </row>
    <row r="98" spans="10:15" ht="13.8" x14ac:dyDescent="0.3">
      <c r="J98" s="19"/>
      <c r="K98" s="19"/>
      <c r="L98" s="20"/>
      <c r="M98" s="21"/>
      <c r="N98" s="22"/>
      <c r="O98" s="23"/>
    </row>
    <row r="99" spans="10:15" ht="13.8" x14ac:dyDescent="0.3">
      <c r="J99" s="19"/>
      <c r="K99" s="19"/>
      <c r="L99" s="20"/>
      <c r="M99" s="21"/>
      <c r="N99" s="22"/>
      <c r="O99" s="23"/>
    </row>
    <row r="100" spans="10:15" ht="13.8" x14ac:dyDescent="0.3">
      <c r="J100" s="19"/>
      <c r="K100" s="19"/>
      <c r="L100" s="20"/>
      <c r="M100" s="21"/>
      <c r="N100" s="22"/>
      <c r="O100" s="23"/>
    </row>
    <row r="101" spans="10:15" ht="13.8" x14ac:dyDescent="0.3">
      <c r="J101" s="19"/>
      <c r="K101" s="19"/>
      <c r="L101" s="20"/>
      <c r="M101" s="21"/>
      <c r="N101" s="22"/>
      <c r="O101" s="23"/>
    </row>
    <row r="102" spans="10:15" ht="13.8" x14ac:dyDescent="0.3">
      <c r="J102" s="19"/>
      <c r="K102" s="19"/>
      <c r="L102" s="20"/>
      <c r="M102" s="21"/>
      <c r="N102" s="22"/>
      <c r="O102" s="23"/>
    </row>
    <row r="103" spans="10:15" ht="13.8" x14ac:dyDescent="0.3">
      <c r="J103" s="19"/>
      <c r="K103" s="19"/>
      <c r="L103" s="20"/>
      <c r="M103" s="21"/>
      <c r="N103" s="22"/>
      <c r="O103" s="23"/>
    </row>
    <row r="104" spans="10:15" ht="13.8" x14ac:dyDescent="0.3">
      <c r="J104" s="19"/>
      <c r="K104" s="19"/>
      <c r="L104" s="20"/>
      <c r="M104" s="21"/>
      <c r="N104" s="22"/>
      <c r="O104" s="23"/>
    </row>
    <row r="105" spans="10:15" ht="13.8" x14ac:dyDescent="0.3">
      <c r="J105" s="19"/>
      <c r="K105" s="19"/>
      <c r="L105" s="20"/>
      <c r="M105" s="21"/>
      <c r="N105" s="22"/>
      <c r="O105" s="23"/>
    </row>
    <row r="106" spans="10:15" ht="13.8" x14ac:dyDescent="0.3">
      <c r="J106" s="19"/>
      <c r="K106" s="19"/>
      <c r="L106" s="20"/>
      <c r="M106" s="21"/>
      <c r="N106" s="22"/>
      <c r="O106" s="23"/>
    </row>
    <row r="107" spans="10:15" ht="13.8" x14ac:dyDescent="0.3">
      <c r="J107" s="19"/>
      <c r="K107" s="30"/>
      <c r="L107" s="30"/>
      <c r="M107" s="30"/>
      <c r="N107" s="30"/>
      <c r="O107" s="30"/>
    </row>
    <row r="108" spans="10:15" ht="13.8" x14ac:dyDescent="0.3">
      <c r="J108" s="19"/>
      <c r="K108" s="30"/>
      <c r="L108" s="30"/>
      <c r="M108" s="30"/>
      <c r="N108" s="30"/>
      <c r="O108" s="30"/>
    </row>
    <row r="109" spans="10:15" ht="13.8" x14ac:dyDescent="0.3">
      <c r="J109" s="19"/>
      <c r="K109" s="19"/>
      <c r="L109" s="20"/>
      <c r="M109" s="21"/>
      <c r="N109" s="22"/>
      <c r="O109" s="23"/>
    </row>
    <row r="110" spans="10:15" ht="13.8" x14ac:dyDescent="0.3">
      <c r="J110" s="19"/>
      <c r="K110" s="19"/>
      <c r="L110" s="20"/>
      <c r="M110" s="21"/>
      <c r="N110" s="22"/>
      <c r="O110" s="23"/>
    </row>
    <row r="111" spans="10:15" ht="13.8" x14ac:dyDescent="0.3">
      <c r="J111" s="19"/>
      <c r="K111" s="19"/>
      <c r="L111" s="20"/>
      <c r="M111" s="21"/>
      <c r="N111" s="22"/>
      <c r="O111" s="23"/>
    </row>
    <row r="112" spans="10:15" ht="13.8" x14ac:dyDescent="0.3">
      <c r="J112" s="19"/>
      <c r="K112" s="19"/>
      <c r="L112" s="20"/>
      <c r="M112" s="21"/>
      <c r="N112" s="22"/>
      <c r="O112" s="23"/>
    </row>
    <row r="113" spans="10:15" ht="13.8" x14ac:dyDescent="0.3">
      <c r="J113" s="19"/>
      <c r="K113" s="19"/>
      <c r="L113" s="20"/>
      <c r="M113" s="21"/>
      <c r="N113" s="22"/>
      <c r="O113" s="23"/>
    </row>
    <row r="114" spans="10:15" ht="13.8" x14ac:dyDescent="0.3">
      <c r="J114" s="19"/>
      <c r="K114" s="19"/>
      <c r="L114" s="20"/>
      <c r="M114" s="21"/>
      <c r="N114" s="22"/>
      <c r="O114" s="23"/>
    </row>
    <row r="115" spans="10:15" ht="13.8" x14ac:dyDescent="0.3">
      <c r="J115" s="19"/>
      <c r="K115" s="19"/>
      <c r="L115" s="20"/>
      <c r="M115" s="21"/>
      <c r="N115" s="22"/>
      <c r="O115" s="23"/>
    </row>
    <row r="116" spans="10:15" ht="13.8" x14ac:dyDescent="0.3">
      <c r="J116" s="19"/>
      <c r="K116" s="30"/>
      <c r="L116" s="30"/>
      <c r="M116" s="30"/>
      <c r="N116" s="30"/>
      <c r="O116" s="30"/>
    </row>
    <row r="117" spans="10:15" ht="13.8" x14ac:dyDescent="0.3">
      <c r="J117" s="19"/>
      <c r="K117" s="19"/>
      <c r="L117" s="20"/>
      <c r="M117" s="21"/>
      <c r="N117" s="22"/>
      <c r="O117" s="23"/>
    </row>
    <row r="118" spans="10:15" ht="13.8" x14ac:dyDescent="0.3">
      <c r="J118" s="19"/>
      <c r="K118" s="19"/>
      <c r="L118" s="20"/>
      <c r="M118" s="21"/>
      <c r="N118" s="22"/>
      <c r="O118" s="23"/>
    </row>
    <row r="119" spans="10:15" ht="13.8" x14ac:dyDescent="0.3">
      <c r="J119" s="19"/>
      <c r="K119" s="19"/>
      <c r="L119" s="20"/>
      <c r="M119" s="21"/>
      <c r="N119" s="22"/>
      <c r="O119" s="23"/>
    </row>
    <row r="120" spans="10:15" ht="13.8" x14ac:dyDescent="0.3">
      <c r="J120" s="19"/>
      <c r="K120" s="19"/>
      <c r="L120" s="23"/>
      <c r="M120" s="21"/>
      <c r="N120" s="22"/>
      <c r="O120" s="23"/>
    </row>
    <row r="121" spans="10:15" ht="13.8" x14ac:dyDescent="0.3">
      <c r="J121" s="19"/>
      <c r="K121" s="19"/>
      <c r="L121" s="20"/>
      <c r="M121" s="21"/>
      <c r="N121" s="22"/>
      <c r="O121" s="23"/>
    </row>
    <row r="122" spans="10:15" ht="13.8" x14ac:dyDescent="0.3">
      <c r="J122" s="19"/>
      <c r="K122" s="30"/>
      <c r="L122" s="30"/>
      <c r="M122" s="30"/>
      <c r="N122" s="30"/>
      <c r="O122" s="30"/>
    </row>
    <row r="123" spans="10:15" ht="13.8" x14ac:dyDescent="0.3">
      <c r="J123" s="19"/>
      <c r="K123" s="19"/>
      <c r="L123" s="20"/>
      <c r="M123" s="21"/>
      <c r="N123" s="22"/>
      <c r="O123" s="23"/>
    </row>
    <row r="124" spans="10:15" ht="13.8" x14ac:dyDescent="0.3">
      <c r="J124" s="19"/>
      <c r="K124" s="19"/>
      <c r="L124" s="20"/>
      <c r="M124" s="21"/>
      <c r="N124" s="22"/>
      <c r="O124" s="23"/>
    </row>
    <row r="125" spans="10:15" ht="13.8" x14ac:dyDescent="0.3">
      <c r="J125" s="19"/>
      <c r="K125" s="19"/>
      <c r="L125" s="20"/>
      <c r="M125" s="21"/>
      <c r="N125" s="22"/>
      <c r="O125" s="23"/>
    </row>
    <row r="126" spans="10:15" ht="13.8" x14ac:dyDescent="0.3">
      <c r="J126" s="19"/>
      <c r="K126" s="19"/>
      <c r="L126" s="20"/>
      <c r="M126" s="21"/>
      <c r="N126" s="22"/>
      <c r="O126" s="23"/>
    </row>
    <row r="127" spans="10:15" ht="13.8" x14ac:dyDescent="0.3">
      <c r="J127" s="19"/>
      <c r="K127" s="19"/>
      <c r="L127" s="23"/>
      <c r="M127" s="21"/>
      <c r="N127" s="22"/>
      <c r="O127" s="23"/>
    </row>
    <row r="128" spans="10:15" ht="13.8" x14ac:dyDescent="0.3">
      <c r="J128" s="19"/>
      <c r="K128" s="30"/>
      <c r="L128" s="30"/>
      <c r="M128" s="30"/>
      <c r="N128" s="30"/>
      <c r="O128" s="30"/>
    </row>
    <row r="129" spans="10:15" ht="13.8" x14ac:dyDescent="0.3">
      <c r="J129" s="19"/>
      <c r="K129" s="19"/>
      <c r="L129" s="23"/>
      <c r="M129" s="21"/>
      <c r="N129" s="22"/>
      <c r="O129" s="23"/>
    </row>
    <row r="130" spans="10:15" ht="13.8" x14ac:dyDescent="0.3">
      <c r="J130" s="19"/>
      <c r="K130" s="19"/>
      <c r="L130" s="23"/>
      <c r="M130" s="21"/>
      <c r="N130" s="22"/>
      <c r="O130" s="23"/>
    </row>
    <row r="131" spans="10:15" ht="13.8" x14ac:dyDescent="0.3">
      <c r="J131" s="19"/>
      <c r="K131" s="19"/>
      <c r="L131" s="23"/>
      <c r="M131" s="21"/>
      <c r="N131" s="22"/>
      <c r="O131" s="23"/>
    </row>
    <row r="132" spans="10:15" ht="13.8" x14ac:dyDescent="0.3">
      <c r="J132" s="19"/>
      <c r="K132" s="19"/>
      <c r="L132" s="23"/>
      <c r="M132" s="21"/>
      <c r="N132" s="22"/>
      <c r="O132" s="23"/>
    </row>
    <row r="133" spans="10:15" ht="13.8" x14ac:dyDescent="0.3">
      <c r="J133" s="19"/>
      <c r="K133" s="19"/>
      <c r="L133" s="23"/>
      <c r="M133" s="21"/>
      <c r="N133" s="22"/>
      <c r="O133" s="23"/>
    </row>
    <row r="134" spans="10:15" ht="13.8" x14ac:dyDescent="0.3">
      <c r="J134" s="19"/>
      <c r="K134" s="19"/>
      <c r="L134" s="23"/>
      <c r="M134" s="21"/>
      <c r="N134" s="22"/>
      <c r="O134" s="23"/>
    </row>
    <row r="135" spans="10:15" ht="13.8" x14ac:dyDescent="0.3">
      <c r="J135" s="19"/>
      <c r="K135" s="19"/>
      <c r="L135" s="23"/>
      <c r="M135" s="21"/>
      <c r="N135" s="22"/>
      <c r="O135" s="23"/>
    </row>
    <row r="136" spans="10:15" ht="13.8" x14ac:dyDescent="0.3">
      <c r="J136" s="19"/>
      <c r="K136" s="19"/>
      <c r="L136" s="23"/>
      <c r="M136" s="21"/>
      <c r="N136" s="22"/>
      <c r="O136" s="23"/>
    </row>
    <row r="137" spans="10:15" ht="13.8" x14ac:dyDescent="0.3">
      <c r="J137" s="19"/>
      <c r="K137" s="19"/>
      <c r="L137" s="23"/>
      <c r="M137" s="21"/>
      <c r="N137" s="22"/>
      <c r="O137" s="23"/>
    </row>
    <row r="138" spans="10:15" ht="13.8" x14ac:dyDescent="0.3">
      <c r="J138" s="19"/>
      <c r="K138" s="19"/>
      <c r="L138" s="23"/>
      <c r="M138" s="21"/>
      <c r="N138" s="22"/>
      <c r="O138" s="23"/>
    </row>
    <row r="139" spans="10:15" ht="13.8" x14ac:dyDescent="0.3">
      <c r="J139" s="19"/>
      <c r="K139" s="19"/>
      <c r="L139" s="23"/>
      <c r="M139" s="21"/>
      <c r="N139" s="22"/>
      <c r="O139" s="23"/>
    </row>
    <row r="140" spans="10:15" ht="13.8" x14ac:dyDescent="0.3">
      <c r="J140" s="19"/>
      <c r="K140" s="19"/>
      <c r="L140" s="20"/>
      <c r="M140" s="21"/>
      <c r="N140" s="22"/>
      <c r="O140" s="23"/>
    </row>
    <row r="141" spans="10:15" ht="13.8" x14ac:dyDescent="0.3">
      <c r="J141" s="19"/>
      <c r="K141" s="19"/>
      <c r="L141" s="20"/>
      <c r="M141" s="21"/>
      <c r="N141" s="22"/>
      <c r="O141" s="23"/>
    </row>
    <row r="142" spans="10:15" ht="13.8" x14ac:dyDescent="0.3">
      <c r="J142" s="19"/>
      <c r="K142" s="19"/>
      <c r="L142" s="20"/>
      <c r="M142" s="21"/>
      <c r="N142" s="22"/>
      <c r="O142" s="23"/>
    </row>
    <row r="143" spans="10:15" ht="13.8" x14ac:dyDescent="0.3">
      <c r="J143" s="19"/>
      <c r="K143" s="19"/>
      <c r="L143" s="23"/>
      <c r="M143" s="21"/>
      <c r="N143" s="22"/>
      <c r="O143" s="23"/>
    </row>
    <row r="144" spans="10:15" ht="13.8" x14ac:dyDescent="0.3">
      <c r="J144" s="19"/>
      <c r="K144" s="19"/>
      <c r="L144" s="20"/>
      <c r="M144" s="21"/>
      <c r="N144" s="22"/>
      <c r="O144" s="23"/>
    </row>
    <row r="145" spans="10:15" ht="13.8" x14ac:dyDescent="0.3">
      <c r="J145" s="19"/>
      <c r="K145" s="19"/>
      <c r="L145" s="20"/>
      <c r="M145" s="21"/>
      <c r="N145" s="22"/>
      <c r="O145" s="23"/>
    </row>
    <row r="146" spans="10:15" ht="13.8" x14ac:dyDescent="0.3">
      <c r="J146" s="19"/>
      <c r="K146" s="19"/>
      <c r="L146" s="20"/>
      <c r="M146" s="21"/>
      <c r="N146" s="22"/>
      <c r="O146" s="23"/>
    </row>
    <row r="147" spans="10:15" ht="13.8" x14ac:dyDescent="0.3">
      <c r="J147" s="19"/>
      <c r="K147" s="19"/>
      <c r="L147" s="20"/>
      <c r="M147" s="21"/>
      <c r="N147" s="22"/>
      <c r="O147" s="23"/>
    </row>
    <row r="148" spans="10:15" ht="13.8" x14ac:dyDescent="0.3">
      <c r="J148" s="19"/>
      <c r="K148" s="19"/>
      <c r="L148" s="20"/>
      <c r="M148" s="21"/>
      <c r="N148" s="22"/>
      <c r="O148" s="23"/>
    </row>
    <row r="149" spans="10:15" ht="13.8" x14ac:dyDescent="0.3">
      <c r="J149" s="19"/>
      <c r="K149" s="19"/>
      <c r="L149" s="20"/>
      <c r="M149" s="21"/>
      <c r="N149" s="22"/>
      <c r="O149" s="23"/>
    </row>
    <row r="150" spans="10:15" ht="13.8" x14ac:dyDescent="0.3">
      <c r="J150" s="33"/>
      <c r="K150" s="33"/>
      <c r="L150" s="33"/>
      <c r="M150" s="34"/>
      <c r="N150" s="33"/>
      <c r="O150" s="33"/>
    </row>
  </sheetData>
  <sheetProtection algorithmName="SHA-512" hashValue="O0/qw9Mfy+dSd4/37ur9YYondN9m+vVp63jmLvKhFsa+UxBgD6vN8ESCLtgNOzUDe9uuqtaomwnjAW3qw+dfPQ==" saltValue="0EQvge62E5mXjYREhxGJ9g==" spinCount="100000" sheet="1" objects="1" scenarios="1" selectLockedCells="1" selectUnlockedCells="1"/>
  <mergeCells count="13">
    <mergeCell ref="E13:H13"/>
    <mergeCell ref="E14:H14"/>
    <mergeCell ref="A5:H6"/>
    <mergeCell ref="E9:H9"/>
    <mergeCell ref="E10:H10"/>
    <mergeCell ref="E11:H11"/>
    <mergeCell ref="E12:H12"/>
    <mergeCell ref="A61:H63"/>
    <mergeCell ref="A65:H66"/>
    <mergeCell ref="A69:H73"/>
    <mergeCell ref="A20:H23"/>
    <mergeCell ref="A28:H30"/>
    <mergeCell ref="A32:H35"/>
  </mergeCells>
  <hyperlinks>
    <hyperlink ref="A7"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A112"/>
  <sheetViews>
    <sheetView zoomScaleNormal="100" workbookViewId="0">
      <pane ySplit="5" topLeftCell="A6" activePane="bottomLeft" state="frozen"/>
      <selection pane="bottomLeft" activeCell="N2" sqref="N2"/>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2" width="9.109375" style="37"/>
    <col min="13" max="13" width="1.6640625" style="37" customWidth="1"/>
    <col min="14" max="15" width="9.109375" style="37"/>
    <col min="16" max="16" width="10.88671875" style="37" customWidth="1"/>
    <col min="17" max="17" width="9.88671875" style="37" customWidth="1"/>
    <col min="18" max="18" width="13.44140625" style="37" customWidth="1"/>
    <col min="19" max="19" width="12.6640625" style="37" customWidth="1"/>
    <col min="20" max="25" width="9.109375" style="37"/>
    <col min="26" max="26" width="9.109375" style="39"/>
    <col min="27" max="51" width="9.109375" style="39" customWidth="1"/>
    <col min="52" max="52" width="9.109375" style="40" customWidth="1"/>
    <col min="53" max="62" width="9.109375" style="40"/>
    <col min="63" max="16384" width="9.109375" style="37"/>
  </cols>
  <sheetData>
    <row r="1" spans="2:79" ht="21" customHeight="1" x14ac:dyDescent="0.25">
      <c r="B1" s="35" t="s">
        <v>127</v>
      </c>
      <c r="C1" s="36"/>
      <c r="D1" s="36"/>
      <c r="Y1" s="38"/>
      <c r="AZ1" s="39"/>
      <c r="BK1" s="40"/>
      <c r="BL1" s="40"/>
      <c r="BM1" s="40"/>
      <c r="BN1" s="40"/>
      <c r="BO1" s="40"/>
      <c r="BP1" s="40"/>
      <c r="BQ1" s="40"/>
      <c r="BR1" s="40"/>
      <c r="BS1" s="40"/>
      <c r="BT1" s="40"/>
      <c r="BU1" s="40"/>
      <c r="BV1" s="40"/>
      <c r="BW1" s="40"/>
      <c r="BX1" s="40"/>
      <c r="BY1" s="40"/>
      <c r="BZ1" s="40"/>
      <c r="CA1" s="40"/>
    </row>
    <row r="2" spans="2:79" ht="10.5" customHeight="1" x14ac:dyDescent="0.25">
      <c r="Y2" s="41"/>
      <c r="AZ2" s="39"/>
      <c r="BK2" s="40"/>
      <c r="BL2" s="40"/>
      <c r="BM2" s="40"/>
      <c r="BN2" s="40"/>
      <c r="BO2" s="40"/>
      <c r="BP2" s="40"/>
      <c r="BQ2" s="40"/>
      <c r="BR2" s="40"/>
      <c r="BS2" s="40"/>
      <c r="BT2" s="40"/>
      <c r="BU2" s="40"/>
      <c r="BV2" s="40"/>
      <c r="BW2" s="40"/>
      <c r="BX2" s="40"/>
      <c r="BY2" s="40"/>
      <c r="BZ2" s="40"/>
      <c r="CA2" s="40"/>
    </row>
    <row r="3" spans="2:79" ht="8.25" customHeight="1" x14ac:dyDescent="0.25">
      <c r="B3" s="42"/>
      <c r="C3" s="42"/>
      <c r="D3" s="42"/>
      <c r="E3" s="42"/>
      <c r="F3" s="42"/>
      <c r="G3" s="42"/>
      <c r="H3" s="42"/>
      <c r="I3" s="42"/>
      <c r="J3" s="42"/>
      <c r="K3" s="42"/>
      <c r="L3" s="42"/>
      <c r="M3" s="42"/>
      <c r="N3" s="42"/>
      <c r="O3" s="42"/>
      <c r="P3" s="42"/>
      <c r="Q3" s="42"/>
      <c r="R3" s="42"/>
      <c r="S3" s="42"/>
      <c r="T3" s="42"/>
      <c r="U3" s="42"/>
      <c r="V3" s="42"/>
      <c r="W3" s="42"/>
      <c r="X3" s="42"/>
      <c r="AZ3" s="39"/>
      <c r="BK3" s="40"/>
      <c r="BL3" s="40"/>
      <c r="BM3" s="40"/>
      <c r="BN3" s="40"/>
      <c r="BO3" s="40"/>
      <c r="BP3" s="40"/>
      <c r="BQ3" s="40"/>
      <c r="BR3" s="40"/>
      <c r="BS3" s="40"/>
      <c r="BT3" s="40"/>
      <c r="BU3" s="40"/>
      <c r="BV3" s="40"/>
      <c r="BW3" s="40"/>
      <c r="BX3" s="40"/>
      <c r="BY3" s="40"/>
      <c r="BZ3" s="40"/>
      <c r="CA3" s="40"/>
    </row>
    <row r="4" spans="2:79" x14ac:dyDescent="0.25">
      <c r="B4" s="42"/>
      <c r="C4" s="43" t="s">
        <v>18</v>
      </c>
      <c r="D4" s="42"/>
      <c r="E4" s="42"/>
      <c r="F4" s="42"/>
      <c r="G4" s="42"/>
      <c r="H4" s="42"/>
      <c r="I4" s="42"/>
      <c r="J4" s="43"/>
      <c r="K4" s="42"/>
      <c r="L4" s="42"/>
      <c r="M4" s="42"/>
      <c r="N4" s="42"/>
      <c r="O4" s="42"/>
      <c r="P4" s="42"/>
      <c r="Q4" s="42"/>
      <c r="R4" s="42"/>
      <c r="S4" s="42"/>
      <c r="T4" s="42"/>
      <c r="U4" s="42"/>
      <c r="V4" s="42"/>
      <c r="W4" s="42"/>
      <c r="X4" s="42"/>
      <c r="AZ4" s="39"/>
      <c r="BB4" s="40">
        <v>1</v>
      </c>
      <c r="BK4" s="40"/>
      <c r="BL4" s="40"/>
      <c r="BM4" s="40"/>
      <c r="BN4" s="40"/>
      <c r="BO4" s="40"/>
      <c r="BP4" s="40"/>
      <c r="BQ4" s="40"/>
      <c r="BR4" s="40"/>
      <c r="BS4" s="40"/>
      <c r="BT4" s="40"/>
      <c r="BU4" s="40"/>
      <c r="BV4" s="40"/>
      <c r="BW4" s="40"/>
      <c r="BX4" s="40"/>
      <c r="BY4" s="40"/>
      <c r="BZ4" s="40"/>
      <c r="CA4" s="40"/>
    </row>
    <row r="5" spans="2:79" ht="18" customHeight="1" x14ac:dyDescent="0.25">
      <c r="B5" s="42"/>
      <c r="C5" s="42"/>
      <c r="D5" s="42"/>
      <c r="E5" s="42"/>
      <c r="F5" s="42"/>
      <c r="G5" s="42"/>
      <c r="H5" s="42"/>
      <c r="I5" s="42"/>
      <c r="J5" s="42"/>
      <c r="K5" s="42"/>
      <c r="L5" s="42"/>
      <c r="M5" s="42"/>
      <c r="N5" s="42"/>
      <c r="O5" s="42"/>
      <c r="P5" s="42"/>
      <c r="Q5" s="42"/>
      <c r="R5" s="42"/>
      <c r="S5" s="42"/>
      <c r="T5" s="42"/>
      <c r="U5" s="42"/>
      <c r="V5" s="42"/>
      <c r="W5" s="42"/>
      <c r="X5" s="42"/>
      <c r="AZ5" s="39"/>
      <c r="BK5" s="40"/>
      <c r="BL5" s="40"/>
      <c r="BM5" s="40"/>
      <c r="BN5" s="40"/>
      <c r="BO5" s="40"/>
      <c r="BP5" s="40"/>
      <c r="BQ5" s="40"/>
      <c r="BR5" s="40"/>
      <c r="BS5" s="40"/>
      <c r="BT5" s="40"/>
      <c r="BU5" s="40"/>
      <c r="BV5" s="40"/>
      <c r="BW5" s="40"/>
      <c r="BX5" s="40"/>
      <c r="BY5" s="40"/>
      <c r="BZ5" s="40"/>
      <c r="CA5" s="40"/>
    </row>
    <row r="6" spans="2:79" x14ac:dyDescent="0.25">
      <c r="B6" s="42"/>
      <c r="C6" s="42"/>
      <c r="D6" s="42"/>
      <c r="E6" s="42"/>
      <c r="F6" s="42"/>
      <c r="G6" s="42"/>
      <c r="H6" s="42"/>
      <c r="I6" s="42"/>
      <c r="J6" s="42"/>
      <c r="K6" s="42"/>
      <c r="L6" s="42"/>
      <c r="M6" s="42"/>
      <c r="N6" s="42"/>
      <c r="O6" s="42"/>
      <c r="P6" s="42"/>
      <c r="Q6" s="42"/>
      <c r="R6" s="42"/>
      <c r="S6" s="42"/>
      <c r="T6" s="42"/>
      <c r="U6" s="42"/>
      <c r="V6" s="42"/>
      <c r="W6" s="42"/>
      <c r="X6" s="42"/>
      <c r="AZ6" s="39"/>
      <c r="BK6" s="40"/>
      <c r="BL6" s="40"/>
      <c r="BM6" s="40"/>
      <c r="BN6" s="40"/>
      <c r="BO6" s="40"/>
      <c r="BP6" s="40"/>
      <c r="BQ6" s="40"/>
      <c r="BR6" s="40"/>
      <c r="BS6" s="40"/>
      <c r="BT6" s="40"/>
      <c r="BU6" s="40"/>
      <c r="BV6" s="40"/>
      <c r="BW6" s="40"/>
      <c r="BX6" s="40"/>
      <c r="BY6" s="40"/>
      <c r="BZ6" s="40"/>
      <c r="CA6" s="40"/>
    </row>
    <row r="7" spans="2:79" x14ac:dyDescent="0.25">
      <c r="B7" s="42"/>
      <c r="C7" s="42"/>
      <c r="D7" s="42"/>
      <c r="E7" s="42"/>
      <c r="F7" s="42"/>
      <c r="G7" s="42"/>
      <c r="H7" s="42"/>
      <c r="I7" s="42"/>
      <c r="J7" s="42"/>
      <c r="K7" s="42"/>
      <c r="L7" s="42"/>
      <c r="M7" s="42"/>
      <c r="N7" s="42"/>
      <c r="O7" s="42"/>
      <c r="P7" s="42"/>
      <c r="Q7" s="42"/>
      <c r="R7" s="42"/>
      <c r="S7" s="42"/>
      <c r="T7" s="42"/>
      <c r="U7" s="42"/>
      <c r="V7" s="42"/>
      <c r="W7" s="42"/>
      <c r="X7" s="42"/>
      <c r="AZ7" s="39"/>
      <c r="BK7" s="40"/>
      <c r="BL7" s="40"/>
      <c r="BM7" s="40"/>
      <c r="BN7" s="40"/>
      <c r="BO7" s="40"/>
      <c r="BP7" s="40"/>
      <c r="BQ7" s="40"/>
      <c r="BR7" s="40"/>
      <c r="BS7" s="40"/>
      <c r="BT7" s="40"/>
      <c r="BU7" s="40"/>
      <c r="BV7" s="40"/>
      <c r="BW7" s="40"/>
      <c r="BX7" s="40"/>
      <c r="BY7" s="40"/>
      <c r="BZ7" s="40"/>
      <c r="CA7" s="40"/>
    </row>
    <row r="8" spans="2:79" ht="12" customHeight="1" x14ac:dyDescent="0.3">
      <c r="B8" s="42"/>
      <c r="C8" s="44"/>
      <c r="D8" s="42"/>
      <c r="E8" s="42"/>
      <c r="F8" s="42"/>
      <c r="G8" s="42"/>
      <c r="H8" s="42"/>
      <c r="I8" s="42"/>
      <c r="J8" s="42"/>
      <c r="K8" s="42"/>
      <c r="L8" s="42"/>
      <c r="M8" s="42"/>
      <c r="N8" s="44"/>
      <c r="O8" s="42"/>
      <c r="P8" s="42"/>
      <c r="Q8" s="42"/>
      <c r="R8" s="42"/>
      <c r="S8" s="42"/>
      <c r="T8" s="42"/>
      <c r="U8" s="42"/>
      <c r="V8" s="42"/>
      <c r="W8" s="42"/>
      <c r="X8" s="42"/>
      <c r="AZ8" s="39"/>
      <c r="BB8" s="45"/>
      <c r="BK8" s="40"/>
      <c r="BL8" s="40"/>
      <c r="BM8" s="40"/>
      <c r="BN8" s="40"/>
      <c r="BO8" s="40"/>
      <c r="BP8" s="40"/>
      <c r="BQ8" s="40"/>
      <c r="BR8" s="40"/>
      <c r="BS8" s="40"/>
      <c r="BT8" s="40"/>
      <c r="BU8" s="40"/>
      <c r="BV8" s="40"/>
      <c r="BW8" s="40"/>
      <c r="BX8" s="40"/>
      <c r="BY8" s="40"/>
      <c r="BZ8" s="40"/>
      <c r="CA8" s="40"/>
    </row>
    <row r="9" spans="2:79" ht="9.75" customHeight="1" x14ac:dyDescent="0.25">
      <c r="B9" s="42"/>
      <c r="C9" s="42"/>
      <c r="D9" s="42"/>
      <c r="E9" s="42"/>
      <c r="F9" s="42"/>
      <c r="G9" s="42"/>
      <c r="H9" s="42"/>
      <c r="I9" s="42"/>
      <c r="J9" s="42"/>
      <c r="K9" s="42"/>
      <c r="L9" s="42"/>
      <c r="M9" s="42"/>
      <c r="N9" s="42"/>
      <c r="O9" s="42"/>
      <c r="P9" s="42"/>
      <c r="Q9" s="42"/>
      <c r="R9" s="42"/>
      <c r="S9" s="42"/>
      <c r="T9" s="42"/>
      <c r="U9" s="42"/>
      <c r="V9" s="42"/>
      <c r="W9" s="42"/>
      <c r="X9" s="42"/>
      <c r="AZ9" s="39"/>
      <c r="BK9" s="40"/>
      <c r="BL9" s="40"/>
      <c r="BM9" s="40"/>
      <c r="BN9" s="40"/>
      <c r="BO9" s="40"/>
      <c r="BP9" s="40"/>
      <c r="BQ9" s="40"/>
      <c r="BR9" s="40"/>
      <c r="BS9" s="40"/>
      <c r="BT9" s="40"/>
      <c r="BU9" s="40"/>
      <c r="BV9" s="40"/>
      <c r="BW9" s="40"/>
      <c r="BX9" s="40"/>
      <c r="BY9" s="40"/>
      <c r="BZ9" s="40"/>
      <c r="CA9" s="40"/>
    </row>
    <row r="10" spans="2:79" x14ac:dyDescent="0.25">
      <c r="B10" s="42"/>
      <c r="C10" s="46"/>
      <c r="D10" s="42"/>
      <c r="E10" s="42"/>
      <c r="F10" s="42"/>
      <c r="G10" s="42"/>
      <c r="H10" s="42"/>
      <c r="I10" s="42"/>
      <c r="J10" s="42"/>
      <c r="K10" s="42"/>
      <c r="L10" s="42"/>
      <c r="M10" s="42"/>
      <c r="N10" s="42"/>
      <c r="O10" s="42"/>
      <c r="P10" s="42"/>
      <c r="Q10" s="42"/>
      <c r="R10" s="42"/>
      <c r="S10" s="42"/>
      <c r="T10" s="42"/>
      <c r="U10" s="42"/>
      <c r="V10" s="42"/>
      <c r="W10" s="42"/>
      <c r="X10" s="42"/>
      <c r="AZ10" s="39"/>
      <c r="BB10" s="40" t="str">
        <f>VLOOKUP($BB$4, RefCauseofDeath, 3,FALSE)</f>
        <v>Total cardiovascular disease mortality, 35+ years</v>
      </c>
      <c r="BK10" s="40"/>
      <c r="BL10" s="40"/>
      <c r="BM10" s="40"/>
      <c r="BN10" s="40"/>
      <c r="BO10" s="40"/>
      <c r="BP10" s="40"/>
      <c r="BQ10" s="40"/>
      <c r="BR10" s="40"/>
      <c r="BS10" s="40"/>
      <c r="BT10" s="40"/>
      <c r="BU10" s="40"/>
      <c r="BV10" s="40"/>
      <c r="BW10" s="40"/>
      <c r="BX10" s="40"/>
      <c r="BY10" s="40"/>
      <c r="BZ10" s="40"/>
      <c r="CA10" s="40"/>
    </row>
    <row r="11" spans="2:79" x14ac:dyDescent="0.25">
      <c r="B11" s="42"/>
      <c r="C11" s="42"/>
      <c r="D11" s="42"/>
      <c r="E11" s="42"/>
      <c r="F11" s="42"/>
      <c r="G11" s="42"/>
      <c r="H11" s="42"/>
      <c r="I11" s="42"/>
      <c r="J11" s="42"/>
      <c r="K11" s="42"/>
      <c r="L11" s="42"/>
      <c r="M11" s="42"/>
      <c r="N11" s="42"/>
      <c r="O11" s="42"/>
      <c r="P11" s="42"/>
      <c r="Q11" s="42"/>
      <c r="R11" s="42"/>
      <c r="S11" s="42"/>
      <c r="T11" s="42"/>
      <c r="U11" s="42"/>
      <c r="V11" s="42"/>
      <c r="W11" s="42"/>
      <c r="X11" s="42"/>
      <c r="AZ11" s="39"/>
      <c r="BK11" s="40"/>
      <c r="BL11" s="40"/>
      <c r="BM11" s="40"/>
      <c r="BN11" s="40"/>
      <c r="BO11" s="40"/>
      <c r="BP11" s="40"/>
      <c r="BQ11" s="40"/>
      <c r="BR11" s="40"/>
      <c r="BS11" s="40"/>
      <c r="BT11" s="40"/>
      <c r="BU11" s="40"/>
      <c r="BV11" s="40"/>
      <c r="BW11" s="40"/>
      <c r="BX11" s="40"/>
      <c r="BY11" s="40"/>
      <c r="BZ11" s="40"/>
      <c r="CA11" s="40"/>
    </row>
    <row r="12" spans="2:79" x14ac:dyDescent="0.25">
      <c r="B12" s="42"/>
      <c r="C12" s="42"/>
      <c r="D12" s="42"/>
      <c r="E12" s="42"/>
      <c r="F12" s="42"/>
      <c r="G12" s="42"/>
      <c r="H12" s="42"/>
      <c r="I12" s="42"/>
      <c r="J12" s="42"/>
      <c r="K12" s="42"/>
      <c r="L12" s="42"/>
      <c r="M12" s="42"/>
      <c r="N12" s="42"/>
      <c r="O12" s="42"/>
      <c r="P12" s="42"/>
      <c r="Q12" s="42"/>
      <c r="R12" s="42"/>
      <c r="S12" s="42"/>
      <c r="T12" s="42"/>
      <c r="U12" s="42"/>
      <c r="V12" s="42"/>
      <c r="W12" s="42"/>
      <c r="X12" s="42"/>
      <c r="AZ12" s="39"/>
      <c r="BB12" s="40" t="s">
        <v>74</v>
      </c>
      <c r="BC12" s="40" t="s">
        <v>71</v>
      </c>
      <c r="BD12" s="40" t="s">
        <v>73</v>
      </c>
      <c r="BK12" s="40"/>
      <c r="BL12" s="40"/>
      <c r="BM12" s="40"/>
      <c r="BN12" s="40"/>
      <c r="BO12" s="40"/>
      <c r="BP12" s="40"/>
      <c r="BQ12" s="40"/>
      <c r="BR12" s="40"/>
      <c r="BS12" s="40"/>
      <c r="BT12" s="40"/>
      <c r="BU12" s="40"/>
      <c r="BV12" s="40"/>
      <c r="BW12" s="40"/>
      <c r="BX12" s="40"/>
      <c r="BY12" s="40"/>
      <c r="BZ12" s="40"/>
      <c r="CA12" s="40"/>
    </row>
    <row r="13" spans="2:79" x14ac:dyDescent="0.25">
      <c r="B13" s="42"/>
      <c r="C13" s="42"/>
      <c r="D13" s="42"/>
      <c r="E13" s="42"/>
      <c r="F13" s="42"/>
      <c r="G13" s="42"/>
      <c r="H13" s="42"/>
      <c r="I13" s="42"/>
      <c r="J13" s="42"/>
      <c r="K13" s="42"/>
      <c r="L13" s="42"/>
      <c r="M13" s="42"/>
      <c r="N13" s="42"/>
      <c r="O13" s="42"/>
      <c r="P13" s="42"/>
      <c r="Q13" s="42"/>
      <c r="R13" s="42"/>
      <c r="S13" s="42"/>
      <c r="T13" s="42"/>
      <c r="U13" s="42"/>
      <c r="V13" s="42"/>
      <c r="W13" s="42"/>
      <c r="X13" s="42"/>
      <c r="AZ13" s="39"/>
      <c r="BK13" s="40"/>
      <c r="BL13" s="40"/>
      <c r="BM13" s="40"/>
      <c r="BN13" s="40"/>
      <c r="BO13" s="40"/>
      <c r="BP13" s="40"/>
      <c r="BQ13" s="40"/>
      <c r="BR13" s="40"/>
      <c r="BS13" s="40"/>
      <c r="BT13" s="40"/>
      <c r="BU13" s="40"/>
      <c r="BV13" s="40"/>
      <c r="BW13" s="40"/>
      <c r="BX13" s="40"/>
      <c r="BY13" s="40"/>
      <c r="BZ13" s="40"/>
      <c r="CA13" s="40"/>
    </row>
    <row r="14" spans="2:79" x14ac:dyDescent="0.25">
      <c r="B14" s="42"/>
      <c r="C14" s="42"/>
      <c r="D14" s="42"/>
      <c r="E14" s="42"/>
      <c r="F14" s="42"/>
      <c r="G14" s="42"/>
      <c r="H14" s="42"/>
      <c r="I14" s="42"/>
      <c r="J14" s="42"/>
      <c r="K14" s="42"/>
      <c r="L14" s="42"/>
      <c r="M14" s="42"/>
      <c r="N14" s="42"/>
      <c r="O14" s="42"/>
      <c r="P14" s="42"/>
      <c r="Q14" s="42"/>
      <c r="R14" s="42"/>
      <c r="S14" s="42"/>
      <c r="T14" s="42"/>
      <c r="U14" s="42"/>
      <c r="V14" s="42"/>
      <c r="W14" s="42"/>
      <c r="X14" s="42"/>
      <c r="AZ14" s="39"/>
      <c r="BB14" s="47" t="s">
        <v>93</v>
      </c>
      <c r="BK14" s="40"/>
      <c r="BL14" s="40"/>
      <c r="BM14" s="40"/>
      <c r="BN14" s="40"/>
      <c r="BO14" s="40"/>
      <c r="BP14" s="40"/>
      <c r="BQ14" s="40"/>
      <c r="BR14" s="40"/>
      <c r="BS14" s="40"/>
      <c r="BT14" s="40"/>
      <c r="BU14" s="40"/>
      <c r="BV14" s="40"/>
      <c r="BW14" s="40"/>
      <c r="BX14" s="40"/>
      <c r="BY14" s="40"/>
      <c r="BZ14" s="40"/>
      <c r="CA14" s="40"/>
    </row>
    <row r="15" spans="2:79" x14ac:dyDescent="0.25">
      <c r="B15" s="42"/>
      <c r="C15" s="42"/>
      <c r="D15" s="42"/>
      <c r="E15" s="42"/>
      <c r="F15" s="42"/>
      <c r="G15" s="42"/>
      <c r="H15" s="42"/>
      <c r="I15" s="42"/>
      <c r="J15" s="42"/>
      <c r="K15" s="42"/>
      <c r="L15" s="42"/>
      <c r="M15" s="42"/>
      <c r="N15" s="42"/>
      <c r="O15" s="42"/>
      <c r="P15" s="42"/>
      <c r="Q15" s="42"/>
      <c r="R15" s="42"/>
      <c r="S15" s="42"/>
      <c r="T15" s="42"/>
      <c r="U15" s="42"/>
      <c r="V15" s="42"/>
      <c r="W15" s="42"/>
      <c r="X15" s="42"/>
      <c r="AZ15" s="39"/>
      <c r="BB15" s="40" t="s">
        <v>37</v>
      </c>
      <c r="BK15" s="40"/>
      <c r="BL15" s="40"/>
      <c r="BM15" s="40"/>
      <c r="BN15" s="40"/>
      <c r="BO15" s="40"/>
      <c r="BP15" s="40"/>
      <c r="BQ15" s="40"/>
      <c r="BR15" s="40"/>
      <c r="BS15" s="40"/>
      <c r="BT15" s="40"/>
      <c r="BU15" s="40"/>
      <c r="BV15" s="40"/>
      <c r="BW15" s="40"/>
      <c r="BX15" s="40"/>
      <c r="BY15" s="40"/>
      <c r="BZ15" s="40"/>
      <c r="CA15" s="40"/>
    </row>
    <row r="16" spans="2:79" x14ac:dyDescent="0.25">
      <c r="B16" s="42"/>
      <c r="C16" s="42"/>
      <c r="D16" s="42"/>
      <c r="E16" s="42"/>
      <c r="F16" s="42"/>
      <c r="G16" s="42"/>
      <c r="H16" s="42"/>
      <c r="I16" s="42"/>
      <c r="J16" s="42"/>
      <c r="K16" s="42"/>
      <c r="L16" s="42"/>
      <c r="M16" s="42"/>
      <c r="N16" s="42"/>
      <c r="O16" s="42"/>
      <c r="P16" s="42"/>
      <c r="Q16" s="42"/>
      <c r="R16" s="42"/>
      <c r="S16" s="42"/>
      <c r="T16" s="42"/>
      <c r="U16" s="42"/>
      <c r="V16" s="42"/>
      <c r="W16" s="42"/>
      <c r="X16" s="42"/>
      <c r="AZ16" s="39"/>
      <c r="BB16" s="48"/>
      <c r="BK16" s="40"/>
      <c r="BL16" s="40"/>
      <c r="BM16" s="40"/>
      <c r="BN16" s="40"/>
      <c r="BO16" s="40"/>
      <c r="BP16" s="40"/>
      <c r="BQ16" s="40"/>
      <c r="BR16" s="40"/>
      <c r="BS16" s="40"/>
      <c r="BT16" s="40"/>
      <c r="BU16" s="40"/>
      <c r="BV16" s="40"/>
      <c r="BW16" s="40"/>
      <c r="BX16" s="40"/>
      <c r="BY16" s="40"/>
      <c r="BZ16" s="40"/>
      <c r="CA16" s="40"/>
    </row>
    <row r="17" spans="2:79" x14ac:dyDescent="0.25">
      <c r="B17" s="42"/>
      <c r="C17" s="42"/>
      <c r="D17" s="42"/>
      <c r="E17" s="42"/>
      <c r="F17" s="42"/>
      <c r="G17" s="42"/>
      <c r="H17" s="42"/>
      <c r="I17" s="42"/>
      <c r="J17" s="42"/>
      <c r="K17" s="42"/>
      <c r="L17" s="42"/>
      <c r="M17" s="42"/>
      <c r="N17" s="42"/>
      <c r="O17" s="42"/>
      <c r="P17" s="42"/>
      <c r="Q17" s="42"/>
      <c r="R17" s="42"/>
      <c r="S17" s="42"/>
      <c r="T17" s="42"/>
      <c r="U17" s="42"/>
      <c r="V17" s="42"/>
      <c r="W17" s="42"/>
      <c r="X17" s="42"/>
      <c r="AZ17" s="39"/>
      <c r="BB17" s="49"/>
      <c r="BK17" s="40"/>
      <c r="BL17" s="40"/>
      <c r="BM17" s="40"/>
      <c r="BN17" s="40"/>
      <c r="BO17" s="40"/>
      <c r="BP17" s="40"/>
      <c r="BQ17" s="40"/>
      <c r="BR17" s="40"/>
      <c r="BS17" s="40"/>
      <c r="BT17" s="40"/>
      <c r="BU17" s="40"/>
      <c r="BV17" s="40"/>
      <c r="BW17" s="40"/>
      <c r="BX17" s="40"/>
      <c r="BY17" s="40"/>
      <c r="BZ17" s="40"/>
      <c r="CA17" s="40"/>
    </row>
    <row r="18" spans="2:79" x14ac:dyDescent="0.25">
      <c r="B18" s="42"/>
      <c r="C18" s="42"/>
      <c r="D18" s="42"/>
      <c r="E18" s="42"/>
      <c r="F18" s="42"/>
      <c r="G18" s="42"/>
      <c r="H18" s="42"/>
      <c r="I18" s="42"/>
      <c r="J18" s="42"/>
      <c r="K18" s="42"/>
      <c r="L18" s="42"/>
      <c r="M18" s="42"/>
      <c r="N18" s="42"/>
      <c r="O18" s="42"/>
      <c r="P18" s="42"/>
      <c r="Q18" s="42"/>
      <c r="R18" s="42"/>
      <c r="S18" s="42"/>
      <c r="T18" s="42"/>
      <c r="U18" s="42"/>
      <c r="V18" s="42"/>
      <c r="W18" s="42"/>
      <c r="X18" s="42"/>
      <c r="AZ18" s="39"/>
      <c r="BK18" s="40"/>
      <c r="BL18" s="40"/>
      <c r="BM18" s="40"/>
      <c r="BN18" s="40"/>
      <c r="BO18" s="40"/>
      <c r="BP18" s="40"/>
      <c r="BQ18" s="40"/>
      <c r="BR18" s="40"/>
      <c r="BS18" s="40"/>
      <c r="BT18" s="40"/>
      <c r="BU18" s="40"/>
      <c r="BV18" s="40"/>
      <c r="BW18" s="40"/>
      <c r="BX18" s="40"/>
      <c r="BY18" s="40"/>
      <c r="BZ18" s="40"/>
      <c r="CA18" s="40"/>
    </row>
    <row r="19" spans="2:79" x14ac:dyDescent="0.25">
      <c r="B19" s="42"/>
      <c r="C19" s="42"/>
      <c r="D19" s="42"/>
      <c r="E19" s="42"/>
      <c r="F19" s="42"/>
      <c r="G19" s="42"/>
      <c r="H19" s="42"/>
      <c r="I19" s="42"/>
      <c r="J19" s="42"/>
      <c r="K19" s="42"/>
      <c r="L19" s="42"/>
      <c r="M19" s="42"/>
      <c r="N19" s="42"/>
      <c r="O19" s="42"/>
      <c r="P19" s="42"/>
      <c r="Q19" s="42"/>
      <c r="R19" s="42"/>
      <c r="S19" s="42"/>
      <c r="T19" s="42"/>
      <c r="U19" s="42"/>
      <c r="V19" s="42"/>
      <c r="W19" s="42"/>
      <c r="X19" s="42"/>
      <c r="AZ19" s="39"/>
      <c r="BB19" s="40" t="str">
        <f>IF(C33="Intentional self-harm", "(includes suicide)", "")</f>
        <v/>
      </c>
      <c r="BK19" s="40"/>
      <c r="BL19" s="40"/>
      <c r="BM19" s="40"/>
      <c r="BN19" s="40"/>
      <c r="BO19" s="40"/>
      <c r="BP19" s="40"/>
      <c r="BQ19" s="40"/>
      <c r="BR19" s="40"/>
      <c r="BS19" s="40"/>
      <c r="BT19" s="40"/>
      <c r="BU19" s="40"/>
      <c r="BV19" s="40"/>
      <c r="BW19" s="40"/>
      <c r="BX19" s="40"/>
      <c r="BY19" s="40"/>
      <c r="BZ19" s="40"/>
      <c r="CA19" s="40"/>
    </row>
    <row r="20" spans="2:79" x14ac:dyDescent="0.25">
      <c r="B20" s="42"/>
      <c r="C20" s="42"/>
      <c r="D20" s="42"/>
      <c r="E20" s="42"/>
      <c r="F20" s="42"/>
      <c r="G20" s="42"/>
      <c r="H20" s="42"/>
      <c r="I20" s="42"/>
      <c r="J20" s="42"/>
      <c r="K20" s="42"/>
      <c r="L20" s="42"/>
      <c r="M20" s="42"/>
      <c r="N20" s="42"/>
      <c r="O20" s="42"/>
      <c r="P20" s="42"/>
      <c r="Q20" s="42"/>
      <c r="R20" s="42"/>
      <c r="S20" s="42"/>
      <c r="T20" s="42"/>
      <c r="U20" s="42"/>
      <c r="V20" s="42"/>
      <c r="W20" s="42"/>
      <c r="X20" s="42"/>
      <c r="AZ20" s="39"/>
      <c r="BK20" s="40"/>
      <c r="BL20" s="40"/>
      <c r="BM20" s="40"/>
      <c r="BN20" s="40"/>
      <c r="BO20" s="40"/>
      <c r="BP20" s="40"/>
      <c r="BQ20" s="40"/>
      <c r="BR20" s="40"/>
      <c r="BS20" s="40"/>
      <c r="BT20" s="40"/>
      <c r="BU20" s="40"/>
      <c r="BV20" s="40"/>
      <c r="BW20" s="40"/>
      <c r="BX20" s="40"/>
      <c r="BY20" s="40"/>
      <c r="BZ20" s="40"/>
      <c r="CA20" s="40"/>
    </row>
    <row r="21" spans="2:79" x14ac:dyDescent="0.25">
      <c r="B21" s="42"/>
      <c r="C21" s="42"/>
      <c r="D21" s="42"/>
      <c r="E21" s="42"/>
      <c r="F21" s="42"/>
      <c r="G21" s="42"/>
      <c r="H21" s="42"/>
      <c r="I21" s="42"/>
      <c r="J21" s="42"/>
      <c r="K21" s="42"/>
      <c r="L21" s="42"/>
      <c r="M21" s="42"/>
      <c r="N21" s="42"/>
      <c r="O21" s="42"/>
      <c r="P21" s="42"/>
      <c r="Q21" s="42"/>
      <c r="R21" s="42"/>
      <c r="S21" s="42"/>
      <c r="T21" s="42"/>
      <c r="U21" s="42"/>
      <c r="V21" s="42"/>
      <c r="W21" s="42"/>
      <c r="X21" s="42"/>
      <c r="AZ21" s="39"/>
      <c r="BK21" s="40"/>
      <c r="BL21" s="40"/>
      <c r="BM21" s="40"/>
      <c r="BN21" s="40"/>
      <c r="BO21" s="40"/>
      <c r="BP21" s="40"/>
      <c r="BQ21" s="40"/>
      <c r="BR21" s="40"/>
      <c r="BS21" s="40"/>
      <c r="BT21" s="40"/>
      <c r="BU21" s="40"/>
      <c r="BV21" s="40"/>
      <c r="BW21" s="40"/>
      <c r="BX21" s="40"/>
      <c r="BY21" s="40"/>
      <c r="BZ21" s="40"/>
      <c r="CA21" s="40"/>
    </row>
    <row r="22" spans="2:79" x14ac:dyDescent="0.25">
      <c r="B22" s="42"/>
      <c r="C22" s="42"/>
      <c r="D22" s="42"/>
      <c r="E22" s="42"/>
      <c r="F22" s="42"/>
      <c r="G22" s="42"/>
      <c r="H22" s="42"/>
      <c r="I22" s="42"/>
      <c r="J22" s="42"/>
      <c r="K22" s="42"/>
      <c r="L22" s="42"/>
      <c r="M22" s="42"/>
      <c r="N22" s="42"/>
      <c r="O22" s="42"/>
      <c r="P22" s="42"/>
      <c r="Q22" s="42"/>
      <c r="R22" s="42"/>
      <c r="S22" s="42"/>
      <c r="T22" s="42"/>
      <c r="U22" s="42"/>
      <c r="V22" s="42"/>
      <c r="W22" s="42"/>
      <c r="X22" s="42"/>
      <c r="AZ22" s="39"/>
      <c r="BK22" s="40"/>
      <c r="BL22" s="40"/>
      <c r="BM22" s="40"/>
      <c r="BN22" s="40"/>
      <c r="BO22" s="40"/>
      <c r="BP22" s="40"/>
      <c r="BQ22" s="40"/>
      <c r="BR22" s="40"/>
      <c r="BS22" s="40"/>
      <c r="BT22" s="40"/>
      <c r="BU22" s="40"/>
      <c r="BV22" s="40"/>
      <c r="BW22" s="40"/>
      <c r="BX22" s="40"/>
      <c r="BY22" s="40"/>
      <c r="BZ22" s="40"/>
      <c r="CA22" s="40"/>
    </row>
    <row r="23" spans="2:79" x14ac:dyDescent="0.25">
      <c r="B23" s="42"/>
      <c r="C23" s="42"/>
      <c r="D23" s="42"/>
      <c r="E23" s="42"/>
      <c r="F23" s="42"/>
      <c r="G23" s="42"/>
      <c r="H23" s="42"/>
      <c r="I23" s="42"/>
      <c r="J23" s="42"/>
      <c r="K23" s="42"/>
      <c r="L23" s="42"/>
      <c r="M23" s="42"/>
      <c r="N23" s="42"/>
      <c r="O23" s="42"/>
      <c r="P23" s="42"/>
      <c r="Q23" s="42"/>
      <c r="R23" s="42"/>
      <c r="S23" s="42"/>
      <c r="T23" s="42"/>
      <c r="U23" s="42"/>
      <c r="V23" s="42"/>
      <c r="W23" s="42"/>
      <c r="X23" s="42"/>
      <c r="AZ23" s="39"/>
      <c r="BK23" s="40"/>
      <c r="BL23" s="40"/>
      <c r="BM23" s="40"/>
      <c r="BN23" s="40"/>
      <c r="BO23" s="40"/>
      <c r="BP23" s="40"/>
      <c r="BQ23" s="40"/>
      <c r="BR23" s="40"/>
      <c r="BS23" s="40"/>
      <c r="BT23" s="40"/>
      <c r="BU23" s="40"/>
      <c r="BV23" s="40"/>
      <c r="BW23" s="40"/>
      <c r="BX23" s="40"/>
      <c r="BY23" s="40"/>
      <c r="BZ23" s="40"/>
      <c r="CA23" s="40"/>
    </row>
    <row r="24" spans="2:79"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AZ24" s="39"/>
      <c r="BK24" s="40"/>
      <c r="BL24" s="40"/>
      <c r="BM24" s="40"/>
      <c r="BN24" s="40"/>
      <c r="BO24" s="40"/>
      <c r="BP24" s="40"/>
      <c r="BQ24" s="40"/>
      <c r="BR24" s="40"/>
      <c r="BS24" s="40"/>
      <c r="BT24" s="40"/>
      <c r="BU24" s="40"/>
      <c r="BV24" s="40"/>
      <c r="BW24" s="40"/>
      <c r="BX24" s="40"/>
      <c r="BY24" s="40"/>
      <c r="BZ24" s="40"/>
      <c r="CA24" s="40"/>
    </row>
    <row r="25" spans="2:79" x14ac:dyDescent="0.25">
      <c r="B25" s="42"/>
      <c r="C25" s="42"/>
      <c r="D25" s="42"/>
      <c r="E25" s="42"/>
      <c r="F25" s="42"/>
      <c r="G25" s="42"/>
      <c r="H25" s="42"/>
      <c r="I25" s="42"/>
      <c r="J25" s="42"/>
      <c r="K25" s="42"/>
      <c r="L25" s="42"/>
      <c r="M25" s="42"/>
      <c r="N25" s="42"/>
      <c r="O25" s="42"/>
      <c r="P25" s="42"/>
      <c r="Q25" s="42"/>
      <c r="R25" s="42"/>
      <c r="S25" s="42"/>
      <c r="T25" s="42"/>
      <c r="U25" s="42"/>
      <c r="V25" s="42"/>
      <c r="W25" s="42"/>
      <c r="X25" s="42"/>
      <c r="AZ25" s="39"/>
      <c r="BK25" s="40"/>
      <c r="BL25" s="40"/>
      <c r="BM25" s="40"/>
      <c r="BN25" s="40"/>
      <c r="BO25" s="40"/>
      <c r="BP25" s="40"/>
      <c r="BQ25" s="40"/>
      <c r="BR25" s="40"/>
      <c r="BS25" s="40"/>
      <c r="BT25" s="40"/>
      <c r="BU25" s="40"/>
      <c r="BV25" s="40"/>
      <c r="BW25" s="40"/>
      <c r="BX25" s="40"/>
      <c r="BY25" s="40"/>
      <c r="BZ25" s="40"/>
      <c r="CA25" s="40"/>
    </row>
    <row r="26" spans="2:79" x14ac:dyDescent="0.25">
      <c r="B26" s="42"/>
      <c r="C26" s="42"/>
      <c r="D26" s="42"/>
      <c r="E26" s="42"/>
      <c r="F26" s="42"/>
      <c r="G26" s="42"/>
      <c r="H26" s="42"/>
      <c r="I26" s="42"/>
      <c r="J26" s="42"/>
      <c r="K26" s="42"/>
      <c r="L26" s="42"/>
      <c r="M26" s="42"/>
      <c r="N26" s="42"/>
      <c r="O26" s="42"/>
      <c r="P26" s="42"/>
      <c r="Q26" s="42"/>
      <c r="R26" s="42"/>
      <c r="S26" s="42"/>
      <c r="T26" s="42"/>
      <c r="U26" s="42"/>
      <c r="V26" s="42"/>
      <c r="W26" s="42"/>
      <c r="X26" s="42"/>
      <c r="AZ26" s="39"/>
      <c r="BK26" s="40"/>
      <c r="BL26" s="40"/>
      <c r="BM26" s="40"/>
      <c r="BN26" s="40"/>
      <c r="BO26" s="40"/>
      <c r="BP26" s="40"/>
      <c r="BQ26" s="40"/>
      <c r="BR26" s="40"/>
      <c r="BS26" s="40"/>
      <c r="BT26" s="40"/>
      <c r="BU26" s="40"/>
      <c r="BV26" s="40"/>
      <c r="BW26" s="40"/>
      <c r="BX26" s="40"/>
      <c r="BY26" s="40"/>
      <c r="BZ26" s="40"/>
      <c r="CA26" s="40"/>
    </row>
    <row r="27" spans="2:79"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AZ27" s="39"/>
      <c r="BK27" s="40"/>
      <c r="BL27" s="40"/>
      <c r="BM27" s="40"/>
      <c r="BN27" s="40"/>
      <c r="BO27" s="40"/>
      <c r="BP27" s="40"/>
      <c r="BQ27" s="40"/>
      <c r="BR27" s="40"/>
      <c r="BS27" s="40"/>
      <c r="BT27" s="40"/>
      <c r="BU27" s="40"/>
      <c r="BV27" s="40"/>
      <c r="BW27" s="40"/>
      <c r="BX27" s="40"/>
      <c r="BY27" s="40"/>
      <c r="BZ27" s="40"/>
      <c r="CA27" s="40"/>
    </row>
    <row r="28" spans="2:79"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AZ28" s="39"/>
      <c r="BK28" s="40"/>
      <c r="BL28" s="40"/>
      <c r="BM28" s="40"/>
      <c r="BN28" s="40"/>
      <c r="BO28" s="40"/>
      <c r="BP28" s="40"/>
      <c r="BQ28" s="40"/>
      <c r="BR28" s="40"/>
      <c r="BS28" s="40"/>
      <c r="BT28" s="40"/>
      <c r="BU28" s="40"/>
      <c r="BV28" s="40"/>
      <c r="BW28" s="40"/>
      <c r="BX28" s="40"/>
      <c r="BY28" s="40"/>
      <c r="BZ28" s="40"/>
      <c r="CA28" s="40"/>
    </row>
    <row r="29" spans="2:79" x14ac:dyDescent="0.25">
      <c r="B29" s="50"/>
      <c r="C29" s="50"/>
      <c r="D29" s="50"/>
      <c r="E29" s="50"/>
      <c r="F29" s="50"/>
      <c r="G29" s="50"/>
      <c r="H29" s="50"/>
      <c r="I29" s="42"/>
      <c r="J29" s="42"/>
      <c r="K29" s="42"/>
      <c r="L29" s="42"/>
      <c r="M29" s="42"/>
      <c r="N29" s="42"/>
      <c r="O29" s="42"/>
      <c r="P29" s="42"/>
      <c r="Q29" s="42"/>
      <c r="R29" s="42"/>
      <c r="S29" s="42"/>
      <c r="T29" s="42"/>
      <c r="U29" s="42"/>
      <c r="V29" s="42"/>
      <c r="W29" s="42"/>
      <c r="X29" s="42"/>
      <c r="AZ29" s="39"/>
      <c r="BB29" s="40" t="str">
        <f>VLOOKUP(BB4, RefCauseofDeath, 3, FALSE)</f>
        <v>Total cardiovascular disease mortality, 35+ years</v>
      </c>
      <c r="BK29" s="40"/>
      <c r="BL29" s="40"/>
      <c r="BM29" s="40"/>
      <c r="BN29" s="40"/>
      <c r="BO29" s="40"/>
      <c r="BP29" s="40"/>
      <c r="BQ29" s="40"/>
      <c r="BR29" s="40"/>
      <c r="BS29" s="40"/>
      <c r="BT29" s="40"/>
      <c r="BU29" s="40"/>
      <c r="BV29" s="40"/>
      <c r="BW29" s="40"/>
      <c r="BX29" s="40"/>
      <c r="BY29" s="40"/>
      <c r="BZ29" s="40"/>
      <c r="CA29" s="40"/>
    </row>
    <row r="30" spans="2:79"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AZ30" s="39"/>
      <c r="BK30" s="40"/>
      <c r="BL30" s="40"/>
      <c r="BM30" s="40"/>
      <c r="BN30" s="40"/>
      <c r="BO30" s="40"/>
      <c r="BP30" s="40"/>
      <c r="BQ30" s="40"/>
      <c r="BR30" s="40"/>
      <c r="BS30" s="40"/>
      <c r="BT30" s="40"/>
      <c r="BU30" s="40"/>
      <c r="BV30" s="40"/>
      <c r="BW30" s="40"/>
      <c r="BX30" s="40"/>
      <c r="BY30" s="40"/>
      <c r="BZ30" s="40"/>
      <c r="CA30" s="40"/>
    </row>
    <row r="31" spans="2:79"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47"/>
      <c r="BB31" s="47" t="s">
        <v>93</v>
      </c>
      <c r="BC31" s="47"/>
      <c r="BD31" s="47"/>
      <c r="BE31" s="47"/>
      <c r="BF31" s="47"/>
      <c r="BG31" s="47"/>
      <c r="BH31" s="47"/>
      <c r="BI31" s="47"/>
      <c r="BJ31" s="47"/>
      <c r="BK31" s="47"/>
      <c r="BL31" s="47"/>
      <c r="BM31" s="47"/>
      <c r="BN31" s="47"/>
      <c r="BO31" s="47" t="s">
        <v>39</v>
      </c>
      <c r="BP31" s="47"/>
      <c r="BQ31" s="47"/>
      <c r="BR31" s="47"/>
      <c r="BS31" s="47"/>
      <c r="BT31" s="47"/>
      <c r="BU31" s="47"/>
      <c r="BV31" s="47"/>
      <c r="BW31" s="47"/>
      <c r="BX31" s="47"/>
      <c r="BY31" s="47"/>
      <c r="BZ31" s="47"/>
      <c r="CA31" s="47"/>
    </row>
    <row r="32" spans="2:79"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AZ32" s="39"/>
      <c r="BK32" s="40"/>
      <c r="BL32" s="40"/>
      <c r="BM32" s="40"/>
      <c r="BN32" s="40"/>
      <c r="BO32" s="40"/>
      <c r="BP32" s="40"/>
      <c r="BQ32" s="40"/>
      <c r="BR32" s="40"/>
      <c r="BS32" s="40"/>
      <c r="BT32" s="40"/>
      <c r="BU32" s="40"/>
      <c r="BV32" s="40"/>
      <c r="BW32" s="40"/>
      <c r="BX32" s="40"/>
      <c r="BY32" s="40"/>
      <c r="BZ32" s="40"/>
      <c r="CA32" s="40"/>
    </row>
    <row r="33" spans="2:79" s="54" customFormat="1" ht="26.25" customHeight="1" x14ac:dyDescent="0.3">
      <c r="B33" s="50"/>
      <c r="C33" s="44" t="str">
        <f>VLOOKUP(BB4, RefCauseofDeath, 3, FALSE)</f>
        <v>Total cardiovascular disease mortality, 35+ years</v>
      </c>
      <c r="D33" s="42"/>
      <c r="E33" s="42"/>
      <c r="F33" s="42"/>
      <c r="G33" s="42"/>
      <c r="H33" s="42"/>
      <c r="I33" s="50"/>
      <c r="J33" s="50"/>
      <c r="K33" s="50"/>
      <c r="L33" s="50"/>
      <c r="M33" s="50"/>
      <c r="N33" s="53"/>
      <c r="O33" s="44" t="str">
        <f>VLOOKUP(BB4, RefCauseofDeath,3,FALSE)</f>
        <v>Total cardiovascular disease mortality, 35+ years</v>
      </c>
      <c r="P33" s="42"/>
      <c r="Q33" s="42"/>
      <c r="R33" s="42"/>
      <c r="S33" s="42"/>
      <c r="T33" s="42"/>
      <c r="U33" s="50"/>
      <c r="V33" s="50"/>
      <c r="W33" s="50"/>
      <c r="X33" s="50"/>
      <c r="Z33" s="55"/>
      <c r="AA33" s="55"/>
      <c r="AB33" s="55"/>
      <c r="AC33" s="55"/>
      <c r="AD33" s="55"/>
      <c r="AE33" s="55"/>
      <c r="AF33" s="55"/>
      <c r="AG33" s="55"/>
      <c r="AH33" s="55"/>
      <c r="AI33" s="55"/>
      <c r="AJ33" s="55"/>
      <c r="AK33" s="55"/>
      <c r="AL33" s="55"/>
      <c r="AM33" s="55"/>
      <c r="AN33" s="55"/>
      <c r="AO33" s="55"/>
      <c r="AP33" s="55"/>
      <c r="AQ33" s="55"/>
      <c r="AR33" s="55"/>
      <c r="AS33" s="56"/>
      <c r="AT33" s="57"/>
      <c r="AU33" s="57"/>
      <c r="AV33" s="57"/>
      <c r="AW33" s="57"/>
      <c r="AX33" s="57"/>
      <c r="AY33" s="58"/>
      <c r="AZ33" s="58"/>
      <c r="BA33" s="59"/>
      <c r="BB33" s="59"/>
      <c r="BC33" s="59" t="s">
        <v>8</v>
      </c>
      <c r="BD33" s="59" t="s">
        <v>11</v>
      </c>
      <c r="BE33" s="59" t="s">
        <v>12</v>
      </c>
      <c r="BF33" s="59" t="s">
        <v>13</v>
      </c>
      <c r="BG33" s="59"/>
      <c r="BH33" s="59" t="s">
        <v>11</v>
      </c>
      <c r="BI33" s="59" t="s">
        <v>11</v>
      </c>
      <c r="BJ33" s="59"/>
      <c r="BK33" s="59" t="s">
        <v>12</v>
      </c>
      <c r="BL33" s="59" t="s">
        <v>12</v>
      </c>
      <c r="BM33" s="59"/>
      <c r="BN33" s="59"/>
      <c r="BO33" s="59"/>
      <c r="BP33" s="59" t="s">
        <v>8</v>
      </c>
      <c r="BQ33" s="59" t="s">
        <v>40</v>
      </c>
      <c r="BR33" s="59"/>
      <c r="BS33" s="59" t="s">
        <v>13</v>
      </c>
      <c r="BT33" s="59"/>
      <c r="BU33" s="59"/>
      <c r="BV33" s="59"/>
      <c r="BW33" s="59"/>
      <c r="BX33" s="40" t="s">
        <v>41</v>
      </c>
      <c r="BY33" s="59"/>
      <c r="BZ33" s="59"/>
      <c r="CA33" s="59"/>
    </row>
    <row r="34" spans="2:79" ht="12" customHeight="1" x14ac:dyDescent="0.25">
      <c r="B34" s="42"/>
      <c r="C34" s="42"/>
      <c r="D34" s="42"/>
      <c r="E34" s="42"/>
      <c r="F34" s="42"/>
      <c r="G34" s="42"/>
      <c r="H34" s="42"/>
      <c r="I34" s="42"/>
      <c r="J34" s="42"/>
      <c r="K34" s="42"/>
      <c r="L34" s="42"/>
      <c r="M34" s="42"/>
      <c r="N34" s="60"/>
      <c r="O34" s="42" t="str">
        <f>BB19</f>
        <v/>
      </c>
      <c r="P34" s="42"/>
      <c r="Q34" s="42"/>
      <c r="R34" s="42"/>
      <c r="S34" s="42"/>
      <c r="T34" s="42"/>
      <c r="U34" s="42"/>
      <c r="V34" s="42"/>
      <c r="W34" s="42"/>
      <c r="X34" s="42"/>
      <c r="AS34" s="57"/>
      <c r="AT34" s="57"/>
      <c r="AU34" s="57"/>
      <c r="AV34" s="57"/>
      <c r="AW34" s="57"/>
      <c r="AX34" s="57"/>
      <c r="AY34" s="57"/>
      <c r="AZ34" s="57"/>
      <c r="BH34" s="40" t="s">
        <v>28</v>
      </c>
      <c r="BI34" s="40" t="s">
        <v>27</v>
      </c>
      <c r="BK34" s="40" t="s">
        <v>28</v>
      </c>
      <c r="BL34" s="40" t="s">
        <v>27</v>
      </c>
      <c r="BM34" s="40"/>
      <c r="BN34" s="40"/>
      <c r="BO34" s="40"/>
      <c r="BP34" s="40"/>
      <c r="BQ34" s="40"/>
      <c r="BR34" s="40"/>
      <c r="BS34" s="40"/>
      <c r="BT34" s="40"/>
      <c r="BU34" s="40" t="s">
        <v>28</v>
      </c>
      <c r="BV34" s="40" t="s">
        <v>27</v>
      </c>
      <c r="BW34" s="40"/>
      <c r="BX34" s="40"/>
      <c r="BY34" s="40"/>
      <c r="BZ34" s="40"/>
      <c r="CA34" s="40"/>
    </row>
    <row r="35" spans="2:79" s="54" customFormat="1" x14ac:dyDescent="0.25">
      <c r="B35" s="50"/>
      <c r="C35" s="61" t="s">
        <v>143</v>
      </c>
      <c r="D35" s="61"/>
      <c r="E35" s="61"/>
      <c r="F35" s="61"/>
      <c r="G35" s="61"/>
      <c r="H35" s="61"/>
      <c r="I35" s="50"/>
      <c r="J35" s="50"/>
      <c r="K35" s="50"/>
      <c r="L35" s="50"/>
      <c r="M35" s="50"/>
      <c r="N35" s="50"/>
      <c r="O35" s="61" t="s">
        <v>126</v>
      </c>
      <c r="P35" s="50"/>
      <c r="Q35" s="50"/>
      <c r="R35" s="50"/>
      <c r="S35" s="50"/>
      <c r="T35" s="50"/>
      <c r="U35" s="50"/>
      <c r="V35" s="50"/>
      <c r="W35" s="50"/>
      <c r="X35" s="50"/>
      <c r="Z35" s="55"/>
      <c r="AA35" s="55"/>
      <c r="AB35" s="55"/>
      <c r="AC35" s="55"/>
      <c r="AD35" s="55"/>
      <c r="AE35" s="55"/>
      <c r="AF35" s="55"/>
      <c r="AG35" s="55"/>
      <c r="AH35" s="55"/>
      <c r="AI35" s="55"/>
      <c r="AJ35" s="55"/>
      <c r="AK35" s="55"/>
      <c r="AL35" s="55"/>
      <c r="AM35" s="55"/>
      <c r="AN35" s="55"/>
      <c r="AO35" s="55"/>
      <c r="AP35" s="55"/>
      <c r="AQ35" s="55"/>
      <c r="AR35" s="55"/>
      <c r="AS35" s="62"/>
      <c r="AT35" s="62"/>
      <c r="AU35" s="62"/>
      <c r="AV35" s="62"/>
      <c r="AW35" s="62"/>
      <c r="AX35" s="62"/>
      <c r="AY35" s="58"/>
      <c r="AZ35" s="58"/>
      <c r="BA35" s="40" t="s">
        <v>5</v>
      </c>
      <c r="BB35" s="59" t="s">
        <v>94</v>
      </c>
      <c r="BC35" s="59">
        <v>1996</v>
      </c>
      <c r="BD35" s="59">
        <f t="shared" ref="BD35:BD51" si="0">IFERROR(VALUE(FIXED(VLOOKUP($BC35&amp;$BB$29&amp;$BB$12&amp;"Maori",ethnicdata,7,FALSE),1)),NA())</f>
        <v>577.4</v>
      </c>
      <c r="BE35" s="59">
        <f t="shared" ref="BE35:BE51" si="1">IFERROR(VALUE(FIXED(VLOOKUP($BC35&amp;$BB$29&amp;$BB$12&amp;"nonMaori",ethnicdata,7,FALSE),1)),NA())</f>
        <v>240.4</v>
      </c>
      <c r="BF35" s="59">
        <f>MAX(BD35:BE87)</f>
        <v>727.6</v>
      </c>
      <c r="BG35" s="59"/>
      <c r="BH35" s="63">
        <f>D39-E39</f>
        <v>22.199999999999932</v>
      </c>
      <c r="BI35" s="63">
        <f>F39-D39</f>
        <v>22.899999999999977</v>
      </c>
      <c r="BJ35" s="59"/>
      <c r="BK35" s="63">
        <f>G39-H39</f>
        <v>2.7000000000000171</v>
      </c>
      <c r="BL35" s="63">
        <f>I39-G39</f>
        <v>2.5999999999999943</v>
      </c>
      <c r="BM35" s="59"/>
      <c r="BN35" s="40" t="s">
        <v>5</v>
      </c>
      <c r="BO35" s="59" t="s">
        <v>94</v>
      </c>
      <c r="BP35" s="59">
        <v>1996</v>
      </c>
      <c r="BQ35" s="59">
        <f t="shared" ref="BQ35:BQ51" si="2">IFERROR(VALUE(FIXED(VLOOKUP($BC35&amp;$BB$29&amp;$BB$12&amp;"Maori",ethnicdata,10,FALSE),2)),NA())</f>
        <v>2.4</v>
      </c>
      <c r="BR35" s="59"/>
      <c r="BS35" s="59">
        <f>MAX(BQ35:BQ87)</f>
        <v>2.68</v>
      </c>
      <c r="BT35" s="59"/>
      <c r="BU35" s="63">
        <f>P39-Q39</f>
        <v>8.9999999999999858E-2</v>
      </c>
      <c r="BV35" s="63">
        <f>R39-P39</f>
        <v>0.10000000000000009</v>
      </c>
      <c r="BW35" s="59"/>
      <c r="BX35" s="59">
        <v>1</v>
      </c>
      <c r="BY35" s="59"/>
      <c r="BZ35" s="59"/>
      <c r="CA35" s="59"/>
    </row>
    <row r="36" spans="2:79" x14ac:dyDescent="0.25">
      <c r="B36" s="42"/>
      <c r="C36" s="42"/>
      <c r="D36" s="42"/>
      <c r="E36" s="42"/>
      <c r="F36" s="42"/>
      <c r="G36" s="42"/>
      <c r="H36" s="42"/>
      <c r="I36" s="42"/>
      <c r="J36" s="42"/>
      <c r="K36" s="42"/>
      <c r="L36" s="42"/>
      <c r="M36" s="42"/>
      <c r="N36" s="42"/>
      <c r="O36" s="42"/>
      <c r="P36" s="42"/>
      <c r="Q36" s="42"/>
      <c r="R36" s="42"/>
      <c r="S36" s="42"/>
      <c r="T36" s="42"/>
      <c r="U36" s="42"/>
      <c r="V36" s="42"/>
      <c r="W36" s="42"/>
      <c r="X36" s="42"/>
      <c r="AS36" s="57"/>
      <c r="AT36" s="57"/>
      <c r="AU36" s="57"/>
      <c r="AV36" s="57"/>
      <c r="AW36" s="57"/>
      <c r="AX36" s="57"/>
      <c r="AY36" s="57"/>
      <c r="AZ36" s="57"/>
      <c r="BB36" s="64" t="s">
        <v>95</v>
      </c>
      <c r="BC36" s="40">
        <v>1997</v>
      </c>
      <c r="BD36" s="59">
        <f t="shared" si="0"/>
        <v>555.79999999999995</v>
      </c>
      <c r="BE36" s="59">
        <f t="shared" si="1"/>
        <v>229.5</v>
      </c>
      <c r="BF36" s="59">
        <f>MIN(BD35:BE87)</f>
        <v>88.2</v>
      </c>
      <c r="BH36" s="63">
        <f t="shared" ref="BH36:BH51" si="3">D40-E40</f>
        <v>21.299999999999955</v>
      </c>
      <c r="BI36" s="63">
        <f t="shared" ref="BI36:BI51" si="4">F40-D40</f>
        <v>21.900000000000091</v>
      </c>
      <c r="BK36" s="63">
        <f t="shared" ref="BK36:BK51" si="5">G40-H40</f>
        <v>2.5</v>
      </c>
      <c r="BL36" s="63">
        <f t="shared" ref="BL36:BL51" si="6">I40-G40</f>
        <v>2.5999999999999943</v>
      </c>
      <c r="BM36" s="40"/>
      <c r="BN36" s="40"/>
      <c r="BO36" s="64" t="s">
        <v>95</v>
      </c>
      <c r="BP36" s="64">
        <v>1997</v>
      </c>
      <c r="BQ36" s="59">
        <f t="shared" si="2"/>
        <v>2.42</v>
      </c>
      <c r="BR36" s="59"/>
      <c r="BS36" s="59">
        <f>MIN(BQ35:BQ87)</f>
        <v>2.04</v>
      </c>
      <c r="BT36" s="40"/>
      <c r="BU36" s="63">
        <f t="shared" ref="BU36:BU51" si="7">P40-Q40</f>
        <v>8.9999999999999858E-2</v>
      </c>
      <c r="BV36" s="63">
        <f t="shared" ref="BV36:BV51" si="8">R40-P40</f>
        <v>0.10000000000000009</v>
      </c>
      <c r="BW36" s="40"/>
      <c r="BX36" s="40">
        <v>1</v>
      </c>
      <c r="BY36" s="40"/>
      <c r="BZ36" s="40"/>
      <c r="CA36" s="40"/>
    </row>
    <row r="37" spans="2:79" s="69" customFormat="1" x14ac:dyDescent="0.25">
      <c r="B37" s="65"/>
      <c r="C37" s="66" t="s">
        <v>8</v>
      </c>
      <c r="D37" s="106" t="s">
        <v>11</v>
      </c>
      <c r="E37" s="106"/>
      <c r="F37" s="106"/>
      <c r="G37" s="106" t="s">
        <v>12</v>
      </c>
      <c r="H37" s="106"/>
      <c r="I37" s="106"/>
      <c r="J37" s="65"/>
      <c r="K37" s="65"/>
      <c r="L37" s="65"/>
      <c r="M37" s="65"/>
      <c r="N37" s="65"/>
      <c r="O37" s="67" t="s">
        <v>8</v>
      </c>
      <c r="P37" s="107" t="s">
        <v>29</v>
      </c>
      <c r="Q37" s="107"/>
      <c r="R37" s="107"/>
      <c r="S37" s="68"/>
      <c r="T37" s="65"/>
      <c r="U37" s="65"/>
      <c r="V37" s="65"/>
      <c r="W37" s="65"/>
      <c r="X37" s="65"/>
      <c r="Z37" s="70"/>
      <c r="AA37" s="70"/>
      <c r="AB37" s="70"/>
      <c r="AC37" s="70"/>
      <c r="AD37" s="70"/>
      <c r="AE37" s="70"/>
      <c r="AF37" s="70"/>
      <c r="AG37" s="70"/>
      <c r="AH37" s="70"/>
      <c r="AI37" s="70"/>
      <c r="AJ37" s="70"/>
      <c r="AK37" s="70"/>
      <c r="AL37" s="70"/>
      <c r="AM37" s="70"/>
      <c r="AN37" s="70"/>
      <c r="AO37" s="70"/>
      <c r="AP37" s="70"/>
      <c r="AQ37" s="70"/>
      <c r="AR37" s="70"/>
      <c r="AS37" s="71"/>
      <c r="AT37" s="105"/>
      <c r="AU37" s="105"/>
      <c r="AV37" s="105"/>
      <c r="AW37" s="105"/>
      <c r="AX37" s="105"/>
      <c r="AY37" s="105"/>
      <c r="AZ37" s="72"/>
      <c r="BA37" s="73"/>
      <c r="BB37" s="73" t="s">
        <v>96</v>
      </c>
      <c r="BC37" s="73">
        <v>1998</v>
      </c>
      <c r="BD37" s="59">
        <f t="shared" si="0"/>
        <v>533.70000000000005</v>
      </c>
      <c r="BE37" s="59">
        <f t="shared" si="1"/>
        <v>217.3</v>
      </c>
      <c r="BF37" s="59"/>
      <c r="BG37" s="73"/>
      <c r="BH37" s="63">
        <f t="shared" si="3"/>
        <v>20.300000000000068</v>
      </c>
      <c r="BI37" s="63">
        <f t="shared" si="4"/>
        <v>21</v>
      </c>
      <c r="BJ37" s="73"/>
      <c r="BK37" s="63">
        <f t="shared" si="5"/>
        <v>2.5</v>
      </c>
      <c r="BL37" s="63">
        <f t="shared" si="6"/>
        <v>2.3999999999999773</v>
      </c>
      <c r="BM37" s="73"/>
      <c r="BN37" s="73"/>
      <c r="BO37" s="73" t="s">
        <v>96</v>
      </c>
      <c r="BP37" s="73">
        <v>1998</v>
      </c>
      <c r="BQ37" s="59">
        <f t="shared" si="2"/>
        <v>2.46</v>
      </c>
      <c r="BR37" s="59"/>
      <c r="BS37" s="59"/>
      <c r="BT37" s="73"/>
      <c r="BU37" s="63">
        <f t="shared" si="7"/>
        <v>0.10000000000000009</v>
      </c>
      <c r="BV37" s="63">
        <f t="shared" si="8"/>
        <v>0.10000000000000009</v>
      </c>
      <c r="BW37" s="73"/>
      <c r="BX37" s="73">
        <v>1</v>
      </c>
      <c r="BY37" s="73"/>
      <c r="BZ37" s="73"/>
      <c r="CA37" s="73"/>
    </row>
    <row r="38" spans="2:79" x14ac:dyDescent="0.25">
      <c r="B38" s="42"/>
      <c r="C38" s="60"/>
      <c r="D38" s="74" t="s">
        <v>19</v>
      </c>
      <c r="E38" s="75" t="s">
        <v>20</v>
      </c>
      <c r="F38" s="75" t="s">
        <v>21</v>
      </c>
      <c r="G38" s="74" t="s">
        <v>19</v>
      </c>
      <c r="H38" s="75" t="s">
        <v>20</v>
      </c>
      <c r="I38" s="75" t="s">
        <v>21</v>
      </c>
      <c r="J38" s="42"/>
      <c r="K38" s="42"/>
      <c r="L38" s="42"/>
      <c r="M38" s="42"/>
      <c r="N38" s="42"/>
      <c r="O38" s="42"/>
      <c r="P38" s="74" t="s">
        <v>38</v>
      </c>
      <c r="Q38" s="75" t="s">
        <v>20</v>
      </c>
      <c r="R38" s="75" t="s">
        <v>21</v>
      </c>
      <c r="S38" s="42"/>
      <c r="T38" s="42"/>
      <c r="U38" s="42"/>
      <c r="V38" s="42"/>
      <c r="W38" s="42"/>
      <c r="X38" s="42"/>
      <c r="AS38" s="57"/>
      <c r="AT38" s="76"/>
      <c r="AU38" s="77"/>
      <c r="AV38" s="77"/>
      <c r="AW38" s="77"/>
      <c r="AX38" s="77"/>
      <c r="AY38" s="77"/>
      <c r="AZ38" s="57"/>
      <c r="BB38" s="64" t="s">
        <v>97</v>
      </c>
      <c r="BC38" s="40">
        <v>1999</v>
      </c>
      <c r="BD38" s="59">
        <f t="shared" si="0"/>
        <v>514.1</v>
      </c>
      <c r="BE38" s="59">
        <f t="shared" si="1"/>
        <v>210.3</v>
      </c>
      <c r="BF38" s="59"/>
      <c r="BH38" s="63">
        <f t="shared" si="3"/>
        <v>19.5</v>
      </c>
      <c r="BI38" s="63">
        <f t="shared" si="4"/>
        <v>20.100000000000023</v>
      </c>
      <c r="BK38" s="63">
        <f t="shared" si="5"/>
        <v>2.3000000000000114</v>
      </c>
      <c r="BL38" s="63">
        <f t="shared" si="6"/>
        <v>2.3999999999999773</v>
      </c>
      <c r="BM38" s="40"/>
      <c r="BN38" s="40"/>
      <c r="BO38" s="64" t="s">
        <v>97</v>
      </c>
      <c r="BP38" s="64">
        <v>1999</v>
      </c>
      <c r="BQ38" s="59">
        <f t="shared" si="2"/>
        <v>2.44</v>
      </c>
      <c r="BR38" s="59"/>
      <c r="BS38" s="59"/>
      <c r="BT38" s="40"/>
      <c r="BU38" s="63">
        <f t="shared" si="7"/>
        <v>8.9999999999999858E-2</v>
      </c>
      <c r="BV38" s="63">
        <f t="shared" si="8"/>
        <v>0.10000000000000009</v>
      </c>
      <c r="BW38" s="40"/>
      <c r="BX38" s="40">
        <v>1</v>
      </c>
      <c r="BY38" s="40"/>
      <c r="BZ38" s="40"/>
      <c r="CA38" s="40"/>
    </row>
    <row r="39" spans="2:79" x14ac:dyDescent="0.25">
      <c r="B39" s="42"/>
      <c r="C39" s="42" t="s">
        <v>94</v>
      </c>
      <c r="D39" s="78">
        <f t="shared" ref="D39:D55" si="9">IFERROR(VALUE(FIXED(VLOOKUP($BC35&amp;$C$33&amp;$BB$12&amp;"Maori",ethnicdata,7,FALSE),1)),"N/A")</f>
        <v>577.4</v>
      </c>
      <c r="E39" s="79">
        <f t="shared" ref="E39:E55" si="10">IFERROR(VALUE(FIXED(VLOOKUP($BC35&amp;$C$33&amp;$BB$12&amp;"Maori",ethnicdata,6,FALSE),1)),"N/A")</f>
        <v>555.20000000000005</v>
      </c>
      <c r="F39" s="79">
        <f t="shared" ref="F39:F55" si="11">IFERROR(VALUE(FIXED(VLOOKUP($BC35&amp;$C$33&amp;$BB$12&amp;"Maori",ethnicdata,8,FALSE),1)),"N/A")</f>
        <v>600.29999999999995</v>
      </c>
      <c r="G39" s="78">
        <f t="shared" ref="G39:G55" si="12">IFERROR(VALUE(FIXED(VLOOKUP($BC35&amp;$C$33&amp;$BB$12&amp;"nonMaori",ethnicdata,7,FALSE),1)),"N/A")</f>
        <v>240.4</v>
      </c>
      <c r="H39" s="79">
        <f t="shared" ref="H39:H55" si="13">IFERROR(VALUE(FIXED(VLOOKUP($BC35&amp;$C$33&amp;$BB$12&amp;"nonMaori",ethnicdata,6,FALSE),1)),"N/A")</f>
        <v>237.7</v>
      </c>
      <c r="I39" s="79">
        <f t="shared" ref="I39:I55" si="14">IFERROR(VALUE(FIXED(VLOOKUP($BC35&amp;$C$33&amp;$BB$12&amp;"nonMaori",ethnicdata,8,FALSE),1)),"N/A")</f>
        <v>243</v>
      </c>
      <c r="J39" s="42"/>
      <c r="K39" s="42"/>
      <c r="L39" s="42"/>
      <c r="M39" s="42"/>
      <c r="N39" s="42"/>
      <c r="O39" s="42" t="s">
        <v>94</v>
      </c>
      <c r="P39" s="80">
        <f t="shared" ref="P39:P55" si="15">IFERROR(VALUE(FIXED(VLOOKUP($BC35&amp;$O$33&amp;$BB$12&amp;"Maori",ethnicdata,10,FALSE),2)),"N/A")</f>
        <v>2.4</v>
      </c>
      <c r="Q39" s="81">
        <f t="shared" ref="Q39:Q55" si="16">IFERROR(VALUE(FIXED(VLOOKUP($BC35&amp;$O$33&amp;$BB$12&amp;"Maori",ethnicdata,9,FALSE),2)),"N/A")</f>
        <v>2.31</v>
      </c>
      <c r="R39" s="81">
        <f t="shared" ref="R39:R55" si="17">IFERROR(VALUE(FIXED(VLOOKUP($BC35&amp;$O$33&amp;$BB$12&amp;"Maori",ethnicdata,11,FALSE),2)),"N/A")</f>
        <v>2.5</v>
      </c>
      <c r="S39" s="82"/>
      <c r="T39" s="42"/>
      <c r="U39" s="42"/>
      <c r="V39" s="42"/>
      <c r="W39" s="42"/>
      <c r="X39" s="42"/>
      <c r="AS39" s="57"/>
      <c r="AT39" s="83"/>
      <c r="AU39" s="84"/>
      <c r="AV39" s="84"/>
      <c r="AW39" s="83"/>
      <c r="AX39" s="84"/>
      <c r="AY39" s="84"/>
      <c r="AZ39" s="57"/>
      <c r="BB39" s="64" t="s">
        <v>98</v>
      </c>
      <c r="BC39" s="59">
        <v>2000</v>
      </c>
      <c r="BD39" s="59">
        <f t="shared" si="0"/>
        <v>480</v>
      </c>
      <c r="BE39" s="59">
        <f t="shared" si="1"/>
        <v>200.7</v>
      </c>
      <c r="BF39" s="59"/>
      <c r="BH39" s="63">
        <f t="shared" si="3"/>
        <v>18.399999999999977</v>
      </c>
      <c r="BI39" s="63">
        <f t="shared" si="4"/>
        <v>18.899999999999977</v>
      </c>
      <c r="BK39" s="63">
        <f t="shared" si="5"/>
        <v>2.1999999999999886</v>
      </c>
      <c r="BL39" s="63">
        <f t="shared" si="6"/>
        <v>2.2000000000000171</v>
      </c>
      <c r="BM39" s="40"/>
      <c r="BN39" s="40"/>
      <c r="BO39" s="64" t="s">
        <v>98</v>
      </c>
      <c r="BP39" s="64">
        <v>2000</v>
      </c>
      <c r="BQ39" s="59">
        <f t="shared" si="2"/>
        <v>2.39</v>
      </c>
      <c r="BR39" s="59"/>
      <c r="BS39" s="59"/>
      <c r="BT39" s="40"/>
      <c r="BU39" s="63">
        <f t="shared" si="7"/>
        <v>9.0000000000000302E-2</v>
      </c>
      <c r="BV39" s="63">
        <f t="shared" si="8"/>
        <v>0.10000000000000009</v>
      </c>
      <c r="BW39" s="40"/>
      <c r="BX39" s="40">
        <v>1</v>
      </c>
      <c r="BY39" s="40"/>
      <c r="BZ39" s="40"/>
      <c r="CA39" s="40"/>
    </row>
    <row r="40" spans="2:79" x14ac:dyDescent="0.25">
      <c r="B40" s="42"/>
      <c r="C40" s="42" t="s">
        <v>95</v>
      </c>
      <c r="D40" s="78">
        <f t="shared" si="9"/>
        <v>555.79999999999995</v>
      </c>
      <c r="E40" s="79">
        <f t="shared" si="10"/>
        <v>534.5</v>
      </c>
      <c r="F40" s="79">
        <f t="shared" si="11"/>
        <v>577.70000000000005</v>
      </c>
      <c r="G40" s="78">
        <f t="shared" si="12"/>
        <v>229.5</v>
      </c>
      <c r="H40" s="79">
        <f t="shared" si="13"/>
        <v>227</v>
      </c>
      <c r="I40" s="79">
        <f t="shared" si="14"/>
        <v>232.1</v>
      </c>
      <c r="J40" s="42"/>
      <c r="K40" s="42"/>
      <c r="L40" s="42"/>
      <c r="M40" s="42"/>
      <c r="N40" s="42"/>
      <c r="O40" s="42" t="s">
        <v>95</v>
      </c>
      <c r="P40" s="80">
        <f t="shared" si="15"/>
        <v>2.42</v>
      </c>
      <c r="Q40" s="81">
        <f t="shared" si="16"/>
        <v>2.33</v>
      </c>
      <c r="R40" s="81">
        <f t="shared" si="17"/>
        <v>2.52</v>
      </c>
      <c r="S40" s="82"/>
      <c r="T40" s="42"/>
      <c r="U40" s="42"/>
      <c r="V40" s="42"/>
      <c r="W40" s="42"/>
      <c r="X40" s="42"/>
      <c r="AS40" s="57"/>
      <c r="AT40" s="83"/>
      <c r="AU40" s="84"/>
      <c r="AV40" s="84"/>
      <c r="AW40" s="83"/>
      <c r="AX40" s="84"/>
      <c r="AY40" s="84"/>
      <c r="AZ40" s="57"/>
      <c r="BB40" s="40" t="s">
        <v>99</v>
      </c>
      <c r="BC40" s="40">
        <v>2001</v>
      </c>
      <c r="BD40" s="59">
        <f t="shared" si="0"/>
        <v>449.9</v>
      </c>
      <c r="BE40" s="59">
        <f t="shared" si="1"/>
        <v>193.3</v>
      </c>
      <c r="BF40" s="59"/>
      <c r="BH40" s="63">
        <f t="shared" si="3"/>
        <v>17.399999999999977</v>
      </c>
      <c r="BI40" s="63">
        <f t="shared" si="4"/>
        <v>17.900000000000034</v>
      </c>
      <c r="BK40" s="63">
        <f t="shared" si="5"/>
        <v>2.2000000000000171</v>
      </c>
      <c r="BL40" s="63">
        <f t="shared" si="6"/>
        <v>2.0999999999999943</v>
      </c>
      <c r="BM40" s="40"/>
      <c r="BN40" s="40"/>
      <c r="BO40" s="40" t="s">
        <v>99</v>
      </c>
      <c r="BP40" s="40">
        <v>2001</v>
      </c>
      <c r="BQ40" s="59">
        <f t="shared" si="2"/>
        <v>2.33</v>
      </c>
      <c r="BR40" s="59"/>
      <c r="BS40" s="59"/>
      <c r="BT40" s="40"/>
      <c r="BU40" s="63">
        <f t="shared" si="7"/>
        <v>0.10000000000000009</v>
      </c>
      <c r="BV40" s="63">
        <f t="shared" si="8"/>
        <v>0.10000000000000009</v>
      </c>
      <c r="BW40" s="40"/>
      <c r="BX40" s="40">
        <v>1</v>
      </c>
      <c r="BY40" s="40"/>
      <c r="BZ40" s="40"/>
      <c r="CA40" s="40"/>
    </row>
    <row r="41" spans="2:79" x14ac:dyDescent="0.25">
      <c r="B41" s="42"/>
      <c r="C41" s="42" t="s">
        <v>96</v>
      </c>
      <c r="D41" s="78">
        <f t="shared" si="9"/>
        <v>533.70000000000005</v>
      </c>
      <c r="E41" s="79">
        <f t="shared" si="10"/>
        <v>513.4</v>
      </c>
      <c r="F41" s="79">
        <f t="shared" si="11"/>
        <v>554.70000000000005</v>
      </c>
      <c r="G41" s="78">
        <f t="shared" si="12"/>
        <v>217.3</v>
      </c>
      <c r="H41" s="79">
        <f t="shared" si="13"/>
        <v>214.8</v>
      </c>
      <c r="I41" s="79">
        <f t="shared" si="14"/>
        <v>219.7</v>
      </c>
      <c r="J41" s="42"/>
      <c r="K41" s="42"/>
      <c r="L41" s="42"/>
      <c r="M41" s="42"/>
      <c r="N41" s="42"/>
      <c r="O41" s="42" t="s">
        <v>96</v>
      </c>
      <c r="P41" s="80">
        <f t="shared" si="15"/>
        <v>2.46</v>
      </c>
      <c r="Q41" s="81">
        <f t="shared" si="16"/>
        <v>2.36</v>
      </c>
      <c r="R41" s="81">
        <f t="shared" si="17"/>
        <v>2.56</v>
      </c>
      <c r="S41" s="82"/>
      <c r="T41" s="42"/>
      <c r="U41" s="42"/>
      <c r="V41" s="42"/>
      <c r="W41" s="42"/>
      <c r="X41" s="42"/>
      <c r="AS41" s="57"/>
      <c r="AT41" s="83"/>
      <c r="AU41" s="84"/>
      <c r="AV41" s="84"/>
      <c r="AW41" s="83"/>
      <c r="AX41" s="84"/>
      <c r="AY41" s="84"/>
      <c r="AZ41" s="57"/>
      <c r="BB41" s="73" t="s">
        <v>100</v>
      </c>
      <c r="BC41" s="73">
        <v>2002</v>
      </c>
      <c r="BD41" s="59">
        <f t="shared" si="0"/>
        <v>424.4</v>
      </c>
      <c r="BE41" s="59">
        <f t="shared" si="1"/>
        <v>186.3</v>
      </c>
      <c r="BF41" s="59"/>
      <c r="BH41" s="63">
        <f t="shared" si="3"/>
        <v>16.5</v>
      </c>
      <c r="BI41" s="63">
        <f t="shared" si="4"/>
        <v>16.900000000000034</v>
      </c>
      <c r="BK41" s="63">
        <f t="shared" si="5"/>
        <v>2.1000000000000227</v>
      </c>
      <c r="BL41" s="63">
        <f t="shared" si="6"/>
        <v>2.0999999999999943</v>
      </c>
      <c r="BM41" s="40"/>
      <c r="BN41" s="40"/>
      <c r="BO41" s="73" t="s">
        <v>100</v>
      </c>
      <c r="BP41" s="73">
        <v>2002</v>
      </c>
      <c r="BQ41" s="59">
        <f t="shared" si="2"/>
        <v>2.2799999999999998</v>
      </c>
      <c r="BR41" s="59"/>
      <c r="BS41" s="59"/>
      <c r="BT41" s="40"/>
      <c r="BU41" s="63">
        <f t="shared" si="7"/>
        <v>8.9999999999999858E-2</v>
      </c>
      <c r="BV41" s="63">
        <f t="shared" si="8"/>
        <v>9.0000000000000302E-2</v>
      </c>
      <c r="BW41" s="40"/>
      <c r="BX41" s="40">
        <v>1</v>
      </c>
      <c r="BY41" s="40"/>
      <c r="BZ41" s="40"/>
      <c r="CA41" s="40"/>
    </row>
    <row r="42" spans="2:79" x14ac:dyDescent="0.25">
      <c r="B42" s="42"/>
      <c r="C42" s="42" t="s">
        <v>97</v>
      </c>
      <c r="D42" s="78">
        <f t="shared" si="9"/>
        <v>514.1</v>
      </c>
      <c r="E42" s="79">
        <f t="shared" si="10"/>
        <v>494.6</v>
      </c>
      <c r="F42" s="79">
        <f t="shared" si="11"/>
        <v>534.20000000000005</v>
      </c>
      <c r="G42" s="78">
        <f t="shared" si="12"/>
        <v>210.3</v>
      </c>
      <c r="H42" s="79">
        <f t="shared" si="13"/>
        <v>208</v>
      </c>
      <c r="I42" s="79">
        <f t="shared" si="14"/>
        <v>212.7</v>
      </c>
      <c r="J42" s="42"/>
      <c r="K42" s="42"/>
      <c r="L42" s="42"/>
      <c r="M42" s="42"/>
      <c r="N42" s="42"/>
      <c r="O42" s="42" t="s">
        <v>97</v>
      </c>
      <c r="P42" s="80">
        <f t="shared" si="15"/>
        <v>2.44</v>
      </c>
      <c r="Q42" s="81">
        <f t="shared" si="16"/>
        <v>2.35</v>
      </c>
      <c r="R42" s="81">
        <f t="shared" si="17"/>
        <v>2.54</v>
      </c>
      <c r="S42" s="82"/>
      <c r="T42" s="42"/>
      <c r="U42" s="42"/>
      <c r="V42" s="42"/>
      <c r="W42" s="42"/>
      <c r="X42" s="42"/>
      <c r="AS42" s="57"/>
      <c r="AT42" s="83"/>
      <c r="AU42" s="84"/>
      <c r="AV42" s="84"/>
      <c r="AW42" s="83"/>
      <c r="AX42" s="84"/>
      <c r="AY42" s="84"/>
      <c r="AZ42" s="57"/>
      <c r="BB42" s="40" t="s">
        <v>101</v>
      </c>
      <c r="BC42" s="40">
        <v>2003</v>
      </c>
      <c r="BD42" s="59">
        <f t="shared" si="0"/>
        <v>402.1</v>
      </c>
      <c r="BE42" s="59">
        <f t="shared" si="1"/>
        <v>175.9</v>
      </c>
      <c r="BF42" s="59"/>
      <c r="BH42" s="63">
        <f t="shared" si="3"/>
        <v>15.700000000000045</v>
      </c>
      <c r="BI42" s="63">
        <f t="shared" si="4"/>
        <v>16.099999999999966</v>
      </c>
      <c r="BK42" s="63">
        <f t="shared" si="5"/>
        <v>1.9000000000000057</v>
      </c>
      <c r="BL42" s="63">
        <f t="shared" si="6"/>
        <v>2</v>
      </c>
      <c r="BM42" s="40"/>
      <c r="BN42" s="40"/>
      <c r="BO42" s="40" t="s">
        <v>101</v>
      </c>
      <c r="BP42" s="40">
        <v>2003</v>
      </c>
      <c r="BQ42" s="59">
        <f t="shared" si="2"/>
        <v>2.29</v>
      </c>
      <c r="BR42" s="59"/>
      <c r="BS42" s="59"/>
      <c r="BT42" s="40"/>
      <c r="BU42" s="63">
        <f t="shared" si="7"/>
        <v>0.10000000000000009</v>
      </c>
      <c r="BV42" s="63">
        <f t="shared" si="8"/>
        <v>8.9999999999999858E-2</v>
      </c>
      <c r="BW42" s="40"/>
      <c r="BX42" s="40">
        <v>1</v>
      </c>
      <c r="BY42" s="40"/>
      <c r="BZ42" s="40"/>
      <c r="CA42" s="40"/>
    </row>
    <row r="43" spans="2:79" x14ac:dyDescent="0.25">
      <c r="B43" s="42"/>
      <c r="C43" s="42" t="s">
        <v>98</v>
      </c>
      <c r="D43" s="78">
        <f t="shared" si="9"/>
        <v>480</v>
      </c>
      <c r="E43" s="79">
        <f t="shared" si="10"/>
        <v>461.6</v>
      </c>
      <c r="F43" s="79">
        <f t="shared" si="11"/>
        <v>498.9</v>
      </c>
      <c r="G43" s="78">
        <f t="shared" si="12"/>
        <v>200.7</v>
      </c>
      <c r="H43" s="79">
        <f t="shared" si="13"/>
        <v>198.5</v>
      </c>
      <c r="I43" s="79">
        <f t="shared" si="14"/>
        <v>202.9</v>
      </c>
      <c r="J43" s="42"/>
      <c r="K43" s="42"/>
      <c r="L43" s="42"/>
      <c r="M43" s="42"/>
      <c r="N43" s="42"/>
      <c r="O43" s="42" t="s">
        <v>98</v>
      </c>
      <c r="P43" s="80">
        <f t="shared" si="15"/>
        <v>2.39</v>
      </c>
      <c r="Q43" s="81">
        <f t="shared" si="16"/>
        <v>2.2999999999999998</v>
      </c>
      <c r="R43" s="81">
        <f t="shared" si="17"/>
        <v>2.4900000000000002</v>
      </c>
      <c r="S43" s="82"/>
      <c r="T43" s="42"/>
      <c r="U43" s="42"/>
      <c r="V43" s="42"/>
      <c r="W43" s="42"/>
      <c r="X43" s="42"/>
      <c r="AS43" s="57"/>
      <c r="AT43" s="83"/>
      <c r="AU43" s="84"/>
      <c r="AV43" s="84"/>
      <c r="AW43" s="83"/>
      <c r="AX43" s="84"/>
      <c r="AY43" s="84"/>
      <c r="AZ43" s="57"/>
      <c r="BB43" s="40" t="s">
        <v>102</v>
      </c>
      <c r="BC43" s="59">
        <v>2004</v>
      </c>
      <c r="BD43" s="59">
        <f t="shared" si="0"/>
        <v>394.2</v>
      </c>
      <c r="BE43" s="59">
        <f t="shared" si="1"/>
        <v>168.1</v>
      </c>
      <c r="BF43" s="59"/>
      <c r="BH43" s="63">
        <f t="shared" si="3"/>
        <v>15.199999999999989</v>
      </c>
      <c r="BI43" s="63">
        <f t="shared" si="4"/>
        <v>15.600000000000023</v>
      </c>
      <c r="BK43" s="63">
        <f t="shared" si="5"/>
        <v>1.9000000000000057</v>
      </c>
      <c r="BL43" s="63">
        <f t="shared" si="6"/>
        <v>1.9000000000000057</v>
      </c>
      <c r="BM43" s="40"/>
      <c r="BN43" s="40"/>
      <c r="BO43" s="40" t="s">
        <v>102</v>
      </c>
      <c r="BP43" s="40">
        <v>2004</v>
      </c>
      <c r="BQ43" s="59">
        <f t="shared" si="2"/>
        <v>2.34</v>
      </c>
      <c r="BR43" s="59"/>
      <c r="BS43" s="59"/>
      <c r="BT43" s="40"/>
      <c r="BU43" s="63">
        <f t="shared" si="7"/>
        <v>8.9999999999999858E-2</v>
      </c>
      <c r="BV43" s="63">
        <f t="shared" si="8"/>
        <v>0.10000000000000009</v>
      </c>
      <c r="BW43" s="40"/>
      <c r="BX43" s="40">
        <v>1</v>
      </c>
      <c r="BY43" s="40"/>
      <c r="BZ43" s="40"/>
      <c r="CA43" s="40"/>
    </row>
    <row r="44" spans="2:79" x14ac:dyDescent="0.25">
      <c r="B44" s="42"/>
      <c r="C44" s="42" t="s">
        <v>99</v>
      </c>
      <c r="D44" s="78">
        <f t="shared" si="9"/>
        <v>449.9</v>
      </c>
      <c r="E44" s="79">
        <f t="shared" si="10"/>
        <v>432.5</v>
      </c>
      <c r="F44" s="79">
        <f t="shared" si="11"/>
        <v>467.8</v>
      </c>
      <c r="G44" s="78">
        <f t="shared" si="12"/>
        <v>193.3</v>
      </c>
      <c r="H44" s="79">
        <f t="shared" si="13"/>
        <v>191.1</v>
      </c>
      <c r="I44" s="79">
        <f t="shared" si="14"/>
        <v>195.4</v>
      </c>
      <c r="J44" s="42"/>
      <c r="K44" s="42"/>
      <c r="L44" s="42"/>
      <c r="M44" s="42"/>
      <c r="N44" s="42"/>
      <c r="O44" s="42" t="s">
        <v>99</v>
      </c>
      <c r="P44" s="80">
        <f t="shared" si="15"/>
        <v>2.33</v>
      </c>
      <c r="Q44" s="81">
        <f t="shared" si="16"/>
        <v>2.23</v>
      </c>
      <c r="R44" s="81">
        <f t="shared" si="17"/>
        <v>2.4300000000000002</v>
      </c>
      <c r="S44" s="82"/>
      <c r="T44" s="42"/>
      <c r="U44" s="42"/>
      <c r="V44" s="42"/>
      <c r="W44" s="42"/>
      <c r="X44" s="42"/>
      <c r="AS44" s="57"/>
      <c r="AT44" s="83"/>
      <c r="AU44" s="84"/>
      <c r="AV44" s="84"/>
      <c r="AW44" s="83"/>
      <c r="AX44" s="84"/>
      <c r="AY44" s="84"/>
      <c r="AZ44" s="57"/>
      <c r="BB44" s="40" t="s">
        <v>103</v>
      </c>
      <c r="BC44" s="40">
        <v>2005</v>
      </c>
      <c r="BD44" s="59">
        <f t="shared" si="0"/>
        <v>389</v>
      </c>
      <c r="BE44" s="59">
        <f t="shared" si="1"/>
        <v>157.5</v>
      </c>
      <c r="BF44" s="59"/>
      <c r="BH44" s="63">
        <f t="shared" si="3"/>
        <v>14.800000000000011</v>
      </c>
      <c r="BI44" s="63">
        <f t="shared" si="4"/>
        <v>15.199999999999989</v>
      </c>
      <c r="BK44" s="63">
        <f t="shared" si="5"/>
        <v>1.8000000000000114</v>
      </c>
      <c r="BL44" s="63">
        <f t="shared" si="6"/>
        <v>1.8000000000000114</v>
      </c>
      <c r="BM44" s="40"/>
      <c r="BN44" s="40"/>
      <c r="BO44" s="40" t="s">
        <v>103</v>
      </c>
      <c r="BP44" s="40">
        <v>2005</v>
      </c>
      <c r="BQ44" s="59">
        <f t="shared" si="2"/>
        <v>2.4700000000000002</v>
      </c>
      <c r="BR44" s="59"/>
      <c r="BS44" s="59"/>
      <c r="BT44" s="40"/>
      <c r="BU44" s="63">
        <f t="shared" si="7"/>
        <v>0.10000000000000009</v>
      </c>
      <c r="BV44" s="63">
        <f t="shared" si="8"/>
        <v>9.9999999999999645E-2</v>
      </c>
      <c r="BW44" s="40"/>
      <c r="BX44" s="40">
        <v>1</v>
      </c>
      <c r="BY44" s="40"/>
      <c r="BZ44" s="40"/>
      <c r="CA44" s="40"/>
    </row>
    <row r="45" spans="2:79" x14ac:dyDescent="0.25">
      <c r="B45" s="42"/>
      <c r="C45" s="42" t="s">
        <v>100</v>
      </c>
      <c r="D45" s="78">
        <f t="shared" si="9"/>
        <v>424.4</v>
      </c>
      <c r="E45" s="79">
        <f t="shared" si="10"/>
        <v>407.9</v>
      </c>
      <c r="F45" s="79">
        <f t="shared" si="11"/>
        <v>441.3</v>
      </c>
      <c r="G45" s="78">
        <f t="shared" si="12"/>
        <v>186.3</v>
      </c>
      <c r="H45" s="79">
        <f t="shared" si="13"/>
        <v>184.2</v>
      </c>
      <c r="I45" s="79">
        <f t="shared" si="14"/>
        <v>188.4</v>
      </c>
      <c r="J45" s="42"/>
      <c r="K45" s="42"/>
      <c r="L45" s="42"/>
      <c r="M45" s="42"/>
      <c r="N45" s="42"/>
      <c r="O45" s="42" t="s">
        <v>100</v>
      </c>
      <c r="P45" s="80">
        <f t="shared" si="15"/>
        <v>2.2799999999999998</v>
      </c>
      <c r="Q45" s="81">
        <f t="shared" si="16"/>
        <v>2.19</v>
      </c>
      <c r="R45" s="81">
        <f t="shared" si="17"/>
        <v>2.37</v>
      </c>
      <c r="S45" s="82"/>
      <c r="T45" s="42"/>
      <c r="U45" s="42"/>
      <c r="V45" s="42"/>
      <c r="W45" s="42"/>
      <c r="X45" s="42"/>
      <c r="AS45" s="57"/>
      <c r="AT45" s="83"/>
      <c r="AU45" s="84"/>
      <c r="AV45" s="84"/>
      <c r="AW45" s="83"/>
      <c r="AX45" s="84"/>
      <c r="AY45" s="84"/>
      <c r="AZ45" s="57"/>
      <c r="BB45" s="40" t="s">
        <v>104</v>
      </c>
      <c r="BC45" s="40">
        <v>2006</v>
      </c>
      <c r="BD45" s="59">
        <f t="shared" si="0"/>
        <v>369.8</v>
      </c>
      <c r="BE45" s="59">
        <f t="shared" si="1"/>
        <v>151.6</v>
      </c>
      <c r="BF45" s="59"/>
      <c r="BH45" s="63">
        <f t="shared" si="3"/>
        <v>14</v>
      </c>
      <c r="BI45" s="63">
        <f t="shared" si="4"/>
        <v>14.5</v>
      </c>
      <c r="BK45" s="63">
        <f t="shared" si="5"/>
        <v>1.6999999999999886</v>
      </c>
      <c r="BL45" s="63">
        <f t="shared" si="6"/>
        <v>1.8000000000000114</v>
      </c>
      <c r="BM45" s="40"/>
      <c r="BN45" s="40"/>
      <c r="BO45" s="40" t="s">
        <v>104</v>
      </c>
      <c r="BP45" s="40">
        <v>2006</v>
      </c>
      <c r="BQ45" s="59">
        <f t="shared" si="2"/>
        <v>2.44</v>
      </c>
      <c r="BR45" s="59"/>
      <c r="BS45" s="59"/>
      <c r="BT45" s="40"/>
      <c r="BU45" s="63">
        <f t="shared" si="7"/>
        <v>0.10000000000000009</v>
      </c>
      <c r="BV45" s="63">
        <f t="shared" si="8"/>
        <v>0.10000000000000009</v>
      </c>
      <c r="BW45" s="40"/>
      <c r="BX45" s="40">
        <v>1</v>
      </c>
      <c r="BY45" s="40"/>
      <c r="BZ45" s="40"/>
      <c r="CA45" s="40"/>
    </row>
    <row r="46" spans="2:79" x14ac:dyDescent="0.25">
      <c r="B46" s="42"/>
      <c r="C46" s="42" t="s">
        <v>101</v>
      </c>
      <c r="D46" s="78">
        <f t="shared" si="9"/>
        <v>402.1</v>
      </c>
      <c r="E46" s="79">
        <f t="shared" si="10"/>
        <v>386.4</v>
      </c>
      <c r="F46" s="79">
        <f t="shared" si="11"/>
        <v>418.2</v>
      </c>
      <c r="G46" s="78">
        <f t="shared" si="12"/>
        <v>175.9</v>
      </c>
      <c r="H46" s="79">
        <f t="shared" si="13"/>
        <v>174</v>
      </c>
      <c r="I46" s="79">
        <f t="shared" si="14"/>
        <v>177.9</v>
      </c>
      <c r="J46" s="42"/>
      <c r="K46" s="42"/>
      <c r="L46" s="42"/>
      <c r="M46" s="42"/>
      <c r="N46" s="42"/>
      <c r="O46" s="42" t="s">
        <v>101</v>
      </c>
      <c r="P46" s="80">
        <f t="shared" si="15"/>
        <v>2.29</v>
      </c>
      <c r="Q46" s="81">
        <f t="shared" si="16"/>
        <v>2.19</v>
      </c>
      <c r="R46" s="81">
        <f t="shared" si="17"/>
        <v>2.38</v>
      </c>
      <c r="S46" s="82"/>
      <c r="T46" s="42"/>
      <c r="U46" s="42"/>
      <c r="V46" s="42"/>
      <c r="W46" s="42"/>
      <c r="X46" s="42"/>
      <c r="AS46" s="57"/>
      <c r="AT46" s="83"/>
      <c r="AU46" s="84"/>
      <c r="AV46" s="84"/>
      <c r="AW46" s="83"/>
      <c r="AX46" s="84"/>
      <c r="AY46" s="84"/>
      <c r="AZ46" s="57"/>
      <c r="BB46" s="40" t="s">
        <v>105</v>
      </c>
      <c r="BC46" s="40">
        <v>2007</v>
      </c>
      <c r="BD46" s="59">
        <f t="shared" si="0"/>
        <v>352.1</v>
      </c>
      <c r="BE46" s="59">
        <f t="shared" si="1"/>
        <v>145</v>
      </c>
      <c r="BF46" s="59"/>
      <c r="BH46" s="63">
        <f t="shared" si="3"/>
        <v>13.400000000000034</v>
      </c>
      <c r="BI46" s="63">
        <f t="shared" si="4"/>
        <v>13.699999999999989</v>
      </c>
      <c r="BK46" s="63">
        <f t="shared" si="5"/>
        <v>1.6999999999999886</v>
      </c>
      <c r="BL46" s="63">
        <f t="shared" si="6"/>
        <v>1.5999999999999943</v>
      </c>
      <c r="BM46" s="40"/>
      <c r="BN46" s="40"/>
      <c r="BO46" s="40" t="s">
        <v>105</v>
      </c>
      <c r="BP46" s="40">
        <v>2007</v>
      </c>
      <c r="BQ46" s="59">
        <f t="shared" si="2"/>
        <v>2.4300000000000002</v>
      </c>
      <c r="BR46" s="59"/>
      <c r="BS46" s="59"/>
      <c r="BT46" s="40"/>
      <c r="BU46" s="63">
        <f t="shared" si="7"/>
        <v>0.10000000000000009</v>
      </c>
      <c r="BV46" s="63">
        <f t="shared" si="8"/>
        <v>9.9999999999999645E-2</v>
      </c>
      <c r="BW46" s="40"/>
      <c r="BX46" s="40">
        <v>1</v>
      </c>
      <c r="BY46" s="40"/>
      <c r="BZ46" s="40"/>
      <c r="CA46" s="40"/>
    </row>
    <row r="47" spans="2:79" x14ac:dyDescent="0.25">
      <c r="B47" s="42"/>
      <c r="C47" s="42" t="s">
        <v>102</v>
      </c>
      <c r="D47" s="78">
        <f t="shared" si="9"/>
        <v>394.2</v>
      </c>
      <c r="E47" s="79">
        <f t="shared" si="10"/>
        <v>379</v>
      </c>
      <c r="F47" s="79">
        <f t="shared" si="11"/>
        <v>409.8</v>
      </c>
      <c r="G47" s="78">
        <f t="shared" si="12"/>
        <v>168.1</v>
      </c>
      <c r="H47" s="79">
        <f t="shared" si="13"/>
        <v>166.2</v>
      </c>
      <c r="I47" s="79">
        <f t="shared" si="14"/>
        <v>170</v>
      </c>
      <c r="J47" s="42"/>
      <c r="K47" s="42"/>
      <c r="L47" s="42"/>
      <c r="M47" s="42"/>
      <c r="N47" s="42"/>
      <c r="O47" s="42" t="s">
        <v>102</v>
      </c>
      <c r="P47" s="80">
        <f t="shared" si="15"/>
        <v>2.34</v>
      </c>
      <c r="Q47" s="81">
        <f t="shared" si="16"/>
        <v>2.25</v>
      </c>
      <c r="R47" s="81">
        <f t="shared" si="17"/>
        <v>2.44</v>
      </c>
      <c r="S47" s="82"/>
      <c r="T47" s="42"/>
      <c r="U47" s="42"/>
      <c r="V47" s="42"/>
      <c r="W47" s="42"/>
      <c r="X47" s="42"/>
      <c r="AS47" s="57"/>
      <c r="AT47" s="83"/>
      <c r="AU47" s="84"/>
      <c r="AV47" s="84"/>
      <c r="AW47" s="83"/>
      <c r="AX47" s="84"/>
      <c r="AY47" s="84"/>
      <c r="AZ47" s="57"/>
      <c r="BB47" s="40" t="s">
        <v>106</v>
      </c>
      <c r="BC47" s="40">
        <v>2008</v>
      </c>
      <c r="BD47" s="59">
        <f t="shared" si="0"/>
        <v>322.8</v>
      </c>
      <c r="BE47" s="59">
        <f t="shared" si="1"/>
        <v>139.9</v>
      </c>
      <c r="BF47" s="59"/>
      <c r="BH47" s="63">
        <f t="shared" si="3"/>
        <v>12.5</v>
      </c>
      <c r="BI47" s="63">
        <f t="shared" si="4"/>
        <v>12.800000000000011</v>
      </c>
      <c r="BK47" s="63">
        <f t="shared" si="5"/>
        <v>1.5999999999999943</v>
      </c>
      <c r="BL47" s="63">
        <f t="shared" si="6"/>
        <v>1.5999999999999943</v>
      </c>
      <c r="BM47" s="40"/>
      <c r="BN47" s="40"/>
      <c r="BO47" s="40" t="s">
        <v>106</v>
      </c>
      <c r="BP47" s="40">
        <v>2008</v>
      </c>
      <c r="BQ47" s="59">
        <f t="shared" si="2"/>
        <v>2.31</v>
      </c>
      <c r="BR47" s="59"/>
      <c r="BS47" s="59"/>
      <c r="BT47" s="40"/>
      <c r="BU47" s="63">
        <f t="shared" si="7"/>
        <v>0.10000000000000009</v>
      </c>
      <c r="BV47" s="63">
        <f t="shared" si="8"/>
        <v>0.10000000000000009</v>
      </c>
      <c r="BW47" s="40"/>
      <c r="BX47" s="40">
        <v>1</v>
      </c>
      <c r="BY47" s="40"/>
      <c r="BZ47" s="40"/>
      <c r="CA47" s="40"/>
    </row>
    <row r="48" spans="2:79" x14ac:dyDescent="0.25">
      <c r="B48" s="42"/>
      <c r="C48" s="42" t="s">
        <v>103</v>
      </c>
      <c r="D48" s="78">
        <f t="shared" si="9"/>
        <v>389</v>
      </c>
      <c r="E48" s="79">
        <f t="shared" si="10"/>
        <v>374.2</v>
      </c>
      <c r="F48" s="79">
        <f t="shared" si="11"/>
        <v>404.2</v>
      </c>
      <c r="G48" s="78">
        <f t="shared" si="12"/>
        <v>157.5</v>
      </c>
      <c r="H48" s="79">
        <f t="shared" si="13"/>
        <v>155.69999999999999</v>
      </c>
      <c r="I48" s="79">
        <f t="shared" si="14"/>
        <v>159.30000000000001</v>
      </c>
      <c r="J48" s="42"/>
      <c r="K48" s="42"/>
      <c r="L48" s="42"/>
      <c r="M48" s="42"/>
      <c r="N48" s="42"/>
      <c r="O48" s="42" t="s">
        <v>103</v>
      </c>
      <c r="P48" s="80">
        <f t="shared" si="15"/>
        <v>2.4700000000000002</v>
      </c>
      <c r="Q48" s="81">
        <f t="shared" si="16"/>
        <v>2.37</v>
      </c>
      <c r="R48" s="81">
        <f t="shared" si="17"/>
        <v>2.57</v>
      </c>
      <c r="S48" s="82"/>
      <c r="T48" s="42"/>
      <c r="U48" s="42"/>
      <c r="V48" s="42"/>
      <c r="W48" s="42"/>
      <c r="X48" s="42"/>
      <c r="AS48" s="57"/>
      <c r="AT48" s="83"/>
      <c r="AU48" s="84"/>
      <c r="AV48" s="84"/>
      <c r="AW48" s="83"/>
      <c r="AX48" s="84"/>
      <c r="AY48" s="84"/>
      <c r="AZ48" s="57"/>
      <c r="BB48" s="40" t="s">
        <v>107</v>
      </c>
      <c r="BC48" s="40">
        <v>2009</v>
      </c>
      <c r="BD48" s="59">
        <f t="shared" si="0"/>
        <v>304.60000000000002</v>
      </c>
      <c r="BE48" s="59">
        <f t="shared" si="1"/>
        <v>136.1</v>
      </c>
      <c r="BF48" s="59"/>
      <c r="BH48" s="63">
        <f t="shared" si="3"/>
        <v>11.700000000000045</v>
      </c>
      <c r="BI48" s="63">
        <f t="shared" si="4"/>
        <v>12.099999999999966</v>
      </c>
      <c r="BK48" s="63">
        <f t="shared" si="5"/>
        <v>1.5999999999999943</v>
      </c>
      <c r="BL48" s="63">
        <f t="shared" si="6"/>
        <v>1.5999999999999943</v>
      </c>
      <c r="BM48" s="40"/>
      <c r="BN48" s="40"/>
      <c r="BO48" s="40" t="s">
        <v>107</v>
      </c>
      <c r="BP48" s="40">
        <v>2009</v>
      </c>
      <c r="BQ48" s="59">
        <f t="shared" si="2"/>
        <v>2.2400000000000002</v>
      </c>
      <c r="BR48" s="59"/>
      <c r="BS48" s="59"/>
      <c r="BT48" s="40"/>
      <c r="BU48" s="63">
        <f t="shared" si="7"/>
        <v>9.0000000000000302E-2</v>
      </c>
      <c r="BV48" s="63">
        <f t="shared" si="8"/>
        <v>8.9999999999999858E-2</v>
      </c>
      <c r="BW48" s="40"/>
      <c r="BX48" s="40">
        <v>1</v>
      </c>
      <c r="BY48" s="40"/>
      <c r="BZ48" s="40"/>
      <c r="CA48" s="40"/>
    </row>
    <row r="49" spans="2:79" x14ac:dyDescent="0.25">
      <c r="B49" s="42"/>
      <c r="C49" s="42" t="s">
        <v>104</v>
      </c>
      <c r="D49" s="78">
        <f t="shared" si="9"/>
        <v>369.8</v>
      </c>
      <c r="E49" s="79">
        <f t="shared" si="10"/>
        <v>355.8</v>
      </c>
      <c r="F49" s="79">
        <f t="shared" si="11"/>
        <v>384.3</v>
      </c>
      <c r="G49" s="78">
        <f t="shared" si="12"/>
        <v>151.6</v>
      </c>
      <c r="H49" s="79">
        <f t="shared" si="13"/>
        <v>149.9</v>
      </c>
      <c r="I49" s="79">
        <f t="shared" si="14"/>
        <v>153.4</v>
      </c>
      <c r="J49" s="42"/>
      <c r="K49" s="42"/>
      <c r="L49" s="42"/>
      <c r="M49" s="42"/>
      <c r="N49" s="42"/>
      <c r="O49" s="42" t="s">
        <v>104</v>
      </c>
      <c r="P49" s="80">
        <f t="shared" si="15"/>
        <v>2.44</v>
      </c>
      <c r="Q49" s="81">
        <f t="shared" si="16"/>
        <v>2.34</v>
      </c>
      <c r="R49" s="81">
        <f t="shared" si="17"/>
        <v>2.54</v>
      </c>
      <c r="S49" s="82"/>
      <c r="T49" s="42"/>
      <c r="U49" s="42"/>
      <c r="V49" s="42"/>
      <c r="W49" s="42"/>
      <c r="X49" s="42"/>
      <c r="AS49" s="57"/>
      <c r="AT49" s="83"/>
      <c r="AU49" s="84"/>
      <c r="AV49" s="84"/>
      <c r="AW49" s="83"/>
      <c r="AX49" s="84"/>
      <c r="AY49" s="84"/>
      <c r="AZ49" s="57"/>
      <c r="BB49" s="40" t="s">
        <v>108</v>
      </c>
      <c r="BC49" s="40">
        <v>2010</v>
      </c>
      <c r="BD49" s="59">
        <f t="shared" si="0"/>
        <v>286.3</v>
      </c>
      <c r="BE49" s="59">
        <f t="shared" si="1"/>
        <v>132.4</v>
      </c>
      <c r="BF49" s="59"/>
      <c r="BH49" s="63">
        <f t="shared" si="3"/>
        <v>11.100000000000023</v>
      </c>
      <c r="BI49" s="63">
        <f t="shared" si="4"/>
        <v>11.399999999999977</v>
      </c>
      <c r="BK49" s="63">
        <f t="shared" si="5"/>
        <v>1.5999999999999943</v>
      </c>
      <c r="BL49" s="63">
        <f t="shared" si="6"/>
        <v>1.5</v>
      </c>
      <c r="BM49" s="40"/>
      <c r="BN49" s="40"/>
      <c r="BO49" s="40" t="s">
        <v>108</v>
      </c>
      <c r="BP49" s="40">
        <v>2010</v>
      </c>
      <c r="BQ49" s="59">
        <f t="shared" si="2"/>
        <v>2.16</v>
      </c>
      <c r="BR49" s="59"/>
      <c r="BS49" s="59"/>
      <c r="BT49" s="40"/>
      <c r="BU49" s="63">
        <f t="shared" si="7"/>
        <v>9.0000000000000302E-2</v>
      </c>
      <c r="BV49" s="63">
        <f t="shared" si="8"/>
        <v>9.9999999999999645E-2</v>
      </c>
      <c r="BW49" s="40"/>
      <c r="BX49" s="40">
        <v>1</v>
      </c>
      <c r="BY49" s="40"/>
      <c r="BZ49" s="40"/>
      <c r="CA49" s="40"/>
    </row>
    <row r="50" spans="2:79" x14ac:dyDescent="0.25">
      <c r="B50" s="42"/>
      <c r="C50" s="42" t="s">
        <v>105</v>
      </c>
      <c r="D50" s="78">
        <f t="shared" si="9"/>
        <v>352.1</v>
      </c>
      <c r="E50" s="79">
        <f t="shared" si="10"/>
        <v>338.7</v>
      </c>
      <c r="F50" s="79">
        <f t="shared" si="11"/>
        <v>365.8</v>
      </c>
      <c r="G50" s="78">
        <f t="shared" si="12"/>
        <v>145</v>
      </c>
      <c r="H50" s="79">
        <f t="shared" si="13"/>
        <v>143.30000000000001</v>
      </c>
      <c r="I50" s="79">
        <f t="shared" si="14"/>
        <v>146.6</v>
      </c>
      <c r="J50" s="42"/>
      <c r="K50" s="42"/>
      <c r="L50" s="42"/>
      <c r="M50" s="42"/>
      <c r="N50" s="42"/>
      <c r="O50" s="42" t="s">
        <v>105</v>
      </c>
      <c r="P50" s="80">
        <f t="shared" si="15"/>
        <v>2.4300000000000002</v>
      </c>
      <c r="Q50" s="81">
        <f t="shared" si="16"/>
        <v>2.33</v>
      </c>
      <c r="R50" s="81">
        <f t="shared" si="17"/>
        <v>2.5299999999999998</v>
      </c>
      <c r="S50" s="82"/>
      <c r="T50" s="42"/>
      <c r="U50" s="42"/>
      <c r="V50" s="42"/>
      <c r="W50" s="42"/>
      <c r="X50" s="42"/>
      <c r="AS50" s="57"/>
      <c r="AT50" s="83"/>
      <c r="AU50" s="84"/>
      <c r="AV50" s="84"/>
      <c r="AW50" s="83"/>
      <c r="AX50" s="84"/>
      <c r="AY50" s="84"/>
      <c r="AZ50" s="57"/>
      <c r="BB50" s="40" t="s">
        <v>109</v>
      </c>
      <c r="BC50" s="40">
        <v>2011</v>
      </c>
      <c r="BD50" s="59">
        <f t="shared" si="0"/>
        <v>285.8</v>
      </c>
      <c r="BE50" s="59">
        <f t="shared" si="1"/>
        <v>126</v>
      </c>
      <c r="BF50" s="59"/>
      <c r="BH50" s="63">
        <f t="shared" si="3"/>
        <v>10.800000000000011</v>
      </c>
      <c r="BI50" s="63">
        <f t="shared" si="4"/>
        <v>11.099999999999966</v>
      </c>
      <c r="BK50" s="63">
        <f t="shared" si="5"/>
        <v>1.4000000000000057</v>
      </c>
      <c r="BL50" s="63">
        <f t="shared" si="6"/>
        <v>1.5</v>
      </c>
      <c r="BM50" s="40"/>
      <c r="BN50" s="40"/>
      <c r="BO50" s="40" t="s">
        <v>109</v>
      </c>
      <c r="BP50" s="40">
        <v>2011</v>
      </c>
      <c r="BQ50" s="59">
        <f t="shared" si="2"/>
        <v>2.27</v>
      </c>
      <c r="BR50" s="59"/>
      <c r="BS50" s="59"/>
      <c r="BT50" s="40"/>
      <c r="BU50" s="63">
        <f t="shared" si="7"/>
        <v>0.10000000000000009</v>
      </c>
      <c r="BV50" s="63">
        <f t="shared" si="8"/>
        <v>8.9999999999999858E-2</v>
      </c>
      <c r="BW50" s="40"/>
      <c r="BX50" s="40">
        <v>1</v>
      </c>
      <c r="BY50" s="40"/>
      <c r="BZ50" s="40"/>
      <c r="CA50" s="40"/>
    </row>
    <row r="51" spans="2:79" x14ac:dyDescent="0.25">
      <c r="B51" s="42"/>
      <c r="C51" s="42" t="s">
        <v>106</v>
      </c>
      <c r="D51" s="78">
        <f t="shared" si="9"/>
        <v>322.8</v>
      </c>
      <c r="E51" s="79">
        <f t="shared" si="10"/>
        <v>310.3</v>
      </c>
      <c r="F51" s="79">
        <f t="shared" si="11"/>
        <v>335.6</v>
      </c>
      <c r="G51" s="78">
        <f t="shared" si="12"/>
        <v>139.9</v>
      </c>
      <c r="H51" s="79">
        <f t="shared" si="13"/>
        <v>138.30000000000001</v>
      </c>
      <c r="I51" s="79">
        <f t="shared" si="14"/>
        <v>141.5</v>
      </c>
      <c r="J51" s="42"/>
      <c r="K51" s="42"/>
      <c r="L51" s="42"/>
      <c r="M51" s="42"/>
      <c r="N51" s="42"/>
      <c r="O51" s="42" t="s">
        <v>106</v>
      </c>
      <c r="P51" s="80">
        <f t="shared" si="15"/>
        <v>2.31</v>
      </c>
      <c r="Q51" s="81">
        <f t="shared" si="16"/>
        <v>2.21</v>
      </c>
      <c r="R51" s="81">
        <f t="shared" si="17"/>
        <v>2.41</v>
      </c>
      <c r="S51" s="82"/>
      <c r="T51" s="42"/>
      <c r="U51" s="42"/>
      <c r="V51" s="42"/>
      <c r="W51" s="42"/>
      <c r="X51" s="42"/>
      <c r="AS51" s="57"/>
      <c r="AT51" s="83"/>
      <c r="AU51" s="84"/>
      <c r="AV51" s="84"/>
      <c r="AW51" s="83"/>
      <c r="AX51" s="84"/>
      <c r="AY51" s="84"/>
      <c r="AZ51" s="57"/>
      <c r="BB51" s="40" t="s">
        <v>110</v>
      </c>
      <c r="BC51" s="40">
        <v>2012</v>
      </c>
      <c r="BD51" s="59">
        <f t="shared" si="0"/>
        <v>288</v>
      </c>
      <c r="BE51" s="59">
        <f t="shared" si="1"/>
        <v>120.6</v>
      </c>
      <c r="BF51" s="59"/>
      <c r="BH51" s="63">
        <f t="shared" si="3"/>
        <v>10.600000000000023</v>
      </c>
      <c r="BI51" s="63">
        <f t="shared" si="4"/>
        <v>10.899999999999977</v>
      </c>
      <c r="BK51" s="63">
        <f t="shared" si="5"/>
        <v>1.5</v>
      </c>
      <c r="BL51" s="63">
        <f t="shared" si="6"/>
        <v>1.4000000000000057</v>
      </c>
      <c r="BM51" s="40"/>
      <c r="BN51" s="40"/>
      <c r="BO51" s="40" t="s">
        <v>110</v>
      </c>
      <c r="BP51" s="40">
        <v>2012</v>
      </c>
      <c r="BQ51" s="59">
        <f t="shared" si="2"/>
        <v>2.39</v>
      </c>
      <c r="BR51" s="59"/>
      <c r="BS51" s="59"/>
      <c r="BT51" s="40"/>
      <c r="BU51" s="63">
        <f t="shared" si="7"/>
        <v>0.10000000000000009</v>
      </c>
      <c r="BV51" s="63">
        <f t="shared" si="8"/>
        <v>0.10000000000000009</v>
      </c>
      <c r="BW51" s="40"/>
      <c r="BX51" s="40">
        <v>1</v>
      </c>
      <c r="BY51" s="40"/>
      <c r="BZ51" s="40"/>
      <c r="CA51" s="40"/>
    </row>
    <row r="52" spans="2:79" x14ac:dyDescent="0.25">
      <c r="B52" s="42"/>
      <c r="C52" s="42" t="s">
        <v>107</v>
      </c>
      <c r="D52" s="78">
        <f t="shared" si="9"/>
        <v>304.60000000000002</v>
      </c>
      <c r="E52" s="79">
        <f t="shared" si="10"/>
        <v>292.89999999999998</v>
      </c>
      <c r="F52" s="79">
        <f t="shared" si="11"/>
        <v>316.7</v>
      </c>
      <c r="G52" s="78">
        <f t="shared" si="12"/>
        <v>136.1</v>
      </c>
      <c r="H52" s="79">
        <f t="shared" si="13"/>
        <v>134.5</v>
      </c>
      <c r="I52" s="79">
        <f t="shared" si="14"/>
        <v>137.69999999999999</v>
      </c>
      <c r="J52" s="42"/>
      <c r="K52" s="42"/>
      <c r="L52" s="42"/>
      <c r="M52" s="42"/>
      <c r="N52" s="42"/>
      <c r="O52" s="42" t="s">
        <v>107</v>
      </c>
      <c r="P52" s="80">
        <f t="shared" si="15"/>
        <v>2.2400000000000002</v>
      </c>
      <c r="Q52" s="81">
        <f t="shared" si="16"/>
        <v>2.15</v>
      </c>
      <c r="R52" s="81">
        <f t="shared" si="17"/>
        <v>2.33</v>
      </c>
      <c r="S52" s="82"/>
      <c r="T52" s="42"/>
      <c r="U52" s="42"/>
      <c r="V52" s="42"/>
      <c r="W52" s="42"/>
      <c r="X52" s="42"/>
      <c r="AS52" s="57"/>
      <c r="AT52" s="83"/>
      <c r="AU52" s="84"/>
      <c r="AV52" s="84"/>
      <c r="AW52" s="83"/>
      <c r="AX52" s="84"/>
      <c r="AY52" s="84"/>
      <c r="AZ52" s="57"/>
      <c r="BK52" s="40"/>
      <c r="BL52" s="40"/>
      <c r="BM52" s="40"/>
      <c r="BN52" s="40"/>
      <c r="BO52" s="40"/>
      <c r="BP52" s="40"/>
      <c r="BQ52" s="40"/>
      <c r="BR52" s="40"/>
      <c r="BS52" s="40"/>
      <c r="BT52" s="40"/>
      <c r="BU52" s="40"/>
      <c r="BV52" s="40"/>
      <c r="BW52" s="40"/>
      <c r="BX52" s="40"/>
      <c r="BY52" s="40"/>
      <c r="BZ52" s="40"/>
      <c r="CA52" s="40"/>
    </row>
    <row r="53" spans="2:79" x14ac:dyDescent="0.25">
      <c r="B53" s="42"/>
      <c r="C53" s="42" t="s">
        <v>108</v>
      </c>
      <c r="D53" s="78">
        <f t="shared" si="9"/>
        <v>286.3</v>
      </c>
      <c r="E53" s="79">
        <f t="shared" si="10"/>
        <v>275.2</v>
      </c>
      <c r="F53" s="79">
        <f t="shared" si="11"/>
        <v>297.7</v>
      </c>
      <c r="G53" s="78">
        <f t="shared" si="12"/>
        <v>132.4</v>
      </c>
      <c r="H53" s="79">
        <f t="shared" si="13"/>
        <v>130.80000000000001</v>
      </c>
      <c r="I53" s="79">
        <f t="shared" si="14"/>
        <v>133.9</v>
      </c>
      <c r="J53" s="42"/>
      <c r="K53" s="42"/>
      <c r="L53" s="42"/>
      <c r="M53" s="42"/>
      <c r="N53" s="42"/>
      <c r="O53" s="42" t="s">
        <v>108</v>
      </c>
      <c r="P53" s="80">
        <f t="shared" si="15"/>
        <v>2.16</v>
      </c>
      <c r="Q53" s="81">
        <f t="shared" si="16"/>
        <v>2.0699999999999998</v>
      </c>
      <c r="R53" s="81">
        <f t="shared" si="17"/>
        <v>2.2599999999999998</v>
      </c>
      <c r="S53" s="82"/>
      <c r="T53" s="42"/>
      <c r="U53" s="42"/>
      <c r="V53" s="42"/>
      <c r="W53" s="42"/>
      <c r="X53" s="42"/>
      <c r="AS53" s="57"/>
      <c r="AT53" s="83"/>
      <c r="AU53" s="84"/>
      <c r="AV53" s="84"/>
      <c r="AW53" s="83"/>
      <c r="AX53" s="84"/>
      <c r="AY53" s="84"/>
      <c r="AZ53" s="57"/>
      <c r="BA53" s="40" t="s">
        <v>6</v>
      </c>
      <c r="BB53" s="59" t="s">
        <v>94</v>
      </c>
      <c r="BC53" s="59">
        <v>1996</v>
      </c>
      <c r="BD53" s="59">
        <f t="shared" ref="BD53:BD69" si="18">IFERROR(VALUE(FIXED(VLOOKUP($BC53&amp;$BB$29&amp;$BD$12&amp;"Maori",ethnicdata,7,FALSE),1)),NA())</f>
        <v>727.6</v>
      </c>
      <c r="BE53" s="59">
        <f t="shared" ref="BE53:BE69" si="19">IFERROR(VALUE(FIXED(VLOOKUP($BC53&amp;$BB$29&amp;$BD$12&amp;"nonMaori",ethnicdata,7,FALSE),1)),NA())</f>
        <v>323.39999999999998</v>
      </c>
      <c r="BF53" s="59"/>
      <c r="BK53" s="40"/>
      <c r="BL53" s="40"/>
      <c r="BM53" s="40"/>
      <c r="BN53" s="40" t="s">
        <v>6</v>
      </c>
      <c r="BO53" s="59" t="s">
        <v>94</v>
      </c>
      <c r="BP53" s="59">
        <v>1996</v>
      </c>
      <c r="BQ53" s="59">
        <f t="shared" ref="BQ53:BQ69" si="20">IFERROR(VALUE(FIXED(VLOOKUP($BC53&amp;$BB$29&amp;$BD$12&amp;"Maori",ethnicdata,10,FALSE),2)),NA())</f>
        <v>2.25</v>
      </c>
      <c r="BR53" s="59"/>
      <c r="BS53" s="59"/>
      <c r="BT53" s="40"/>
      <c r="BU53" s="40"/>
      <c r="BV53" s="40"/>
      <c r="BW53" s="40"/>
      <c r="BX53" s="40"/>
      <c r="BY53" s="40"/>
      <c r="BZ53" s="40"/>
      <c r="CA53" s="40"/>
    </row>
    <row r="54" spans="2:79" x14ac:dyDescent="0.25">
      <c r="B54" s="42"/>
      <c r="C54" s="42" t="s">
        <v>109</v>
      </c>
      <c r="D54" s="78">
        <f t="shared" si="9"/>
        <v>285.8</v>
      </c>
      <c r="E54" s="79">
        <f t="shared" si="10"/>
        <v>275</v>
      </c>
      <c r="F54" s="79">
        <f t="shared" si="11"/>
        <v>296.89999999999998</v>
      </c>
      <c r="G54" s="78">
        <f t="shared" si="12"/>
        <v>126</v>
      </c>
      <c r="H54" s="79">
        <f t="shared" si="13"/>
        <v>124.6</v>
      </c>
      <c r="I54" s="79">
        <f t="shared" si="14"/>
        <v>127.5</v>
      </c>
      <c r="J54" s="42"/>
      <c r="K54" s="42"/>
      <c r="L54" s="42"/>
      <c r="M54" s="42"/>
      <c r="N54" s="42"/>
      <c r="O54" s="42" t="s">
        <v>109</v>
      </c>
      <c r="P54" s="80">
        <f t="shared" si="15"/>
        <v>2.27</v>
      </c>
      <c r="Q54" s="81">
        <f t="shared" si="16"/>
        <v>2.17</v>
      </c>
      <c r="R54" s="81">
        <f t="shared" si="17"/>
        <v>2.36</v>
      </c>
      <c r="S54" s="82"/>
      <c r="T54" s="42"/>
      <c r="U54" s="42"/>
      <c r="V54" s="42"/>
      <c r="W54" s="42"/>
      <c r="X54" s="42"/>
      <c r="AS54" s="57"/>
      <c r="AT54" s="83"/>
      <c r="AU54" s="84"/>
      <c r="AV54" s="84"/>
      <c r="AW54" s="83"/>
      <c r="AX54" s="84"/>
      <c r="AY54" s="84"/>
      <c r="AZ54" s="57"/>
      <c r="BB54" s="64" t="s">
        <v>95</v>
      </c>
      <c r="BC54" s="40">
        <v>1997</v>
      </c>
      <c r="BD54" s="59">
        <f t="shared" si="18"/>
        <v>708.3</v>
      </c>
      <c r="BE54" s="59">
        <f t="shared" si="19"/>
        <v>307.5</v>
      </c>
      <c r="BF54" s="59"/>
      <c r="BK54" s="40"/>
      <c r="BL54" s="40"/>
      <c r="BM54" s="40"/>
      <c r="BN54" s="40"/>
      <c r="BO54" s="64" t="s">
        <v>95</v>
      </c>
      <c r="BP54" s="40">
        <v>1997</v>
      </c>
      <c r="BQ54" s="59">
        <f t="shared" si="20"/>
        <v>2.2999999999999998</v>
      </c>
      <c r="BR54" s="59"/>
      <c r="BS54" s="59"/>
      <c r="BT54" s="40"/>
      <c r="BU54" s="40"/>
      <c r="BV54" s="40"/>
      <c r="BW54" s="40"/>
      <c r="BX54" s="40"/>
      <c r="BY54" s="40"/>
      <c r="BZ54" s="40"/>
      <c r="CA54" s="40"/>
    </row>
    <row r="55" spans="2:79" x14ac:dyDescent="0.25">
      <c r="B55" s="42"/>
      <c r="C55" s="85" t="s">
        <v>110</v>
      </c>
      <c r="D55" s="86">
        <f t="shared" si="9"/>
        <v>288</v>
      </c>
      <c r="E55" s="87">
        <f t="shared" si="10"/>
        <v>277.39999999999998</v>
      </c>
      <c r="F55" s="87">
        <f t="shared" si="11"/>
        <v>298.89999999999998</v>
      </c>
      <c r="G55" s="86">
        <f t="shared" si="12"/>
        <v>120.6</v>
      </c>
      <c r="H55" s="87">
        <f t="shared" si="13"/>
        <v>119.1</v>
      </c>
      <c r="I55" s="87">
        <f t="shared" si="14"/>
        <v>122</v>
      </c>
      <c r="J55" s="42"/>
      <c r="K55" s="42"/>
      <c r="L55" s="42"/>
      <c r="M55" s="42"/>
      <c r="N55" s="42"/>
      <c r="O55" s="85" t="s">
        <v>110</v>
      </c>
      <c r="P55" s="88">
        <f t="shared" si="15"/>
        <v>2.39</v>
      </c>
      <c r="Q55" s="89">
        <f t="shared" si="16"/>
        <v>2.29</v>
      </c>
      <c r="R55" s="89">
        <f t="shared" si="17"/>
        <v>2.4900000000000002</v>
      </c>
      <c r="S55" s="82"/>
      <c r="T55" s="42"/>
      <c r="U55" s="42"/>
      <c r="V55" s="42"/>
      <c r="W55" s="42"/>
      <c r="X55" s="42"/>
      <c r="AS55" s="57"/>
      <c r="AT55" s="83"/>
      <c r="AU55" s="84"/>
      <c r="AV55" s="84"/>
      <c r="AW55" s="83"/>
      <c r="AX55" s="84"/>
      <c r="AY55" s="84"/>
      <c r="AZ55" s="57"/>
      <c r="BB55" s="73" t="s">
        <v>96</v>
      </c>
      <c r="BC55" s="73">
        <v>1998</v>
      </c>
      <c r="BD55" s="59">
        <f t="shared" si="18"/>
        <v>679.2</v>
      </c>
      <c r="BE55" s="59">
        <f t="shared" si="19"/>
        <v>288.5</v>
      </c>
      <c r="BF55" s="59"/>
      <c r="BK55" s="40"/>
      <c r="BL55" s="40"/>
      <c r="BM55" s="40"/>
      <c r="BN55" s="40"/>
      <c r="BO55" s="73" t="s">
        <v>96</v>
      </c>
      <c r="BP55" s="73">
        <v>1998</v>
      </c>
      <c r="BQ55" s="59">
        <f t="shared" si="20"/>
        <v>2.35</v>
      </c>
      <c r="BR55" s="59"/>
      <c r="BS55" s="59"/>
      <c r="BT55" s="40"/>
      <c r="BU55" s="40"/>
      <c r="BV55" s="40"/>
      <c r="BW55" s="40"/>
      <c r="BX55" s="40"/>
      <c r="BY55" s="40"/>
      <c r="BZ55" s="40"/>
      <c r="CA55" s="40"/>
    </row>
    <row r="56" spans="2:79" x14ac:dyDescent="0.25">
      <c r="B56" s="42"/>
      <c r="C56" s="46"/>
      <c r="D56" s="46"/>
      <c r="E56" s="46"/>
      <c r="F56" s="46"/>
      <c r="G56" s="46"/>
      <c r="H56" s="46"/>
      <c r="I56" s="46"/>
      <c r="J56" s="46"/>
      <c r="K56" s="46"/>
      <c r="L56" s="46"/>
      <c r="M56" s="46"/>
      <c r="N56" s="46"/>
      <c r="O56" s="46"/>
      <c r="P56" s="46"/>
      <c r="Q56" s="46"/>
      <c r="R56" s="42"/>
      <c r="S56" s="42"/>
      <c r="T56" s="42"/>
      <c r="U56" s="42"/>
      <c r="V56" s="42"/>
      <c r="W56" s="42"/>
      <c r="X56" s="42"/>
      <c r="AS56" s="90"/>
      <c r="AT56" s="90"/>
      <c r="AU56" s="90"/>
      <c r="AV56" s="90"/>
      <c r="AW56" s="90"/>
      <c r="AX56" s="90"/>
      <c r="AY56" s="90"/>
      <c r="AZ56" s="90"/>
      <c r="BB56" s="64" t="s">
        <v>97</v>
      </c>
      <c r="BC56" s="40">
        <v>1999</v>
      </c>
      <c r="BD56" s="59">
        <f t="shared" si="18"/>
        <v>626.4</v>
      </c>
      <c r="BE56" s="59">
        <f t="shared" si="19"/>
        <v>276</v>
      </c>
      <c r="BF56" s="59"/>
      <c r="BK56" s="40"/>
      <c r="BL56" s="40"/>
      <c r="BM56" s="40"/>
      <c r="BN56" s="40"/>
      <c r="BO56" s="64" t="s">
        <v>97</v>
      </c>
      <c r="BP56" s="40">
        <v>1999</v>
      </c>
      <c r="BQ56" s="59">
        <f t="shared" si="20"/>
        <v>2.27</v>
      </c>
      <c r="BR56" s="59"/>
      <c r="BS56" s="59"/>
      <c r="BT56" s="40"/>
      <c r="BU56" s="40"/>
      <c r="BV56" s="40"/>
      <c r="BW56" s="40"/>
      <c r="BX56" s="40"/>
      <c r="BY56" s="40"/>
      <c r="BZ56" s="40"/>
      <c r="CA56" s="40"/>
    </row>
    <row r="57" spans="2:79" x14ac:dyDescent="0.25">
      <c r="B57" s="42"/>
      <c r="C57" s="46" t="s">
        <v>23</v>
      </c>
      <c r="D57" s="46"/>
      <c r="E57" s="46"/>
      <c r="F57" s="46"/>
      <c r="G57" s="46"/>
      <c r="H57" s="46"/>
      <c r="I57" s="46"/>
      <c r="J57" s="46"/>
      <c r="K57" s="46"/>
      <c r="L57" s="46"/>
      <c r="M57" s="46"/>
      <c r="N57" s="46"/>
      <c r="O57" s="46" t="s">
        <v>23</v>
      </c>
      <c r="P57" s="46"/>
      <c r="Q57" s="46"/>
      <c r="R57" s="42"/>
      <c r="S57" s="42"/>
      <c r="T57" s="42"/>
      <c r="U57" s="42"/>
      <c r="V57" s="42"/>
      <c r="W57" s="42"/>
      <c r="X57" s="42"/>
      <c r="AV57" s="57"/>
      <c r="AW57" s="83"/>
      <c r="AX57" s="91"/>
      <c r="AY57" s="91"/>
      <c r="AZ57" s="90"/>
      <c r="BB57" s="64" t="s">
        <v>98</v>
      </c>
      <c r="BC57" s="59">
        <v>2000</v>
      </c>
      <c r="BD57" s="59">
        <f t="shared" si="18"/>
        <v>578.9</v>
      </c>
      <c r="BE57" s="59">
        <f t="shared" si="19"/>
        <v>261.7</v>
      </c>
      <c r="BF57" s="59"/>
      <c r="BK57" s="40"/>
      <c r="BL57" s="40"/>
      <c r="BM57" s="40"/>
      <c r="BN57" s="40"/>
      <c r="BO57" s="64" t="s">
        <v>98</v>
      </c>
      <c r="BP57" s="59">
        <v>2000</v>
      </c>
      <c r="BQ57" s="59">
        <f t="shared" si="20"/>
        <v>2.21</v>
      </c>
      <c r="BR57" s="59"/>
      <c r="BS57" s="59"/>
      <c r="BT57" s="40"/>
      <c r="BU57" s="40"/>
      <c r="BV57" s="40"/>
      <c r="BW57" s="40"/>
      <c r="BX57" s="40"/>
      <c r="BY57" s="40"/>
      <c r="BZ57" s="40"/>
      <c r="CA57" s="40"/>
    </row>
    <row r="58" spans="2:79" x14ac:dyDescent="0.25">
      <c r="B58" s="42"/>
      <c r="C58" s="46" t="s">
        <v>134</v>
      </c>
      <c r="D58" s="42"/>
      <c r="E58" s="42"/>
      <c r="F58" s="42"/>
      <c r="G58" s="42"/>
      <c r="H58" s="42"/>
      <c r="I58" s="42"/>
      <c r="J58" s="42"/>
      <c r="K58" s="42"/>
      <c r="L58" s="42"/>
      <c r="M58" s="42"/>
      <c r="N58" s="42"/>
      <c r="O58" s="46" t="s">
        <v>35</v>
      </c>
      <c r="P58" s="42"/>
      <c r="Q58" s="46"/>
      <c r="R58" s="42"/>
      <c r="S58" s="42"/>
      <c r="T58" s="42"/>
      <c r="U58" s="42"/>
      <c r="V58" s="42"/>
      <c r="W58" s="42"/>
      <c r="X58" s="42"/>
      <c r="AV58" s="57"/>
      <c r="AW58" s="83"/>
      <c r="AX58" s="91"/>
      <c r="AY58" s="91"/>
      <c r="AZ58" s="90"/>
      <c r="BB58" s="40" t="s">
        <v>99</v>
      </c>
      <c r="BC58" s="40">
        <v>2001</v>
      </c>
      <c r="BD58" s="59">
        <f t="shared" si="18"/>
        <v>548.5</v>
      </c>
      <c r="BE58" s="59">
        <f t="shared" si="19"/>
        <v>249.8</v>
      </c>
      <c r="BF58" s="59"/>
      <c r="BK58" s="40"/>
      <c r="BL58" s="40"/>
      <c r="BM58" s="40"/>
      <c r="BN58" s="40"/>
      <c r="BO58" s="40" t="s">
        <v>99</v>
      </c>
      <c r="BP58" s="40">
        <v>2001</v>
      </c>
      <c r="BQ58" s="59">
        <f t="shared" si="20"/>
        <v>2.2000000000000002</v>
      </c>
      <c r="BR58" s="59"/>
      <c r="BS58" s="59"/>
      <c r="BT58" s="40"/>
      <c r="BU58" s="40"/>
      <c r="BV58" s="40"/>
      <c r="BW58" s="40"/>
      <c r="BX58" s="40"/>
      <c r="BY58" s="40"/>
      <c r="BZ58" s="40"/>
      <c r="CA58" s="40"/>
    </row>
    <row r="59" spans="2:79" ht="12" customHeight="1" x14ac:dyDescent="0.25">
      <c r="B59" s="46"/>
      <c r="C59" s="46" t="s">
        <v>24</v>
      </c>
      <c r="D59" s="42"/>
      <c r="E59" s="42"/>
      <c r="F59" s="42"/>
      <c r="G59" s="42"/>
      <c r="H59" s="42"/>
      <c r="I59" s="46"/>
      <c r="J59" s="46"/>
      <c r="K59" s="46"/>
      <c r="L59" s="46"/>
      <c r="M59" s="46"/>
      <c r="N59" s="46"/>
      <c r="O59" s="46" t="s">
        <v>24</v>
      </c>
      <c r="P59" s="92"/>
      <c r="Q59" s="92"/>
      <c r="R59" s="42"/>
      <c r="S59" s="42"/>
      <c r="T59" s="42"/>
      <c r="U59" s="42"/>
      <c r="V59" s="42"/>
      <c r="W59" s="42"/>
      <c r="X59" s="42"/>
      <c r="AV59" s="57"/>
      <c r="AW59" s="83"/>
      <c r="AX59" s="91"/>
      <c r="AY59" s="91"/>
      <c r="AZ59" s="90"/>
      <c r="BB59" s="73" t="s">
        <v>100</v>
      </c>
      <c r="BC59" s="73">
        <v>2002</v>
      </c>
      <c r="BD59" s="59">
        <f t="shared" si="18"/>
        <v>533.6</v>
      </c>
      <c r="BE59" s="59">
        <f t="shared" si="19"/>
        <v>241.4</v>
      </c>
      <c r="BF59" s="59"/>
      <c r="BK59" s="40"/>
      <c r="BL59" s="40"/>
      <c r="BM59" s="40"/>
      <c r="BN59" s="40"/>
      <c r="BO59" s="73" t="s">
        <v>100</v>
      </c>
      <c r="BP59" s="73">
        <v>2002</v>
      </c>
      <c r="BQ59" s="59">
        <f t="shared" si="20"/>
        <v>2.21</v>
      </c>
      <c r="BR59" s="59"/>
      <c r="BS59" s="59"/>
      <c r="BT59" s="40"/>
      <c r="BU59" s="40"/>
      <c r="BV59" s="40"/>
      <c r="BW59" s="40"/>
      <c r="BX59" s="40"/>
      <c r="BY59" s="40"/>
      <c r="BZ59" s="40"/>
      <c r="CA59" s="40"/>
    </row>
    <row r="60" spans="2:79" x14ac:dyDescent="0.25">
      <c r="B60" s="42"/>
      <c r="C60" s="46" t="s">
        <v>25</v>
      </c>
      <c r="D60" s="46"/>
      <c r="E60" s="46"/>
      <c r="F60" s="46"/>
      <c r="G60" s="46"/>
      <c r="H60" s="46"/>
      <c r="I60" s="42"/>
      <c r="J60" s="46"/>
      <c r="K60" s="46"/>
      <c r="L60" s="46"/>
      <c r="M60" s="46"/>
      <c r="N60" s="46"/>
      <c r="O60" s="46" t="s">
        <v>25</v>
      </c>
      <c r="P60" s="42"/>
      <c r="Q60" s="92"/>
      <c r="R60" s="42"/>
      <c r="S60" s="42"/>
      <c r="T60" s="42"/>
      <c r="U60" s="42"/>
      <c r="V60" s="42"/>
      <c r="W60" s="42"/>
      <c r="X60" s="42"/>
      <c r="AV60" s="57"/>
      <c r="AW60" s="83"/>
      <c r="AX60" s="91"/>
      <c r="AY60" s="91"/>
      <c r="AZ60" s="90"/>
      <c r="BB60" s="40" t="s">
        <v>101</v>
      </c>
      <c r="BC60" s="40">
        <v>2003</v>
      </c>
      <c r="BD60" s="59">
        <f t="shared" si="18"/>
        <v>501.8</v>
      </c>
      <c r="BE60" s="59">
        <f t="shared" si="19"/>
        <v>226.3</v>
      </c>
      <c r="BF60" s="59"/>
      <c r="BK60" s="40"/>
      <c r="BL60" s="40"/>
      <c r="BM60" s="40"/>
      <c r="BN60" s="40"/>
      <c r="BO60" s="40" t="s">
        <v>101</v>
      </c>
      <c r="BP60" s="40">
        <v>2003</v>
      </c>
      <c r="BQ60" s="59">
        <f t="shared" si="20"/>
        <v>2.2200000000000002</v>
      </c>
      <c r="BR60" s="59"/>
      <c r="BS60" s="59"/>
      <c r="BT60" s="40"/>
      <c r="BU60" s="40"/>
      <c r="BV60" s="40"/>
      <c r="BW60" s="40"/>
      <c r="BX60" s="40"/>
      <c r="BY60" s="40"/>
      <c r="BZ60" s="40"/>
      <c r="CA60" s="40"/>
    </row>
    <row r="61" spans="2:79" x14ac:dyDescent="0.25">
      <c r="B61" s="46"/>
      <c r="C61" s="46" t="s">
        <v>142</v>
      </c>
      <c r="D61" s="46"/>
      <c r="E61" s="46"/>
      <c r="F61" s="46"/>
      <c r="G61" s="46"/>
      <c r="H61" s="46"/>
      <c r="I61" s="46"/>
      <c r="J61" s="42"/>
      <c r="K61" s="42"/>
      <c r="L61" s="42"/>
      <c r="M61" s="42"/>
      <c r="N61" s="42"/>
      <c r="O61" s="46" t="s">
        <v>36</v>
      </c>
      <c r="P61" s="42"/>
      <c r="Q61" s="42"/>
      <c r="R61" s="42"/>
      <c r="S61" s="42"/>
      <c r="T61" s="42"/>
      <c r="U61" s="42"/>
      <c r="V61" s="42"/>
      <c r="W61" s="42"/>
      <c r="X61" s="42"/>
      <c r="AV61" s="57"/>
      <c r="AW61" s="83"/>
      <c r="AX61" s="91"/>
      <c r="AY61" s="91"/>
      <c r="AZ61" s="90"/>
      <c r="BB61" s="40" t="s">
        <v>102</v>
      </c>
      <c r="BC61" s="59">
        <v>2004</v>
      </c>
      <c r="BD61" s="59">
        <f t="shared" si="18"/>
        <v>503</v>
      </c>
      <c r="BE61" s="59">
        <f t="shared" si="19"/>
        <v>215.9</v>
      </c>
      <c r="BF61" s="59"/>
      <c r="BK61" s="40"/>
      <c r="BL61" s="40"/>
      <c r="BM61" s="40"/>
      <c r="BN61" s="40"/>
      <c r="BO61" s="40" t="s">
        <v>102</v>
      </c>
      <c r="BP61" s="59">
        <v>2004</v>
      </c>
      <c r="BQ61" s="59">
        <f t="shared" si="20"/>
        <v>2.33</v>
      </c>
      <c r="BR61" s="59"/>
      <c r="BS61" s="59"/>
      <c r="BT61" s="40"/>
      <c r="BU61" s="40"/>
      <c r="BV61" s="40"/>
      <c r="BW61" s="40"/>
      <c r="BX61" s="40"/>
      <c r="BY61" s="40"/>
      <c r="BZ61" s="40"/>
      <c r="CA61" s="40"/>
    </row>
    <row r="62" spans="2:79" x14ac:dyDescent="0.25">
      <c r="B62" s="46"/>
      <c r="C62" s="46"/>
      <c r="D62" s="46"/>
      <c r="E62" s="46"/>
      <c r="F62" s="46"/>
      <c r="G62" s="46"/>
      <c r="H62" s="46"/>
      <c r="I62" s="46"/>
      <c r="J62" s="42"/>
      <c r="K62" s="42"/>
      <c r="L62" s="42"/>
      <c r="M62" s="42"/>
      <c r="N62" s="42"/>
      <c r="O62" s="42"/>
      <c r="P62" s="42"/>
      <c r="Q62" s="42"/>
      <c r="R62" s="42"/>
      <c r="S62" s="42"/>
      <c r="T62" s="42"/>
      <c r="U62" s="42"/>
      <c r="V62" s="42"/>
      <c r="W62" s="42"/>
      <c r="X62" s="42"/>
      <c r="AV62" s="57"/>
      <c r="AW62" s="83"/>
      <c r="AX62" s="91"/>
      <c r="AY62" s="91"/>
      <c r="AZ62" s="90"/>
      <c r="BB62" s="40" t="s">
        <v>103</v>
      </c>
      <c r="BC62" s="40">
        <v>2005</v>
      </c>
      <c r="BD62" s="59">
        <f t="shared" si="18"/>
        <v>497.4</v>
      </c>
      <c r="BE62" s="59">
        <f t="shared" si="19"/>
        <v>201.4</v>
      </c>
      <c r="BF62" s="59"/>
      <c r="BK62" s="40"/>
      <c r="BL62" s="40"/>
      <c r="BM62" s="40"/>
      <c r="BN62" s="40"/>
      <c r="BO62" s="40" t="s">
        <v>103</v>
      </c>
      <c r="BP62" s="40">
        <v>2005</v>
      </c>
      <c r="BQ62" s="59">
        <f t="shared" si="20"/>
        <v>2.4700000000000002</v>
      </c>
      <c r="BR62" s="59"/>
      <c r="BS62" s="59"/>
      <c r="BT62" s="40"/>
      <c r="BU62" s="40"/>
      <c r="BV62" s="40"/>
      <c r="BW62" s="40"/>
      <c r="BX62" s="40"/>
      <c r="BY62" s="40"/>
      <c r="BZ62" s="40"/>
      <c r="CA62" s="40"/>
    </row>
    <row r="63" spans="2:79" x14ac:dyDescent="0.25">
      <c r="B63" s="42"/>
      <c r="C63" s="46" t="s">
        <v>22</v>
      </c>
      <c r="D63" s="42"/>
      <c r="E63" s="42"/>
      <c r="F63" s="42"/>
      <c r="G63" s="42"/>
      <c r="H63" s="42"/>
      <c r="I63" s="42"/>
      <c r="J63" s="42"/>
      <c r="K63" s="42"/>
      <c r="L63" s="42"/>
      <c r="M63" s="42"/>
      <c r="N63" s="42"/>
      <c r="O63" s="46" t="s">
        <v>22</v>
      </c>
      <c r="P63" s="92"/>
      <c r="Q63" s="92"/>
      <c r="R63" s="42"/>
      <c r="S63" s="42"/>
      <c r="T63" s="42"/>
      <c r="U63" s="42"/>
      <c r="V63" s="42"/>
      <c r="W63" s="42"/>
      <c r="X63" s="42"/>
      <c r="AV63" s="57"/>
      <c r="AW63" s="83"/>
      <c r="AX63" s="91"/>
      <c r="AY63" s="91"/>
      <c r="AZ63" s="90"/>
      <c r="BB63" s="40" t="s">
        <v>104</v>
      </c>
      <c r="BC63" s="40">
        <v>2006</v>
      </c>
      <c r="BD63" s="59">
        <f t="shared" si="18"/>
        <v>472.3</v>
      </c>
      <c r="BE63" s="59">
        <f t="shared" si="19"/>
        <v>195</v>
      </c>
      <c r="BF63" s="59"/>
      <c r="BK63" s="40"/>
      <c r="BL63" s="40"/>
      <c r="BM63" s="40"/>
      <c r="BN63" s="40"/>
      <c r="BO63" s="40" t="s">
        <v>104</v>
      </c>
      <c r="BP63" s="40">
        <v>2006</v>
      </c>
      <c r="BQ63" s="59">
        <f t="shared" si="20"/>
        <v>2.42</v>
      </c>
      <c r="BR63" s="59"/>
      <c r="BS63" s="59"/>
      <c r="BT63" s="40"/>
      <c r="BU63" s="40"/>
      <c r="BV63" s="40"/>
      <c r="BW63" s="40"/>
      <c r="BX63" s="40"/>
      <c r="BY63" s="40"/>
      <c r="BZ63" s="40"/>
      <c r="CA63" s="40"/>
    </row>
    <row r="64" spans="2:79" x14ac:dyDescent="0.25">
      <c r="B64" s="42"/>
      <c r="C64" s="46" t="s">
        <v>135</v>
      </c>
      <c r="D64" s="46"/>
      <c r="E64" s="46"/>
      <c r="F64" s="46"/>
      <c r="G64" s="46"/>
      <c r="H64" s="46"/>
      <c r="I64" s="42"/>
      <c r="J64" s="42"/>
      <c r="K64" s="42"/>
      <c r="L64" s="42"/>
      <c r="M64" s="42"/>
      <c r="N64" s="42"/>
      <c r="O64" s="46" t="s">
        <v>135</v>
      </c>
      <c r="P64" s="92"/>
      <c r="Q64" s="92"/>
      <c r="R64" s="42"/>
      <c r="S64" s="42"/>
      <c r="T64" s="42"/>
      <c r="U64" s="42"/>
      <c r="V64" s="42"/>
      <c r="W64" s="42"/>
      <c r="X64" s="42"/>
      <c r="AV64" s="57"/>
      <c r="AW64" s="83"/>
      <c r="AX64" s="91"/>
      <c r="AY64" s="91"/>
      <c r="AZ64" s="90"/>
      <c r="BB64" s="40" t="s">
        <v>105</v>
      </c>
      <c r="BC64" s="40">
        <v>2007</v>
      </c>
      <c r="BD64" s="59">
        <f t="shared" si="18"/>
        <v>442.2</v>
      </c>
      <c r="BE64" s="59">
        <f t="shared" si="19"/>
        <v>187.4</v>
      </c>
      <c r="BK64" s="40"/>
      <c r="BL64" s="40"/>
      <c r="BM64" s="40"/>
      <c r="BN64" s="40"/>
      <c r="BO64" s="40" t="s">
        <v>105</v>
      </c>
      <c r="BP64" s="40">
        <v>2007</v>
      </c>
      <c r="BQ64" s="59">
        <f t="shared" si="20"/>
        <v>2.36</v>
      </c>
      <c r="BR64" s="40"/>
      <c r="BS64" s="40"/>
      <c r="BT64" s="40"/>
      <c r="BU64" s="40"/>
      <c r="BV64" s="40"/>
      <c r="BW64" s="40"/>
      <c r="BX64" s="40"/>
      <c r="BY64" s="40"/>
      <c r="BZ64" s="40"/>
      <c r="CA64" s="40"/>
    </row>
    <row r="65" spans="2:79" x14ac:dyDescent="0.25">
      <c r="B65" s="42"/>
      <c r="C65" s="46"/>
      <c r="D65" s="42"/>
      <c r="E65" s="42"/>
      <c r="F65" s="42"/>
      <c r="G65" s="42"/>
      <c r="H65" s="42"/>
      <c r="I65" s="42"/>
      <c r="J65" s="42"/>
      <c r="K65" s="42"/>
      <c r="L65" s="42"/>
      <c r="M65" s="42"/>
      <c r="N65" s="42"/>
      <c r="O65" s="92"/>
      <c r="P65" s="92"/>
      <c r="Q65" s="92"/>
      <c r="R65" s="42"/>
      <c r="S65" s="42"/>
      <c r="T65" s="42"/>
      <c r="U65" s="42"/>
      <c r="V65" s="42"/>
      <c r="W65" s="42"/>
      <c r="X65" s="42"/>
      <c r="AV65" s="57"/>
      <c r="AW65" s="83"/>
      <c r="AX65" s="91"/>
      <c r="AY65" s="91"/>
      <c r="AZ65" s="90"/>
      <c r="BB65" s="40" t="s">
        <v>106</v>
      </c>
      <c r="BC65" s="40">
        <v>2008</v>
      </c>
      <c r="BD65" s="59">
        <f t="shared" si="18"/>
        <v>396.3</v>
      </c>
      <c r="BE65" s="59">
        <f t="shared" si="19"/>
        <v>179.6</v>
      </c>
      <c r="BF65" s="59"/>
      <c r="BK65" s="40"/>
      <c r="BL65" s="40"/>
      <c r="BM65" s="40"/>
      <c r="BN65" s="40"/>
      <c r="BO65" s="40" t="s">
        <v>106</v>
      </c>
      <c r="BP65" s="40">
        <v>2008</v>
      </c>
      <c r="BQ65" s="59">
        <f t="shared" si="20"/>
        <v>2.21</v>
      </c>
      <c r="BR65" s="59"/>
      <c r="BS65" s="59"/>
      <c r="BT65" s="40"/>
      <c r="BU65" s="40"/>
      <c r="BV65" s="40"/>
      <c r="BW65" s="40"/>
      <c r="BX65" s="40"/>
      <c r="BY65" s="40"/>
      <c r="BZ65" s="40"/>
      <c r="CA65" s="40"/>
    </row>
    <row r="66" spans="2:79" x14ac:dyDescent="0.25">
      <c r="O66" s="93"/>
      <c r="P66" s="93"/>
      <c r="Q66" s="93"/>
      <c r="AV66" s="57"/>
      <c r="AW66" s="83"/>
      <c r="AX66" s="91"/>
      <c r="AY66" s="91"/>
      <c r="AZ66" s="90"/>
      <c r="BB66" s="40" t="s">
        <v>107</v>
      </c>
      <c r="BC66" s="40">
        <v>2009</v>
      </c>
      <c r="BD66" s="59">
        <f t="shared" si="18"/>
        <v>368.4</v>
      </c>
      <c r="BE66" s="59">
        <f t="shared" si="19"/>
        <v>173.5</v>
      </c>
      <c r="BF66" s="59"/>
      <c r="BK66" s="40"/>
      <c r="BL66" s="40"/>
      <c r="BM66" s="40"/>
      <c r="BN66" s="40"/>
      <c r="BO66" s="40" t="s">
        <v>107</v>
      </c>
      <c r="BP66" s="40">
        <v>2009</v>
      </c>
      <c r="BQ66" s="59">
        <f t="shared" si="20"/>
        <v>2.12</v>
      </c>
      <c r="BR66" s="59"/>
      <c r="BS66" s="59"/>
      <c r="BT66" s="40"/>
      <c r="BU66" s="40"/>
      <c r="BV66" s="40"/>
      <c r="BW66" s="40"/>
      <c r="BX66" s="40"/>
      <c r="BY66" s="40"/>
      <c r="BZ66" s="40"/>
      <c r="CA66" s="40"/>
    </row>
    <row r="67" spans="2:79" x14ac:dyDescent="0.25">
      <c r="D67" s="94"/>
      <c r="E67" s="94"/>
      <c r="F67" s="94"/>
      <c r="O67" s="93"/>
      <c r="P67" s="93"/>
      <c r="Q67" s="93"/>
      <c r="AV67" s="57"/>
      <c r="AW67" s="83"/>
      <c r="AX67" s="91"/>
      <c r="AY67" s="91"/>
      <c r="AZ67" s="90"/>
      <c r="BB67" s="40" t="s">
        <v>108</v>
      </c>
      <c r="BC67" s="40">
        <v>2010</v>
      </c>
      <c r="BD67" s="59">
        <f t="shared" si="18"/>
        <v>344</v>
      </c>
      <c r="BE67" s="59">
        <f t="shared" si="19"/>
        <v>168.3</v>
      </c>
      <c r="BF67" s="59"/>
      <c r="BK67" s="40"/>
      <c r="BL67" s="40"/>
      <c r="BM67" s="40"/>
      <c r="BN67" s="40"/>
      <c r="BO67" s="40" t="s">
        <v>108</v>
      </c>
      <c r="BP67" s="40">
        <v>2010</v>
      </c>
      <c r="BQ67" s="59">
        <f t="shared" si="20"/>
        <v>2.04</v>
      </c>
      <c r="BR67" s="59"/>
      <c r="BS67" s="59"/>
      <c r="BT67" s="40"/>
      <c r="BU67" s="40"/>
      <c r="BV67" s="40"/>
      <c r="BW67" s="40"/>
      <c r="BX67" s="40"/>
      <c r="BY67" s="40"/>
      <c r="BZ67" s="40"/>
      <c r="CA67" s="40"/>
    </row>
    <row r="68" spans="2:79" x14ac:dyDescent="0.25">
      <c r="D68" s="94"/>
      <c r="E68" s="94"/>
      <c r="F68" s="94"/>
      <c r="O68" s="93"/>
      <c r="P68" s="93"/>
      <c r="Q68" s="93"/>
      <c r="AV68" s="57"/>
      <c r="AW68" s="83"/>
      <c r="AX68" s="91"/>
      <c r="AY68" s="91"/>
      <c r="AZ68" s="90"/>
      <c r="BB68" s="40" t="s">
        <v>109</v>
      </c>
      <c r="BC68" s="40">
        <v>2011</v>
      </c>
      <c r="BD68" s="59">
        <f t="shared" si="18"/>
        <v>350.1</v>
      </c>
      <c r="BE68" s="59">
        <f t="shared" si="19"/>
        <v>162.1</v>
      </c>
      <c r="BF68" s="59"/>
      <c r="BK68" s="40"/>
      <c r="BL68" s="40"/>
      <c r="BM68" s="40"/>
      <c r="BN68" s="40"/>
      <c r="BO68" s="40" t="s">
        <v>109</v>
      </c>
      <c r="BP68" s="40">
        <v>2011</v>
      </c>
      <c r="BQ68" s="59">
        <f t="shared" si="20"/>
        <v>2.16</v>
      </c>
      <c r="BR68" s="59"/>
      <c r="BS68" s="59"/>
      <c r="BT68" s="40"/>
      <c r="BU68" s="40"/>
      <c r="BV68" s="40"/>
      <c r="BW68" s="40"/>
      <c r="BX68" s="40"/>
      <c r="BY68" s="40"/>
      <c r="BZ68" s="40"/>
      <c r="CA68" s="40"/>
    </row>
    <row r="69" spans="2:79" x14ac:dyDescent="0.25">
      <c r="D69" s="94"/>
      <c r="E69" s="94"/>
      <c r="F69" s="94"/>
      <c r="O69" s="93"/>
      <c r="P69" s="93"/>
      <c r="Q69" s="93"/>
      <c r="AV69" s="57"/>
      <c r="AW69" s="83"/>
      <c r="AX69" s="91"/>
      <c r="AY69" s="91"/>
      <c r="AZ69" s="90"/>
      <c r="BB69" s="40" t="s">
        <v>110</v>
      </c>
      <c r="BC69" s="40">
        <v>2012</v>
      </c>
      <c r="BD69" s="59">
        <f t="shared" si="18"/>
        <v>365.4</v>
      </c>
      <c r="BE69" s="59">
        <f t="shared" si="19"/>
        <v>155.80000000000001</v>
      </c>
      <c r="BF69" s="59"/>
      <c r="BK69" s="40"/>
      <c r="BL69" s="40"/>
      <c r="BM69" s="40"/>
      <c r="BN69" s="40"/>
      <c r="BO69" s="40" t="s">
        <v>110</v>
      </c>
      <c r="BP69" s="40">
        <v>2012</v>
      </c>
      <c r="BQ69" s="59">
        <f t="shared" si="20"/>
        <v>2.35</v>
      </c>
      <c r="BR69" s="59"/>
      <c r="BS69" s="59"/>
      <c r="BT69" s="40"/>
      <c r="BU69" s="40"/>
      <c r="BV69" s="40"/>
      <c r="BW69" s="40"/>
      <c r="BX69" s="40"/>
      <c r="BY69" s="40"/>
      <c r="BZ69" s="40"/>
      <c r="CA69" s="40"/>
    </row>
    <row r="70" spans="2:79" x14ac:dyDescent="0.25">
      <c r="D70" s="94"/>
      <c r="E70" s="94"/>
      <c r="F70" s="94"/>
      <c r="O70" s="93"/>
      <c r="P70" s="93"/>
      <c r="Q70" s="93"/>
      <c r="AV70" s="57"/>
      <c r="AW70" s="83"/>
      <c r="AX70" s="91"/>
      <c r="AY70" s="91"/>
      <c r="AZ70" s="90"/>
      <c r="BD70" s="59"/>
      <c r="BE70" s="59"/>
      <c r="BF70" s="59"/>
      <c r="BK70" s="40"/>
      <c r="BL70" s="40"/>
      <c r="BM70" s="40"/>
      <c r="BN70" s="40"/>
      <c r="BO70" s="40"/>
      <c r="BP70" s="40"/>
      <c r="BQ70" s="59"/>
      <c r="BR70" s="59"/>
      <c r="BS70" s="59"/>
      <c r="BT70" s="40"/>
      <c r="BU70" s="40"/>
      <c r="BV70" s="40"/>
      <c r="BW70" s="40"/>
      <c r="BX70" s="40"/>
      <c r="BY70" s="40"/>
      <c r="BZ70" s="40"/>
      <c r="CA70" s="40"/>
    </row>
    <row r="71" spans="2:79" x14ac:dyDescent="0.25">
      <c r="D71" s="94"/>
      <c r="E71" s="94"/>
      <c r="F71" s="94"/>
      <c r="O71" s="93"/>
      <c r="P71" s="93"/>
      <c r="Q71" s="93"/>
      <c r="AV71" s="57"/>
      <c r="AW71" s="83"/>
      <c r="AX71" s="91"/>
      <c r="AY71" s="91"/>
      <c r="AZ71" s="90"/>
      <c r="BA71" s="40" t="s">
        <v>7</v>
      </c>
      <c r="BB71" s="59" t="s">
        <v>94</v>
      </c>
      <c r="BC71" s="59">
        <v>1996</v>
      </c>
      <c r="BD71" s="59">
        <f t="shared" ref="BD71:BD87" si="21">IFERROR(VALUE(FIXED(VLOOKUP($BC71&amp;$BB$29&amp;$BC$12&amp;"Maori",ethnicdata,7,FALSE),1)),NA())</f>
        <v>442</v>
      </c>
      <c r="BE71" s="59">
        <f t="shared" ref="BE71:BE87" si="22">IFERROR(VALUE(FIXED(VLOOKUP($BC71&amp;$BB$29&amp;$BC$12&amp;"nonMaori",ethnicdata,7,FALSE),1)),NA())</f>
        <v>167.4</v>
      </c>
      <c r="BF71" s="59"/>
      <c r="BK71" s="40"/>
      <c r="BL71" s="40"/>
      <c r="BM71" s="40"/>
      <c r="BN71" s="40" t="s">
        <v>7</v>
      </c>
      <c r="BO71" s="59" t="s">
        <v>94</v>
      </c>
      <c r="BP71" s="59">
        <v>1996</v>
      </c>
      <c r="BQ71" s="59">
        <f t="shared" ref="BQ71:BQ87" si="23">IFERROR(VALUE(FIXED(VLOOKUP($BC71&amp;$BB$29&amp;$BC$12&amp;"Maori",ethnicdata,10,FALSE),2)),NA())</f>
        <v>2.64</v>
      </c>
      <c r="BR71" s="59"/>
      <c r="BS71" s="59"/>
      <c r="BT71" s="40"/>
      <c r="BU71" s="40"/>
      <c r="BV71" s="40"/>
      <c r="BW71" s="40"/>
      <c r="BX71" s="40"/>
      <c r="BY71" s="40"/>
      <c r="BZ71" s="40"/>
      <c r="CA71" s="40"/>
    </row>
    <row r="72" spans="2:79" x14ac:dyDescent="0.25">
      <c r="D72" s="94"/>
      <c r="E72" s="94"/>
      <c r="F72" s="94"/>
      <c r="O72" s="93"/>
      <c r="P72" s="93"/>
      <c r="Q72" s="93"/>
      <c r="AV72" s="57"/>
      <c r="AW72" s="83"/>
      <c r="AX72" s="91"/>
      <c r="AY72" s="91"/>
      <c r="AZ72" s="90"/>
      <c r="BB72" s="64" t="s">
        <v>95</v>
      </c>
      <c r="BC72" s="40">
        <v>1997</v>
      </c>
      <c r="BD72" s="59">
        <f t="shared" si="21"/>
        <v>417.9</v>
      </c>
      <c r="BE72" s="59">
        <f t="shared" si="22"/>
        <v>161.4</v>
      </c>
      <c r="BF72" s="59"/>
      <c r="BK72" s="40"/>
      <c r="BL72" s="40"/>
      <c r="BM72" s="40"/>
      <c r="BN72" s="40"/>
      <c r="BO72" s="64" t="s">
        <v>95</v>
      </c>
      <c r="BP72" s="40">
        <v>1997</v>
      </c>
      <c r="BQ72" s="59">
        <f t="shared" si="23"/>
        <v>2.59</v>
      </c>
      <c r="BR72" s="59"/>
      <c r="BS72" s="59"/>
      <c r="BT72" s="59"/>
      <c r="BU72" s="40"/>
      <c r="BV72" s="40"/>
      <c r="BW72" s="40"/>
      <c r="BX72" s="40"/>
      <c r="BY72" s="40"/>
      <c r="BZ72" s="40"/>
      <c r="CA72" s="40"/>
    </row>
    <row r="73" spans="2:79" x14ac:dyDescent="0.25">
      <c r="D73" s="94"/>
      <c r="E73" s="94"/>
      <c r="F73" s="94"/>
      <c r="O73" s="93"/>
      <c r="P73" s="93"/>
      <c r="Q73" s="93"/>
      <c r="AV73" s="57"/>
      <c r="AW73" s="83"/>
      <c r="AX73" s="91"/>
      <c r="AY73" s="91"/>
      <c r="AZ73" s="90"/>
      <c r="BB73" s="73" t="s">
        <v>96</v>
      </c>
      <c r="BC73" s="73">
        <v>1998</v>
      </c>
      <c r="BD73" s="59">
        <f t="shared" si="21"/>
        <v>402.6</v>
      </c>
      <c r="BE73" s="59">
        <f t="shared" si="22"/>
        <v>155.4</v>
      </c>
      <c r="BF73" s="59"/>
      <c r="BK73" s="40"/>
      <c r="BL73" s="40"/>
      <c r="BM73" s="40"/>
      <c r="BN73" s="40"/>
      <c r="BO73" s="73" t="s">
        <v>96</v>
      </c>
      <c r="BP73" s="73">
        <v>1998</v>
      </c>
      <c r="BQ73" s="59">
        <f t="shared" si="23"/>
        <v>2.59</v>
      </c>
      <c r="BR73" s="59"/>
      <c r="BS73" s="59"/>
      <c r="BT73" s="59"/>
      <c r="BU73" s="40"/>
      <c r="BV73" s="40"/>
      <c r="BW73" s="40"/>
      <c r="BX73" s="40"/>
      <c r="BY73" s="40"/>
      <c r="BZ73" s="40"/>
      <c r="CA73" s="40"/>
    </row>
    <row r="74" spans="2:79" x14ac:dyDescent="0.25">
      <c r="D74" s="94"/>
      <c r="E74" s="94"/>
      <c r="F74" s="94"/>
      <c r="O74" s="93"/>
      <c r="P74" s="93"/>
      <c r="Q74" s="93"/>
      <c r="AV74" s="90"/>
      <c r="AW74" s="90"/>
      <c r="AX74" s="90"/>
      <c r="AY74" s="90"/>
      <c r="AZ74" s="90"/>
      <c r="BB74" s="64" t="s">
        <v>97</v>
      </c>
      <c r="BC74" s="40">
        <v>1999</v>
      </c>
      <c r="BD74" s="59">
        <f t="shared" si="21"/>
        <v>410.6</v>
      </c>
      <c r="BE74" s="59">
        <f t="shared" si="22"/>
        <v>153.1</v>
      </c>
      <c r="BF74" s="59"/>
      <c r="BK74" s="40"/>
      <c r="BL74" s="40"/>
      <c r="BM74" s="40"/>
      <c r="BN74" s="40"/>
      <c r="BO74" s="64" t="s">
        <v>97</v>
      </c>
      <c r="BP74" s="40">
        <v>1999</v>
      </c>
      <c r="BQ74" s="59">
        <f t="shared" si="23"/>
        <v>2.68</v>
      </c>
      <c r="BR74" s="59"/>
      <c r="BS74" s="59"/>
      <c r="BT74" s="59"/>
      <c r="BU74" s="40"/>
      <c r="BV74" s="40"/>
      <c r="BW74" s="40"/>
      <c r="BX74" s="40"/>
      <c r="BY74" s="40"/>
      <c r="BZ74" s="40"/>
      <c r="CA74" s="40"/>
    </row>
    <row r="75" spans="2:79" x14ac:dyDescent="0.25">
      <c r="D75" s="94"/>
      <c r="E75" s="94"/>
      <c r="F75" s="94"/>
      <c r="O75" s="93"/>
      <c r="P75" s="93"/>
      <c r="Q75" s="93"/>
      <c r="AV75" s="90"/>
      <c r="AW75" s="90"/>
      <c r="AX75" s="90"/>
      <c r="AY75" s="90"/>
      <c r="AZ75" s="90"/>
      <c r="BB75" s="64" t="s">
        <v>98</v>
      </c>
      <c r="BC75" s="59">
        <v>2000</v>
      </c>
      <c r="BD75" s="59">
        <f t="shared" si="21"/>
        <v>388.9</v>
      </c>
      <c r="BE75" s="59">
        <f t="shared" si="22"/>
        <v>147.1</v>
      </c>
      <c r="BF75" s="59"/>
      <c r="BK75" s="40"/>
      <c r="BL75" s="40"/>
      <c r="BM75" s="40"/>
      <c r="BN75" s="40"/>
      <c r="BO75" s="64" t="s">
        <v>98</v>
      </c>
      <c r="BP75" s="59">
        <v>2000</v>
      </c>
      <c r="BQ75" s="59">
        <f t="shared" si="23"/>
        <v>2.64</v>
      </c>
      <c r="BR75" s="59"/>
      <c r="BS75" s="59"/>
      <c r="BT75" s="59"/>
      <c r="BU75" s="40"/>
      <c r="BV75" s="40"/>
      <c r="BW75" s="40"/>
      <c r="BX75" s="40"/>
      <c r="BY75" s="40"/>
      <c r="BZ75" s="40"/>
      <c r="CA75" s="40"/>
    </row>
    <row r="76" spans="2:79" x14ac:dyDescent="0.25">
      <c r="D76" s="94"/>
      <c r="E76" s="94"/>
      <c r="F76" s="94"/>
      <c r="O76" s="93"/>
      <c r="P76" s="93"/>
      <c r="Q76" s="93"/>
      <c r="AZ76" s="39"/>
      <c r="BB76" s="40" t="s">
        <v>99</v>
      </c>
      <c r="BC76" s="40">
        <v>2001</v>
      </c>
      <c r="BD76" s="59">
        <f t="shared" si="21"/>
        <v>359.7</v>
      </c>
      <c r="BE76" s="59">
        <f t="shared" si="22"/>
        <v>142.9</v>
      </c>
      <c r="BK76" s="40"/>
      <c r="BL76" s="40"/>
      <c r="BM76" s="40"/>
      <c r="BN76" s="40"/>
      <c r="BO76" s="40" t="s">
        <v>99</v>
      </c>
      <c r="BP76" s="40">
        <v>2001</v>
      </c>
      <c r="BQ76" s="59">
        <f t="shared" si="23"/>
        <v>2.52</v>
      </c>
      <c r="BR76" s="59"/>
      <c r="BS76" s="59"/>
      <c r="BT76" s="40"/>
      <c r="BU76" s="40"/>
      <c r="BV76" s="40"/>
      <c r="BW76" s="40"/>
      <c r="BX76" s="40"/>
      <c r="BY76" s="40"/>
      <c r="BZ76" s="40"/>
      <c r="CA76" s="40"/>
    </row>
    <row r="77" spans="2:79" x14ac:dyDescent="0.25">
      <c r="D77" s="94"/>
      <c r="E77" s="94"/>
      <c r="F77" s="94"/>
      <c r="O77" s="93"/>
      <c r="P77" s="93"/>
      <c r="Q77" s="93"/>
      <c r="AZ77" s="39"/>
      <c r="BB77" s="73" t="s">
        <v>100</v>
      </c>
      <c r="BC77" s="73">
        <v>2002</v>
      </c>
      <c r="BD77" s="59">
        <f t="shared" si="21"/>
        <v>326.8</v>
      </c>
      <c r="BE77" s="59">
        <f t="shared" si="22"/>
        <v>136.9</v>
      </c>
      <c r="BK77" s="40"/>
      <c r="BL77" s="40"/>
      <c r="BM77" s="40"/>
      <c r="BN77" s="40"/>
      <c r="BO77" s="73" t="s">
        <v>100</v>
      </c>
      <c r="BP77" s="73">
        <v>2002</v>
      </c>
      <c r="BQ77" s="59">
        <f t="shared" si="23"/>
        <v>2.39</v>
      </c>
      <c r="BR77" s="40"/>
      <c r="BS77" s="40"/>
      <c r="BT77" s="40"/>
      <c r="BU77" s="40"/>
      <c r="BV77" s="40"/>
      <c r="BW77" s="40"/>
      <c r="BX77" s="40"/>
      <c r="BY77" s="40"/>
      <c r="BZ77" s="40"/>
      <c r="CA77" s="40"/>
    </row>
    <row r="78" spans="2:79" x14ac:dyDescent="0.25">
      <c r="D78" s="94"/>
      <c r="E78" s="94"/>
      <c r="F78" s="94"/>
      <c r="O78" s="93"/>
      <c r="P78" s="93"/>
      <c r="Q78" s="93"/>
      <c r="AZ78" s="39"/>
      <c r="BB78" s="40" t="s">
        <v>101</v>
      </c>
      <c r="BC78" s="40">
        <v>2003</v>
      </c>
      <c r="BD78" s="59">
        <f t="shared" si="21"/>
        <v>313.5</v>
      </c>
      <c r="BE78" s="59">
        <f t="shared" si="22"/>
        <v>130.4</v>
      </c>
      <c r="BK78" s="40"/>
      <c r="BL78" s="40"/>
      <c r="BM78" s="40"/>
      <c r="BN78" s="40"/>
      <c r="BO78" s="40" t="s">
        <v>101</v>
      </c>
      <c r="BP78" s="40">
        <v>2003</v>
      </c>
      <c r="BQ78" s="59">
        <f t="shared" si="23"/>
        <v>2.4</v>
      </c>
      <c r="BR78" s="40"/>
      <c r="BS78" s="40"/>
      <c r="BT78" s="40"/>
      <c r="BU78" s="40"/>
      <c r="BV78" s="40"/>
      <c r="BW78" s="40"/>
      <c r="BX78" s="40"/>
      <c r="BY78" s="40"/>
      <c r="BZ78" s="40"/>
      <c r="CA78" s="40"/>
    </row>
    <row r="79" spans="2:79" x14ac:dyDescent="0.25">
      <c r="D79" s="94"/>
      <c r="E79" s="94"/>
      <c r="F79" s="94"/>
      <c r="O79" s="93"/>
      <c r="P79" s="93"/>
      <c r="Q79" s="93"/>
      <c r="AZ79" s="39"/>
      <c r="BB79" s="40" t="s">
        <v>102</v>
      </c>
      <c r="BC79" s="59">
        <v>2004</v>
      </c>
      <c r="BD79" s="59">
        <f t="shared" si="21"/>
        <v>297.60000000000002</v>
      </c>
      <c r="BE79" s="59">
        <f t="shared" si="22"/>
        <v>125</v>
      </c>
      <c r="BK79" s="40"/>
      <c r="BL79" s="40"/>
      <c r="BM79" s="40"/>
      <c r="BN79" s="40"/>
      <c r="BO79" s="40" t="s">
        <v>102</v>
      </c>
      <c r="BP79" s="59">
        <v>2004</v>
      </c>
      <c r="BQ79" s="59">
        <f t="shared" si="23"/>
        <v>2.38</v>
      </c>
      <c r="BR79" s="40"/>
      <c r="BS79" s="40"/>
      <c r="BT79" s="40"/>
      <c r="BU79" s="40"/>
      <c r="BV79" s="40"/>
      <c r="BW79" s="40"/>
      <c r="BX79" s="40"/>
      <c r="BY79" s="40"/>
      <c r="BZ79" s="40"/>
      <c r="CA79" s="40"/>
    </row>
    <row r="80" spans="2:79" x14ac:dyDescent="0.25">
      <c r="D80" s="94"/>
      <c r="E80" s="94"/>
      <c r="F80" s="94"/>
      <c r="AZ80" s="39"/>
      <c r="BB80" s="40" t="s">
        <v>103</v>
      </c>
      <c r="BC80" s="40">
        <v>2005</v>
      </c>
      <c r="BD80" s="59">
        <f t="shared" si="21"/>
        <v>292.5</v>
      </c>
      <c r="BE80" s="59">
        <f t="shared" si="22"/>
        <v>117.2</v>
      </c>
      <c r="BK80" s="40"/>
      <c r="BL80" s="40"/>
      <c r="BM80" s="40"/>
      <c r="BN80" s="40"/>
      <c r="BO80" s="40" t="s">
        <v>103</v>
      </c>
      <c r="BP80" s="40">
        <v>2005</v>
      </c>
      <c r="BQ80" s="59">
        <f t="shared" si="23"/>
        <v>2.5</v>
      </c>
      <c r="BR80" s="40"/>
      <c r="BS80" s="40"/>
      <c r="BT80" s="40"/>
      <c r="BU80" s="40"/>
      <c r="BV80" s="40"/>
      <c r="BW80" s="40"/>
      <c r="BX80" s="40"/>
      <c r="BY80" s="40"/>
      <c r="BZ80" s="40"/>
      <c r="CA80" s="40"/>
    </row>
    <row r="81" spans="4:79" x14ac:dyDescent="0.25">
      <c r="D81" s="94"/>
      <c r="E81" s="94"/>
      <c r="F81" s="94"/>
      <c r="AZ81" s="39"/>
      <c r="BB81" s="40" t="s">
        <v>104</v>
      </c>
      <c r="BC81" s="40">
        <v>2006</v>
      </c>
      <c r="BD81" s="59">
        <f t="shared" si="21"/>
        <v>278.60000000000002</v>
      </c>
      <c r="BE81" s="59">
        <f t="shared" si="22"/>
        <v>111.8</v>
      </c>
      <c r="BK81" s="40"/>
      <c r="BL81" s="40"/>
      <c r="BM81" s="40"/>
      <c r="BN81" s="40"/>
      <c r="BO81" s="40" t="s">
        <v>104</v>
      </c>
      <c r="BP81" s="40">
        <v>2006</v>
      </c>
      <c r="BQ81" s="59">
        <f t="shared" si="23"/>
        <v>2.4900000000000002</v>
      </c>
      <c r="BR81" s="40"/>
      <c r="BS81" s="40"/>
      <c r="BT81" s="40"/>
      <c r="BU81" s="40"/>
      <c r="BV81" s="40"/>
      <c r="BW81" s="40"/>
      <c r="BX81" s="40"/>
      <c r="BY81" s="40"/>
      <c r="BZ81" s="40"/>
      <c r="CA81" s="40"/>
    </row>
    <row r="82" spans="4:79" x14ac:dyDescent="0.25">
      <c r="D82" s="94"/>
      <c r="E82" s="94"/>
      <c r="F82" s="94"/>
      <c r="AZ82" s="39"/>
      <c r="BB82" s="40" t="s">
        <v>105</v>
      </c>
      <c r="BC82" s="40">
        <v>2007</v>
      </c>
      <c r="BD82" s="59">
        <f t="shared" si="21"/>
        <v>271.2</v>
      </c>
      <c r="BE82" s="59">
        <f t="shared" si="22"/>
        <v>105.8</v>
      </c>
      <c r="BK82" s="40"/>
      <c r="BL82" s="40"/>
      <c r="BM82" s="40"/>
      <c r="BN82" s="40"/>
      <c r="BO82" s="40" t="s">
        <v>105</v>
      </c>
      <c r="BP82" s="40">
        <v>2007</v>
      </c>
      <c r="BQ82" s="59">
        <f t="shared" si="23"/>
        <v>2.56</v>
      </c>
      <c r="BR82" s="40"/>
      <c r="BS82" s="40"/>
      <c r="BT82" s="40"/>
      <c r="BU82" s="40"/>
      <c r="BV82" s="40"/>
      <c r="BW82" s="40"/>
      <c r="BX82" s="40"/>
      <c r="BY82" s="40"/>
      <c r="BZ82" s="40"/>
      <c r="CA82" s="40"/>
    </row>
    <row r="83" spans="4:79" x14ac:dyDescent="0.25">
      <c r="AZ83" s="39"/>
      <c r="BB83" s="40" t="s">
        <v>106</v>
      </c>
      <c r="BC83" s="40">
        <v>2008</v>
      </c>
      <c r="BD83" s="59">
        <f t="shared" si="21"/>
        <v>255.5</v>
      </c>
      <c r="BE83" s="59">
        <f t="shared" si="22"/>
        <v>103.3</v>
      </c>
      <c r="BK83" s="40"/>
      <c r="BL83" s="40"/>
      <c r="BM83" s="40"/>
      <c r="BN83" s="40"/>
      <c r="BO83" s="40" t="s">
        <v>106</v>
      </c>
      <c r="BP83" s="40">
        <v>2008</v>
      </c>
      <c r="BQ83" s="59">
        <f t="shared" si="23"/>
        <v>2.4700000000000002</v>
      </c>
      <c r="BR83" s="40"/>
      <c r="BS83" s="40"/>
      <c r="BT83" s="40"/>
      <c r="BU83" s="40"/>
      <c r="BV83" s="40"/>
      <c r="BW83" s="40"/>
      <c r="BX83" s="40"/>
      <c r="BY83" s="40"/>
      <c r="BZ83" s="40"/>
      <c r="CA83" s="40"/>
    </row>
    <row r="84" spans="4:79" x14ac:dyDescent="0.25">
      <c r="AZ84" s="39"/>
      <c r="BB84" s="40" t="s">
        <v>107</v>
      </c>
      <c r="BC84" s="40">
        <v>2009</v>
      </c>
      <c r="BD84" s="59">
        <f t="shared" si="21"/>
        <v>245</v>
      </c>
      <c r="BE84" s="59">
        <f t="shared" si="22"/>
        <v>101.6</v>
      </c>
      <c r="BK84" s="40"/>
      <c r="BL84" s="40"/>
      <c r="BM84" s="40"/>
      <c r="BN84" s="40"/>
      <c r="BO84" s="40" t="s">
        <v>107</v>
      </c>
      <c r="BP84" s="40">
        <v>2009</v>
      </c>
      <c r="BQ84" s="59">
        <f t="shared" si="23"/>
        <v>2.41</v>
      </c>
      <c r="BR84" s="40"/>
      <c r="BS84" s="40"/>
      <c r="BT84" s="40"/>
      <c r="BU84" s="40"/>
      <c r="BV84" s="40"/>
      <c r="BW84" s="40"/>
      <c r="BX84" s="40"/>
      <c r="BY84" s="40"/>
      <c r="BZ84" s="40"/>
      <c r="CA84" s="40"/>
    </row>
    <row r="85" spans="4:79" x14ac:dyDescent="0.25">
      <c r="AZ85" s="39"/>
      <c r="BB85" s="40" t="s">
        <v>108</v>
      </c>
      <c r="BC85" s="40">
        <v>2010</v>
      </c>
      <c r="BD85" s="59">
        <f t="shared" si="21"/>
        <v>233.5</v>
      </c>
      <c r="BE85" s="59">
        <f t="shared" si="22"/>
        <v>99</v>
      </c>
      <c r="BK85" s="40"/>
      <c r="BL85" s="40"/>
      <c r="BM85" s="40"/>
      <c r="BN85" s="40"/>
      <c r="BO85" s="40" t="s">
        <v>108</v>
      </c>
      <c r="BP85" s="40">
        <v>2010</v>
      </c>
      <c r="BQ85" s="59">
        <f t="shared" si="23"/>
        <v>2.36</v>
      </c>
      <c r="BR85" s="40"/>
      <c r="BS85" s="40"/>
      <c r="BT85" s="40"/>
      <c r="BU85" s="40"/>
      <c r="BV85" s="40"/>
      <c r="BW85" s="40"/>
      <c r="BX85" s="40"/>
      <c r="BY85" s="40"/>
      <c r="BZ85" s="40"/>
      <c r="CA85" s="40"/>
    </row>
    <row r="86" spans="4:79" x14ac:dyDescent="0.25">
      <c r="AZ86" s="39"/>
      <c r="BB86" s="40" t="s">
        <v>109</v>
      </c>
      <c r="BC86" s="40">
        <v>2011</v>
      </c>
      <c r="BD86" s="59">
        <f t="shared" si="21"/>
        <v>228.3</v>
      </c>
      <c r="BE86" s="59">
        <f t="shared" si="22"/>
        <v>92.8</v>
      </c>
      <c r="BK86" s="40"/>
      <c r="BL86" s="40"/>
      <c r="BM86" s="40"/>
      <c r="BN86" s="40"/>
      <c r="BO86" s="40" t="s">
        <v>109</v>
      </c>
      <c r="BP86" s="40">
        <v>2011</v>
      </c>
      <c r="BQ86" s="59">
        <f t="shared" si="23"/>
        <v>2.46</v>
      </c>
      <c r="BR86" s="40"/>
      <c r="BS86" s="40"/>
      <c r="BT86" s="40"/>
      <c r="BU86" s="40"/>
      <c r="BV86" s="40"/>
      <c r="BW86" s="40"/>
      <c r="BX86" s="40"/>
      <c r="BY86" s="40"/>
      <c r="BZ86" s="40"/>
      <c r="CA86" s="40"/>
    </row>
    <row r="87" spans="4:79" x14ac:dyDescent="0.25">
      <c r="AZ87" s="39"/>
      <c r="BB87" s="40" t="s">
        <v>110</v>
      </c>
      <c r="BC87" s="40">
        <v>2012</v>
      </c>
      <c r="BD87" s="59">
        <f t="shared" si="21"/>
        <v>221.1</v>
      </c>
      <c r="BE87" s="59">
        <f t="shared" si="22"/>
        <v>88.2</v>
      </c>
      <c r="BK87" s="40"/>
      <c r="BL87" s="40"/>
      <c r="BM87" s="40"/>
      <c r="BN87" s="40"/>
      <c r="BO87" s="40" t="s">
        <v>110</v>
      </c>
      <c r="BP87" s="40">
        <v>2012</v>
      </c>
      <c r="BQ87" s="59">
        <f t="shared" si="23"/>
        <v>2.5099999999999998</v>
      </c>
      <c r="BR87" s="40"/>
      <c r="BS87" s="40"/>
      <c r="BT87" s="40"/>
      <c r="BU87" s="40"/>
      <c r="BV87" s="40"/>
      <c r="BW87" s="40"/>
      <c r="BX87" s="40"/>
      <c r="BY87" s="40"/>
      <c r="BZ87" s="40"/>
      <c r="CA87" s="40"/>
    </row>
    <row r="88" spans="4:79" x14ac:dyDescent="0.25">
      <c r="AZ88" s="39"/>
      <c r="BA88" s="49"/>
      <c r="BD88" s="49"/>
      <c r="BE88" s="49"/>
      <c r="BF88" s="49"/>
      <c r="BG88" s="49"/>
      <c r="BH88" s="49"/>
      <c r="BI88" s="49"/>
      <c r="BJ88" s="49"/>
      <c r="BK88" s="49"/>
      <c r="BL88" s="49"/>
      <c r="BM88" s="49"/>
      <c r="BN88" s="49"/>
      <c r="BO88" s="40"/>
      <c r="BP88" s="40"/>
      <c r="BQ88" s="49"/>
      <c r="BR88" s="49"/>
      <c r="BS88" s="49"/>
      <c r="BT88" s="40"/>
      <c r="BU88" s="40"/>
      <c r="BV88" s="40"/>
      <c r="BW88" s="40"/>
      <c r="BX88" s="40"/>
      <c r="BY88" s="40"/>
      <c r="BZ88" s="40"/>
      <c r="CA88" s="40"/>
    </row>
    <row r="89" spans="4:79" x14ac:dyDescent="0.25">
      <c r="AZ89" s="39"/>
      <c r="BA89" s="49"/>
      <c r="BD89" s="49"/>
      <c r="BE89" s="49"/>
      <c r="BF89" s="49"/>
      <c r="BG89" s="49"/>
      <c r="BH89" s="49"/>
      <c r="BI89" s="49"/>
      <c r="BJ89" s="49"/>
      <c r="BK89" s="49"/>
      <c r="BL89" s="49"/>
      <c r="BM89" s="49"/>
      <c r="BN89" s="49"/>
      <c r="BO89" s="40"/>
      <c r="BP89" s="40"/>
      <c r="BQ89" s="49"/>
      <c r="BR89" s="49"/>
      <c r="BS89" s="49"/>
      <c r="BT89" s="40"/>
      <c r="BU89" s="40"/>
      <c r="BV89" s="40"/>
      <c r="BW89" s="40"/>
      <c r="BX89" s="40"/>
      <c r="BY89" s="40"/>
      <c r="BZ89" s="40"/>
      <c r="CA89" s="40"/>
    </row>
    <row r="90" spans="4:79" x14ac:dyDescent="0.25">
      <c r="AZ90" s="39"/>
      <c r="BA90" s="49"/>
      <c r="BD90" s="49"/>
      <c r="BE90" s="49"/>
      <c r="BF90" s="49"/>
      <c r="BG90" s="49"/>
      <c r="BH90" s="49"/>
      <c r="BI90" s="49"/>
      <c r="BJ90" s="49"/>
      <c r="BK90" s="49"/>
      <c r="BL90" s="49"/>
      <c r="BM90" s="49"/>
      <c r="BN90" s="49"/>
      <c r="BO90" s="40"/>
      <c r="BP90" s="40"/>
      <c r="BQ90" s="49"/>
      <c r="BR90" s="49"/>
      <c r="BS90" s="49"/>
      <c r="BT90" s="40"/>
      <c r="BU90" s="40"/>
      <c r="BV90" s="40"/>
      <c r="BW90" s="40"/>
      <c r="BX90" s="40"/>
      <c r="BY90" s="40"/>
      <c r="BZ90" s="40"/>
      <c r="CA90" s="40"/>
    </row>
    <row r="91" spans="4:79" x14ac:dyDescent="0.25">
      <c r="AZ91" s="39"/>
      <c r="BA91" s="49"/>
      <c r="BD91" s="49"/>
      <c r="BE91" s="49"/>
      <c r="BF91" s="49"/>
      <c r="BG91" s="49"/>
      <c r="BH91" s="49"/>
      <c r="BI91" s="49"/>
      <c r="BJ91" s="49"/>
      <c r="BK91" s="49"/>
      <c r="BL91" s="49"/>
      <c r="BM91" s="49"/>
      <c r="BN91" s="49"/>
      <c r="BO91" s="40"/>
      <c r="BP91" s="40"/>
      <c r="BQ91" s="49"/>
      <c r="BR91" s="49"/>
      <c r="BS91" s="49"/>
      <c r="BT91" s="40"/>
      <c r="BU91" s="40"/>
      <c r="BV91" s="40"/>
      <c r="BW91" s="40"/>
      <c r="BX91" s="40"/>
      <c r="BY91" s="40"/>
      <c r="BZ91" s="40"/>
      <c r="CA91" s="40"/>
    </row>
    <row r="92" spans="4:79" x14ac:dyDescent="0.25">
      <c r="AZ92" s="39"/>
      <c r="BA92" s="49"/>
      <c r="BD92" s="49"/>
      <c r="BE92" s="49"/>
      <c r="BF92" s="49"/>
      <c r="BG92" s="49"/>
      <c r="BH92" s="49"/>
      <c r="BI92" s="49"/>
      <c r="BJ92" s="49"/>
      <c r="BK92" s="49"/>
      <c r="BL92" s="49"/>
      <c r="BM92" s="49"/>
      <c r="BN92" s="49"/>
      <c r="BO92" s="40"/>
      <c r="BP92" s="40"/>
      <c r="BQ92" s="49"/>
      <c r="BR92" s="49"/>
      <c r="BS92" s="49"/>
      <c r="BT92" s="40"/>
      <c r="BU92" s="40"/>
      <c r="BV92" s="40"/>
      <c r="BW92" s="40"/>
      <c r="BX92" s="40"/>
      <c r="BY92" s="40"/>
      <c r="BZ92" s="40"/>
      <c r="CA92" s="40"/>
    </row>
    <row r="93" spans="4:79" x14ac:dyDescent="0.25">
      <c r="BA93" s="49"/>
      <c r="BB93" s="39"/>
      <c r="BC93" s="39"/>
      <c r="BD93" s="49"/>
      <c r="BE93" s="49"/>
      <c r="BF93" s="49"/>
      <c r="BG93" s="49"/>
      <c r="BH93" s="49"/>
      <c r="BI93" s="49"/>
      <c r="BJ93" s="49"/>
      <c r="BK93" s="95"/>
      <c r="BL93" s="95"/>
      <c r="BM93" s="95"/>
      <c r="BN93" s="95"/>
      <c r="BQ93" s="95"/>
      <c r="BR93" s="95"/>
      <c r="BS93" s="95"/>
    </row>
    <row r="94" spans="4:79" x14ac:dyDescent="0.25">
      <c r="BA94" s="49"/>
      <c r="BB94" s="39"/>
      <c r="BC94" s="39"/>
      <c r="BD94" s="49"/>
      <c r="BE94" s="49"/>
      <c r="BF94" s="49"/>
      <c r="BG94" s="49"/>
      <c r="BH94" s="49"/>
      <c r="BI94" s="49"/>
      <c r="BJ94" s="49"/>
      <c r="BK94" s="95"/>
      <c r="BL94" s="95"/>
      <c r="BM94" s="95"/>
      <c r="BN94" s="95"/>
      <c r="BQ94" s="95"/>
      <c r="BR94" s="95"/>
      <c r="BS94" s="95"/>
      <c r="BT94" s="95"/>
      <c r="BU94" s="95"/>
      <c r="BV94" s="95"/>
      <c r="BW94" s="95"/>
      <c r="BX94" s="95"/>
    </row>
    <row r="95" spans="4:79" x14ac:dyDescent="0.25">
      <c r="BB95" s="39"/>
      <c r="BC95" s="39"/>
      <c r="BT95" s="95"/>
      <c r="BU95" s="95"/>
      <c r="BV95" s="95"/>
      <c r="BW95" s="95"/>
      <c r="BX95" s="95"/>
    </row>
    <row r="96" spans="4:79" x14ac:dyDescent="0.25">
      <c r="BB96" s="39"/>
      <c r="BC96" s="39"/>
      <c r="BT96" s="95"/>
      <c r="BU96" s="95"/>
      <c r="BV96" s="95"/>
      <c r="BW96" s="95"/>
      <c r="BX96" s="95"/>
    </row>
    <row r="97" spans="1:76" x14ac:dyDescent="0.25">
      <c r="BB97" s="39"/>
      <c r="BC97" s="39"/>
      <c r="BT97" s="95"/>
      <c r="BU97" s="95"/>
      <c r="BV97" s="95"/>
      <c r="BW97" s="95"/>
      <c r="BX97" s="95"/>
    </row>
    <row r="98" spans="1:76" s="95" customFormat="1" x14ac:dyDescent="0.25">
      <c r="A98" s="37"/>
      <c r="B98" s="37"/>
      <c r="C98" s="37"/>
      <c r="D98" s="37"/>
      <c r="E98" s="37"/>
      <c r="F98" s="37"/>
      <c r="G98" s="37"/>
      <c r="H98" s="37"/>
      <c r="I98" s="37"/>
      <c r="J98" s="37"/>
      <c r="K98" s="37"/>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49"/>
      <c r="BA98" s="40"/>
      <c r="BB98" s="39"/>
      <c r="BC98" s="39"/>
      <c r="BD98" s="40"/>
      <c r="BE98" s="40"/>
      <c r="BF98" s="40"/>
      <c r="BG98" s="40"/>
      <c r="BH98" s="40"/>
      <c r="BI98" s="40"/>
      <c r="BJ98" s="40"/>
      <c r="BK98" s="37"/>
      <c r="BL98" s="37"/>
      <c r="BM98" s="37"/>
      <c r="BN98" s="37"/>
      <c r="BO98" s="37"/>
      <c r="BP98" s="37"/>
      <c r="BQ98" s="37"/>
      <c r="BR98" s="37"/>
      <c r="BS98" s="37"/>
    </row>
    <row r="99" spans="1:76" s="95" customFormat="1" x14ac:dyDescent="0.25">
      <c r="A99" s="37"/>
      <c r="B99" s="37"/>
      <c r="C99" s="37"/>
      <c r="D99" s="37"/>
      <c r="E99" s="37"/>
      <c r="F99" s="37"/>
      <c r="G99" s="37"/>
      <c r="H99" s="37"/>
      <c r="I99" s="37"/>
      <c r="J99" s="37"/>
      <c r="K99" s="37"/>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49"/>
      <c r="BA99" s="40"/>
      <c r="BB99" s="39"/>
      <c r="BC99" s="39"/>
      <c r="BD99" s="40"/>
      <c r="BE99" s="40"/>
      <c r="BF99" s="40"/>
      <c r="BG99" s="40"/>
      <c r="BH99" s="40"/>
      <c r="BI99" s="40"/>
      <c r="BJ99" s="40"/>
      <c r="BK99" s="37"/>
      <c r="BL99" s="37"/>
      <c r="BM99" s="37"/>
      <c r="BN99" s="37"/>
      <c r="BO99" s="37"/>
      <c r="BP99" s="37"/>
      <c r="BQ99" s="37"/>
      <c r="BR99" s="37"/>
      <c r="BS99" s="37"/>
    </row>
    <row r="100" spans="1:76" s="95" customFormat="1" x14ac:dyDescent="0.25">
      <c r="A100" s="37"/>
      <c r="B100" s="37"/>
      <c r="C100" s="37"/>
      <c r="D100" s="37"/>
      <c r="E100" s="37"/>
      <c r="F100" s="37"/>
      <c r="G100" s="37"/>
      <c r="H100" s="37"/>
      <c r="I100" s="37"/>
      <c r="J100" s="37"/>
      <c r="K100" s="37"/>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49"/>
      <c r="BA100" s="40"/>
      <c r="BB100" s="40"/>
      <c r="BC100" s="40"/>
      <c r="BD100" s="40"/>
      <c r="BE100" s="40"/>
      <c r="BF100" s="40"/>
      <c r="BG100" s="40"/>
      <c r="BH100" s="40"/>
      <c r="BI100" s="40"/>
      <c r="BJ100" s="40"/>
      <c r="BK100" s="37"/>
      <c r="BL100" s="37"/>
      <c r="BM100" s="37"/>
      <c r="BN100" s="37"/>
      <c r="BO100" s="37"/>
      <c r="BP100" s="37"/>
      <c r="BQ100" s="37"/>
      <c r="BR100" s="37"/>
      <c r="BS100" s="37"/>
    </row>
    <row r="101" spans="1:76" s="95" customFormat="1" x14ac:dyDescent="0.25">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49"/>
      <c r="BA101" s="40"/>
      <c r="BB101" s="40"/>
      <c r="BC101" s="40"/>
      <c r="BD101" s="40"/>
      <c r="BE101" s="40"/>
      <c r="BF101" s="40"/>
      <c r="BG101" s="40"/>
      <c r="BH101" s="40"/>
      <c r="BI101" s="40"/>
      <c r="BJ101" s="40"/>
      <c r="BK101" s="37"/>
      <c r="BL101" s="37"/>
      <c r="BM101" s="37"/>
      <c r="BN101" s="37"/>
      <c r="BO101" s="37"/>
      <c r="BP101" s="37"/>
      <c r="BQ101" s="37"/>
      <c r="BR101" s="37"/>
      <c r="BS101" s="37"/>
    </row>
    <row r="102" spans="1:76" s="95" customFormat="1" x14ac:dyDescent="0.25">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49"/>
      <c r="BA102" s="40"/>
      <c r="BB102" s="40"/>
      <c r="BC102" s="40"/>
      <c r="BD102" s="40"/>
      <c r="BE102" s="40"/>
      <c r="BF102" s="40"/>
      <c r="BG102" s="40"/>
      <c r="BH102" s="40"/>
      <c r="BI102" s="40"/>
      <c r="BJ102" s="40"/>
      <c r="BK102" s="37"/>
      <c r="BL102" s="37"/>
      <c r="BM102" s="37"/>
      <c r="BN102" s="37"/>
      <c r="BO102" s="37"/>
      <c r="BP102" s="37"/>
      <c r="BQ102" s="37"/>
      <c r="BR102" s="37"/>
      <c r="BS102" s="37"/>
      <c r="BT102" s="37"/>
      <c r="BU102" s="37"/>
      <c r="BV102" s="37"/>
      <c r="BW102" s="37"/>
      <c r="BX102" s="37"/>
    </row>
    <row r="103" spans="1:76" s="95" customFormat="1" x14ac:dyDescent="0.25">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49"/>
      <c r="BA103" s="40"/>
      <c r="BB103" s="40"/>
      <c r="BC103" s="40"/>
      <c r="BD103" s="40"/>
      <c r="BE103" s="40"/>
      <c r="BF103" s="40"/>
      <c r="BG103" s="40"/>
      <c r="BH103" s="40"/>
      <c r="BI103" s="40"/>
      <c r="BJ103" s="40"/>
      <c r="BK103" s="37"/>
      <c r="BL103" s="37"/>
      <c r="BM103" s="37"/>
      <c r="BN103" s="37"/>
      <c r="BO103" s="37"/>
      <c r="BP103" s="37"/>
      <c r="BQ103" s="37"/>
      <c r="BR103" s="37"/>
      <c r="BS103" s="37"/>
      <c r="BT103" s="37"/>
      <c r="BU103" s="37"/>
      <c r="BV103" s="37"/>
      <c r="BW103" s="37"/>
      <c r="BX103" s="37"/>
    </row>
    <row r="104" spans="1:76" s="95" customFormat="1" x14ac:dyDescent="0.25">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49"/>
      <c r="BA104" s="40"/>
      <c r="BB104" s="40"/>
      <c r="BC104" s="40"/>
      <c r="BD104" s="40"/>
      <c r="BE104" s="40"/>
      <c r="BF104" s="40"/>
      <c r="BG104" s="40"/>
      <c r="BH104" s="40"/>
      <c r="BI104" s="40"/>
      <c r="BJ104" s="40"/>
      <c r="BK104" s="37"/>
      <c r="BL104" s="37"/>
      <c r="BM104" s="37"/>
      <c r="BN104" s="37"/>
      <c r="BO104" s="37"/>
      <c r="BP104" s="37"/>
      <c r="BQ104" s="37"/>
      <c r="BR104" s="37"/>
      <c r="BS104" s="37"/>
      <c r="BT104" s="37"/>
      <c r="BU104" s="37"/>
      <c r="BV104" s="37"/>
      <c r="BW104" s="37"/>
    </row>
    <row r="105" spans="1:76" s="95" customFormat="1" x14ac:dyDescent="0.25">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49"/>
      <c r="BA105" s="40"/>
      <c r="BB105" s="49"/>
      <c r="BC105" s="49"/>
      <c r="BD105" s="40"/>
      <c r="BE105" s="40"/>
      <c r="BF105" s="40"/>
      <c r="BG105" s="40"/>
      <c r="BH105" s="40"/>
      <c r="BI105" s="40"/>
      <c r="BJ105" s="40"/>
      <c r="BK105" s="37"/>
      <c r="BL105" s="37"/>
      <c r="BM105" s="37"/>
      <c r="BN105" s="37"/>
      <c r="BQ105" s="37"/>
      <c r="BR105" s="37"/>
      <c r="BS105" s="37"/>
      <c r="BT105" s="37"/>
      <c r="BU105" s="37"/>
      <c r="BV105" s="37"/>
      <c r="BW105" s="37"/>
    </row>
    <row r="106" spans="1:76" x14ac:dyDescent="0.25">
      <c r="A106" s="95"/>
      <c r="B106" s="95"/>
      <c r="C106" s="95"/>
      <c r="D106" s="95"/>
      <c r="E106" s="95"/>
      <c r="F106" s="95"/>
      <c r="G106" s="95"/>
      <c r="H106" s="95"/>
      <c r="I106" s="95"/>
      <c r="J106" s="95"/>
      <c r="K106" s="95"/>
      <c r="BB106" s="49"/>
      <c r="BC106" s="49"/>
      <c r="BO106" s="95"/>
      <c r="BP106" s="95"/>
    </row>
    <row r="107" spans="1:76" x14ac:dyDescent="0.25">
      <c r="A107" s="95"/>
      <c r="B107" s="95"/>
      <c r="C107" s="95"/>
      <c r="D107" s="95"/>
      <c r="E107" s="95"/>
      <c r="F107" s="95"/>
      <c r="G107" s="95"/>
      <c r="H107" s="95"/>
      <c r="I107" s="95"/>
      <c r="J107" s="95"/>
      <c r="K107" s="95"/>
      <c r="BB107" s="49"/>
      <c r="BC107" s="49"/>
      <c r="BO107" s="95"/>
      <c r="BP107" s="95"/>
    </row>
    <row r="108" spans="1:76" x14ac:dyDescent="0.25">
      <c r="A108" s="95"/>
      <c r="B108" s="95"/>
      <c r="C108" s="95"/>
      <c r="D108" s="95"/>
      <c r="E108" s="95"/>
      <c r="F108" s="95"/>
      <c r="G108" s="95"/>
      <c r="H108" s="95"/>
      <c r="I108" s="95"/>
      <c r="J108" s="95"/>
      <c r="K108" s="95"/>
      <c r="BB108" s="49"/>
      <c r="BC108" s="49"/>
      <c r="BO108" s="95"/>
      <c r="BP108" s="95"/>
    </row>
    <row r="109" spans="1:76" x14ac:dyDescent="0.25">
      <c r="BB109" s="49"/>
      <c r="BC109" s="49"/>
      <c r="BO109" s="95"/>
      <c r="BP109" s="95"/>
    </row>
    <row r="110" spans="1:76" x14ac:dyDescent="0.25">
      <c r="BB110" s="49"/>
      <c r="BC110" s="49"/>
      <c r="BO110" s="95"/>
      <c r="BP110" s="95"/>
    </row>
    <row r="111" spans="1:76" x14ac:dyDescent="0.25">
      <c r="BB111" s="49"/>
      <c r="BC111" s="49"/>
      <c r="BO111" s="95"/>
      <c r="BP111" s="95"/>
    </row>
    <row r="112" spans="1:76" x14ac:dyDescent="0.25">
      <c r="BB112" s="49"/>
      <c r="BC112" s="49"/>
      <c r="BO112" s="95"/>
      <c r="BP112" s="95"/>
    </row>
  </sheetData>
  <sheetProtection selectLockedCells="1" selectUnlockedCells="1"/>
  <mergeCells count="5">
    <mergeCell ref="AW37:AY37"/>
    <mergeCell ref="AT37:AV37"/>
    <mergeCell ref="D37:F37"/>
    <mergeCell ref="G37:I37"/>
    <mergeCell ref="P37:R37"/>
  </mergeCells>
  <conditionalFormatting sqref="D67:F82 AT39:AY55 AW57:AY73 D39:I55 P39:S55">
    <cfRule type="expression" dxfId="1" priority="15">
      <formula>IF($BC$4=1, VALUE(FIXED($D$39:$F$82,1)),0)</formula>
    </cfRule>
  </conditionalFormatting>
  <pageMargins left="0.7" right="0.7" top="0.75" bottom="0.75" header="0.3" footer="0.3"/>
  <pageSetup paperSize="9" scale="56" orientation="landscape" r:id="rId1"/>
  <rowBreaks count="1" manualBreakCount="1">
    <brk id="6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C107"/>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5" width="9.109375" style="37"/>
    <col min="16" max="16" width="1.6640625" style="37" customWidth="1"/>
    <col min="17" max="18" width="9.109375" style="37"/>
    <col min="19" max="19" width="10.88671875" style="37" customWidth="1"/>
    <col min="20" max="20" width="9.88671875" style="37" customWidth="1"/>
    <col min="21" max="21" width="13.44140625" style="37" customWidth="1"/>
    <col min="22" max="24" width="13.33203125" style="37" customWidth="1"/>
    <col min="25" max="28" width="9.109375" style="37"/>
    <col min="29" max="29" width="9.109375" style="39"/>
    <col min="30" max="54" width="9.109375" style="39" customWidth="1"/>
    <col min="55" max="55" width="9.109375" style="40" customWidth="1"/>
    <col min="56" max="65" width="9.109375" style="40"/>
    <col min="66" max="16384" width="9.109375" style="37"/>
  </cols>
  <sheetData>
    <row r="1" spans="2:81" ht="21" customHeight="1" x14ac:dyDescent="0.25">
      <c r="B1" s="35" t="s">
        <v>141</v>
      </c>
      <c r="C1" s="36"/>
      <c r="D1" s="36"/>
      <c r="AB1" s="38"/>
      <c r="BC1" s="39"/>
      <c r="BN1" s="40"/>
      <c r="BO1" s="40"/>
      <c r="BP1" s="40"/>
      <c r="BQ1" s="40"/>
      <c r="BR1" s="40"/>
      <c r="BS1" s="40"/>
      <c r="BT1" s="40"/>
      <c r="BU1" s="40"/>
      <c r="BV1" s="40"/>
      <c r="BW1" s="40"/>
      <c r="BX1" s="40"/>
      <c r="BY1" s="40"/>
      <c r="BZ1" s="40"/>
      <c r="CA1" s="40"/>
      <c r="CB1" s="40"/>
      <c r="CC1" s="40"/>
    </row>
    <row r="2" spans="2:81" ht="10.5" customHeight="1" x14ac:dyDescent="0.25">
      <c r="AB2" s="41"/>
      <c r="BC2" s="39"/>
      <c r="BN2" s="40"/>
      <c r="BO2" s="40"/>
      <c r="BP2" s="40"/>
      <c r="BQ2" s="40"/>
      <c r="BR2" s="40"/>
      <c r="BS2" s="40"/>
      <c r="BT2" s="40"/>
      <c r="BU2" s="40"/>
      <c r="BV2" s="40"/>
      <c r="BW2" s="40"/>
      <c r="BX2" s="40"/>
      <c r="BY2" s="40"/>
      <c r="BZ2" s="40"/>
      <c r="CA2" s="40"/>
      <c r="CB2" s="40"/>
      <c r="CC2" s="40"/>
    </row>
    <row r="3" spans="2:81"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BC3" s="39"/>
      <c r="BN3" s="40"/>
      <c r="BO3" s="40"/>
      <c r="BP3" s="40"/>
      <c r="BQ3" s="40"/>
      <c r="BR3" s="40"/>
      <c r="BS3" s="40"/>
      <c r="BT3" s="40"/>
      <c r="BU3" s="40"/>
      <c r="BV3" s="40"/>
      <c r="BW3" s="40"/>
      <c r="BX3" s="40"/>
      <c r="BY3" s="40"/>
      <c r="BZ3" s="40"/>
      <c r="CA3" s="40"/>
      <c r="CB3" s="40"/>
      <c r="CC3" s="40"/>
    </row>
    <row r="4" spans="2:81"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BC4" s="39"/>
      <c r="BE4" s="40">
        <v>1</v>
      </c>
      <c r="BN4" s="40"/>
      <c r="BO4" s="40"/>
      <c r="BP4" s="40"/>
      <c r="BQ4" s="40"/>
      <c r="BR4" s="40"/>
      <c r="BS4" s="40"/>
      <c r="BT4" s="40"/>
      <c r="BU4" s="40"/>
      <c r="BV4" s="40"/>
      <c r="BW4" s="40"/>
      <c r="BX4" s="40"/>
      <c r="BY4" s="40"/>
      <c r="BZ4" s="40"/>
      <c r="CA4" s="40"/>
      <c r="CB4" s="40"/>
      <c r="CC4" s="40"/>
    </row>
    <row r="5" spans="2:81"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BC5" s="39"/>
      <c r="BN5" s="40"/>
      <c r="BO5" s="40"/>
      <c r="BP5" s="40"/>
      <c r="BQ5" s="40"/>
      <c r="BR5" s="40"/>
      <c r="BS5" s="40"/>
      <c r="BT5" s="40"/>
      <c r="BU5" s="40"/>
      <c r="BV5" s="40"/>
      <c r="BW5" s="40"/>
      <c r="BX5" s="40"/>
      <c r="BY5" s="40"/>
      <c r="BZ5" s="40"/>
      <c r="CA5" s="40"/>
      <c r="CB5" s="40"/>
      <c r="CC5" s="40"/>
    </row>
    <row r="6" spans="2:81"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BC6" s="39"/>
      <c r="BN6" s="40"/>
      <c r="BO6" s="40"/>
      <c r="BP6" s="40"/>
      <c r="BQ6" s="40"/>
      <c r="BR6" s="40"/>
      <c r="BS6" s="40"/>
      <c r="BT6" s="40"/>
      <c r="BU6" s="40"/>
      <c r="BV6" s="40"/>
      <c r="BW6" s="40"/>
      <c r="BX6" s="40"/>
      <c r="BY6" s="40"/>
      <c r="BZ6" s="40"/>
      <c r="CA6" s="40"/>
      <c r="CB6" s="40"/>
      <c r="CC6" s="40"/>
    </row>
    <row r="7" spans="2:81"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BC7" s="39"/>
      <c r="BN7" s="40"/>
      <c r="BO7" s="40"/>
      <c r="BP7" s="40"/>
      <c r="BQ7" s="40"/>
      <c r="BR7" s="40"/>
      <c r="BS7" s="40"/>
      <c r="BT7" s="40"/>
      <c r="BU7" s="40"/>
      <c r="BV7" s="40"/>
      <c r="BW7" s="40"/>
      <c r="BX7" s="40"/>
      <c r="BY7" s="40"/>
      <c r="BZ7" s="40"/>
      <c r="CA7" s="40"/>
      <c r="CB7" s="40"/>
      <c r="CC7" s="40"/>
    </row>
    <row r="8" spans="2:81" ht="12" customHeight="1" x14ac:dyDescent="0.3">
      <c r="B8" s="42"/>
      <c r="C8" s="44"/>
      <c r="D8" s="42"/>
      <c r="E8" s="42"/>
      <c r="F8" s="42"/>
      <c r="G8" s="42"/>
      <c r="H8" s="42"/>
      <c r="I8" s="42"/>
      <c r="J8" s="42"/>
      <c r="K8" s="42"/>
      <c r="L8" s="42"/>
      <c r="M8" s="42"/>
      <c r="N8" s="42"/>
      <c r="O8" s="42"/>
      <c r="P8" s="42"/>
      <c r="Q8" s="44"/>
      <c r="R8" s="42"/>
      <c r="S8" s="42"/>
      <c r="T8" s="42"/>
      <c r="U8" s="42"/>
      <c r="V8" s="42"/>
      <c r="W8" s="42"/>
      <c r="X8" s="42"/>
      <c r="Y8" s="42"/>
      <c r="Z8" s="42"/>
      <c r="AA8" s="42"/>
      <c r="BC8" s="39"/>
      <c r="BN8" s="40"/>
      <c r="BO8" s="40"/>
      <c r="BP8" s="40"/>
      <c r="BQ8" s="40"/>
      <c r="BR8" s="40"/>
      <c r="BS8" s="40"/>
      <c r="BT8" s="40"/>
      <c r="BU8" s="40"/>
      <c r="BV8" s="40"/>
      <c r="BW8" s="40"/>
      <c r="BX8" s="40"/>
      <c r="BY8" s="40"/>
      <c r="BZ8" s="40"/>
      <c r="CA8" s="40"/>
      <c r="CB8" s="40"/>
      <c r="CC8" s="40"/>
    </row>
    <row r="9" spans="2:81"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BC9" s="39"/>
      <c r="BN9" s="40"/>
      <c r="BO9" s="40"/>
      <c r="BP9" s="40"/>
      <c r="BQ9" s="40"/>
      <c r="BR9" s="40"/>
      <c r="BS9" s="40"/>
      <c r="BT9" s="40"/>
      <c r="BU9" s="40"/>
      <c r="BV9" s="40"/>
      <c r="BW9" s="40"/>
      <c r="BX9" s="40"/>
      <c r="BY9" s="40"/>
      <c r="BZ9" s="40"/>
      <c r="CA9" s="40"/>
      <c r="CB9" s="40"/>
      <c r="CC9" s="40"/>
    </row>
    <row r="10" spans="2:81" x14ac:dyDescent="0.25">
      <c r="B10" s="42"/>
      <c r="C10" s="46"/>
      <c r="D10" s="42"/>
      <c r="E10" s="42"/>
      <c r="F10" s="42"/>
      <c r="G10" s="42"/>
      <c r="H10" s="42"/>
      <c r="I10" s="42"/>
      <c r="J10" s="42"/>
      <c r="K10" s="42"/>
      <c r="L10" s="42"/>
      <c r="M10" s="42"/>
      <c r="N10" s="42"/>
      <c r="O10" s="42"/>
      <c r="P10" s="42"/>
      <c r="Q10" s="42"/>
      <c r="R10" s="42"/>
      <c r="S10" s="42"/>
      <c r="T10" s="42"/>
      <c r="U10" s="42"/>
      <c r="V10" s="42"/>
      <c r="W10" s="42"/>
      <c r="X10" s="42"/>
      <c r="Y10" s="42"/>
      <c r="Z10" s="42"/>
      <c r="AA10" s="42"/>
      <c r="BC10" s="39"/>
      <c r="BE10" s="40" t="str">
        <f>VLOOKUP($BE$4, RefCauseofDeath, 3,FALSE)</f>
        <v>Total cardiovascular disease mortality, 35+ years</v>
      </c>
      <c r="BN10" s="40"/>
      <c r="BO10" s="40"/>
      <c r="BP10" s="40"/>
      <c r="BQ10" s="40"/>
      <c r="BR10" s="40"/>
      <c r="BS10" s="40"/>
      <c r="BT10" s="40"/>
      <c r="BU10" s="40"/>
      <c r="BV10" s="40"/>
      <c r="BW10" s="40"/>
      <c r="BX10" s="40"/>
      <c r="BY10" s="40"/>
      <c r="BZ10" s="40"/>
      <c r="CA10" s="40"/>
      <c r="CB10" s="40"/>
      <c r="CC10" s="40"/>
    </row>
    <row r="11" spans="2:81"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BC11" s="39"/>
      <c r="BN11" s="40"/>
      <c r="BO11" s="40"/>
      <c r="BP11" s="40"/>
      <c r="BQ11" s="40"/>
      <c r="BR11" s="40"/>
      <c r="BS11" s="40"/>
      <c r="BT11" s="40"/>
      <c r="BU11" s="40"/>
      <c r="BV11" s="40"/>
      <c r="BW11" s="40"/>
      <c r="BX11" s="40"/>
      <c r="BY11" s="40"/>
      <c r="BZ11" s="40"/>
      <c r="CA11" s="40"/>
      <c r="CB11" s="40"/>
      <c r="CC11" s="40"/>
    </row>
    <row r="12" spans="2:81"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BC12" s="39"/>
      <c r="BE12" s="40" t="s">
        <v>74</v>
      </c>
      <c r="BF12" s="40" t="s">
        <v>71</v>
      </c>
      <c r="BG12" s="40" t="s">
        <v>73</v>
      </c>
      <c r="BN12" s="40"/>
      <c r="BO12" s="40"/>
      <c r="BP12" s="40"/>
      <c r="BQ12" s="40"/>
      <c r="BR12" s="40"/>
      <c r="BS12" s="40"/>
      <c r="BT12" s="40"/>
      <c r="BU12" s="40"/>
      <c r="BV12" s="40"/>
      <c r="BW12" s="40"/>
      <c r="BX12" s="40"/>
      <c r="BY12" s="40"/>
      <c r="BZ12" s="40"/>
      <c r="CA12" s="40"/>
      <c r="CB12" s="40"/>
      <c r="CC12" s="40"/>
    </row>
    <row r="13" spans="2:81"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BC13" s="39"/>
      <c r="BN13" s="40"/>
      <c r="BO13" s="40"/>
      <c r="BP13" s="40"/>
      <c r="BQ13" s="40"/>
      <c r="BR13" s="40"/>
      <c r="BS13" s="40"/>
      <c r="BT13" s="40"/>
      <c r="BU13" s="40"/>
      <c r="BV13" s="40"/>
      <c r="BW13" s="40"/>
      <c r="BX13" s="40"/>
      <c r="BY13" s="40"/>
      <c r="BZ13" s="40"/>
      <c r="CA13" s="40"/>
      <c r="CB13" s="40"/>
      <c r="CC13" s="40"/>
    </row>
    <row r="14" spans="2:81"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BC14" s="39"/>
      <c r="BE14" s="40" t="s">
        <v>111</v>
      </c>
      <c r="BN14" s="40"/>
      <c r="BO14" s="40"/>
      <c r="BP14" s="40"/>
      <c r="BQ14" s="40"/>
      <c r="BR14" s="40"/>
      <c r="BS14" s="40"/>
      <c r="BT14" s="40"/>
      <c r="BU14" s="40"/>
      <c r="BV14" s="40"/>
      <c r="BW14" s="40"/>
      <c r="BX14" s="40"/>
      <c r="BY14" s="40"/>
      <c r="BZ14" s="40"/>
      <c r="CA14" s="40"/>
      <c r="CB14" s="40"/>
      <c r="CC14" s="40"/>
    </row>
    <row r="15" spans="2:81"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BC15" s="39"/>
      <c r="BE15" s="40" t="s">
        <v>37</v>
      </c>
      <c r="BN15" s="40"/>
      <c r="BO15" s="40"/>
      <c r="BP15" s="40"/>
      <c r="BQ15" s="40"/>
      <c r="BR15" s="40"/>
      <c r="BS15" s="40"/>
      <c r="BT15" s="40"/>
      <c r="BU15" s="40"/>
      <c r="BV15" s="40"/>
      <c r="BW15" s="40"/>
      <c r="BX15" s="40"/>
      <c r="BY15" s="40"/>
      <c r="BZ15" s="40"/>
      <c r="CA15" s="40"/>
      <c r="CB15" s="40"/>
      <c r="CC15" s="40"/>
    </row>
    <row r="16" spans="2:81"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BC16" s="39"/>
      <c r="BE16" s="48"/>
      <c r="BN16" s="40"/>
      <c r="BO16" s="40"/>
      <c r="BP16" s="40"/>
      <c r="BQ16" s="40"/>
      <c r="BR16" s="40"/>
      <c r="BS16" s="40"/>
      <c r="BT16" s="40"/>
      <c r="BU16" s="40"/>
      <c r="BV16" s="40"/>
      <c r="BW16" s="40"/>
      <c r="BX16" s="40"/>
      <c r="BY16" s="40"/>
      <c r="BZ16" s="40"/>
      <c r="CA16" s="40"/>
      <c r="CB16" s="40"/>
      <c r="CC16" s="40"/>
    </row>
    <row r="17" spans="2:81"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BC17" s="39"/>
      <c r="BE17" s="49"/>
      <c r="BN17" s="40"/>
      <c r="BO17" s="40"/>
      <c r="BP17" s="40"/>
      <c r="BQ17" s="40"/>
      <c r="BR17" s="40"/>
      <c r="BS17" s="40"/>
      <c r="BT17" s="40"/>
      <c r="BU17" s="40"/>
      <c r="BV17" s="40"/>
      <c r="BW17" s="40"/>
      <c r="BX17" s="40"/>
      <c r="BY17" s="40"/>
      <c r="BZ17" s="40"/>
      <c r="CA17" s="40"/>
      <c r="CB17" s="40"/>
      <c r="CC17" s="40"/>
    </row>
    <row r="18" spans="2:81"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BC18" s="39"/>
      <c r="BN18" s="40"/>
      <c r="BO18" s="40"/>
      <c r="BP18" s="40"/>
      <c r="BQ18" s="40"/>
      <c r="BR18" s="40"/>
      <c r="BS18" s="40"/>
      <c r="BT18" s="40"/>
      <c r="BU18" s="40"/>
      <c r="BV18" s="40"/>
      <c r="BW18" s="40"/>
      <c r="BX18" s="40"/>
      <c r="BY18" s="40"/>
      <c r="BZ18" s="40"/>
      <c r="CA18" s="40"/>
      <c r="CB18" s="40"/>
      <c r="CC18" s="40"/>
    </row>
    <row r="19" spans="2:81"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BC19" s="39"/>
      <c r="BE19" s="40" t="str">
        <f>IF(C33="Intentional self-harm", "(includes suicide)", "")</f>
        <v/>
      </c>
      <c r="BN19" s="40"/>
      <c r="BO19" s="40"/>
      <c r="BP19" s="40"/>
      <c r="BQ19" s="40"/>
      <c r="BR19" s="40"/>
      <c r="BS19" s="40"/>
      <c r="BT19" s="40"/>
      <c r="BU19" s="40"/>
      <c r="BV19" s="40"/>
      <c r="BW19" s="40"/>
      <c r="BX19" s="40"/>
      <c r="BY19" s="40"/>
      <c r="BZ19" s="40"/>
      <c r="CA19" s="40"/>
      <c r="CB19" s="40"/>
      <c r="CC19" s="40"/>
    </row>
    <row r="20" spans="2:81"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BC20" s="39"/>
      <c r="BN20" s="40"/>
      <c r="BO20" s="40"/>
      <c r="BP20" s="40"/>
      <c r="BQ20" s="40"/>
      <c r="BR20" s="40"/>
      <c r="BS20" s="40"/>
      <c r="BT20" s="40"/>
      <c r="BU20" s="40"/>
      <c r="BV20" s="40"/>
      <c r="BW20" s="40"/>
      <c r="BX20" s="40"/>
      <c r="BY20" s="40"/>
      <c r="BZ20" s="40"/>
      <c r="CA20" s="40"/>
      <c r="CB20" s="40"/>
      <c r="CC20" s="40"/>
    </row>
    <row r="21" spans="2:81"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BC21" s="39"/>
      <c r="BN21" s="40"/>
      <c r="BO21" s="40"/>
      <c r="BP21" s="40"/>
      <c r="BQ21" s="40"/>
      <c r="BR21" s="40"/>
      <c r="BS21" s="40"/>
      <c r="BT21" s="40"/>
      <c r="BU21" s="40"/>
      <c r="BV21" s="40"/>
      <c r="BW21" s="40"/>
      <c r="BX21" s="40"/>
      <c r="BY21" s="40"/>
      <c r="BZ21" s="40"/>
      <c r="CA21" s="40"/>
      <c r="CB21" s="40"/>
      <c r="CC21" s="40"/>
    </row>
    <row r="22" spans="2:81"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BC22" s="39"/>
      <c r="BN22" s="40"/>
      <c r="BO22" s="40"/>
      <c r="BP22" s="40"/>
      <c r="BQ22" s="40"/>
      <c r="BR22" s="40"/>
      <c r="BS22" s="40"/>
      <c r="BT22" s="40"/>
      <c r="BU22" s="40"/>
      <c r="BV22" s="40"/>
      <c r="BW22" s="40"/>
      <c r="BX22" s="40"/>
      <c r="BY22" s="40"/>
      <c r="BZ22" s="40"/>
      <c r="CA22" s="40"/>
      <c r="CB22" s="40"/>
      <c r="CC22" s="40"/>
    </row>
    <row r="23" spans="2:81"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BC23" s="39"/>
      <c r="BN23" s="40"/>
      <c r="BO23" s="40"/>
      <c r="BP23" s="40"/>
      <c r="BQ23" s="40"/>
      <c r="BR23" s="40"/>
      <c r="BS23" s="40"/>
      <c r="BT23" s="40"/>
      <c r="BU23" s="40"/>
      <c r="BV23" s="40"/>
      <c r="BW23" s="40"/>
      <c r="BX23" s="40"/>
      <c r="BY23" s="40"/>
      <c r="BZ23" s="40"/>
      <c r="CA23" s="40"/>
      <c r="CB23" s="40"/>
      <c r="CC23" s="40"/>
    </row>
    <row r="24" spans="2:81"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BC24" s="39"/>
      <c r="BN24" s="40"/>
      <c r="BO24" s="40"/>
      <c r="BP24" s="40"/>
      <c r="BQ24" s="40"/>
      <c r="BR24" s="40"/>
      <c r="BS24" s="40"/>
      <c r="BT24" s="40"/>
      <c r="BU24" s="40"/>
      <c r="BV24" s="40"/>
      <c r="BW24" s="40"/>
      <c r="BX24" s="40"/>
      <c r="BY24" s="40"/>
      <c r="BZ24" s="40"/>
      <c r="CA24" s="40"/>
      <c r="CB24" s="40"/>
      <c r="CC24" s="40"/>
    </row>
    <row r="25" spans="2:81"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BC25" s="39"/>
      <c r="BN25" s="40"/>
      <c r="BO25" s="40"/>
      <c r="BP25" s="40"/>
      <c r="BQ25" s="40"/>
      <c r="BR25" s="40"/>
      <c r="BS25" s="40"/>
      <c r="BT25" s="40"/>
      <c r="BU25" s="40"/>
      <c r="BV25" s="40"/>
      <c r="BW25" s="40"/>
      <c r="BX25" s="40"/>
      <c r="BY25" s="40"/>
      <c r="BZ25" s="40"/>
      <c r="CA25" s="40"/>
      <c r="CB25" s="40"/>
      <c r="CC25" s="40"/>
    </row>
    <row r="26" spans="2:81"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BC26" s="39"/>
      <c r="BN26" s="40"/>
      <c r="BO26" s="40"/>
      <c r="BP26" s="40"/>
      <c r="BQ26" s="40"/>
      <c r="BR26" s="40"/>
      <c r="BS26" s="40"/>
      <c r="BT26" s="40"/>
      <c r="BU26" s="40"/>
      <c r="BV26" s="40"/>
      <c r="BW26" s="40"/>
      <c r="BX26" s="40"/>
      <c r="BY26" s="40"/>
      <c r="BZ26" s="40"/>
      <c r="CA26" s="40"/>
      <c r="CB26" s="40"/>
      <c r="CC26" s="40"/>
    </row>
    <row r="27" spans="2:81"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BC27" s="39"/>
      <c r="BN27" s="40"/>
      <c r="BO27" s="40"/>
      <c r="BP27" s="40"/>
      <c r="BQ27" s="40"/>
      <c r="BR27" s="40"/>
      <c r="BS27" s="40"/>
      <c r="BT27" s="40"/>
      <c r="BU27" s="40"/>
      <c r="BV27" s="40"/>
      <c r="BW27" s="40"/>
      <c r="BX27" s="40"/>
      <c r="BY27" s="40"/>
      <c r="BZ27" s="40"/>
      <c r="CA27" s="40"/>
      <c r="CB27" s="40"/>
      <c r="CC27" s="40"/>
    </row>
    <row r="28" spans="2:81"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BC28" s="39"/>
      <c r="BN28" s="40"/>
      <c r="BO28" s="40"/>
      <c r="BP28" s="40"/>
      <c r="BQ28" s="40"/>
      <c r="BR28" s="40"/>
      <c r="BS28" s="40"/>
      <c r="BT28" s="40"/>
      <c r="BU28" s="40"/>
      <c r="BV28" s="40"/>
      <c r="BW28" s="40"/>
      <c r="BX28" s="40"/>
      <c r="BY28" s="40"/>
      <c r="BZ28" s="40"/>
      <c r="CA28" s="40"/>
      <c r="CB28" s="40"/>
      <c r="CC28" s="40"/>
    </row>
    <row r="29" spans="2:81" x14ac:dyDescent="0.25">
      <c r="B29" s="50"/>
      <c r="C29" s="50"/>
      <c r="D29" s="50"/>
      <c r="E29" s="50"/>
      <c r="F29" s="50"/>
      <c r="G29" s="50"/>
      <c r="H29" s="50"/>
      <c r="I29" s="42"/>
      <c r="J29" s="42"/>
      <c r="K29" s="42"/>
      <c r="L29" s="42"/>
      <c r="M29" s="42"/>
      <c r="N29" s="42"/>
      <c r="O29" s="42"/>
      <c r="P29" s="42"/>
      <c r="Q29" s="42"/>
      <c r="R29" s="42"/>
      <c r="S29" s="42"/>
      <c r="T29" s="42"/>
      <c r="U29" s="42"/>
      <c r="V29" s="42"/>
      <c r="W29" s="42"/>
      <c r="X29" s="42"/>
      <c r="Y29" s="42"/>
      <c r="Z29" s="42"/>
      <c r="AA29" s="42"/>
      <c r="BC29" s="39"/>
      <c r="BE29" s="40" t="str">
        <f>VLOOKUP(BE4, RefCauseofDeath, 3, FALSE)</f>
        <v>Total cardiovascular disease mortality, 35+ years</v>
      </c>
      <c r="BN29" s="40"/>
      <c r="BO29" s="40"/>
      <c r="BP29" s="40"/>
      <c r="BQ29" s="40"/>
      <c r="BR29" s="40"/>
      <c r="BS29" s="40"/>
      <c r="BT29" s="40"/>
      <c r="BU29" s="40"/>
      <c r="BV29" s="40"/>
      <c r="BW29" s="40"/>
      <c r="BX29" s="40"/>
      <c r="BY29" s="40"/>
      <c r="BZ29" s="40"/>
      <c r="CA29" s="40"/>
      <c r="CB29" s="40"/>
      <c r="CC29" s="40"/>
    </row>
    <row r="30" spans="2:81"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Y30" s="42"/>
      <c r="Z30" s="42"/>
      <c r="AA30" s="42"/>
      <c r="BC30" s="39"/>
      <c r="BN30" s="40"/>
      <c r="BO30" s="40"/>
      <c r="BP30" s="40"/>
      <c r="BQ30" s="40"/>
      <c r="BR30" s="40"/>
      <c r="BS30" s="40"/>
      <c r="BT30" s="40"/>
      <c r="BU30" s="40"/>
      <c r="BV30" s="40"/>
      <c r="BW30" s="40"/>
      <c r="BX30" s="40"/>
      <c r="BY30" s="40"/>
      <c r="BZ30" s="40"/>
      <c r="CA30" s="40"/>
      <c r="CB30" s="40"/>
      <c r="CC30" s="40"/>
    </row>
    <row r="31" spans="2:81"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Y31" s="43"/>
      <c r="Z31" s="43"/>
      <c r="AA31" s="43"/>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47"/>
      <c r="BE31" s="47" t="s">
        <v>112</v>
      </c>
      <c r="BF31" s="47"/>
      <c r="BG31" s="47"/>
      <c r="BH31" s="47"/>
      <c r="BI31" s="47"/>
      <c r="BJ31" s="47"/>
      <c r="BK31" s="47"/>
      <c r="BL31" s="47"/>
      <c r="BM31" s="47"/>
      <c r="BN31" s="47"/>
      <c r="BO31" s="47"/>
      <c r="BP31" s="47"/>
      <c r="BQ31" s="47"/>
      <c r="BR31" s="47" t="s">
        <v>42</v>
      </c>
      <c r="BS31" s="47"/>
      <c r="BT31" s="47"/>
      <c r="BU31" s="47"/>
      <c r="BV31" s="47"/>
      <c r="BW31" s="47"/>
      <c r="BX31" s="47"/>
      <c r="BY31" s="47"/>
      <c r="BZ31" s="47"/>
      <c r="CA31" s="47"/>
      <c r="CB31" s="47"/>
      <c r="CC31" s="47"/>
    </row>
    <row r="32" spans="2:81"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Y32" s="42"/>
      <c r="Z32" s="42"/>
      <c r="AA32" s="42"/>
      <c r="BC32" s="39"/>
      <c r="BN32" s="40"/>
      <c r="BO32" s="40"/>
      <c r="BP32" s="40"/>
      <c r="BQ32" s="40"/>
      <c r="BR32" s="40"/>
      <c r="BS32" s="40"/>
      <c r="BT32" s="40"/>
      <c r="BU32" s="40"/>
      <c r="BV32" s="40"/>
      <c r="BW32" s="40"/>
      <c r="BX32" s="40"/>
      <c r="BY32" s="40"/>
      <c r="BZ32" s="40"/>
      <c r="CA32" s="40"/>
      <c r="CB32" s="40"/>
      <c r="CC32" s="40"/>
    </row>
    <row r="33" spans="2:81" s="54" customFormat="1" ht="26.25" customHeight="1" x14ac:dyDescent="0.3">
      <c r="B33" s="50"/>
      <c r="C33" s="44" t="str">
        <f>VLOOKUP(BE4, RefCauseofDeath, 3, FALSE)</f>
        <v>Total cardiovascular disease mortality, 35+ years</v>
      </c>
      <c r="D33" s="42"/>
      <c r="E33" s="42"/>
      <c r="F33" s="42"/>
      <c r="G33" s="42"/>
      <c r="H33" s="42"/>
      <c r="I33" s="50"/>
      <c r="J33" s="50"/>
      <c r="K33" s="50"/>
      <c r="L33" s="50"/>
      <c r="M33" s="50"/>
      <c r="N33" s="50"/>
      <c r="O33" s="50"/>
      <c r="P33" s="50"/>
      <c r="Q33" s="53"/>
      <c r="R33" s="44" t="str">
        <f>VLOOKUP(BE4, RefCauseofDeath,3,FALSE)</f>
        <v>Total cardiovascular disease mortality, 35+ years</v>
      </c>
      <c r="S33" s="42"/>
      <c r="T33" s="42"/>
      <c r="U33" s="42"/>
      <c r="V33" s="42"/>
      <c r="W33" s="42"/>
      <c r="X33" s="50"/>
      <c r="Y33" s="50"/>
      <c r="Z33" s="50"/>
      <c r="AA33" s="50"/>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9"/>
      <c r="BE33" s="59"/>
      <c r="BF33" s="59" t="s">
        <v>8</v>
      </c>
      <c r="BG33" s="59" t="s">
        <v>11</v>
      </c>
      <c r="BH33" s="59" t="s">
        <v>12</v>
      </c>
      <c r="BI33" s="59" t="s">
        <v>13</v>
      </c>
      <c r="BJ33" s="59"/>
      <c r="BK33" s="59"/>
      <c r="BL33" s="59"/>
      <c r="BM33" s="59"/>
      <c r="BN33" s="59"/>
      <c r="BO33" s="59"/>
      <c r="BP33" s="59"/>
      <c r="BQ33" s="59"/>
      <c r="BR33" s="59"/>
      <c r="BS33" s="59" t="s">
        <v>8</v>
      </c>
      <c r="BT33" s="59" t="s">
        <v>40</v>
      </c>
      <c r="BU33" s="59"/>
      <c r="BV33" s="59" t="s">
        <v>13</v>
      </c>
      <c r="BW33" s="59"/>
      <c r="BX33" s="59"/>
      <c r="BY33" s="59"/>
      <c r="BZ33" s="59"/>
      <c r="CA33" s="59"/>
      <c r="CB33" s="59"/>
      <c r="CC33" s="59"/>
    </row>
    <row r="34" spans="2:81" ht="12" customHeight="1" x14ac:dyDescent="0.25">
      <c r="B34" s="42"/>
      <c r="C34" s="42" t="str">
        <f>BE19</f>
        <v/>
      </c>
      <c r="D34" s="42"/>
      <c r="E34" s="42"/>
      <c r="F34" s="42"/>
      <c r="G34" s="42"/>
      <c r="H34" s="42"/>
      <c r="I34" s="42"/>
      <c r="J34" s="42"/>
      <c r="K34" s="42"/>
      <c r="L34" s="42"/>
      <c r="M34" s="42"/>
      <c r="N34" s="42"/>
      <c r="O34" s="42"/>
      <c r="P34" s="42"/>
      <c r="Q34" s="60"/>
      <c r="R34" s="42" t="str">
        <f>BE19</f>
        <v/>
      </c>
      <c r="S34" s="42"/>
      <c r="T34" s="42"/>
      <c r="U34" s="42"/>
      <c r="V34" s="42"/>
      <c r="W34" s="42"/>
      <c r="X34" s="42"/>
      <c r="Y34" s="42"/>
      <c r="Z34" s="42"/>
      <c r="AA34" s="42"/>
      <c r="BC34" s="39"/>
      <c r="BN34" s="40"/>
      <c r="BO34" s="40"/>
      <c r="BP34" s="40"/>
      <c r="BQ34" s="40"/>
      <c r="BR34" s="40"/>
      <c r="BS34" s="40"/>
      <c r="BT34" s="40"/>
      <c r="BU34" s="40"/>
      <c r="BV34" s="40"/>
      <c r="BW34" s="40"/>
      <c r="BX34" s="40"/>
      <c r="BY34" s="40"/>
      <c r="BZ34" s="40"/>
      <c r="CA34" s="40"/>
      <c r="CB34" s="40"/>
      <c r="CC34" s="40"/>
    </row>
    <row r="35" spans="2:81" s="54" customFormat="1" x14ac:dyDescent="0.25">
      <c r="B35" s="50"/>
      <c r="C35" s="61" t="s">
        <v>124</v>
      </c>
      <c r="D35" s="61"/>
      <c r="E35" s="61"/>
      <c r="F35" s="61"/>
      <c r="G35" s="61"/>
      <c r="H35" s="61"/>
      <c r="I35" s="50"/>
      <c r="J35" s="50"/>
      <c r="K35" s="50"/>
      <c r="L35" s="50"/>
      <c r="M35" s="50"/>
      <c r="N35" s="50"/>
      <c r="O35" s="50"/>
      <c r="P35" s="50"/>
      <c r="Q35" s="50"/>
      <c r="R35" s="61" t="s">
        <v>125</v>
      </c>
      <c r="S35" s="50"/>
      <c r="T35" s="50"/>
      <c r="U35" s="50"/>
      <c r="V35" s="50"/>
      <c r="W35" s="50"/>
      <c r="X35" s="50"/>
      <c r="Y35" s="50"/>
      <c r="Z35" s="50"/>
      <c r="AA35" s="50"/>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40" t="s">
        <v>5</v>
      </c>
      <c r="BE35" s="59" t="s">
        <v>94</v>
      </c>
      <c r="BF35" s="59">
        <v>1996</v>
      </c>
      <c r="BG35" s="59">
        <f t="shared" ref="BG35:BG51" si="0">IFERROR(VALUE(FIXED(VLOOKUP($BF35&amp;$BE$29&amp;$BE$12&amp;"Maori",ethnicdata,7,FALSE),1)),NA())</f>
        <v>577.4</v>
      </c>
      <c r="BH35" s="59">
        <f t="shared" ref="BH35:BH51" si="1">IFERROR(VALUE(FIXED(VLOOKUP($BF35&amp;$BE$29&amp;$BE$12&amp;"nonMaori",ethnicdata,7,FALSE),1)),NA())</f>
        <v>240.4</v>
      </c>
      <c r="BI35" s="59">
        <f>MAX(BG35:BH86)</f>
        <v>727.6</v>
      </c>
      <c r="BJ35" s="59"/>
      <c r="BK35" s="59"/>
      <c r="BL35" s="59"/>
      <c r="BM35" s="59"/>
      <c r="BN35" s="59"/>
      <c r="BO35" s="59"/>
      <c r="BP35" s="59"/>
      <c r="BQ35" s="40" t="s">
        <v>5</v>
      </c>
      <c r="BR35" s="59" t="s">
        <v>94</v>
      </c>
      <c r="BS35" s="59">
        <v>1996</v>
      </c>
      <c r="BT35" s="59">
        <f t="shared" ref="BT35:BT51" si="2">IFERROR(VALUE(FIXED(VLOOKUP($BF35&amp;$BE$29&amp;$BE$12&amp;"Maori",ethnicdata,10,FALSE),2)),NA())</f>
        <v>2.4</v>
      </c>
      <c r="BU35" s="59"/>
      <c r="BV35" s="59">
        <f>MAX(BT35:BT86)</f>
        <v>2.68</v>
      </c>
      <c r="BW35" s="59"/>
      <c r="BX35" s="59"/>
      <c r="BY35" s="59"/>
      <c r="BZ35" s="59"/>
      <c r="CA35" s="59"/>
      <c r="CB35" s="59"/>
      <c r="CC35" s="59"/>
    </row>
    <row r="36" spans="2:81" x14ac:dyDescent="0.2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BC36" s="39"/>
      <c r="BE36" s="64" t="s">
        <v>95</v>
      </c>
      <c r="BF36" s="40">
        <v>1997</v>
      </c>
      <c r="BG36" s="59">
        <f t="shared" si="0"/>
        <v>555.79999999999995</v>
      </c>
      <c r="BH36" s="59">
        <f t="shared" si="1"/>
        <v>229.5</v>
      </c>
      <c r="BI36" s="40">
        <f>MIN(BG35:BH86)</f>
        <v>88.2</v>
      </c>
      <c r="BN36" s="40"/>
      <c r="BO36" s="40"/>
      <c r="BP36" s="40"/>
      <c r="BQ36" s="40"/>
      <c r="BR36" s="64" t="s">
        <v>95</v>
      </c>
      <c r="BS36" s="40">
        <v>1997</v>
      </c>
      <c r="BT36" s="59">
        <f t="shared" si="2"/>
        <v>2.42</v>
      </c>
      <c r="BU36" s="59"/>
      <c r="BV36" s="40">
        <f>MIN(BT35:BT86)</f>
        <v>2.04</v>
      </c>
      <c r="BW36" s="40"/>
      <c r="BX36" s="40"/>
      <c r="BY36" s="40"/>
      <c r="BZ36" s="40"/>
      <c r="CA36" s="59"/>
      <c r="CB36" s="59"/>
      <c r="CC36" s="40"/>
    </row>
    <row r="37" spans="2:81" s="69" customFormat="1" x14ac:dyDescent="0.25">
      <c r="B37" s="65"/>
      <c r="C37" s="66" t="s">
        <v>8</v>
      </c>
      <c r="D37" s="106" t="s">
        <v>16</v>
      </c>
      <c r="E37" s="106"/>
      <c r="F37" s="106"/>
      <c r="G37" s="106" t="s">
        <v>14</v>
      </c>
      <c r="H37" s="106"/>
      <c r="I37" s="106"/>
      <c r="J37" s="106" t="s">
        <v>17</v>
      </c>
      <c r="K37" s="106"/>
      <c r="L37" s="106"/>
      <c r="M37" s="106" t="s">
        <v>15</v>
      </c>
      <c r="N37" s="106"/>
      <c r="O37" s="106"/>
      <c r="P37" s="65"/>
      <c r="Q37" s="65"/>
      <c r="R37" s="67" t="s">
        <v>8</v>
      </c>
      <c r="S37" s="107" t="s">
        <v>43</v>
      </c>
      <c r="T37" s="107"/>
      <c r="U37" s="107"/>
      <c r="V37" s="107" t="s">
        <v>44</v>
      </c>
      <c r="W37" s="107"/>
      <c r="X37" s="107"/>
      <c r="Y37" s="65"/>
      <c r="Z37" s="65"/>
      <c r="AA37" s="65"/>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3"/>
      <c r="BE37" s="73" t="s">
        <v>96</v>
      </c>
      <c r="BF37" s="73">
        <v>1998</v>
      </c>
      <c r="BG37" s="59">
        <f t="shared" si="0"/>
        <v>533.70000000000005</v>
      </c>
      <c r="BH37" s="59">
        <f t="shared" si="1"/>
        <v>217.3</v>
      </c>
      <c r="BI37" s="73"/>
      <c r="BJ37" s="73"/>
      <c r="BK37" s="73"/>
      <c r="BL37" s="73"/>
      <c r="BM37" s="73"/>
      <c r="BN37" s="73"/>
      <c r="BO37" s="73"/>
      <c r="BP37" s="73"/>
      <c r="BQ37" s="73"/>
      <c r="BR37" s="73" t="s">
        <v>96</v>
      </c>
      <c r="BS37" s="73">
        <v>1998</v>
      </c>
      <c r="BT37" s="59">
        <f t="shared" si="2"/>
        <v>2.46</v>
      </c>
      <c r="BU37" s="59"/>
      <c r="BV37" s="73"/>
      <c r="BW37" s="73"/>
      <c r="BX37" s="73"/>
      <c r="BY37" s="73"/>
      <c r="BZ37" s="73"/>
      <c r="CA37" s="59"/>
      <c r="CB37" s="59"/>
      <c r="CC37" s="73"/>
    </row>
    <row r="38" spans="2:81" x14ac:dyDescent="0.25">
      <c r="B38" s="42"/>
      <c r="C38" s="60"/>
      <c r="D38" s="74" t="s">
        <v>19</v>
      </c>
      <c r="E38" s="75" t="s">
        <v>20</v>
      </c>
      <c r="F38" s="75" t="s">
        <v>21</v>
      </c>
      <c r="G38" s="74" t="s">
        <v>19</v>
      </c>
      <c r="H38" s="75" t="s">
        <v>20</v>
      </c>
      <c r="I38" s="75" t="s">
        <v>21</v>
      </c>
      <c r="J38" s="74" t="s">
        <v>19</v>
      </c>
      <c r="K38" s="75" t="s">
        <v>20</v>
      </c>
      <c r="L38" s="75" t="s">
        <v>21</v>
      </c>
      <c r="M38" s="74" t="s">
        <v>19</v>
      </c>
      <c r="N38" s="75" t="s">
        <v>20</v>
      </c>
      <c r="O38" s="75" t="s">
        <v>21</v>
      </c>
      <c r="P38" s="42"/>
      <c r="Q38" s="42"/>
      <c r="R38" s="42"/>
      <c r="S38" s="74" t="s">
        <v>38</v>
      </c>
      <c r="T38" s="75" t="s">
        <v>20</v>
      </c>
      <c r="U38" s="75" t="s">
        <v>21</v>
      </c>
      <c r="V38" s="74" t="s">
        <v>38</v>
      </c>
      <c r="W38" s="75" t="s">
        <v>20</v>
      </c>
      <c r="X38" s="75" t="s">
        <v>21</v>
      </c>
      <c r="Y38" s="42"/>
      <c r="Z38" s="42"/>
      <c r="AA38" s="42"/>
      <c r="BC38" s="39"/>
      <c r="BE38" s="64" t="s">
        <v>97</v>
      </c>
      <c r="BF38" s="40">
        <v>1999</v>
      </c>
      <c r="BG38" s="59">
        <f t="shared" si="0"/>
        <v>514.1</v>
      </c>
      <c r="BH38" s="59">
        <f t="shared" si="1"/>
        <v>210.3</v>
      </c>
      <c r="BN38" s="40"/>
      <c r="BO38" s="40"/>
      <c r="BP38" s="40"/>
      <c r="BQ38" s="40"/>
      <c r="BR38" s="64" t="s">
        <v>97</v>
      </c>
      <c r="BS38" s="40">
        <v>1999</v>
      </c>
      <c r="BT38" s="59">
        <f t="shared" si="2"/>
        <v>2.44</v>
      </c>
      <c r="BU38" s="59"/>
      <c r="BV38" s="40"/>
      <c r="BW38" s="40"/>
      <c r="BX38" s="40"/>
      <c r="BY38" s="40"/>
      <c r="BZ38" s="40"/>
      <c r="CA38" s="59"/>
      <c r="CB38" s="59"/>
      <c r="CC38" s="40"/>
    </row>
    <row r="39" spans="2:81" x14ac:dyDescent="0.25">
      <c r="B39" s="42"/>
      <c r="C39" s="42" t="s">
        <v>94</v>
      </c>
      <c r="D39" s="97">
        <f t="shared" ref="D39:D55" si="3">IFERROR(VALUE(FIXED(VLOOKUP($BF35&amp;$C$33&amp;$BG$12&amp;"Maori",ethnicdata,7,FALSE),1)),"N/A")</f>
        <v>727.6</v>
      </c>
      <c r="E39" s="98">
        <f>IFERROR(VALUE(FIXED(VLOOKUP($BF35&amp;$C$33&amp;$BG$12&amp;"Maori",ethnicdata,6,FALSE),1)),"N/A")</f>
        <v>691</v>
      </c>
      <c r="F39" s="98">
        <f t="shared" ref="F39:F55" si="4">IFERROR(VALUE(FIXED(VLOOKUP($BF35&amp;$C$33&amp;$BG$12&amp;"Maori",ethnicdata,8,FALSE),1)),"N/A")</f>
        <v>765.6</v>
      </c>
      <c r="G39" s="97">
        <f t="shared" ref="G39:G55" si="5">IFERROR(VALUE(FIXED(VLOOKUP($BF35&amp;$C$33&amp;$BF$12&amp;"Maori",ethnicdata,7,FALSE),1)),"N/A")</f>
        <v>442</v>
      </c>
      <c r="H39" s="98">
        <f t="shared" ref="H39:H55" si="6">IFERROR(VALUE(FIXED(VLOOKUP($BF35&amp;$C$33&amp;$BF$12&amp;"Maori",ethnicdata,6,FALSE),1)),"N/A")</f>
        <v>415.9</v>
      </c>
      <c r="I39" s="98">
        <f t="shared" ref="I39:I55" si="7">IFERROR(VALUE(FIXED(VLOOKUP($BF35&amp;$C$33&amp;$BF$12&amp;"Maori",ethnicdata,8,FALSE),1)),"N/A")</f>
        <v>469.3</v>
      </c>
      <c r="J39" s="97">
        <f t="shared" ref="J39:J55" si="8">IFERROR(VALUE(FIXED(VLOOKUP($BF35&amp;$C$33&amp;$BG$12&amp;"nonMaori",ethnicdata,7,FALSE),1)),"N/A")</f>
        <v>323.39999999999998</v>
      </c>
      <c r="K39" s="98">
        <f t="shared" ref="K39:K55" si="9">IFERROR(VALUE(FIXED(VLOOKUP($BF35&amp;$C$33&amp;$BG$12&amp;"nonMaori",ethnicdata,6,FALSE),1)),"N/A")</f>
        <v>318.39999999999998</v>
      </c>
      <c r="L39" s="98">
        <f t="shared" ref="L39:L55" si="10">IFERROR(VALUE(FIXED(VLOOKUP($BF35&amp;$C$33&amp;$BG$12&amp;"nonMaori",ethnicdata,8,FALSE),1)),"N/A")</f>
        <v>328.6</v>
      </c>
      <c r="M39" s="97">
        <f t="shared" ref="M39:M55" si="11">IFERROR(VALUE(FIXED(VLOOKUP($BF35&amp;$C$33&amp;$BF$12&amp;"nonMaori",ethnicdata,7,FALSE),1)),"N/A")</f>
        <v>167.4</v>
      </c>
      <c r="N39" s="98">
        <f t="shared" ref="N39:N55" si="12">IFERROR(VALUE(FIXED(VLOOKUP($BF35&amp;$C$33&amp;$BF$12&amp;"nonMaori",ethnicdata,6,FALSE),1)),"N/A")</f>
        <v>164.8</v>
      </c>
      <c r="O39" s="98">
        <f t="shared" ref="O39:O55" si="13">IFERROR(VALUE(FIXED(VLOOKUP($BF35&amp;$C$33&amp;$BF$12&amp;"nonMaori",ethnicdata,8,FALSE),1)),"N/A")</f>
        <v>170</v>
      </c>
      <c r="P39" s="42"/>
      <c r="Q39" s="42"/>
      <c r="R39" s="42" t="s">
        <v>94</v>
      </c>
      <c r="S39" s="74">
        <f t="shared" ref="S39:S55" si="14">IFERROR(VALUE(FIXED(VLOOKUP($BF35&amp;$R$33&amp;$BG$12&amp;"Maori",ethnicdata,10,FALSE),2)),"N/A")</f>
        <v>2.25</v>
      </c>
      <c r="T39" s="99">
        <f t="shared" ref="T39:T55" si="15">IFERROR(VALUE(FIXED(VLOOKUP($BF35&amp;$R$33&amp;$BG$12&amp;"Maori",ethnicdata,9,FALSE),2)),"N/A")</f>
        <v>2.13</v>
      </c>
      <c r="U39" s="99">
        <f t="shared" ref="U39:U55" si="16">IFERROR(VALUE(FIXED(VLOOKUP($BF35&amp;$R$33&amp;$BG$12&amp;"Maori",ethnicdata,11,FALSE),2)),"N/A")</f>
        <v>2.37</v>
      </c>
      <c r="V39" s="74">
        <f t="shared" ref="V39:V55" si="17">IFERROR(VALUE(FIXED(VLOOKUP($BF35&amp;$R$33&amp;$BF$12&amp;"Maori",ethnicdata,10,FALSE),2)),"N/A")</f>
        <v>2.64</v>
      </c>
      <c r="W39" s="99">
        <f t="shared" ref="W39:W55" si="18">IFERROR(VALUE(FIXED(VLOOKUP($BF35&amp;$R$33&amp;$BF$12&amp;"Maori",ethnicdata,9,FALSE),2)),"N/A")</f>
        <v>2.48</v>
      </c>
      <c r="X39" s="99">
        <f t="shared" ref="X39:X55" si="19">IFERROR(VALUE(FIXED(VLOOKUP($BF35&amp;$R$33&amp;$BF$12&amp;"Maori",ethnicdata,11,FALSE),2)),"N/A")</f>
        <v>2.81</v>
      </c>
      <c r="Y39" s="42"/>
      <c r="Z39" s="42"/>
      <c r="AA39" s="42"/>
      <c r="BC39" s="39"/>
      <c r="BE39" s="64" t="s">
        <v>98</v>
      </c>
      <c r="BF39" s="59">
        <v>2000</v>
      </c>
      <c r="BG39" s="59">
        <f t="shared" si="0"/>
        <v>480</v>
      </c>
      <c r="BH39" s="59">
        <f t="shared" si="1"/>
        <v>200.7</v>
      </c>
      <c r="BN39" s="40"/>
      <c r="BO39" s="40"/>
      <c r="BP39" s="40"/>
      <c r="BQ39" s="40"/>
      <c r="BR39" s="64" t="s">
        <v>98</v>
      </c>
      <c r="BS39" s="59">
        <v>2000</v>
      </c>
      <c r="BT39" s="59">
        <f t="shared" si="2"/>
        <v>2.39</v>
      </c>
      <c r="BU39" s="59"/>
      <c r="BV39" s="40"/>
      <c r="BW39" s="40"/>
      <c r="BX39" s="40"/>
      <c r="BY39" s="40"/>
      <c r="BZ39" s="40"/>
      <c r="CA39" s="59"/>
      <c r="CB39" s="59"/>
      <c r="CC39" s="40"/>
    </row>
    <row r="40" spans="2:81" x14ac:dyDescent="0.25">
      <c r="B40" s="42"/>
      <c r="C40" s="42" t="s">
        <v>95</v>
      </c>
      <c r="D40" s="97">
        <f t="shared" si="3"/>
        <v>708.3</v>
      </c>
      <c r="E40" s="98">
        <f t="shared" ref="E40:E55" si="20">IFERROR(VALUE(FIXED(VLOOKUP($BF36&amp;$C$33&amp;$BG$12&amp;"Maori",ethnicdata,6,FALSE),1)),"N/A")</f>
        <v>673</v>
      </c>
      <c r="F40" s="98">
        <f t="shared" si="4"/>
        <v>745</v>
      </c>
      <c r="G40" s="97">
        <f t="shared" si="5"/>
        <v>417.9</v>
      </c>
      <c r="H40" s="98">
        <f t="shared" si="6"/>
        <v>393.2</v>
      </c>
      <c r="I40" s="98">
        <f t="shared" si="7"/>
        <v>443.9</v>
      </c>
      <c r="J40" s="97">
        <f t="shared" si="8"/>
        <v>307.5</v>
      </c>
      <c r="K40" s="98">
        <f t="shared" si="9"/>
        <v>302.60000000000002</v>
      </c>
      <c r="L40" s="98">
        <f t="shared" si="10"/>
        <v>312.39999999999998</v>
      </c>
      <c r="M40" s="97">
        <f t="shared" si="11"/>
        <v>161.4</v>
      </c>
      <c r="N40" s="98">
        <f t="shared" si="12"/>
        <v>158.9</v>
      </c>
      <c r="O40" s="98">
        <f t="shared" si="13"/>
        <v>164</v>
      </c>
      <c r="P40" s="42"/>
      <c r="Q40" s="42"/>
      <c r="R40" s="42" t="s">
        <v>95</v>
      </c>
      <c r="S40" s="74">
        <f t="shared" si="14"/>
        <v>2.2999999999999998</v>
      </c>
      <c r="T40" s="99">
        <f t="shared" si="15"/>
        <v>2.1800000000000002</v>
      </c>
      <c r="U40" s="99">
        <f t="shared" si="16"/>
        <v>2.4300000000000002</v>
      </c>
      <c r="V40" s="74">
        <f t="shared" si="17"/>
        <v>2.59</v>
      </c>
      <c r="W40" s="99">
        <f t="shared" si="18"/>
        <v>2.4300000000000002</v>
      </c>
      <c r="X40" s="99">
        <f t="shared" si="19"/>
        <v>2.76</v>
      </c>
      <c r="Y40" s="42"/>
      <c r="Z40" s="42"/>
      <c r="AA40" s="42"/>
      <c r="BC40" s="39"/>
      <c r="BE40" s="40" t="s">
        <v>99</v>
      </c>
      <c r="BF40" s="40">
        <v>2001</v>
      </c>
      <c r="BG40" s="59">
        <f t="shared" si="0"/>
        <v>449.9</v>
      </c>
      <c r="BH40" s="59">
        <f t="shared" si="1"/>
        <v>193.3</v>
      </c>
      <c r="BN40" s="40"/>
      <c r="BO40" s="40"/>
      <c r="BP40" s="40"/>
      <c r="BQ40" s="40"/>
      <c r="BR40" s="40" t="s">
        <v>99</v>
      </c>
      <c r="BS40" s="40">
        <v>2001</v>
      </c>
      <c r="BT40" s="59">
        <f t="shared" si="2"/>
        <v>2.33</v>
      </c>
      <c r="BU40" s="59"/>
      <c r="BV40" s="40"/>
      <c r="BW40" s="40"/>
      <c r="BX40" s="40"/>
      <c r="BY40" s="40"/>
      <c r="BZ40" s="40"/>
      <c r="CA40" s="59"/>
      <c r="CB40" s="59"/>
      <c r="CC40" s="40"/>
    </row>
    <row r="41" spans="2:81" x14ac:dyDescent="0.25">
      <c r="B41" s="42"/>
      <c r="C41" s="42" t="s">
        <v>96</v>
      </c>
      <c r="D41" s="97">
        <f t="shared" si="3"/>
        <v>679.2</v>
      </c>
      <c r="E41" s="98">
        <f t="shared" si="20"/>
        <v>645.4</v>
      </c>
      <c r="F41" s="98">
        <f t="shared" si="4"/>
        <v>714.4</v>
      </c>
      <c r="G41" s="97">
        <f t="shared" si="5"/>
        <v>402.6</v>
      </c>
      <c r="H41" s="98">
        <f t="shared" si="6"/>
        <v>378.9</v>
      </c>
      <c r="I41" s="98">
        <f t="shared" si="7"/>
        <v>427.4</v>
      </c>
      <c r="J41" s="97">
        <f t="shared" si="8"/>
        <v>288.5</v>
      </c>
      <c r="K41" s="98">
        <f t="shared" si="9"/>
        <v>283.89999999999998</v>
      </c>
      <c r="L41" s="98">
        <f t="shared" si="10"/>
        <v>293.2</v>
      </c>
      <c r="M41" s="97">
        <f t="shared" si="11"/>
        <v>155.4</v>
      </c>
      <c r="N41" s="98">
        <f t="shared" si="12"/>
        <v>153</v>
      </c>
      <c r="O41" s="98">
        <f t="shared" si="13"/>
        <v>157.80000000000001</v>
      </c>
      <c r="P41" s="42"/>
      <c r="Q41" s="42"/>
      <c r="R41" s="42" t="s">
        <v>96</v>
      </c>
      <c r="S41" s="74">
        <f t="shared" si="14"/>
        <v>2.35</v>
      </c>
      <c r="T41" s="99">
        <f t="shared" si="15"/>
        <v>2.23</v>
      </c>
      <c r="U41" s="99">
        <f t="shared" si="16"/>
        <v>2.48</v>
      </c>
      <c r="V41" s="74">
        <f t="shared" si="17"/>
        <v>2.59</v>
      </c>
      <c r="W41" s="99">
        <f t="shared" si="18"/>
        <v>2.4300000000000002</v>
      </c>
      <c r="X41" s="99">
        <f t="shared" si="19"/>
        <v>2.76</v>
      </c>
      <c r="Y41" s="42"/>
      <c r="Z41" s="42"/>
      <c r="AA41" s="42"/>
      <c r="BC41" s="39"/>
      <c r="BE41" s="73" t="s">
        <v>100</v>
      </c>
      <c r="BF41" s="73">
        <v>2002</v>
      </c>
      <c r="BG41" s="59">
        <f t="shared" si="0"/>
        <v>424.4</v>
      </c>
      <c r="BH41" s="59">
        <f t="shared" si="1"/>
        <v>186.3</v>
      </c>
      <c r="BN41" s="40"/>
      <c r="BO41" s="40"/>
      <c r="BP41" s="40"/>
      <c r="BQ41" s="40"/>
      <c r="BR41" s="73" t="s">
        <v>100</v>
      </c>
      <c r="BS41" s="73">
        <v>2002</v>
      </c>
      <c r="BT41" s="59">
        <f t="shared" si="2"/>
        <v>2.2799999999999998</v>
      </c>
      <c r="BU41" s="59"/>
      <c r="BV41" s="40"/>
      <c r="BW41" s="40"/>
      <c r="BX41" s="40"/>
      <c r="BY41" s="40"/>
      <c r="BZ41" s="40"/>
      <c r="CA41" s="59"/>
      <c r="CB41" s="59"/>
      <c r="CC41" s="40"/>
    </row>
    <row r="42" spans="2:81" x14ac:dyDescent="0.25">
      <c r="B42" s="42"/>
      <c r="C42" s="42" t="s">
        <v>97</v>
      </c>
      <c r="D42" s="97">
        <f t="shared" si="3"/>
        <v>626.4</v>
      </c>
      <c r="E42" s="98">
        <f t="shared" si="20"/>
        <v>594.70000000000005</v>
      </c>
      <c r="F42" s="98">
        <f t="shared" si="4"/>
        <v>659.4</v>
      </c>
      <c r="G42" s="97">
        <f t="shared" si="5"/>
        <v>410.6</v>
      </c>
      <c r="H42" s="98">
        <f t="shared" si="6"/>
        <v>387.3</v>
      </c>
      <c r="I42" s="98">
        <f t="shared" si="7"/>
        <v>435</v>
      </c>
      <c r="J42" s="97">
        <f t="shared" si="8"/>
        <v>276</v>
      </c>
      <c r="K42" s="98">
        <f t="shared" si="9"/>
        <v>271.60000000000002</v>
      </c>
      <c r="L42" s="98">
        <f t="shared" si="10"/>
        <v>280.5</v>
      </c>
      <c r="M42" s="97">
        <f t="shared" si="11"/>
        <v>153.1</v>
      </c>
      <c r="N42" s="98">
        <f t="shared" si="12"/>
        <v>150.69999999999999</v>
      </c>
      <c r="O42" s="98">
        <f t="shared" si="13"/>
        <v>155.4</v>
      </c>
      <c r="P42" s="42"/>
      <c r="Q42" s="42"/>
      <c r="R42" s="42" t="s">
        <v>97</v>
      </c>
      <c r="S42" s="74">
        <f t="shared" si="14"/>
        <v>2.27</v>
      </c>
      <c r="T42" s="99">
        <f t="shared" si="15"/>
        <v>2.15</v>
      </c>
      <c r="U42" s="99">
        <f t="shared" si="16"/>
        <v>2.4</v>
      </c>
      <c r="V42" s="74">
        <f t="shared" si="17"/>
        <v>2.68</v>
      </c>
      <c r="W42" s="99">
        <f t="shared" si="18"/>
        <v>2.52</v>
      </c>
      <c r="X42" s="99">
        <f t="shared" si="19"/>
        <v>2.85</v>
      </c>
      <c r="Y42" s="42"/>
      <c r="Z42" s="42"/>
      <c r="AA42" s="42"/>
      <c r="BC42" s="39"/>
      <c r="BE42" s="40" t="s">
        <v>101</v>
      </c>
      <c r="BF42" s="40">
        <v>2003</v>
      </c>
      <c r="BG42" s="59">
        <f t="shared" si="0"/>
        <v>402.1</v>
      </c>
      <c r="BH42" s="59">
        <f t="shared" si="1"/>
        <v>175.9</v>
      </c>
      <c r="BN42" s="40"/>
      <c r="BO42" s="40"/>
      <c r="BP42" s="40"/>
      <c r="BQ42" s="40"/>
      <c r="BR42" s="40" t="s">
        <v>101</v>
      </c>
      <c r="BS42" s="40">
        <v>2003</v>
      </c>
      <c r="BT42" s="59">
        <f t="shared" si="2"/>
        <v>2.29</v>
      </c>
      <c r="BU42" s="59"/>
      <c r="BV42" s="40"/>
      <c r="BW42" s="40"/>
      <c r="BX42" s="40"/>
      <c r="BY42" s="40"/>
      <c r="BZ42" s="40"/>
      <c r="CA42" s="59"/>
      <c r="CB42" s="59"/>
      <c r="CC42" s="40"/>
    </row>
    <row r="43" spans="2:81" x14ac:dyDescent="0.25">
      <c r="B43" s="42"/>
      <c r="C43" s="42" t="s">
        <v>98</v>
      </c>
      <c r="D43" s="97">
        <f t="shared" si="3"/>
        <v>578.9</v>
      </c>
      <c r="E43" s="98">
        <f t="shared" si="20"/>
        <v>549.20000000000005</v>
      </c>
      <c r="F43" s="98">
        <f t="shared" si="4"/>
        <v>609.9</v>
      </c>
      <c r="G43" s="97">
        <f t="shared" si="5"/>
        <v>388.9</v>
      </c>
      <c r="H43" s="98">
        <f t="shared" si="6"/>
        <v>366.8</v>
      </c>
      <c r="I43" s="98">
        <f t="shared" si="7"/>
        <v>412.1</v>
      </c>
      <c r="J43" s="97">
        <f t="shared" si="8"/>
        <v>261.7</v>
      </c>
      <c r="K43" s="98">
        <f t="shared" si="9"/>
        <v>257.5</v>
      </c>
      <c r="L43" s="98">
        <f t="shared" si="10"/>
        <v>266</v>
      </c>
      <c r="M43" s="97">
        <f t="shared" si="11"/>
        <v>147.1</v>
      </c>
      <c r="N43" s="98">
        <f t="shared" si="12"/>
        <v>144.80000000000001</v>
      </c>
      <c r="O43" s="98">
        <f t="shared" si="13"/>
        <v>149.4</v>
      </c>
      <c r="P43" s="42"/>
      <c r="Q43" s="42"/>
      <c r="R43" s="42" t="s">
        <v>98</v>
      </c>
      <c r="S43" s="74">
        <f t="shared" si="14"/>
        <v>2.21</v>
      </c>
      <c r="T43" s="99">
        <f t="shared" si="15"/>
        <v>2.09</v>
      </c>
      <c r="U43" s="99">
        <f t="shared" si="16"/>
        <v>2.34</v>
      </c>
      <c r="V43" s="74">
        <f t="shared" si="17"/>
        <v>2.64</v>
      </c>
      <c r="W43" s="99">
        <f t="shared" si="18"/>
        <v>2.4900000000000002</v>
      </c>
      <c r="X43" s="99">
        <f t="shared" si="19"/>
        <v>2.81</v>
      </c>
      <c r="Y43" s="42"/>
      <c r="Z43" s="42"/>
      <c r="AA43" s="42"/>
      <c r="BC43" s="39"/>
      <c r="BE43" s="40" t="s">
        <v>102</v>
      </c>
      <c r="BF43" s="59">
        <v>2004</v>
      </c>
      <c r="BG43" s="59">
        <f t="shared" si="0"/>
        <v>394.2</v>
      </c>
      <c r="BH43" s="59">
        <f t="shared" si="1"/>
        <v>168.1</v>
      </c>
      <c r="BN43" s="40"/>
      <c r="BO43" s="40"/>
      <c r="BP43" s="40"/>
      <c r="BQ43" s="40"/>
      <c r="BR43" s="40" t="s">
        <v>102</v>
      </c>
      <c r="BS43" s="59">
        <v>2004</v>
      </c>
      <c r="BT43" s="59">
        <f t="shared" si="2"/>
        <v>2.34</v>
      </c>
      <c r="BU43" s="59"/>
      <c r="BV43" s="40"/>
      <c r="BW43" s="40"/>
      <c r="BX43" s="40"/>
      <c r="BY43" s="40"/>
      <c r="BZ43" s="40"/>
      <c r="CA43" s="59"/>
      <c r="CB43" s="59"/>
      <c r="CC43" s="40"/>
    </row>
    <row r="44" spans="2:81" x14ac:dyDescent="0.25">
      <c r="B44" s="42"/>
      <c r="C44" s="42" t="s">
        <v>99</v>
      </c>
      <c r="D44" s="97">
        <f t="shared" si="3"/>
        <v>548.5</v>
      </c>
      <c r="E44" s="98">
        <f t="shared" si="20"/>
        <v>520.20000000000005</v>
      </c>
      <c r="F44" s="98">
        <f t="shared" si="4"/>
        <v>577.9</v>
      </c>
      <c r="G44" s="97">
        <f t="shared" si="5"/>
        <v>359.7</v>
      </c>
      <c r="H44" s="98">
        <f t="shared" si="6"/>
        <v>339</v>
      </c>
      <c r="I44" s="98">
        <f t="shared" si="7"/>
        <v>381.4</v>
      </c>
      <c r="J44" s="97">
        <f t="shared" si="8"/>
        <v>249.8</v>
      </c>
      <c r="K44" s="98">
        <f t="shared" si="9"/>
        <v>245.7</v>
      </c>
      <c r="L44" s="98">
        <f t="shared" si="10"/>
        <v>253.9</v>
      </c>
      <c r="M44" s="97">
        <f t="shared" si="11"/>
        <v>142.9</v>
      </c>
      <c r="N44" s="98">
        <f t="shared" si="12"/>
        <v>140.69999999999999</v>
      </c>
      <c r="O44" s="98">
        <f t="shared" si="13"/>
        <v>145.1</v>
      </c>
      <c r="P44" s="42"/>
      <c r="Q44" s="42"/>
      <c r="R44" s="42" t="s">
        <v>99</v>
      </c>
      <c r="S44" s="74">
        <f t="shared" si="14"/>
        <v>2.2000000000000002</v>
      </c>
      <c r="T44" s="99">
        <f t="shared" si="15"/>
        <v>2.08</v>
      </c>
      <c r="U44" s="99">
        <f t="shared" si="16"/>
        <v>2.3199999999999998</v>
      </c>
      <c r="V44" s="74">
        <f t="shared" si="17"/>
        <v>2.52</v>
      </c>
      <c r="W44" s="99">
        <f t="shared" si="18"/>
        <v>2.37</v>
      </c>
      <c r="X44" s="99">
        <f t="shared" si="19"/>
        <v>2.68</v>
      </c>
      <c r="Y44" s="42"/>
      <c r="Z44" s="42"/>
      <c r="AA44" s="42"/>
      <c r="BC44" s="39"/>
      <c r="BE44" s="40" t="s">
        <v>103</v>
      </c>
      <c r="BF44" s="40">
        <v>2005</v>
      </c>
      <c r="BG44" s="59">
        <f t="shared" si="0"/>
        <v>389</v>
      </c>
      <c r="BH44" s="59">
        <f t="shared" si="1"/>
        <v>157.5</v>
      </c>
      <c r="BN44" s="40"/>
      <c r="BO44" s="40"/>
      <c r="BP44" s="40"/>
      <c r="BQ44" s="40"/>
      <c r="BR44" s="40" t="s">
        <v>103</v>
      </c>
      <c r="BS44" s="40">
        <v>2005</v>
      </c>
      <c r="BT44" s="59">
        <f t="shared" si="2"/>
        <v>2.4700000000000002</v>
      </c>
      <c r="BU44" s="59"/>
      <c r="BV44" s="40"/>
      <c r="BW44" s="40"/>
      <c r="BX44" s="40"/>
      <c r="BY44" s="40"/>
      <c r="BZ44" s="40"/>
      <c r="CA44" s="59"/>
      <c r="CB44" s="59"/>
      <c r="CC44" s="40"/>
    </row>
    <row r="45" spans="2:81" x14ac:dyDescent="0.25">
      <c r="B45" s="42"/>
      <c r="C45" s="42" t="s">
        <v>100</v>
      </c>
      <c r="D45" s="97">
        <f t="shared" si="3"/>
        <v>533.6</v>
      </c>
      <c r="E45" s="98">
        <f t="shared" si="20"/>
        <v>506.3</v>
      </c>
      <c r="F45" s="98">
        <f t="shared" si="4"/>
        <v>562</v>
      </c>
      <c r="G45" s="97">
        <f t="shared" si="5"/>
        <v>326.8</v>
      </c>
      <c r="H45" s="98">
        <f t="shared" si="6"/>
        <v>307.5</v>
      </c>
      <c r="I45" s="98">
        <f t="shared" si="7"/>
        <v>346.9</v>
      </c>
      <c r="J45" s="97">
        <f t="shared" si="8"/>
        <v>241.4</v>
      </c>
      <c r="K45" s="98">
        <f t="shared" si="9"/>
        <v>237.5</v>
      </c>
      <c r="L45" s="98">
        <f t="shared" si="10"/>
        <v>245.4</v>
      </c>
      <c r="M45" s="97">
        <f t="shared" si="11"/>
        <v>136.9</v>
      </c>
      <c r="N45" s="98">
        <f t="shared" si="12"/>
        <v>134.80000000000001</v>
      </c>
      <c r="O45" s="98">
        <f t="shared" si="13"/>
        <v>139</v>
      </c>
      <c r="P45" s="42"/>
      <c r="Q45" s="42"/>
      <c r="R45" s="42" t="s">
        <v>100</v>
      </c>
      <c r="S45" s="74">
        <f t="shared" si="14"/>
        <v>2.21</v>
      </c>
      <c r="T45" s="99">
        <f t="shared" si="15"/>
        <v>2.09</v>
      </c>
      <c r="U45" s="99">
        <f t="shared" si="16"/>
        <v>2.33</v>
      </c>
      <c r="V45" s="74">
        <f t="shared" si="17"/>
        <v>2.39</v>
      </c>
      <c r="W45" s="99">
        <f t="shared" si="18"/>
        <v>2.2400000000000002</v>
      </c>
      <c r="X45" s="99">
        <f t="shared" si="19"/>
        <v>2.54</v>
      </c>
      <c r="Y45" s="42"/>
      <c r="Z45" s="42"/>
      <c r="AA45" s="42"/>
      <c r="BC45" s="39"/>
      <c r="BE45" s="40" t="s">
        <v>104</v>
      </c>
      <c r="BF45" s="40">
        <v>2006</v>
      </c>
      <c r="BG45" s="59">
        <f t="shared" si="0"/>
        <v>369.8</v>
      </c>
      <c r="BH45" s="59">
        <f t="shared" si="1"/>
        <v>151.6</v>
      </c>
      <c r="BN45" s="40"/>
      <c r="BO45" s="40"/>
      <c r="BP45" s="40"/>
      <c r="BQ45" s="40"/>
      <c r="BR45" s="40" t="s">
        <v>104</v>
      </c>
      <c r="BS45" s="40">
        <v>2006</v>
      </c>
      <c r="BT45" s="59">
        <f t="shared" si="2"/>
        <v>2.44</v>
      </c>
      <c r="BU45" s="59"/>
      <c r="BV45" s="59"/>
      <c r="BW45" s="40"/>
      <c r="BX45" s="40"/>
      <c r="BY45" s="40"/>
      <c r="BZ45" s="59"/>
      <c r="CA45" s="40"/>
      <c r="CB45" s="40"/>
      <c r="CC45" s="40"/>
    </row>
    <row r="46" spans="2:81" x14ac:dyDescent="0.25">
      <c r="B46" s="42"/>
      <c r="C46" s="42" t="s">
        <v>101</v>
      </c>
      <c r="D46" s="97">
        <f t="shared" si="3"/>
        <v>501.8</v>
      </c>
      <c r="E46" s="98">
        <f t="shared" si="20"/>
        <v>475.8</v>
      </c>
      <c r="F46" s="98">
        <f t="shared" si="4"/>
        <v>528.79999999999995</v>
      </c>
      <c r="G46" s="97">
        <f t="shared" si="5"/>
        <v>313.5</v>
      </c>
      <c r="H46" s="98">
        <f t="shared" si="6"/>
        <v>295.10000000000002</v>
      </c>
      <c r="I46" s="98">
        <f t="shared" si="7"/>
        <v>332.8</v>
      </c>
      <c r="J46" s="97">
        <f t="shared" si="8"/>
        <v>226.3</v>
      </c>
      <c r="K46" s="98">
        <f t="shared" si="9"/>
        <v>222.6</v>
      </c>
      <c r="L46" s="98">
        <f t="shared" si="10"/>
        <v>230.1</v>
      </c>
      <c r="M46" s="97">
        <f t="shared" si="11"/>
        <v>130.4</v>
      </c>
      <c r="N46" s="98">
        <f t="shared" si="12"/>
        <v>128.4</v>
      </c>
      <c r="O46" s="98">
        <f t="shared" si="13"/>
        <v>132.5</v>
      </c>
      <c r="P46" s="46"/>
      <c r="Q46" s="46"/>
      <c r="R46" s="42" t="s">
        <v>101</v>
      </c>
      <c r="S46" s="74">
        <f t="shared" si="14"/>
        <v>2.2200000000000002</v>
      </c>
      <c r="T46" s="99">
        <f t="shared" si="15"/>
        <v>2.1</v>
      </c>
      <c r="U46" s="99">
        <f t="shared" si="16"/>
        <v>2.34</v>
      </c>
      <c r="V46" s="74">
        <f t="shared" si="17"/>
        <v>2.4</v>
      </c>
      <c r="W46" s="99">
        <f t="shared" si="18"/>
        <v>2.2599999999999998</v>
      </c>
      <c r="X46" s="99">
        <f t="shared" si="19"/>
        <v>2.56</v>
      </c>
      <c r="Y46" s="42"/>
      <c r="Z46" s="42"/>
      <c r="AA46" s="42"/>
      <c r="BC46" s="39"/>
      <c r="BE46" s="40" t="s">
        <v>105</v>
      </c>
      <c r="BF46" s="40">
        <v>2007</v>
      </c>
      <c r="BG46" s="59">
        <f t="shared" si="0"/>
        <v>352.1</v>
      </c>
      <c r="BH46" s="59">
        <f t="shared" si="1"/>
        <v>145</v>
      </c>
      <c r="BN46" s="40"/>
      <c r="BO46" s="40"/>
      <c r="BP46" s="40"/>
      <c r="BQ46" s="40"/>
      <c r="BR46" s="40" t="s">
        <v>105</v>
      </c>
      <c r="BS46" s="40">
        <v>2007</v>
      </c>
      <c r="BT46" s="59">
        <f t="shared" si="2"/>
        <v>2.4300000000000002</v>
      </c>
      <c r="BU46" s="40"/>
      <c r="BV46" s="40"/>
      <c r="BW46" s="40"/>
      <c r="BX46" s="40"/>
      <c r="BY46" s="40"/>
      <c r="BZ46" s="40"/>
      <c r="CA46" s="73"/>
      <c r="CB46" s="73"/>
      <c r="CC46" s="40"/>
    </row>
    <row r="47" spans="2:81" x14ac:dyDescent="0.25">
      <c r="B47" s="42"/>
      <c r="C47" s="42" t="s">
        <v>102</v>
      </c>
      <c r="D47" s="97">
        <f t="shared" si="3"/>
        <v>503</v>
      </c>
      <c r="E47" s="98">
        <f t="shared" si="20"/>
        <v>477.5</v>
      </c>
      <c r="F47" s="98">
        <f t="shared" si="4"/>
        <v>529.4</v>
      </c>
      <c r="G47" s="97">
        <f t="shared" si="5"/>
        <v>297.60000000000002</v>
      </c>
      <c r="H47" s="98">
        <f t="shared" si="6"/>
        <v>280.10000000000002</v>
      </c>
      <c r="I47" s="98">
        <f t="shared" si="7"/>
        <v>315.89999999999998</v>
      </c>
      <c r="J47" s="97">
        <f t="shared" si="8"/>
        <v>215.9</v>
      </c>
      <c r="K47" s="98">
        <f t="shared" si="9"/>
        <v>212.3</v>
      </c>
      <c r="L47" s="98">
        <f t="shared" si="10"/>
        <v>219.5</v>
      </c>
      <c r="M47" s="97">
        <f t="shared" si="11"/>
        <v>125</v>
      </c>
      <c r="N47" s="98">
        <f t="shared" si="12"/>
        <v>123</v>
      </c>
      <c r="O47" s="98">
        <f t="shared" si="13"/>
        <v>126.9</v>
      </c>
      <c r="P47" s="46"/>
      <c r="Q47" s="46"/>
      <c r="R47" s="42" t="s">
        <v>102</v>
      </c>
      <c r="S47" s="74">
        <f t="shared" si="14"/>
        <v>2.33</v>
      </c>
      <c r="T47" s="99">
        <f t="shared" si="15"/>
        <v>2.21</v>
      </c>
      <c r="U47" s="99">
        <f t="shared" si="16"/>
        <v>2.46</v>
      </c>
      <c r="V47" s="74">
        <f t="shared" si="17"/>
        <v>2.38</v>
      </c>
      <c r="W47" s="99">
        <f t="shared" si="18"/>
        <v>2.23</v>
      </c>
      <c r="X47" s="99">
        <f t="shared" si="19"/>
        <v>2.54</v>
      </c>
      <c r="Y47" s="42"/>
      <c r="Z47" s="42"/>
      <c r="AA47" s="42"/>
      <c r="BC47" s="39"/>
      <c r="BE47" s="40" t="s">
        <v>106</v>
      </c>
      <c r="BF47" s="40">
        <v>2008</v>
      </c>
      <c r="BG47" s="59">
        <f t="shared" si="0"/>
        <v>322.8</v>
      </c>
      <c r="BH47" s="59">
        <f t="shared" si="1"/>
        <v>139.9</v>
      </c>
      <c r="BN47" s="40"/>
      <c r="BO47" s="40"/>
      <c r="BP47" s="40"/>
      <c r="BQ47" s="40"/>
      <c r="BR47" s="40" t="s">
        <v>106</v>
      </c>
      <c r="BS47" s="40">
        <v>2008</v>
      </c>
      <c r="BT47" s="59">
        <f t="shared" si="2"/>
        <v>2.31</v>
      </c>
      <c r="BU47" s="59"/>
      <c r="BV47" s="40"/>
      <c r="BW47" s="40"/>
      <c r="BX47" s="40"/>
      <c r="BY47" s="40"/>
      <c r="BZ47" s="59"/>
      <c r="CA47" s="40"/>
      <c r="CB47" s="40"/>
      <c r="CC47" s="40"/>
    </row>
    <row r="48" spans="2:81" x14ac:dyDescent="0.25">
      <c r="B48" s="42"/>
      <c r="C48" s="42" t="s">
        <v>103</v>
      </c>
      <c r="D48" s="97">
        <f t="shared" si="3"/>
        <v>497.4</v>
      </c>
      <c r="E48" s="98">
        <f t="shared" si="20"/>
        <v>472.7</v>
      </c>
      <c r="F48" s="98">
        <f t="shared" si="4"/>
        <v>523.1</v>
      </c>
      <c r="G48" s="97">
        <f t="shared" si="5"/>
        <v>292.5</v>
      </c>
      <c r="H48" s="98">
        <f t="shared" si="6"/>
        <v>275.5</v>
      </c>
      <c r="I48" s="98">
        <f t="shared" si="7"/>
        <v>310.3</v>
      </c>
      <c r="J48" s="97">
        <f t="shared" si="8"/>
        <v>201.4</v>
      </c>
      <c r="K48" s="98">
        <f t="shared" si="9"/>
        <v>198</v>
      </c>
      <c r="L48" s="98">
        <f t="shared" si="10"/>
        <v>204.9</v>
      </c>
      <c r="M48" s="97">
        <f t="shared" si="11"/>
        <v>117.2</v>
      </c>
      <c r="N48" s="98">
        <f t="shared" si="12"/>
        <v>115.4</v>
      </c>
      <c r="O48" s="98">
        <f t="shared" si="13"/>
        <v>119.1</v>
      </c>
      <c r="P48" s="42"/>
      <c r="Q48" s="42"/>
      <c r="R48" s="42" t="s">
        <v>103</v>
      </c>
      <c r="S48" s="74">
        <f t="shared" si="14"/>
        <v>2.4700000000000002</v>
      </c>
      <c r="T48" s="99">
        <f t="shared" si="15"/>
        <v>2.34</v>
      </c>
      <c r="U48" s="99">
        <f t="shared" si="16"/>
        <v>2.61</v>
      </c>
      <c r="V48" s="74">
        <f t="shared" si="17"/>
        <v>2.5</v>
      </c>
      <c r="W48" s="99">
        <f t="shared" si="18"/>
        <v>2.34</v>
      </c>
      <c r="X48" s="99">
        <f t="shared" si="19"/>
        <v>2.66</v>
      </c>
      <c r="Y48" s="42"/>
      <c r="Z48" s="42"/>
      <c r="AA48" s="42"/>
      <c r="BC48" s="39"/>
      <c r="BE48" s="40" t="s">
        <v>107</v>
      </c>
      <c r="BF48" s="40">
        <v>2009</v>
      </c>
      <c r="BG48" s="59">
        <f t="shared" si="0"/>
        <v>304.60000000000002</v>
      </c>
      <c r="BH48" s="59">
        <f t="shared" si="1"/>
        <v>136.1</v>
      </c>
      <c r="BN48" s="40"/>
      <c r="BO48" s="40"/>
      <c r="BP48" s="40"/>
      <c r="BQ48" s="40"/>
      <c r="BR48" s="40" t="s">
        <v>107</v>
      </c>
      <c r="BS48" s="40">
        <v>2009</v>
      </c>
      <c r="BT48" s="59">
        <f t="shared" si="2"/>
        <v>2.2400000000000002</v>
      </c>
      <c r="BU48" s="59"/>
      <c r="BV48" s="40"/>
      <c r="BW48" s="40"/>
      <c r="BX48" s="40"/>
      <c r="BY48" s="40"/>
      <c r="BZ48" s="40"/>
      <c r="CA48" s="40"/>
      <c r="CB48" s="40"/>
      <c r="CC48" s="40"/>
    </row>
    <row r="49" spans="2:81" ht="12" customHeight="1" x14ac:dyDescent="0.25">
      <c r="B49" s="46"/>
      <c r="C49" s="42" t="s">
        <v>104</v>
      </c>
      <c r="D49" s="97">
        <f t="shared" si="3"/>
        <v>472.3</v>
      </c>
      <c r="E49" s="98">
        <f t="shared" si="20"/>
        <v>448.8</v>
      </c>
      <c r="F49" s="98">
        <f t="shared" si="4"/>
        <v>496.8</v>
      </c>
      <c r="G49" s="97">
        <f t="shared" si="5"/>
        <v>278.60000000000002</v>
      </c>
      <c r="H49" s="98">
        <f t="shared" si="6"/>
        <v>262.39999999999998</v>
      </c>
      <c r="I49" s="98">
        <f t="shared" si="7"/>
        <v>295.5</v>
      </c>
      <c r="J49" s="97">
        <f t="shared" si="8"/>
        <v>195</v>
      </c>
      <c r="K49" s="98">
        <f t="shared" si="9"/>
        <v>191.7</v>
      </c>
      <c r="L49" s="98">
        <f t="shared" si="10"/>
        <v>198.3</v>
      </c>
      <c r="M49" s="97">
        <f t="shared" si="11"/>
        <v>111.8</v>
      </c>
      <c r="N49" s="98">
        <f t="shared" si="12"/>
        <v>110.1</v>
      </c>
      <c r="O49" s="98">
        <f t="shared" si="13"/>
        <v>113.6</v>
      </c>
      <c r="P49" s="46"/>
      <c r="Q49" s="46"/>
      <c r="R49" s="42" t="s">
        <v>104</v>
      </c>
      <c r="S49" s="74">
        <f t="shared" si="14"/>
        <v>2.42</v>
      </c>
      <c r="T49" s="99">
        <f t="shared" si="15"/>
        <v>2.29</v>
      </c>
      <c r="U49" s="99">
        <f t="shared" si="16"/>
        <v>2.56</v>
      </c>
      <c r="V49" s="74">
        <f t="shared" si="17"/>
        <v>2.4900000000000002</v>
      </c>
      <c r="W49" s="99">
        <f t="shared" si="18"/>
        <v>2.34</v>
      </c>
      <c r="X49" s="99">
        <f t="shared" si="19"/>
        <v>2.65</v>
      </c>
      <c r="Y49" s="42"/>
      <c r="Z49" s="42"/>
      <c r="AA49" s="42"/>
      <c r="BC49" s="39"/>
      <c r="BE49" s="40" t="s">
        <v>108</v>
      </c>
      <c r="BF49" s="40">
        <v>2010</v>
      </c>
      <c r="BG49" s="59">
        <f t="shared" si="0"/>
        <v>286.3</v>
      </c>
      <c r="BH49" s="59">
        <f t="shared" si="1"/>
        <v>132.4</v>
      </c>
      <c r="BN49" s="40"/>
      <c r="BO49" s="40"/>
      <c r="BP49" s="40"/>
      <c r="BQ49" s="40"/>
      <c r="BR49" s="40" t="s">
        <v>108</v>
      </c>
      <c r="BS49" s="40">
        <v>2010</v>
      </c>
      <c r="BT49" s="59">
        <f t="shared" si="2"/>
        <v>2.16</v>
      </c>
      <c r="BU49" s="59"/>
      <c r="BV49" s="40"/>
      <c r="BW49" s="40"/>
      <c r="BX49" s="40"/>
      <c r="BY49" s="40"/>
      <c r="BZ49" s="73"/>
      <c r="CA49" s="40"/>
      <c r="CB49" s="40"/>
      <c r="CC49" s="40"/>
    </row>
    <row r="50" spans="2:81" x14ac:dyDescent="0.25">
      <c r="B50" s="42"/>
      <c r="C50" s="42" t="s">
        <v>105</v>
      </c>
      <c r="D50" s="97">
        <f t="shared" si="3"/>
        <v>442.2</v>
      </c>
      <c r="E50" s="98">
        <f t="shared" si="20"/>
        <v>419.9</v>
      </c>
      <c r="F50" s="98">
        <f t="shared" si="4"/>
        <v>465.4</v>
      </c>
      <c r="G50" s="97">
        <f t="shared" si="5"/>
        <v>271.2</v>
      </c>
      <c r="H50" s="98">
        <f t="shared" si="6"/>
        <v>255.7</v>
      </c>
      <c r="I50" s="98">
        <f t="shared" si="7"/>
        <v>287.39999999999998</v>
      </c>
      <c r="J50" s="97">
        <f t="shared" si="8"/>
        <v>187.4</v>
      </c>
      <c r="K50" s="98">
        <f t="shared" si="9"/>
        <v>184.3</v>
      </c>
      <c r="L50" s="98">
        <f t="shared" si="10"/>
        <v>190.6</v>
      </c>
      <c r="M50" s="97">
        <f t="shared" si="11"/>
        <v>105.8</v>
      </c>
      <c r="N50" s="98">
        <f t="shared" si="12"/>
        <v>104.1</v>
      </c>
      <c r="O50" s="98">
        <f t="shared" si="13"/>
        <v>107.5</v>
      </c>
      <c r="P50" s="46"/>
      <c r="Q50" s="46"/>
      <c r="R50" s="42" t="s">
        <v>105</v>
      </c>
      <c r="S50" s="74">
        <f t="shared" si="14"/>
        <v>2.36</v>
      </c>
      <c r="T50" s="99">
        <f t="shared" si="15"/>
        <v>2.23</v>
      </c>
      <c r="U50" s="99">
        <f t="shared" si="16"/>
        <v>2.4900000000000002</v>
      </c>
      <c r="V50" s="74">
        <f t="shared" si="17"/>
        <v>2.56</v>
      </c>
      <c r="W50" s="99">
        <f t="shared" si="18"/>
        <v>2.41</v>
      </c>
      <c r="X50" s="99">
        <f t="shared" si="19"/>
        <v>2.73</v>
      </c>
      <c r="Y50" s="42"/>
      <c r="Z50" s="42"/>
      <c r="AA50" s="42"/>
      <c r="BC50" s="39"/>
      <c r="BE50" s="40" t="s">
        <v>109</v>
      </c>
      <c r="BF50" s="40">
        <v>2011</v>
      </c>
      <c r="BG50" s="59">
        <f t="shared" si="0"/>
        <v>285.8</v>
      </c>
      <c r="BH50" s="59">
        <f t="shared" si="1"/>
        <v>126</v>
      </c>
      <c r="BN50" s="40"/>
      <c r="BO50" s="40"/>
      <c r="BP50" s="40"/>
      <c r="BQ50" s="40"/>
      <c r="BR50" s="40" t="s">
        <v>109</v>
      </c>
      <c r="BS50" s="40">
        <v>2011</v>
      </c>
      <c r="BT50" s="59">
        <f t="shared" si="2"/>
        <v>2.27</v>
      </c>
      <c r="BU50" s="59"/>
      <c r="BV50" s="40"/>
      <c r="BW50" s="40"/>
      <c r="BX50" s="40"/>
      <c r="BY50" s="40"/>
      <c r="BZ50" s="40"/>
      <c r="CA50" s="40"/>
      <c r="CB50" s="40"/>
      <c r="CC50" s="40"/>
    </row>
    <row r="51" spans="2:81" x14ac:dyDescent="0.25">
      <c r="B51" s="46"/>
      <c r="C51" s="42" t="s">
        <v>106</v>
      </c>
      <c r="D51" s="97">
        <f t="shared" si="3"/>
        <v>396.3</v>
      </c>
      <c r="E51" s="98">
        <f t="shared" si="20"/>
        <v>375.7</v>
      </c>
      <c r="F51" s="98">
        <f t="shared" si="4"/>
        <v>417.7</v>
      </c>
      <c r="G51" s="97">
        <f t="shared" si="5"/>
        <v>255.5</v>
      </c>
      <c r="H51" s="98">
        <f t="shared" si="6"/>
        <v>240.9</v>
      </c>
      <c r="I51" s="98">
        <f t="shared" si="7"/>
        <v>270.7</v>
      </c>
      <c r="J51" s="97">
        <f t="shared" si="8"/>
        <v>179.6</v>
      </c>
      <c r="K51" s="98">
        <f t="shared" si="9"/>
        <v>176.6</v>
      </c>
      <c r="L51" s="98">
        <f t="shared" si="10"/>
        <v>182.7</v>
      </c>
      <c r="M51" s="97">
        <f t="shared" si="11"/>
        <v>103.3</v>
      </c>
      <c r="N51" s="98">
        <f t="shared" si="12"/>
        <v>101.7</v>
      </c>
      <c r="O51" s="98">
        <f t="shared" si="13"/>
        <v>105</v>
      </c>
      <c r="P51" s="42"/>
      <c r="Q51" s="42"/>
      <c r="R51" s="42" t="s">
        <v>106</v>
      </c>
      <c r="S51" s="74">
        <f t="shared" si="14"/>
        <v>2.21</v>
      </c>
      <c r="T51" s="99">
        <f t="shared" si="15"/>
        <v>2.08</v>
      </c>
      <c r="U51" s="99">
        <f t="shared" si="16"/>
        <v>2.33</v>
      </c>
      <c r="V51" s="74">
        <f t="shared" si="17"/>
        <v>2.4700000000000002</v>
      </c>
      <c r="W51" s="99">
        <f t="shared" si="18"/>
        <v>2.3199999999999998</v>
      </c>
      <c r="X51" s="99">
        <f t="shared" si="19"/>
        <v>2.63</v>
      </c>
      <c r="Y51" s="42"/>
      <c r="Z51" s="42"/>
      <c r="AA51" s="42"/>
      <c r="BC51" s="39"/>
      <c r="BE51" s="40" t="s">
        <v>110</v>
      </c>
      <c r="BF51" s="40">
        <v>2012</v>
      </c>
      <c r="BG51" s="59">
        <f t="shared" si="0"/>
        <v>288</v>
      </c>
      <c r="BH51" s="59">
        <f t="shared" si="1"/>
        <v>120.6</v>
      </c>
      <c r="BK51" s="59" t="s">
        <v>11</v>
      </c>
      <c r="BL51" s="59" t="s">
        <v>11</v>
      </c>
      <c r="BM51" s="59"/>
      <c r="BN51" s="59" t="s">
        <v>12</v>
      </c>
      <c r="BO51" s="59" t="s">
        <v>12</v>
      </c>
      <c r="BP51" s="40"/>
      <c r="BQ51" s="40"/>
      <c r="BR51" s="40" t="s">
        <v>110</v>
      </c>
      <c r="BS51" s="40">
        <v>2012</v>
      </c>
      <c r="BT51" s="59">
        <f t="shared" si="2"/>
        <v>2.39</v>
      </c>
      <c r="BU51" s="59"/>
      <c r="BV51" s="40"/>
      <c r="BW51" s="40"/>
      <c r="BX51" s="59"/>
      <c r="BY51" s="59"/>
      <c r="BZ51" s="40"/>
      <c r="CA51" s="40" t="s">
        <v>41</v>
      </c>
      <c r="CB51" s="59"/>
      <c r="CC51" s="40"/>
    </row>
    <row r="52" spans="2:81" x14ac:dyDescent="0.25">
      <c r="B52" s="46"/>
      <c r="C52" s="42" t="s">
        <v>107</v>
      </c>
      <c r="D52" s="97">
        <f t="shared" si="3"/>
        <v>368.4</v>
      </c>
      <c r="E52" s="98">
        <f t="shared" si="20"/>
        <v>349</v>
      </c>
      <c r="F52" s="98">
        <f t="shared" si="4"/>
        <v>388.5</v>
      </c>
      <c r="G52" s="97">
        <f t="shared" si="5"/>
        <v>245</v>
      </c>
      <c r="H52" s="98">
        <f t="shared" si="6"/>
        <v>231.1</v>
      </c>
      <c r="I52" s="98">
        <f t="shared" si="7"/>
        <v>259.39999999999998</v>
      </c>
      <c r="J52" s="97">
        <f t="shared" si="8"/>
        <v>173.5</v>
      </c>
      <c r="K52" s="98">
        <f t="shared" si="9"/>
        <v>170.6</v>
      </c>
      <c r="L52" s="98">
        <f t="shared" si="10"/>
        <v>176.5</v>
      </c>
      <c r="M52" s="97">
        <f t="shared" si="11"/>
        <v>101.6</v>
      </c>
      <c r="N52" s="98">
        <f t="shared" si="12"/>
        <v>100</v>
      </c>
      <c r="O52" s="98">
        <f t="shared" si="13"/>
        <v>103.2</v>
      </c>
      <c r="P52" s="42"/>
      <c r="Q52" s="42"/>
      <c r="R52" s="42" t="s">
        <v>107</v>
      </c>
      <c r="S52" s="74">
        <f t="shared" si="14"/>
        <v>2.12</v>
      </c>
      <c r="T52" s="99">
        <f t="shared" si="15"/>
        <v>2.0099999999999998</v>
      </c>
      <c r="U52" s="99">
        <f t="shared" si="16"/>
        <v>2.25</v>
      </c>
      <c r="V52" s="74">
        <f t="shared" si="17"/>
        <v>2.41</v>
      </c>
      <c r="W52" s="99">
        <f t="shared" si="18"/>
        <v>2.27</v>
      </c>
      <c r="X52" s="99">
        <f t="shared" si="19"/>
        <v>2.57</v>
      </c>
      <c r="Y52" s="42"/>
      <c r="Z52" s="42"/>
      <c r="AA52" s="42"/>
      <c r="BC52" s="39"/>
      <c r="BG52" s="59"/>
      <c r="BH52" s="59"/>
      <c r="BK52" s="40" t="s">
        <v>28</v>
      </c>
      <c r="BL52" s="40" t="s">
        <v>27</v>
      </c>
      <c r="BN52" s="40" t="s">
        <v>28</v>
      </c>
      <c r="BO52" s="40" t="s">
        <v>27</v>
      </c>
      <c r="BP52" s="40"/>
      <c r="BQ52" s="40"/>
      <c r="BR52" s="40"/>
      <c r="BS52" s="40"/>
      <c r="BT52" s="59"/>
      <c r="BU52" s="59"/>
      <c r="BV52" s="40"/>
      <c r="BW52" s="40"/>
      <c r="BX52" s="40" t="s">
        <v>28</v>
      </c>
      <c r="BY52" s="40" t="s">
        <v>27</v>
      </c>
      <c r="BZ52" s="40"/>
      <c r="CA52" s="40"/>
      <c r="CB52" s="40"/>
      <c r="CC52" s="40"/>
    </row>
    <row r="53" spans="2:81" x14ac:dyDescent="0.25">
      <c r="B53" s="42"/>
      <c r="C53" s="42" t="s">
        <v>108</v>
      </c>
      <c r="D53" s="97">
        <f t="shared" si="3"/>
        <v>344</v>
      </c>
      <c r="E53" s="98">
        <f t="shared" si="20"/>
        <v>325.8</v>
      </c>
      <c r="F53" s="98">
        <f t="shared" si="4"/>
        <v>362.9</v>
      </c>
      <c r="G53" s="97">
        <f t="shared" si="5"/>
        <v>233.5</v>
      </c>
      <c r="H53" s="98">
        <f t="shared" si="6"/>
        <v>220.4</v>
      </c>
      <c r="I53" s="98">
        <f t="shared" si="7"/>
        <v>247.3</v>
      </c>
      <c r="J53" s="97">
        <f t="shared" si="8"/>
        <v>168.3</v>
      </c>
      <c r="K53" s="98">
        <f t="shared" si="9"/>
        <v>165.5</v>
      </c>
      <c r="L53" s="98">
        <f t="shared" si="10"/>
        <v>171.2</v>
      </c>
      <c r="M53" s="97">
        <f t="shared" si="11"/>
        <v>99</v>
      </c>
      <c r="N53" s="98">
        <f t="shared" si="12"/>
        <v>97.5</v>
      </c>
      <c r="O53" s="98">
        <f t="shared" si="13"/>
        <v>100.6</v>
      </c>
      <c r="P53" s="42"/>
      <c r="Q53" s="42"/>
      <c r="R53" s="42" t="s">
        <v>108</v>
      </c>
      <c r="S53" s="74">
        <f t="shared" si="14"/>
        <v>2.04</v>
      </c>
      <c r="T53" s="99">
        <f t="shared" si="15"/>
        <v>1.93</v>
      </c>
      <c r="U53" s="99">
        <f t="shared" si="16"/>
        <v>2.16</v>
      </c>
      <c r="V53" s="74">
        <f t="shared" si="17"/>
        <v>2.36</v>
      </c>
      <c r="W53" s="99">
        <f t="shared" si="18"/>
        <v>2.2200000000000002</v>
      </c>
      <c r="X53" s="99">
        <f t="shared" si="19"/>
        <v>2.5099999999999998</v>
      </c>
      <c r="Y53" s="42"/>
      <c r="Z53" s="42"/>
      <c r="AA53" s="42"/>
      <c r="BC53" s="39"/>
      <c r="BD53" s="40" t="s">
        <v>6</v>
      </c>
      <c r="BE53" s="59" t="s">
        <v>94</v>
      </c>
      <c r="BF53" s="59">
        <v>1996</v>
      </c>
      <c r="BG53" s="59">
        <f t="shared" ref="BG53:BG69" si="21">IFERROR(VALUE(FIXED(VLOOKUP($BF53&amp;$BE$29&amp;$BG$12&amp;"Maori",ethnicdata,7,FALSE),1)),NA())</f>
        <v>727.6</v>
      </c>
      <c r="BH53" s="59">
        <f t="shared" ref="BH53:BH69" si="22">IFERROR(VALUE(FIXED(VLOOKUP($BF53&amp;$BE$29&amp;$BG$12&amp;"nonMaori",ethnicdata,7,FALSE),1)),NA())</f>
        <v>323.39999999999998</v>
      </c>
      <c r="BK53" s="59">
        <f>D39-E39</f>
        <v>36.600000000000023</v>
      </c>
      <c r="BL53" s="59">
        <f>F39-D39</f>
        <v>38</v>
      </c>
      <c r="BM53" s="59"/>
      <c r="BN53" s="59">
        <f>J39-K39</f>
        <v>5</v>
      </c>
      <c r="BO53" s="59">
        <f>L39-J39</f>
        <v>5.2000000000000455</v>
      </c>
      <c r="BP53" s="40"/>
      <c r="BQ53" s="40" t="s">
        <v>75</v>
      </c>
      <c r="BR53" s="59" t="s">
        <v>94</v>
      </c>
      <c r="BS53" s="59">
        <v>1996</v>
      </c>
      <c r="BT53" s="59">
        <f t="shared" ref="BT53:BT69" si="23">IFERROR(VALUE(FIXED(VLOOKUP($BF53&amp;$BE$29&amp;$BG$12&amp;"Maori",ethnicdata,10,FALSE),2)),NA())</f>
        <v>2.25</v>
      </c>
      <c r="BU53" s="59"/>
      <c r="BV53" s="40"/>
      <c r="BW53" s="40"/>
      <c r="BX53" s="59">
        <f>S39-T39</f>
        <v>0.12000000000000011</v>
      </c>
      <c r="BY53" s="59">
        <f>U39-S39</f>
        <v>0.12000000000000011</v>
      </c>
      <c r="BZ53" s="40"/>
      <c r="CA53" s="59">
        <v>1</v>
      </c>
      <c r="CB53" s="59"/>
      <c r="CC53" s="40"/>
    </row>
    <row r="54" spans="2:81" x14ac:dyDescent="0.25">
      <c r="B54" s="42"/>
      <c r="C54" s="42" t="s">
        <v>109</v>
      </c>
      <c r="D54" s="97">
        <f t="shared" si="3"/>
        <v>350.1</v>
      </c>
      <c r="E54" s="98">
        <f t="shared" si="20"/>
        <v>332.1</v>
      </c>
      <c r="F54" s="98">
        <f t="shared" si="4"/>
        <v>368.7</v>
      </c>
      <c r="G54" s="97">
        <f t="shared" si="5"/>
        <v>228.3</v>
      </c>
      <c r="H54" s="98">
        <f t="shared" si="6"/>
        <v>215.6</v>
      </c>
      <c r="I54" s="98">
        <f t="shared" si="7"/>
        <v>241.6</v>
      </c>
      <c r="J54" s="97">
        <f t="shared" si="8"/>
        <v>162.1</v>
      </c>
      <c r="K54" s="98">
        <f t="shared" si="9"/>
        <v>159.30000000000001</v>
      </c>
      <c r="L54" s="98">
        <f t="shared" si="10"/>
        <v>164.8</v>
      </c>
      <c r="M54" s="97">
        <f t="shared" si="11"/>
        <v>92.8</v>
      </c>
      <c r="N54" s="98">
        <f t="shared" si="12"/>
        <v>91.3</v>
      </c>
      <c r="O54" s="98">
        <f t="shared" si="13"/>
        <v>94.3</v>
      </c>
      <c r="P54" s="42"/>
      <c r="Q54" s="42"/>
      <c r="R54" s="42" t="s">
        <v>109</v>
      </c>
      <c r="S54" s="74">
        <f t="shared" si="14"/>
        <v>2.16</v>
      </c>
      <c r="T54" s="99">
        <f t="shared" si="15"/>
        <v>2.04</v>
      </c>
      <c r="U54" s="99">
        <f t="shared" si="16"/>
        <v>2.2799999999999998</v>
      </c>
      <c r="V54" s="74">
        <f t="shared" si="17"/>
        <v>2.46</v>
      </c>
      <c r="W54" s="99">
        <f t="shared" si="18"/>
        <v>2.31</v>
      </c>
      <c r="X54" s="99">
        <f t="shared" si="19"/>
        <v>2.62</v>
      </c>
      <c r="Y54" s="42"/>
      <c r="Z54" s="42"/>
      <c r="AA54" s="42"/>
      <c r="BC54" s="39"/>
      <c r="BE54" s="64" t="s">
        <v>95</v>
      </c>
      <c r="BF54" s="40">
        <v>1997</v>
      </c>
      <c r="BG54" s="59">
        <f t="shared" si="21"/>
        <v>708.3</v>
      </c>
      <c r="BH54" s="59">
        <f t="shared" si="22"/>
        <v>307.5</v>
      </c>
      <c r="BK54" s="59">
        <f t="shared" ref="BK54:BK69" si="24">D40-E40</f>
        <v>35.299999999999955</v>
      </c>
      <c r="BL54" s="59">
        <f t="shared" ref="BL54:BL69" si="25">F40-D40</f>
        <v>36.700000000000045</v>
      </c>
      <c r="BN54" s="59">
        <f t="shared" ref="BN54:BN69" si="26">J40-K40</f>
        <v>4.8999999999999773</v>
      </c>
      <c r="BO54" s="59">
        <f t="shared" ref="BO54:BO69" si="27">L40-J40</f>
        <v>4.8999999999999773</v>
      </c>
      <c r="BP54" s="40"/>
      <c r="BQ54" s="40"/>
      <c r="BR54" s="64" t="s">
        <v>95</v>
      </c>
      <c r="BS54" s="40">
        <v>1997</v>
      </c>
      <c r="BT54" s="59">
        <f t="shared" si="23"/>
        <v>2.2999999999999998</v>
      </c>
      <c r="BU54" s="59"/>
      <c r="BV54" s="40"/>
      <c r="BW54" s="40"/>
      <c r="BX54" s="59">
        <f t="shared" ref="BX54:BX69" si="28">S40-T40</f>
        <v>0.11999999999999966</v>
      </c>
      <c r="BY54" s="59">
        <f t="shared" ref="BY54:BY69" si="29">U40-S40</f>
        <v>0.13000000000000034</v>
      </c>
      <c r="BZ54" s="40"/>
      <c r="CA54" s="40">
        <v>1</v>
      </c>
      <c r="CB54" s="40"/>
      <c r="CC54" s="40"/>
    </row>
    <row r="55" spans="2:81" x14ac:dyDescent="0.25">
      <c r="B55" s="42"/>
      <c r="C55" s="85" t="s">
        <v>110</v>
      </c>
      <c r="D55" s="86">
        <f t="shared" si="3"/>
        <v>365.4</v>
      </c>
      <c r="E55" s="87">
        <f t="shared" si="20"/>
        <v>347.5</v>
      </c>
      <c r="F55" s="87">
        <f t="shared" si="4"/>
        <v>384</v>
      </c>
      <c r="G55" s="86">
        <f t="shared" si="5"/>
        <v>221.1</v>
      </c>
      <c r="H55" s="87">
        <f t="shared" si="6"/>
        <v>208.9</v>
      </c>
      <c r="I55" s="87">
        <f t="shared" si="7"/>
        <v>233.9</v>
      </c>
      <c r="J55" s="86">
        <f t="shared" si="8"/>
        <v>155.80000000000001</v>
      </c>
      <c r="K55" s="87">
        <f t="shared" si="9"/>
        <v>153.1</v>
      </c>
      <c r="L55" s="87">
        <f t="shared" si="10"/>
        <v>158.5</v>
      </c>
      <c r="M55" s="86">
        <f t="shared" si="11"/>
        <v>88.2</v>
      </c>
      <c r="N55" s="87">
        <f t="shared" si="12"/>
        <v>86.7</v>
      </c>
      <c r="O55" s="87">
        <f t="shared" si="13"/>
        <v>89.7</v>
      </c>
      <c r="P55" s="42"/>
      <c r="Q55" s="42"/>
      <c r="R55" s="85" t="s">
        <v>110</v>
      </c>
      <c r="S55" s="100">
        <f t="shared" si="14"/>
        <v>2.35</v>
      </c>
      <c r="T55" s="101">
        <f t="shared" si="15"/>
        <v>2.2200000000000002</v>
      </c>
      <c r="U55" s="101">
        <f t="shared" si="16"/>
        <v>2.48</v>
      </c>
      <c r="V55" s="100">
        <f t="shared" si="17"/>
        <v>2.5099999999999998</v>
      </c>
      <c r="W55" s="101">
        <f t="shared" si="18"/>
        <v>2.36</v>
      </c>
      <c r="X55" s="101">
        <f t="shared" si="19"/>
        <v>2.67</v>
      </c>
      <c r="Y55" s="42"/>
      <c r="Z55" s="42"/>
      <c r="AA55" s="42"/>
      <c r="BC55" s="39"/>
      <c r="BE55" s="73" t="s">
        <v>96</v>
      </c>
      <c r="BF55" s="73">
        <v>1998</v>
      </c>
      <c r="BG55" s="59">
        <f t="shared" si="21"/>
        <v>679.2</v>
      </c>
      <c r="BH55" s="59">
        <f t="shared" si="22"/>
        <v>288.5</v>
      </c>
      <c r="BK55" s="59">
        <f t="shared" si="24"/>
        <v>33.800000000000068</v>
      </c>
      <c r="BL55" s="59">
        <f t="shared" si="25"/>
        <v>35.199999999999932</v>
      </c>
      <c r="BM55" s="73"/>
      <c r="BN55" s="59">
        <f t="shared" si="26"/>
        <v>4.6000000000000227</v>
      </c>
      <c r="BO55" s="59">
        <f t="shared" si="27"/>
        <v>4.6999999999999886</v>
      </c>
      <c r="BP55" s="40"/>
      <c r="BQ55" s="40"/>
      <c r="BR55" s="73" t="s">
        <v>96</v>
      </c>
      <c r="BS55" s="73">
        <v>1998</v>
      </c>
      <c r="BT55" s="59">
        <f t="shared" si="23"/>
        <v>2.35</v>
      </c>
      <c r="BU55" s="59"/>
      <c r="BV55" s="40"/>
      <c r="BW55" s="40"/>
      <c r="BX55" s="59">
        <f t="shared" si="28"/>
        <v>0.12000000000000011</v>
      </c>
      <c r="BY55" s="59">
        <f t="shared" si="29"/>
        <v>0.12999999999999989</v>
      </c>
      <c r="BZ55" s="40"/>
      <c r="CA55" s="73">
        <v>1</v>
      </c>
      <c r="CB55" s="73"/>
      <c r="CC55" s="40"/>
    </row>
    <row r="56" spans="2:81" x14ac:dyDescent="0.25">
      <c r="B56" s="42"/>
      <c r="C56" s="46"/>
      <c r="D56" s="42"/>
      <c r="E56" s="42"/>
      <c r="F56" s="42"/>
      <c r="G56" s="42"/>
      <c r="H56" s="42"/>
      <c r="I56" s="42"/>
      <c r="J56" s="42"/>
      <c r="K56" s="42"/>
      <c r="L56" s="42"/>
      <c r="M56" s="42"/>
      <c r="N56" s="42"/>
      <c r="O56" s="42"/>
      <c r="P56" s="42"/>
      <c r="Q56" s="42"/>
      <c r="R56" s="46"/>
      <c r="S56" s="92"/>
      <c r="T56" s="92"/>
      <c r="U56" s="42"/>
      <c r="V56" s="42"/>
      <c r="W56" s="42"/>
      <c r="X56" s="42"/>
      <c r="Y56" s="42"/>
      <c r="Z56" s="42"/>
      <c r="AA56" s="42"/>
      <c r="BC56" s="39"/>
      <c r="BE56" s="64" t="s">
        <v>97</v>
      </c>
      <c r="BF56" s="40">
        <v>1999</v>
      </c>
      <c r="BG56" s="59">
        <f t="shared" si="21"/>
        <v>626.4</v>
      </c>
      <c r="BH56" s="59">
        <f t="shared" si="22"/>
        <v>276</v>
      </c>
      <c r="BK56" s="59">
        <f t="shared" si="24"/>
        <v>31.699999999999932</v>
      </c>
      <c r="BL56" s="59">
        <f t="shared" si="25"/>
        <v>33</v>
      </c>
      <c r="BN56" s="59">
        <f t="shared" si="26"/>
        <v>4.3999999999999773</v>
      </c>
      <c r="BO56" s="59">
        <f t="shared" si="27"/>
        <v>4.5</v>
      </c>
      <c r="BP56" s="40"/>
      <c r="BQ56" s="40"/>
      <c r="BR56" s="64" t="s">
        <v>97</v>
      </c>
      <c r="BS56" s="40">
        <v>1999</v>
      </c>
      <c r="BT56" s="59">
        <f t="shared" si="23"/>
        <v>2.27</v>
      </c>
      <c r="BU56" s="59"/>
      <c r="BV56" s="40"/>
      <c r="BW56" s="40"/>
      <c r="BX56" s="59">
        <f t="shared" si="28"/>
        <v>0.12000000000000011</v>
      </c>
      <c r="BY56" s="59">
        <f t="shared" si="29"/>
        <v>0.12999999999999989</v>
      </c>
      <c r="BZ56" s="40"/>
      <c r="CA56" s="40">
        <v>1</v>
      </c>
      <c r="CB56" s="40"/>
      <c r="CC56" s="40"/>
    </row>
    <row r="57" spans="2:81" x14ac:dyDescent="0.25">
      <c r="B57" s="42"/>
      <c r="C57" s="46" t="s">
        <v>23</v>
      </c>
      <c r="D57" s="82"/>
      <c r="E57" s="82"/>
      <c r="F57" s="82"/>
      <c r="G57" s="42"/>
      <c r="H57" s="42"/>
      <c r="I57" s="42"/>
      <c r="J57" s="42"/>
      <c r="K57" s="42"/>
      <c r="L57" s="42"/>
      <c r="M57" s="42"/>
      <c r="N57" s="42"/>
      <c r="O57" s="42"/>
      <c r="P57" s="42"/>
      <c r="Q57" s="42"/>
      <c r="R57" s="46" t="s">
        <v>23</v>
      </c>
      <c r="S57" s="92"/>
      <c r="T57" s="92"/>
      <c r="U57" s="42"/>
      <c r="V57" s="42"/>
      <c r="W57" s="42"/>
      <c r="X57" s="42"/>
      <c r="Y57" s="42"/>
      <c r="Z57" s="42"/>
      <c r="AA57" s="42"/>
      <c r="BC57" s="39"/>
      <c r="BE57" s="64" t="s">
        <v>98</v>
      </c>
      <c r="BF57" s="59">
        <v>2000</v>
      </c>
      <c r="BG57" s="59">
        <f t="shared" si="21"/>
        <v>578.9</v>
      </c>
      <c r="BH57" s="59">
        <f t="shared" si="22"/>
        <v>261.7</v>
      </c>
      <c r="BK57" s="59">
        <f t="shared" si="24"/>
        <v>29.699999999999932</v>
      </c>
      <c r="BL57" s="59">
        <f t="shared" si="25"/>
        <v>31</v>
      </c>
      <c r="BN57" s="59">
        <f t="shared" si="26"/>
        <v>4.1999999999999886</v>
      </c>
      <c r="BO57" s="59">
        <f t="shared" si="27"/>
        <v>4.3000000000000114</v>
      </c>
      <c r="BP57" s="40"/>
      <c r="BQ57" s="40"/>
      <c r="BR57" s="64" t="s">
        <v>98</v>
      </c>
      <c r="BS57" s="59">
        <v>2000</v>
      </c>
      <c r="BT57" s="59">
        <f t="shared" si="23"/>
        <v>2.21</v>
      </c>
      <c r="BU57" s="59"/>
      <c r="BV57" s="40"/>
      <c r="BW57" s="40"/>
      <c r="BX57" s="59">
        <f t="shared" si="28"/>
        <v>0.12000000000000011</v>
      </c>
      <c r="BY57" s="59">
        <f t="shared" si="29"/>
        <v>0.12999999999999989</v>
      </c>
      <c r="BZ57" s="40"/>
      <c r="CA57" s="40">
        <v>1</v>
      </c>
      <c r="CB57" s="40"/>
      <c r="CC57" s="40"/>
    </row>
    <row r="58" spans="2:81" x14ac:dyDescent="0.25">
      <c r="B58" s="42"/>
      <c r="C58" s="46" t="s">
        <v>26</v>
      </c>
      <c r="D58" s="82"/>
      <c r="E58" s="82"/>
      <c r="F58" s="82"/>
      <c r="G58" s="42"/>
      <c r="H58" s="42"/>
      <c r="I58" s="42"/>
      <c r="J58" s="42"/>
      <c r="K58" s="42"/>
      <c r="L58" s="42"/>
      <c r="M58" s="42"/>
      <c r="N58" s="42"/>
      <c r="O58" s="42"/>
      <c r="P58" s="42"/>
      <c r="Q58" s="42"/>
      <c r="R58" s="46" t="s">
        <v>35</v>
      </c>
      <c r="S58" s="92"/>
      <c r="T58" s="92"/>
      <c r="U58" s="42"/>
      <c r="V58" s="42"/>
      <c r="W58" s="42"/>
      <c r="X58" s="42"/>
      <c r="Y58" s="42"/>
      <c r="Z58" s="42"/>
      <c r="AA58" s="42"/>
      <c r="BC58" s="39"/>
      <c r="BE58" s="40" t="s">
        <v>99</v>
      </c>
      <c r="BF58" s="40">
        <v>2001</v>
      </c>
      <c r="BG58" s="59">
        <f t="shared" si="21"/>
        <v>548.5</v>
      </c>
      <c r="BH58" s="59">
        <f t="shared" si="22"/>
        <v>249.8</v>
      </c>
      <c r="BK58" s="59">
        <f t="shared" si="24"/>
        <v>28.299999999999955</v>
      </c>
      <c r="BL58" s="59">
        <f t="shared" si="25"/>
        <v>29.399999999999977</v>
      </c>
      <c r="BN58" s="59">
        <f t="shared" si="26"/>
        <v>4.1000000000000227</v>
      </c>
      <c r="BO58" s="59">
        <f t="shared" si="27"/>
        <v>4.0999999999999943</v>
      </c>
      <c r="BP58" s="40"/>
      <c r="BQ58" s="40"/>
      <c r="BR58" s="40" t="s">
        <v>99</v>
      </c>
      <c r="BS58" s="40">
        <v>2001</v>
      </c>
      <c r="BT58" s="59">
        <f t="shared" si="23"/>
        <v>2.2000000000000002</v>
      </c>
      <c r="BU58" s="59"/>
      <c r="BV58" s="40"/>
      <c r="BW58" s="40"/>
      <c r="BX58" s="59">
        <f t="shared" si="28"/>
        <v>0.12000000000000011</v>
      </c>
      <c r="BY58" s="59">
        <f t="shared" si="29"/>
        <v>0.11999999999999966</v>
      </c>
      <c r="BZ58" s="40"/>
      <c r="CA58" s="40">
        <v>1</v>
      </c>
      <c r="CB58" s="40"/>
      <c r="CC58" s="40"/>
    </row>
    <row r="59" spans="2:81" x14ac:dyDescent="0.25">
      <c r="B59" s="42"/>
      <c r="C59" s="46" t="s">
        <v>24</v>
      </c>
      <c r="D59" s="82"/>
      <c r="E59" s="82"/>
      <c r="F59" s="82"/>
      <c r="G59" s="42"/>
      <c r="H59" s="42"/>
      <c r="I59" s="42"/>
      <c r="J59" s="42"/>
      <c r="K59" s="42"/>
      <c r="L59" s="42"/>
      <c r="M59" s="42"/>
      <c r="N59" s="42"/>
      <c r="O59" s="42"/>
      <c r="P59" s="42"/>
      <c r="Q59" s="42"/>
      <c r="R59" s="46" t="s">
        <v>24</v>
      </c>
      <c r="S59" s="92"/>
      <c r="T59" s="92"/>
      <c r="U59" s="42"/>
      <c r="V59" s="42"/>
      <c r="W59" s="42"/>
      <c r="X59" s="42"/>
      <c r="Y59" s="42"/>
      <c r="Z59" s="42"/>
      <c r="AA59" s="42"/>
      <c r="BC59" s="39"/>
      <c r="BE59" s="73" t="s">
        <v>100</v>
      </c>
      <c r="BF59" s="73">
        <v>2002</v>
      </c>
      <c r="BG59" s="59">
        <f t="shared" si="21"/>
        <v>533.6</v>
      </c>
      <c r="BH59" s="59">
        <f t="shared" si="22"/>
        <v>241.4</v>
      </c>
      <c r="BK59" s="59">
        <f t="shared" si="24"/>
        <v>27.300000000000011</v>
      </c>
      <c r="BL59" s="59">
        <f t="shared" si="25"/>
        <v>28.399999999999977</v>
      </c>
      <c r="BN59" s="59">
        <f t="shared" si="26"/>
        <v>3.9000000000000057</v>
      </c>
      <c r="BO59" s="59">
        <f t="shared" si="27"/>
        <v>4</v>
      </c>
      <c r="BP59" s="40"/>
      <c r="BQ59" s="40"/>
      <c r="BR59" s="73" t="s">
        <v>100</v>
      </c>
      <c r="BS59" s="73">
        <v>2002</v>
      </c>
      <c r="BT59" s="59">
        <f t="shared" si="23"/>
        <v>2.21</v>
      </c>
      <c r="BU59" s="59"/>
      <c r="BV59" s="40"/>
      <c r="BW59" s="40"/>
      <c r="BX59" s="59">
        <f t="shared" si="28"/>
        <v>0.12000000000000011</v>
      </c>
      <c r="BY59" s="59">
        <f t="shared" si="29"/>
        <v>0.12000000000000011</v>
      </c>
      <c r="BZ59" s="40"/>
      <c r="CA59" s="40">
        <v>1</v>
      </c>
      <c r="CB59" s="40"/>
      <c r="CC59" s="40"/>
    </row>
    <row r="60" spans="2:81" x14ac:dyDescent="0.25">
      <c r="B60" s="42"/>
      <c r="C60" s="46" t="s">
        <v>25</v>
      </c>
      <c r="D60" s="82"/>
      <c r="E60" s="82"/>
      <c r="F60" s="82"/>
      <c r="G60" s="42"/>
      <c r="H60" s="42"/>
      <c r="I60" s="42"/>
      <c r="J60" s="42"/>
      <c r="K60" s="42"/>
      <c r="L60" s="42"/>
      <c r="M60" s="42"/>
      <c r="N60" s="42"/>
      <c r="O60" s="42"/>
      <c r="P60" s="42"/>
      <c r="Q60" s="42"/>
      <c r="R60" s="46" t="s">
        <v>25</v>
      </c>
      <c r="S60" s="92"/>
      <c r="T60" s="92"/>
      <c r="U60" s="42"/>
      <c r="V60" s="42"/>
      <c r="W60" s="42"/>
      <c r="X60" s="42"/>
      <c r="Y60" s="42"/>
      <c r="Z60" s="42"/>
      <c r="AA60" s="42"/>
      <c r="BC60" s="39"/>
      <c r="BE60" s="40" t="s">
        <v>101</v>
      </c>
      <c r="BF60" s="40">
        <v>2003</v>
      </c>
      <c r="BG60" s="59">
        <f t="shared" si="21"/>
        <v>501.8</v>
      </c>
      <c r="BH60" s="59">
        <f t="shared" si="22"/>
        <v>226.3</v>
      </c>
      <c r="BK60" s="59">
        <f t="shared" si="24"/>
        <v>26</v>
      </c>
      <c r="BL60" s="59">
        <f t="shared" si="25"/>
        <v>26.999999999999943</v>
      </c>
      <c r="BN60" s="59">
        <f t="shared" si="26"/>
        <v>3.7000000000000171</v>
      </c>
      <c r="BO60" s="59">
        <f t="shared" si="27"/>
        <v>3.7999999999999829</v>
      </c>
      <c r="BP60" s="40"/>
      <c r="BQ60" s="40"/>
      <c r="BR60" s="40" t="s">
        <v>101</v>
      </c>
      <c r="BS60" s="40">
        <v>2003</v>
      </c>
      <c r="BT60" s="59">
        <f t="shared" si="23"/>
        <v>2.2200000000000002</v>
      </c>
      <c r="BU60" s="59"/>
      <c r="BV60" s="40"/>
      <c r="BW60" s="40"/>
      <c r="BX60" s="59">
        <f t="shared" si="28"/>
        <v>0.12000000000000011</v>
      </c>
      <c r="BY60" s="59">
        <f t="shared" si="29"/>
        <v>0.11999999999999966</v>
      </c>
      <c r="BZ60" s="40"/>
      <c r="CA60" s="40">
        <v>1</v>
      </c>
      <c r="CB60" s="40"/>
      <c r="CC60" s="40"/>
    </row>
    <row r="61" spans="2:81" x14ac:dyDescent="0.25">
      <c r="B61" s="42"/>
      <c r="C61" s="46" t="s">
        <v>142</v>
      </c>
      <c r="D61" s="82"/>
      <c r="E61" s="82"/>
      <c r="F61" s="82"/>
      <c r="G61" s="42"/>
      <c r="H61" s="42"/>
      <c r="I61" s="42"/>
      <c r="J61" s="42"/>
      <c r="K61" s="42"/>
      <c r="L61" s="42"/>
      <c r="M61" s="42"/>
      <c r="N61" s="42"/>
      <c r="O61" s="42"/>
      <c r="P61" s="42"/>
      <c r="Q61" s="42"/>
      <c r="R61" s="46" t="s">
        <v>36</v>
      </c>
      <c r="S61" s="92"/>
      <c r="T61" s="92"/>
      <c r="U61" s="42"/>
      <c r="V61" s="42"/>
      <c r="W61" s="42"/>
      <c r="X61" s="42"/>
      <c r="Y61" s="42"/>
      <c r="Z61" s="42"/>
      <c r="AA61" s="42"/>
      <c r="BC61" s="39"/>
      <c r="BE61" s="40" t="s">
        <v>102</v>
      </c>
      <c r="BF61" s="59">
        <v>2004</v>
      </c>
      <c r="BG61" s="59">
        <f t="shared" si="21"/>
        <v>503</v>
      </c>
      <c r="BH61" s="59">
        <f t="shared" si="22"/>
        <v>215.9</v>
      </c>
      <c r="BK61" s="59">
        <f t="shared" si="24"/>
        <v>25.5</v>
      </c>
      <c r="BL61" s="59">
        <f t="shared" si="25"/>
        <v>26.399999999999977</v>
      </c>
      <c r="BN61" s="59">
        <f t="shared" si="26"/>
        <v>3.5999999999999943</v>
      </c>
      <c r="BO61" s="59">
        <f t="shared" si="27"/>
        <v>3.5999999999999943</v>
      </c>
      <c r="BP61" s="40"/>
      <c r="BQ61" s="40"/>
      <c r="BR61" s="40" t="s">
        <v>102</v>
      </c>
      <c r="BS61" s="59">
        <v>2004</v>
      </c>
      <c r="BT61" s="59">
        <f t="shared" si="23"/>
        <v>2.33</v>
      </c>
      <c r="BU61" s="59"/>
      <c r="BV61" s="40"/>
      <c r="BW61" s="40"/>
      <c r="BX61" s="59">
        <f t="shared" si="28"/>
        <v>0.12000000000000011</v>
      </c>
      <c r="BY61" s="59">
        <f t="shared" si="29"/>
        <v>0.12999999999999989</v>
      </c>
      <c r="BZ61" s="40"/>
      <c r="CA61" s="40">
        <v>1</v>
      </c>
      <c r="CB61" s="40"/>
      <c r="CC61" s="40"/>
    </row>
    <row r="62" spans="2:81" x14ac:dyDescent="0.25">
      <c r="B62" s="42"/>
      <c r="C62" s="46"/>
      <c r="D62" s="82"/>
      <c r="E62" s="82"/>
      <c r="F62" s="82"/>
      <c r="G62" s="42"/>
      <c r="H62" s="42"/>
      <c r="I62" s="42"/>
      <c r="J62" s="42"/>
      <c r="K62" s="42"/>
      <c r="L62" s="42"/>
      <c r="M62" s="42"/>
      <c r="N62" s="42"/>
      <c r="O62" s="42"/>
      <c r="P62" s="42"/>
      <c r="Q62" s="42"/>
      <c r="R62" s="42"/>
      <c r="S62" s="92"/>
      <c r="T62" s="92"/>
      <c r="U62" s="42"/>
      <c r="V62" s="42"/>
      <c r="W62" s="42"/>
      <c r="X62" s="42"/>
      <c r="Y62" s="42"/>
      <c r="Z62" s="42"/>
      <c r="AA62" s="42"/>
      <c r="BC62" s="39"/>
      <c r="BE62" s="40" t="s">
        <v>103</v>
      </c>
      <c r="BF62" s="40">
        <v>2005</v>
      </c>
      <c r="BG62" s="59">
        <f t="shared" si="21"/>
        <v>497.4</v>
      </c>
      <c r="BH62" s="59">
        <f t="shared" si="22"/>
        <v>201.4</v>
      </c>
      <c r="BK62" s="59">
        <f t="shared" si="24"/>
        <v>24.699999999999989</v>
      </c>
      <c r="BL62" s="59">
        <f t="shared" si="25"/>
        <v>25.700000000000045</v>
      </c>
      <c r="BN62" s="59">
        <f t="shared" si="26"/>
        <v>3.4000000000000057</v>
      </c>
      <c r="BO62" s="59">
        <f t="shared" si="27"/>
        <v>3.5</v>
      </c>
      <c r="BP62" s="40"/>
      <c r="BQ62" s="40"/>
      <c r="BR62" s="40" t="s">
        <v>103</v>
      </c>
      <c r="BS62" s="40">
        <v>2005</v>
      </c>
      <c r="BT62" s="59">
        <f t="shared" si="23"/>
        <v>2.4700000000000002</v>
      </c>
      <c r="BU62" s="59"/>
      <c r="BV62" s="40"/>
      <c r="BW62" s="40"/>
      <c r="BX62" s="59">
        <f t="shared" si="28"/>
        <v>0.13000000000000034</v>
      </c>
      <c r="BY62" s="59">
        <f t="shared" si="29"/>
        <v>0.13999999999999968</v>
      </c>
      <c r="BZ62" s="40"/>
      <c r="CA62" s="40">
        <v>1</v>
      </c>
      <c r="CB62" s="40"/>
      <c r="CC62" s="40"/>
    </row>
    <row r="63" spans="2:81" x14ac:dyDescent="0.25">
      <c r="B63" s="42"/>
      <c r="C63" s="46" t="s">
        <v>22</v>
      </c>
      <c r="D63" s="82"/>
      <c r="E63" s="82"/>
      <c r="F63" s="82"/>
      <c r="G63" s="42"/>
      <c r="H63" s="42"/>
      <c r="I63" s="42"/>
      <c r="J63" s="42"/>
      <c r="K63" s="42"/>
      <c r="L63" s="42"/>
      <c r="M63" s="42"/>
      <c r="N63" s="42"/>
      <c r="O63" s="42"/>
      <c r="P63" s="42"/>
      <c r="Q63" s="42"/>
      <c r="R63" s="46" t="s">
        <v>22</v>
      </c>
      <c r="S63" s="92"/>
      <c r="T63" s="92"/>
      <c r="U63" s="42"/>
      <c r="V63" s="42"/>
      <c r="W63" s="42"/>
      <c r="X63" s="42"/>
      <c r="Y63" s="42"/>
      <c r="Z63" s="42"/>
      <c r="AA63" s="42"/>
      <c r="BC63" s="39"/>
      <c r="BE63" s="40" t="s">
        <v>104</v>
      </c>
      <c r="BF63" s="40">
        <v>2006</v>
      </c>
      <c r="BG63" s="59">
        <f t="shared" si="21"/>
        <v>472.3</v>
      </c>
      <c r="BH63" s="59">
        <f t="shared" si="22"/>
        <v>195</v>
      </c>
      <c r="BK63" s="59">
        <f t="shared" si="24"/>
        <v>23.5</v>
      </c>
      <c r="BL63" s="59">
        <f t="shared" si="25"/>
        <v>24.5</v>
      </c>
      <c r="BN63" s="59">
        <f t="shared" si="26"/>
        <v>3.3000000000000114</v>
      </c>
      <c r="BO63" s="59">
        <f t="shared" si="27"/>
        <v>3.3000000000000114</v>
      </c>
      <c r="BP63" s="40"/>
      <c r="BQ63" s="40"/>
      <c r="BR63" s="40" t="s">
        <v>104</v>
      </c>
      <c r="BS63" s="40">
        <v>2006</v>
      </c>
      <c r="BT63" s="59">
        <f t="shared" si="23"/>
        <v>2.42</v>
      </c>
      <c r="BU63" s="59"/>
      <c r="BV63" s="40"/>
      <c r="BW63" s="40"/>
      <c r="BX63" s="59">
        <f t="shared" si="28"/>
        <v>0.12999999999999989</v>
      </c>
      <c r="BY63" s="59">
        <f t="shared" si="29"/>
        <v>0.14000000000000012</v>
      </c>
      <c r="BZ63" s="40"/>
      <c r="CA63" s="40">
        <v>1</v>
      </c>
      <c r="CB63" s="40"/>
      <c r="CC63" s="40"/>
    </row>
    <row r="64" spans="2:81" x14ac:dyDescent="0.25">
      <c r="B64" s="42"/>
      <c r="C64" s="46" t="s">
        <v>135</v>
      </c>
      <c r="D64" s="82"/>
      <c r="E64" s="82"/>
      <c r="F64" s="82"/>
      <c r="G64" s="42"/>
      <c r="H64" s="42"/>
      <c r="I64" s="42"/>
      <c r="J64" s="42"/>
      <c r="K64" s="42"/>
      <c r="L64" s="42"/>
      <c r="M64" s="42"/>
      <c r="N64" s="42"/>
      <c r="O64" s="42"/>
      <c r="P64" s="42"/>
      <c r="Q64" s="42"/>
      <c r="R64" s="46" t="s">
        <v>135</v>
      </c>
      <c r="S64" s="92"/>
      <c r="T64" s="92"/>
      <c r="U64" s="42"/>
      <c r="V64" s="42"/>
      <c r="W64" s="42"/>
      <c r="X64" s="42"/>
      <c r="Y64" s="42"/>
      <c r="Z64" s="42"/>
      <c r="AA64" s="42"/>
      <c r="BC64" s="39"/>
      <c r="BE64" s="40" t="s">
        <v>105</v>
      </c>
      <c r="BF64" s="40">
        <v>2007</v>
      </c>
      <c r="BG64" s="59">
        <f t="shared" si="21"/>
        <v>442.2</v>
      </c>
      <c r="BH64" s="59">
        <f t="shared" si="22"/>
        <v>187.4</v>
      </c>
      <c r="BK64" s="59">
        <f t="shared" si="24"/>
        <v>22.300000000000011</v>
      </c>
      <c r="BL64" s="59">
        <f t="shared" si="25"/>
        <v>23.199999999999989</v>
      </c>
      <c r="BN64" s="59">
        <f t="shared" si="26"/>
        <v>3.0999999999999943</v>
      </c>
      <c r="BO64" s="59">
        <f t="shared" si="27"/>
        <v>3.1999999999999886</v>
      </c>
      <c r="BP64" s="40"/>
      <c r="BQ64" s="40"/>
      <c r="BR64" s="40" t="s">
        <v>105</v>
      </c>
      <c r="BS64" s="40">
        <v>2007</v>
      </c>
      <c r="BT64" s="59">
        <f t="shared" si="23"/>
        <v>2.36</v>
      </c>
      <c r="BU64" s="59"/>
      <c r="BV64" s="40"/>
      <c r="BW64" s="40"/>
      <c r="BX64" s="59">
        <f t="shared" si="28"/>
        <v>0.12999999999999989</v>
      </c>
      <c r="BY64" s="59">
        <f t="shared" si="29"/>
        <v>0.13000000000000034</v>
      </c>
      <c r="BZ64" s="40"/>
      <c r="CA64" s="40">
        <v>1</v>
      </c>
      <c r="CB64" s="40"/>
      <c r="CC64" s="40"/>
    </row>
    <row r="65" spans="2:81" x14ac:dyDescent="0.25">
      <c r="B65" s="42"/>
      <c r="C65" s="46"/>
      <c r="D65" s="82"/>
      <c r="E65" s="82"/>
      <c r="F65" s="82"/>
      <c r="G65" s="42"/>
      <c r="H65" s="42"/>
      <c r="I65" s="42"/>
      <c r="J65" s="42"/>
      <c r="K65" s="42"/>
      <c r="L65" s="42"/>
      <c r="M65" s="42"/>
      <c r="N65" s="42"/>
      <c r="O65" s="42"/>
      <c r="P65" s="42"/>
      <c r="Q65" s="42"/>
      <c r="R65" s="92"/>
      <c r="S65" s="92"/>
      <c r="T65" s="92"/>
      <c r="U65" s="42"/>
      <c r="V65" s="42"/>
      <c r="W65" s="42"/>
      <c r="X65" s="42"/>
      <c r="Y65" s="42"/>
      <c r="Z65" s="42"/>
      <c r="AA65" s="42"/>
      <c r="BC65" s="39"/>
      <c r="BE65" s="40" t="s">
        <v>106</v>
      </c>
      <c r="BF65" s="40">
        <v>2008</v>
      </c>
      <c r="BG65" s="59">
        <f t="shared" si="21"/>
        <v>396.3</v>
      </c>
      <c r="BH65" s="59">
        <f t="shared" si="22"/>
        <v>179.6</v>
      </c>
      <c r="BK65" s="59">
        <f t="shared" si="24"/>
        <v>20.600000000000023</v>
      </c>
      <c r="BL65" s="59">
        <f t="shared" si="25"/>
        <v>21.399999999999977</v>
      </c>
      <c r="BN65" s="59">
        <f t="shared" si="26"/>
        <v>3</v>
      </c>
      <c r="BO65" s="59">
        <f t="shared" si="27"/>
        <v>3.0999999999999943</v>
      </c>
      <c r="BP65" s="40"/>
      <c r="BQ65" s="40"/>
      <c r="BR65" s="40" t="s">
        <v>106</v>
      </c>
      <c r="BS65" s="40">
        <v>2008</v>
      </c>
      <c r="BT65" s="59">
        <f t="shared" si="23"/>
        <v>2.21</v>
      </c>
      <c r="BU65" s="59"/>
      <c r="BV65" s="40"/>
      <c r="BW65" s="40"/>
      <c r="BX65" s="59">
        <f t="shared" si="28"/>
        <v>0.12999999999999989</v>
      </c>
      <c r="BY65" s="59">
        <f t="shared" si="29"/>
        <v>0.12000000000000011</v>
      </c>
      <c r="BZ65" s="40"/>
      <c r="CA65" s="40">
        <v>1</v>
      </c>
      <c r="CB65" s="40"/>
      <c r="CC65" s="40"/>
    </row>
    <row r="66" spans="2:81" x14ac:dyDescent="0.25">
      <c r="D66" s="94"/>
      <c r="E66" s="94"/>
      <c r="F66" s="94"/>
      <c r="R66" s="93"/>
      <c r="S66" s="93"/>
      <c r="T66" s="93"/>
      <c r="BC66" s="39"/>
      <c r="BE66" s="40" t="s">
        <v>107</v>
      </c>
      <c r="BF66" s="40">
        <v>2009</v>
      </c>
      <c r="BG66" s="59">
        <f t="shared" si="21"/>
        <v>368.4</v>
      </c>
      <c r="BH66" s="59">
        <f t="shared" si="22"/>
        <v>173.5</v>
      </c>
      <c r="BK66" s="59">
        <f t="shared" si="24"/>
        <v>19.399999999999977</v>
      </c>
      <c r="BL66" s="59">
        <f t="shared" si="25"/>
        <v>20.100000000000023</v>
      </c>
      <c r="BN66" s="59">
        <f t="shared" si="26"/>
        <v>2.9000000000000057</v>
      </c>
      <c r="BO66" s="59">
        <f t="shared" si="27"/>
        <v>3</v>
      </c>
      <c r="BP66" s="40"/>
      <c r="BQ66" s="40"/>
      <c r="BR66" s="40" t="s">
        <v>107</v>
      </c>
      <c r="BS66" s="40">
        <v>2009</v>
      </c>
      <c r="BT66" s="59">
        <f t="shared" si="23"/>
        <v>2.12</v>
      </c>
      <c r="BU66" s="59"/>
      <c r="BV66" s="40"/>
      <c r="BW66" s="40"/>
      <c r="BX66" s="59">
        <f t="shared" si="28"/>
        <v>0.11000000000000032</v>
      </c>
      <c r="BY66" s="59">
        <f t="shared" si="29"/>
        <v>0.12999999999999989</v>
      </c>
      <c r="BZ66" s="40"/>
      <c r="CA66" s="40">
        <v>1</v>
      </c>
      <c r="CB66" s="40"/>
      <c r="CC66" s="40"/>
    </row>
    <row r="67" spans="2:81" x14ac:dyDescent="0.25">
      <c r="D67" s="94"/>
      <c r="E67" s="94"/>
      <c r="F67" s="94"/>
      <c r="R67" s="93"/>
      <c r="S67" s="93"/>
      <c r="T67" s="93"/>
      <c r="BC67" s="39"/>
      <c r="BE67" s="40" t="s">
        <v>108</v>
      </c>
      <c r="BF67" s="40">
        <v>2010</v>
      </c>
      <c r="BG67" s="59">
        <f t="shared" si="21"/>
        <v>344</v>
      </c>
      <c r="BH67" s="59">
        <f t="shared" si="22"/>
        <v>168.3</v>
      </c>
      <c r="BK67" s="59">
        <f t="shared" si="24"/>
        <v>18.199999999999989</v>
      </c>
      <c r="BL67" s="59">
        <f t="shared" si="25"/>
        <v>18.899999999999977</v>
      </c>
      <c r="BN67" s="59">
        <f t="shared" si="26"/>
        <v>2.8000000000000114</v>
      </c>
      <c r="BO67" s="59">
        <f t="shared" si="27"/>
        <v>2.8999999999999773</v>
      </c>
      <c r="BP67" s="40"/>
      <c r="BQ67" s="40"/>
      <c r="BR67" s="40" t="s">
        <v>108</v>
      </c>
      <c r="BS67" s="40">
        <v>2010</v>
      </c>
      <c r="BT67" s="59">
        <f t="shared" si="23"/>
        <v>2.04</v>
      </c>
      <c r="BU67" s="59"/>
      <c r="BV67" s="40"/>
      <c r="BW67" s="40"/>
      <c r="BX67" s="59">
        <f t="shared" si="28"/>
        <v>0.1100000000000001</v>
      </c>
      <c r="BY67" s="59">
        <f t="shared" si="29"/>
        <v>0.12000000000000011</v>
      </c>
      <c r="BZ67" s="40"/>
      <c r="CA67" s="40">
        <v>1</v>
      </c>
      <c r="CB67" s="40"/>
      <c r="CC67" s="40"/>
    </row>
    <row r="68" spans="2:81" x14ac:dyDescent="0.25">
      <c r="D68" s="94"/>
      <c r="E68" s="94"/>
      <c r="F68" s="94"/>
      <c r="R68" s="93"/>
      <c r="S68" s="93"/>
      <c r="T68" s="93"/>
      <c r="BC68" s="39"/>
      <c r="BE68" s="40" t="s">
        <v>109</v>
      </c>
      <c r="BF68" s="40">
        <v>2011</v>
      </c>
      <c r="BG68" s="59">
        <f t="shared" si="21"/>
        <v>350.1</v>
      </c>
      <c r="BH68" s="59">
        <f t="shared" si="22"/>
        <v>162.1</v>
      </c>
      <c r="BK68" s="59">
        <f t="shared" si="24"/>
        <v>18</v>
      </c>
      <c r="BL68" s="59">
        <f t="shared" si="25"/>
        <v>18.599999999999966</v>
      </c>
      <c r="BN68" s="59">
        <f t="shared" si="26"/>
        <v>2.7999999999999829</v>
      </c>
      <c r="BO68" s="59">
        <f t="shared" si="27"/>
        <v>2.7000000000000171</v>
      </c>
      <c r="BP68" s="40"/>
      <c r="BQ68" s="40"/>
      <c r="BR68" s="40" t="s">
        <v>109</v>
      </c>
      <c r="BS68" s="40">
        <v>2011</v>
      </c>
      <c r="BT68" s="59">
        <f t="shared" si="23"/>
        <v>2.16</v>
      </c>
      <c r="BU68" s="59"/>
      <c r="BV68" s="40"/>
      <c r="BW68" s="40"/>
      <c r="BX68" s="59">
        <f t="shared" si="28"/>
        <v>0.12000000000000011</v>
      </c>
      <c r="BY68" s="59">
        <f t="shared" si="29"/>
        <v>0.11999999999999966</v>
      </c>
      <c r="BZ68" s="40"/>
      <c r="CA68" s="40">
        <v>1</v>
      </c>
      <c r="CB68" s="40"/>
      <c r="CC68" s="40"/>
    </row>
    <row r="69" spans="2:81" x14ac:dyDescent="0.25">
      <c r="D69" s="94"/>
      <c r="E69" s="94"/>
      <c r="F69" s="94"/>
      <c r="R69" s="93"/>
      <c r="BC69" s="39"/>
      <c r="BE69" s="40" t="s">
        <v>110</v>
      </c>
      <c r="BF69" s="40">
        <v>2012</v>
      </c>
      <c r="BG69" s="59">
        <f t="shared" si="21"/>
        <v>365.4</v>
      </c>
      <c r="BH69" s="59">
        <f t="shared" si="22"/>
        <v>155.80000000000001</v>
      </c>
      <c r="BK69" s="59">
        <f t="shared" si="24"/>
        <v>17.899999999999977</v>
      </c>
      <c r="BL69" s="59">
        <f t="shared" si="25"/>
        <v>18.600000000000023</v>
      </c>
      <c r="BN69" s="59">
        <f t="shared" si="26"/>
        <v>2.7000000000000171</v>
      </c>
      <c r="BO69" s="59">
        <f t="shared" si="27"/>
        <v>2.6999999999999886</v>
      </c>
      <c r="BP69" s="40"/>
      <c r="BQ69" s="40"/>
      <c r="BR69" s="40" t="s">
        <v>110</v>
      </c>
      <c r="BS69" s="40">
        <v>2012</v>
      </c>
      <c r="BT69" s="59">
        <f t="shared" si="23"/>
        <v>2.35</v>
      </c>
      <c r="BU69" s="59"/>
      <c r="BV69" s="40"/>
      <c r="BW69" s="40"/>
      <c r="BX69" s="59">
        <f t="shared" si="28"/>
        <v>0.12999999999999989</v>
      </c>
      <c r="BY69" s="59">
        <f t="shared" si="29"/>
        <v>0.12999999999999989</v>
      </c>
      <c r="BZ69" s="40"/>
      <c r="CA69" s="40">
        <v>1</v>
      </c>
      <c r="CB69" s="40"/>
      <c r="CC69" s="40"/>
    </row>
    <row r="70" spans="2:81" x14ac:dyDescent="0.25">
      <c r="D70" s="94"/>
      <c r="E70" s="94"/>
      <c r="F70" s="94"/>
      <c r="R70" s="93"/>
      <c r="BC70" s="39"/>
      <c r="BD70" s="40" t="s">
        <v>7</v>
      </c>
      <c r="BE70" s="59" t="s">
        <v>94</v>
      </c>
      <c r="BF70" s="59">
        <v>1996</v>
      </c>
      <c r="BG70" s="40">
        <f t="shared" ref="BG70:BG86" si="30">IFERROR(VALUE(FIXED(VLOOKUP($BF70&amp;$BE$29&amp;$BF$12&amp;"Maori",ethnicdata,7,FALSE),1)),NA())</f>
        <v>442</v>
      </c>
      <c r="BH70" s="40">
        <f t="shared" ref="BH70:BH86" si="31">IFERROR(VALUE(FIXED(VLOOKUP($BF70&amp;$BE$29&amp;$BF$12&amp;"nonMaori",ethnicdata,7,FALSE),1)),NA())</f>
        <v>167.4</v>
      </c>
      <c r="BK70" s="40">
        <f>G39-H39</f>
        <v>26.100000000000023</v>
      </c>
      <c r="BL70" s="40">
        <f>I39-G39</f>
        <v>27.300000000000011</v>
      </c>
      <c r="BN70" s="40">
        <f>M39-N39</f>
        <v>2.5999999999999943</v>
      </c>
      <c r="BO70" s="40">
        <f>O39-M39</f>
        <v>2.5999999999999943</v>
      </c>
      <c r="BP70" s="40"/>
      <c r="BQ70" s="40" t="s">
        <v>76</v>
      </c>
      <c r="BR70" s="59" t="s">
        <v>94</v>
      </c>
      <c r="BS70" s="59">
        <v>1996</v>
      </c>
      <c r="BT70" s="40">
        <f t="shared" ref="BT70:BT86" si="32">IFERROR(VALUE(FIXED(VLOOKUP($BF70&amp;$BE$29&amp;$BF$12&amp;"Maori",ethnicdata,10,FALSE),2)),NA())</f>
        <v>2.64</v>
      </c>
      <c r="BU70" s="40"/>
      <c r="BV70" s="40"/>
      <c r="BW70" s="40"/>
      <c r="BX70" s="40">
        <f>V39-W39</f>
        <v>0.16000000000000014</v>
      </c>
      <c r="BY70" s="40">
        <f>X39-V39</f>
        <v>0.16999999999999993</v>
      </c>
      <c r="BZ70" s="40"/>
      <c r="CA70" s="40">
        <v>1</v>
      </c>
      <c r="CB70" s="40"/>
      <c r="CC70" s="40"/>
    </row>
    <row r="71" spans="2:81" x14ac:dyDescent="0.25">
      <c r="D71" s="94"/>
      <c r="E71" s="94"/>
      <c r="F71" s="94"/>
      <c r="R71" s="93"/>
      <c r="BC71" s="39"/>
      <c r="BE71" s="64" t="s">
        <v>95</v>
      </c>
      <c r="BF71" s="40">
        <v>1997</v>
      </c>
      <c r="BG71" s="40">
        <f t="shared" si="30"/>
        <v>417.9</v>
      </c>
      <c r="BH71" s="40">
        <f t="shared" si="31"/>
        <v>161.4</v>
      </c>
      <c r="BK71" s="40">
        <f t="shared" ref="BK71:BK86" si="33">G40-H40</f>
        <v>24.699999999999989</v>
      </c>
      <c r="BL71" s="40">
        <f t="shared" ref="BL71:BL86" si="34">I40-G40</f>
        <v>26</v>
      </c>
      <c r="BN71" s="40">
        <f t="shared" ref="BN71:BN86" si="35">M40-N40</f>
        <v>2.5</v>
      </c>
      <c r="BO71" s="40">
        <f t="shared" ref="BO71:BO86" si="36">O40-M40</f>
        <v>2.5999999999999943</v>
      </c>
      <c r="BP71" s="40"/>
      <c r="BQ71" s="40"/>
      <c r="BR71" s="64" t="s">
        <v>95</v>
      </c>
      <c r="BS71" s="40">
        <v>1997</v>
      </c>
      <c r="BT71" s="40">
        <f t="shared" si="32"/>
        <v>2.59</v>
      </c>
      <c r="BU71" s="40"/>
      <c r="BV71" s="40"/>
      <c r="BW71" s="40"/>
      <c r="BX71" s="40">
        <f t="shared" ref="BX71:BX86" si="37">V40-W40</f>
        <v>0.1599999999999997</v>
      </c>
      <c r="BY71" s="40">
        <f t="shared" ref="BY71:BY86" si="38">X40-V40</f>
        <v>0.16999999999999993</v>
      </c>
      <c r="BZ71" s="40"/>
      <c r="CA71" s="40">
        <v>1</v>
      </c>
      <c r="CB71" s="40"/>
      <c r="CC71" s="40"/>
    </row>
    <row r="72" spans="2:81" x14ac:dyDescent="0.25">
      <c r="R72" s="93"/>
      <c r="BC72" s="39"/>
      <c r="BE72" s="73" t="s">
        <v>96</v>
      </c>
      <c r="BF72" s="73">
        <v>1998</v>
      </c>
      <c r="BG72" s="40">
        <f t="shared" si="30"/>
        <v>402.6</v>
      </c>
      <c r="BH72" s="40">
        <f t="shared" si="31"/>
        <v>155.4</v>
      </c>
      <c r="BK72" s="40">
        <f t="shared" si="33"/>
        <v>23.700000000000045</v>
      </c>
      <c r="BL72" s="40">
        <f t="shared" si="34"/>
        <v>24.799999999999955</v>
      </c>
      <c r="BN72" s="40">
        <f t="shared" si="35"/>
        <v>2.4000000000000057</v>
      </c>
      <c r="BO72" s="40">
        <f t="shared" si="36"/>
        <v>2.4000000000000057</v>
      </c>
      <c r="BP72" s="40"/>
      <c r="BQ72" s="40"/>
      <c r="BR72" s="73" t="s">
        <v>96</v>
      </c>
      <c r="BS72" s="73">
        <v>1998</v>
      </c>
      <c r="BT72" s="40">
        <f t="shared" si="32"/>
        <v>2.59</v>
      </c>
      <c r="BU72" s="40"/>
      <c r="BV72" s="40"/>
      <c r="BW72" s="40"/>
      <c r="BX72" s="40">
        <f t="shared" si="37"/>
        <v>0.1599999999999997</v>
      </c>
      <c r="BY72" s="40">
        <f t="shared" si="38"/>
        <v>0.16999999999999993</v>
      </c>
      <c r="BZ72" s="40"/>
      <c r="CA72" s="40">
        <v>1</v>
      </c>
      <c r="CB72" s="40"/>
      <c r="CC72" s="40"/>
    </row>
    <row r="73" spans="2:81" x14ac:dyDescent="0.25">
      <c r="R73" s="93"/>
      <c r="BC73" s="39"/>
      <c r="BE73" s="64" t="s">
        <v>97</v>
      </c>
      <c r="BF73" s="40">
        <v>1999</v>
      </c>
      <c r="BG73" s="40">
        <f t="shared" si="30"/>
        <v>410.6</v>
      </c>
      <c r="BH73" s="40">
        <f t="shared" si="31"/>
        <v>153.1</v>
      </c>
      <c r="BK73" s="40">
        <f t="shared" si="33"/>
        <v>23.300000000000011</v>
      </c>
      <c r="BL73" s="40">
        <f t="shared" si="34"/>
        <v>24.399999999999977</v>
      </c>
      <c r="BN73" s="40">
        <f t="shared" si="35"/>
        <v>2.4000000000000057</v>
      </c>
      <c r="BO73" s="40">
        <f t="shared" si="36"/>
        <v>2.3000000000000114</v>
      </c>
      <c r="BP73" s="40"/>
      <c r="BQ73" s="40"/>
      <c r="BR73" s="64" t="s">
        <v>97</v>
      </c>
      <c r="BS73" s="40">
        <v>1999</v>
      </c>
      <c r="BT73" s="40">
        <f t="shared" si="32"/>
        <v>2.68</v>
      </c>
      <c r="BU73" s="40"/>
      <c r="BV73" s="40"/>
      <c r="BW73" s="40"/>
      <c r="BX73" s="40">
        <f t="shared" si="37"/>
        <v>0.16000000000000014</v>
      </c>
      <c r="BY73" s="40">
        <f t="shared" si="38"/>
        <v>0.16999999999999993</v>
      </c>
      <c r="BZ73" s="40"/>
      <c r="CA73" s="40">
        <v>1</v>
      </c>
      <c r="CB73" s="40"/>
      <c r="CC73" s="40"/>
    </row>
    <row r="74" spans="2:81" x14ac:dyDescent="0.25">
      <c r="R74" s="93"/>
      <c r="BC74" s="39"/>
      <c r="BE74" s="64" t="s">
        <v>98</v>
      </c>
      <c r="BF74" s="59">
        <v>2000</v>
      </c>
      <c r="BG74" s="40">
        <f t="shared" si="30"/>
        <v>388.9</v>
      </c>
      <c r="BH74" s="40">
        <f t="shared" si="31"/>
        <v>147.1</v>
      </c>
      <c r="BK74" s="40">
        <f t="shared" si="33"/>
        <v>22.099999999999966</v>
      </c>
      <c r="BL74" s="40">
        <f t="shared" si="34"/>
        <v>23.200000000000045</v>
      </c>
      <c r="BN74" s="40">
        <f t="shared" si="35"/>
        <v>2.2999999999999829</v>
      </c>
      <c r="BO74" s="40">
        <f t="shared" si="36"/>
        <v>2.3000000000000114</v>
      </c>
      <c r="BP74" s="40"/>
      <c r="BQ74" s="40"/>
      <c r="BR74" s="64" t="s">
        <v>98</v>
      </c>
      <c r="BS74" s="59">
        <v>2000</v>
      </c>
      <c r="BT74" s="40">
        <f t="shared" si="32"/>
        <v>2.64</v>
      </c>
      <c r="BU74" s="40"/>
      <c r="BV74" s="40"/>
      <c r="BW74" s="40"/>
      <c r="BX74" s="40">
        <f t="shared" si="37"/>
        <v>0.14999999999999991</v>
      </c>
      <c r="BY74" s="40">
        <f t="shared" si="38"/>
        <v>0.16999999999999993</v>
      </c>
      <c r="BZ74" s="40"/>
      <c r="CA74" s="40">
        <v>1</v>
      </c>
      <c r="CB74" s="40"/>
      <c r="CC74" s="40"/>
    </row>
    <row r="75" spans="2:81" x14ac:dyDescent="0.25">
      <c r="R75" s="93"/>
      <c r="BC75" s="39"/>
      <c r="BE75" s="40" t="s">
        <v>99</v>
      </c>
      <c r="BF75" s="40">
        <v>2001</v>
      </c>
      <c r="BG75" s="40">
        <f t="shared" si="30"/>
        <v>359.7</v>
      </c>
      <c r="BH75" s="40">
        <f t="shared" si="31"/>
        <v>142.9</v>
      </c>
      <c r="BK75" s="40">
        <f t="shared" si="33"/>
        <v>20.699999999999989</v>
      </c>
      <c r="BL75" s="40">
        <f t="shared" si="34"/>
        <v>21.699999999999989</v>
      </c>
      <c r="BN75" s="40">
        <f t="shared" si="35"/>
        <v>2.2000000000000171</v>
      </c>
      <c r="BO75" s="40">
        <f t="shared" si="36"/>
        <v>2.1999999999999886</v>
      </c>
      <c r="BP75" s="40"/>
      <c r="BQ75" s="40"/>
      <c r="BR75" s="40" t="s">
        <v>99</v>
      </c>
      <c r="BS75" s="40">
        <v>2001</v>
      </c>
      <c r="BT75" s="40">
        <f t="shared" si="32"/>
        <v>2.52</v>
      </c>
      <c r="BU75" s="40"/>
      <c r="BV75" s="40"/>
      <c r="BW75" s="40"/>
      <c r="BX75" s="40">
        <f t="shared" si="37"/>
        <v>0.14999999999999991</v>
      </c>
      <c r="BY75" s="40">
        <f t="shared" si="38"/>
        <v>0.16000000000000014</v>
      </c>
      <c r="BZ75" s="40"/>
      <c r="CA75" s="40">
        <v>1</v>
      </c>
      <c r="CB75" s="40"/>
      <c r="CC75" s="40"/>
    </row>
    <row r="76" spans="2:81" x14ac:dyDescent="0.25">
      <c r="R76" s="93"/>
      <c r="BC76" s="39"/>
      <c r="BE76" s="73" t="s">
        <v>100</v>
      </c>
      <c r="BF76" s="73">
        <v>2002</v>
      </c>
      <c r="BG76" s="40">
        <f t="shared" si="30"/>
        <v>326.8</v>
      </c>
      <c r="BH76" s="40">
        <f t="shared" si="31"/>
        <v>136.9</v>
      </c>
      <c r="BK76" s="40">
        <f t="shared" si="33"/>
        <v>19.300000000000011</v>
      </c>
      <c r="BL76" s="40">
        <f t="shared" si="34"/>
        <v>20.099999999999966</v>
      </c>
      <c r="BN76" s="40">
        <f t="shared" si="35"/>
        <v>2.0999999999999943</v>
      </c>
      <c r="BO76" s="40">
        <f t="shared" si="36"/>
        <v>2.0999999999999943</v>
      </c>
      <c r="BP76" s="40"/>
      <c r="BQ76" s="40"/>
      <c r="BR76" s="73" t="s">
        <v>100</v>
      </c>
      <c r="BS76" s="73">
        <v>2002</v>
      </c>
      <c r="BT76" s="40">
        <f t="shared" si="32"/>
        <v>2.39</v>
      </c>
      <c r="BU76" s="40"/>
      <c r="BV76" s="40"/>
      <c r="BW76" s="40"/>
      <c r="BX76" s="40">
        <f t="shared" si="37"/>
        <v>0.14999999999999991</v>
      </c>
      <c r="BY76" s="40">
        <f t="shared" si="38"/>
        <v>0.14999999999999991</v>
      </c>
      <c r="BZ76" s="40"/>
      <c r="CA76" s="40">
        <v>1</v>
      </c>
      <c r="CB76" s="40"/>
      <c r="CC76" s="40"/>
    </row>
    <row r="77" spans="2:81" x14ac:dyDescent="0.25">
      <c r="R77" s="93"/>
      <c r="BC77" s="39"/>
      <c r="BE77" s="40" t="s">
        <v>101</v>
      </c>
      <c r="BF77" s="40">
        <v>2003</v>
      </c>
      <c r="BG77" s="40">
        <f t="shared" si="30"/>
        <v>313.5</v>
      </c>
      <c r="BH77" s="40">
        <f t="shared" si="31"/>
        <v>130.4</v>
      </c>
      <c r="BK77" s="40">
        <f t="shared" si="33"/>
        <v>18.399999999999977</v>
      </c>
      <c r="BL77" s="40">
        <f t="shared" si="34"/>
        <v>19.300000000000011</v>
      </c>
      <c r="BN77" s="40">
        <f t="shared" si="35"/>
        <v>2</v>
      </c>
      <c r="BO77" s="40">
        <f t="shared" si="36"/>
        <v>2.0999999999999943</v>
      </c>
      <c r="BP77" s="40"/>
      <c r="BQ77" s="40"/>
      <c r="BR77" s="40" t="s">
        <v>101</v>
      </c>
      <c r="BS77" s="40">
        <v>2003</v>
      </c>
      <c r="BT77" s="40">
        <f t="shared" si="32"/>
        <v>2.4</v>
      </c>
      <c r="BU77" s="40"/>
      <c r="BV77" s="40"/>
      <c r="BW77" s="40"/>
      <c r="BX77" s="40">
        <f t="shared" si="37"/>
        <v>0.14000000000000012</v>
      </c>
      <c r="BY77" s="40">
        <f t="shared" si="38"/>
        <v>0.16000000000000014</v>
      </c>
      <c r="BZ77" s="40"/>
      <c r="CA77" s="40">
        <v>1</v>
      </c>
      <c r="CB77" s="40"/>
      <c r="CC77" s="40"/>
    </row>
    <row r="78" spans="2:81" x14ac:dyDescent="0.25">
      <c r="R78" s="93"/>
      <c r="BC78" s="39"/>
      <c r="BE78" s="40" t="s">
        <v>102</v>
      </c>
      <c r="BF78" s="59">
        <v>2004</v>
      </c>
      <c r="BG78" s="40">
        <f t="shared" si="30"/>
        <v>297.60000000000002</v>
      </c>
      <c r="BH78" s="40">
        <f t="shared" si="31"/>
        <v>125</v>
      </c>
      <c r="BK78" s="40">
        <f t="shared" si="33"/>
        <v>17.5</v>
      </c>
      <c r="BL78" s="40">
        <f t="shared" si="34"/>
        <v>18.299999999999955</v>
      </c>
      <c r="BN78" s="40">
        <f t="shared" si="35"/>
        <v>2</v>
      </c>
      <c r="BO78" s="40">
        <f t="shared" si="36"/>
        <v>1.9000000000000057</v>
      </c>
      <c r="BP78" s="40"/>
      <c r="BQ78" s="40"/>
      <c r="BR78" s="40" t="s">
        <v>102</v>
      </c>
      <c r="BS78" s="59">
        <v>2004</v>
      </c>
      <c r="BT78" s="40">
        <f t="shared" si="32"/>
        <v>2.38</v>
      </c>
      <c r="BU78" s="40"/>
      <c r="BV78" s="40"/>
      <c r="BW78" s="40"/>
      <c r="BX78" s="40">
        <f t="shared" si="37"/>
        <v>0.14999999999999991</v>
      </c>
      <c r="BY78" s="40">
        <f t="shared" si="38"/>
        <v>0.16000000000000014</v>
      </c>
      <c r="BZ78" s="40"/>
      <c r="CA78" s="40">
        <v>1</v>
      </c>
      <c r="CB78" s="40"/>
      <c r="CC78" s="40"/>
    </row>
    <row r="79" spans="2:81" x14ac:dyDescent="0.25">
      <c r="BC79" s="39"/>
      <c r="BE79" s="40" t="s">
        <v>103</v>
      </c>
      <c r="BF79" s="40">
        <v>2005</v>
      </c>
      <c r="BG79" s="40">
        <f t="shared" si="30"/>
        <v>292.5</v>
      </c>
      <c r="BH79" s="40">
        <f t="shared" si="31"/>
        <v>117.2</v>
      </c>
      <c r="BK79" s="40">
        <f t="shared" si="33"/>
        <v>17</v>
      </c>
      <c r="BL79" s="40">
        <f t="shared" si="34"/>
        <v>17.800000000000011</v>
      </c>
      <c r="BN79" s="40">
        <f t="shared" si="35"/>
        <v>1.7999999999999972</v>
      </c>
      <c r="BO79" s="40">
        <f t="shared" si="36"/>
        <v>1.8999999999999915</v>
      </c>
      <c r="BP79" s="40"/>
      <c r="BQ79" s="40"/>
      <c r="BR79" s="40" t="s">
        <v>103</v>
      </c>
      <c r="BS79" s="40">
        <v>2005</v>
      </c>
      <c r="BT79" s="40">
        <f t="shared" si="32"/>
        <v>2.5</v>
      </c>
      <c r="BU79" s="40"/>
      <c r="BV79" s="40"/>
      <c r="BW79" s="40"/>
      <c r="BX79" s="40">
        <f t="shared" si="37"/>
        <v>0.16000000000000014</v>
      </c>
      <c r="BY79" s="40">
        <f t="shared" si="38"/>
        <v>0.16000000000000014</v>
      </c>
      <c r="BZ79" s="40"/>
      <c r="CA79" s="40">
        <v>1</v>
      </c>
      <c r="CB79" s="40"/>
      <c r="CC79" s="40"/>
    </row>
    <row r="80" spans="2:81" x14ac:dyDescent="0.25">
      <c r="BC80" s="39"/>
      <c r="BE80" s="40" t="s">
        <v>104</v>
      </c>
      <c r="BF80" s="40">
        <v>2006</v>
      </c>
      <c r="BG80" s="40">
        <f t="shared" si="30"/>
        <v>278.60000000000002</v>
      </c>
      <c r="BH80" s="40">
        <f t="shared" si="31"/>
        <v>111.8</v>
      </c>
      <c r="BK80" s="40">
        <f t="shared" si="33"/>
        <v>16.200000000000045</v>
      </c>
      <c r="BL80" s="40">
        <f t="shared" si="34"/>
        <v>16.899999999999977</v>
      </c>
      <c r="BN80" s="40">
        <f t="shared" si="35"/>
        <v>1.7000000000000028</v>
      </c>
      <c r="BO80" s="40">
        <f t="shared" si="36"/>
        <v>1.7999999999999972</v>
      </c>
      <c r="BP80" s="40"/>
      <c r="BQ80" s="40"/>
      <c r="BR80" s="40" t="s">
        <v>104</v>
      </c>
      <c r="BS80" s="40">
        <v>2006</v>
      </c>
      <c r="BT80" s="40">
        <f t="shared" si="32"/>
        <v>2.4900000000000002</v>
      </c>
      <c r="BU80" s="40"/>
      <c r="BV80" s="40"/>
      <c r="BW80" s="40"/>
      <c r="BX80" s="40">
        <f t="shared" si="37"/>
        <v>0.15000000000000036</v>
      </c>
      <c r="BY80" s="40">
        <f t="shared" si="38"/>
        <v>0.1599999999999997</v>
      </c>
      <c r="BZ80" s="40"/>
      <c r="CA80" s="40">
        <v>1</v>
      </c>
      <c r="CB80" s="40"/>
      <c r="CC80" s="40"/>
    </row>
    <row r="81" spans="1:81" x14ac:dyDescent="0.25">
      <c r="BC81" s="39"/>
      <c r="BE81" s="40" t="s">
        <v>105</v>
      </c>
      <c r="BF81" s="40">
        <v>2007</v>
      </c>
      <c r="BG81" s="40">
        <f t="shared" si="30"/>
        <v>271.2</v>
      </c>
      <c r="BH81" s="40">
        <f t="shared" si="31"/>
        <v>105.8</v>
      </c>
      <c r="BK81" s="40">
        <f t="shared" si="33"/>
        <v>15.5</v>
      </c>
      <c r="BL81" s="40">
        <f t="shared" si="34"/>
        <v>16.199999999999989</v>
      </c>
      <c r="BN81" s="40">
        <f t="shared" si="35"/>
        <v>1.7000000000000028</v>
      </c>
      <c r="BO81" s="40">
        <f t="shared" si="36"/>
        <v>1.7000000000000028</v>
      </c>
      <c r="BP81" s="40"/>
      <c r="BQ81" s="40"/>
      <c r="BR81" s="40" t="s">
        <v>105</v>
      </c>
      <c r="BS81" s="40">
        <v>2007</v>
      </c>
      <c r="BT81" s="40">
        <f t="shared" si="32"/>
        <v>2.56</v>
      </c>
      <c r="BU81" s="40"/>
      <c r="BV81" s="40"/>
      <c r="BW81" s="40"/>
      <c r="BX81" s="40">
        <f t="shared" si="37"/>
        <v>0.14999999999999991</v>
      </c>
      <c r="BY81" s="40">
        <f t="shared" si="38"/>
        <v>0.16999999999999993</v>
      </c>
      <c r="BZ81" s="40"/>
      <c r="CA81" s="40">
        <v>1</v>
      </c>
      <c r="CB81" s="40"/>
      <c r="CC81" s="40"/>
    </row>
    <row r="82" spans="1:81" x14ac:dyDescent="0.25">
      <c r="BE82" s="40" t="s">
        <v>106</v>
      </c>
      <c r="BF82" s="40">
        <v>2008</v>
      </c>
      <c r="BG82" s="40">
        <f t="shared" si="30"/>
        <v>255.5</v>
      </c>
      <c r="BH82" s="40">
        <f t="shared" si="31"/>
        <v>103.3</v>
      </c>
      <c r="BK82" s="40">
        <f t="shared" si="33"/>
        <v>14.599999999999994</v>
      </c>
      <c r="BL82" s="40">
        <f t="shared" si="34"/>
        <v>15.199999999999989</v>
      </c>
      <c r="BN82" s="40">
        <f t="shared" si="35"/>
        <v>1.5999999999999943</v>
      </c>
      <c r="BO82" s="40">
        <f t="shared" si="36"/>
        <v>1.7000000000000028</v>
      </c>
      <c r="BP82" s="40"/>
      <c r="BQ82" s="40"/>
      <c r="BR82" s="40" t="s">
        <v>106</v>
      </c>
      <c r="BS82" s="40">
        <v>2008</v>
      </c>
      <c r="BT82" s="40">
        <f t="shared" si="32"/>
        <v>2.4700000000000002</v>
      </c>
      <c r="BU82" s="40"/>
      <c r="BV82" s="40"/>
      <c r="BW82" s="40"/>
      <c r="BX82" s="40">
        <f t="shared" si="37"/>
        <v>0.15000000000000036</v>
      </c>
      <c r="BY82" s="40">
        <f t="shared" si="38"/>
        <v>0.1599999999999997</v>
      </c>
      <c r="BZ82" s="40"/>
      <c r="CA82" s="40">
        <v>1</v>
      </c>
      <c r="CB82" s="40"/>
      <c r="CC82" s="40"/>
    </row>
    <row r="83" spans="1:81" x14ac:dyDescent="0.25">
      <c r="BE83" s="40" t="s">
        <v>107</v>
      </c>
      <c r="BF83" s="40">
        <v>2009</v>
      </c>
      <c r="BG83" s="40">
        <f t="shared" si="30"/>
        <v>245</v>
      </c>
      <c r="BH83" s="40">
        <f t="shared" si="31"/>
        <v>101.6</v>
      </c>
      <c r="BK83" s="40">
        <f t="shared" si="33"/>
        <v>13.900000000000006</v>
      </c>
      <c r="BL83" s="40">
        <f t="shared" si="34"/>
        <v>14.399999999999977</v>
      </c>
      <c r="BN83" s="40">
        <f t="shared" si="35"/>
        <v>1.5999999999999943</v>
      </c>
      <c r="BO83" s="40">
        <f t="shared" si="36"/>
        <v>1.6000000000000085</v>
      </c>
      <c r="BP83" s="40"/>
      <c r="BQ83" s="40"/>
      <c r="BR83" s="40" t="s">
        <v>107</v>
      </c>
      <c r="BS83" s="40">
        <v>2009</v>
      </c>
      <c r="BT83" s="40">
        <f t="shared" si="32"/>
        <v>2.41</v>
      </c>
      <c r="BU83" s="40"/>
      <c r="BV83" s="40"/>
      <c r="BW83" s="40"/>
      <c r="BX83" s="40">
        <f t="shared" si="37"/>
        <v>0.14000000000000012</v>
      </c>
      <c r="BY83" s="40">
        <f t="shared" si="38"/>
        <v>0.1599999999999997</v>
      </c>
      <c r="BZ83" s="40"/>
      <c r="CA83" s="40">
        <v>1</v>
      </c>
      <c r="CB83" s="40"/>
      <c r="CC83" s="40"/>
    </row>
    <row r="84" spans="1:81" x14ac:dyDescent="0.25">
      <c r="BE84" s="40" t="s">
        <v>108</v>
      </c>
      <c r="BF84" s="40">
        <v>2010</v>
      </c>
      <c r="BG84" s="40">
        <f t="shared" si="30"/>
        <v>233.5</v>
      </c>
      <c r="BH84" s="40">
        <f t="shared" si="31"/>
        <v>99</v>
      </c>
      <c r="BK84" s="40">
        <f t="shared" si="33"/>
        <v>13.099999999999994</v>
      </c>
      <c r="BL84" s="40">
        <f t="shared" si="34"/>
        <v>13.800000000000011</v>
      </c>
      <c r="BN84" s="40">
        <f t="shared" si="35"/>
        <v>1.5</v>
      </c>
      <c r="BO84" s="40">
        <f t="shared" si="36"/>
        <v>1.5999999999999943</v>
      </c>
      <c r="BP84" s="40"/>
      <c r="BQ84" s="40"/>
      <c r="BR84" s="40" t="s">
        <v>108</v>
      </c>
      <c r="BS84" s="40">
        <v>2010</v>
      </c>
      <c r="BT84" s="40">
        <f t="shared" si="32"/>
        <v>2.36</v>
      </c>
      <c r="BU84" s="40"/>
      <c r="BV84" s="40"/>
      <c r="BW84" s="40"/>
      <c r="BX84" s="40">
        <f t="shared" si="37"/>
        <v>0.13999999999999968</v>
      </c>
      <c r="BY84" s="40">
        <f t="shared" si="38"/>
        <v>0.14999999999999991</v>
      </c>
      <c r="BZ84" s="40"/>
      <c r="CA84" s="40">
        <v>1</v>
      </c>
      <c r="CB84" s="40"/>
      <c r="CC84" s="40"/>
    </row>
    <row r="85" spans="1:81" x14ac:dyDescent="0.25">
      <c r="BE85" s="40" t="s">
        <v>109</v>
      </c>
      <c r="BF85" s="40">
        <v>2011</v>
      </c>
      <c r="BG85" s="40">
        <f t="shared" si="30"/>
        <v>228.3</v>
      </c>
      <c r="BH85" s="40">
        <f t="shared" si="31"/>
        <v>92.8</v>
      </c>
      <c r="BK85" s="40">
        <f t="shared" si="33"/>
        <v>12.700000000000017</v>
      </c>
      <c r="BL85" s="40">
        <f t="shared" si="34"/>
        <v>13.299999999999983</v>
      </c>
      <c r="BN85" s="40">
        <f t="shared" si="35"/>
        <v>1.5</v>
      </c>
      <c r="BO85" s="40">
        <f t="shared" si="36"/>
        <v>1.5</v>
      </c>
      <c r="BP85" s="40"/>
      <c r="BQ85" s="40"/>
      <c r="BR85" s="40" t="s">
        <v>109</v>
      </c>
      <c r="BS85" s="40">
        <v>2011</v>
      </c>
      <c r="BT85" s="40">
        <f t="shared" si="32"/>
        <v>2.46</v>
      </c>
      <c r="BU85" s="40"/>
      <c r="BV85" s="40"/>
      <c r="BW85" s="40"/>
      <c r="BX85" s="40">
        <f t="shared" si="37"/>
        <v>0.14999999999999991</v>
      </c>
      <c r="BY85" s="40">
        <f t="shared" si="38"/>
        <v>0.16000000000000014</v>
      </c>
      <c r="BZ85" s="40"/>
      <c r="CA85" s="40">
        <v>1</v>
      </c>
      <c r="CB85" s="40"/>
      <c r="CC85" s="40"/>
    </row>
    <row r="86" spans="1:81" x14ac:dyDescent="0.25">
      <c r="BE86" s="40" t="s">
        <v>110</v>
      </c>
      <c r="BF86" s="40">
        <v>2012</v>
      </c>
      <c r="BG86" s="40">
        <f t="shared" si="30"/>
        <v>221.1</v>
      </c>
      <c r="BH86" s="40">
        <f t="shared" si="31"/>
        <v>88.2</v>
      </c>
      <c r="BI86" s="49"/>
      <c r="BK86" s="40">
        <f t="shared" si="33"/>
        <v>12.199999999999989</v>
      </c>
      <c r="BL86" s="40">
        <f t="shared" si="34"/>
        <v>12.800000000000011</v>
      </c>
      <c r="BN86" s="40">
        <f t="shared" si="35"/>
        <v>1.5</v>
      </c>
      <c r="BO86" s="40">
        <f t="shared" si="36"/>
        <v>1.5</v>
      </c>
      <c r="BP86" s="49"/>
      <c r="BQ86" s="40"/>
      <c r="BR86" s="40" t="s">
        <v>110</v>
      </c>
      <c r="BS86" s="40">
        <v>2012</v>
      </c>
      <c r="BT86" s="40">
        <f t="shared" si="32"/>
        <v>2.5099999999999998</v>
      </c>
      <c r="BU86" s="40"/>
      <c r="BV86" s="40"/>
      <c r="BW86" s="40"/>
      <c r="BX86" s="40">
        <f t="shared" si="37"/>
        <v>0.14999999999999991</v>
      </c>
      <c r="BY86" s="40">
        <f t="shared" si="38"/>
        <v>0.16000000000000014</v>
      </c>
      <c r="BZ86" s="40"/>
      <c r="CA86" s="40">
        <v>1</v>
      </c>
      <c r="CB86" s="40"/>
      <c r="CC86" s="40"/>
    </row>
    <row r="87" spans="1:81" s="95" customFormat="1" x14ac:dyDescent="0.25">
      <c r="A87" s="37"/>
      <c r="B87" s="37"/>
      <c r="C87" s="37"/>
      <c r="D87" s="37"/>
      <c r="E87" s="37"/>
      <c r="F87" s="37"/>
      <c r="G87" s="37"/>
      <c r="H87" s="37"/>
      <c r="I87" s="37"/>
      <c r="J87" s="37"/>
      <c r="K87" s="37"/>
      <c r="L87" s="37"/>
      <c r="M87" s="37"/>
      <c r="N87" s="37"/>
      <c r="O87" s="37"/>
      <c r="R87" s="37"/>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49"/>
      <c r="BD87" s="49"/>
      <c r="BE87" s="49"/>
      <c r="BF87" s="49"/>
      <c r="BG87" s="49"/>
      <c r="BH87" s="49"/>
      <c r="BI87" s="49"/>
      <c r="BJ87" s="40"/>
      <c r="BK87" s="40"/>
      <c r="BL87" s="40"/>
      <c r="BM87" s="40"/>
      <c r="BN87" s="40"/>
      <c r="BO87" s="40"/>
      <c r="BP87" s="49"/>
      <c r="BQ87" s="49"/>
      <c r="BR87" s="49"/>
      <c r="BS87" s="49"/>
      <c r="BT87" s="49"/>
      <c r="BU87" s="49"/>
      <c r="BV87" s="49"/>
      <c r="BW87" s="40"/>
      <c r="BX87" s="40"/>
      <c r="BY87" s="40"/>
      <c r="BZ87" s="49"/>
      <c r="CA87" s="40"/>
      <c r="CB87" s="40"/>
      <c r="CC87" s="49"/>
    </row>
    <row r="88" spans="1:81" s="95" customFormat="1" x14ac:dyDescent="0.25">
      <c r="A88" s="37"/>
      <c r="B88" s="37"/>
      <c r="C88" s="37"/>
      <c r="D88" s="37"/>
      <c r="E88" s="37"/>
      <c r="F88" s="37"/>
      <c r="G88" s="37"/>
      <c r="H88" s="37"/>
      <c r="I88" s="37"/>
      <c r="J88" s="37"/>
      <c r="K88" s="37"/>
      <c r="L88" s="37"/>
      <c r="M88" s="37"/>
      <c r="N88" s="37"/>
      <c r="O88" s="37"/>
      <c r="R88" s="37"/>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49"/>
      <c r="BD88" s="49"/>
      <c r="BE88" s="49"/>
      <c r="BF88" s="49"/>
      <c r="BG88" s="49"/>
      <c r="BH88" s="49"/>
      <c r="BI88" s="49"/>
      <c r="BJ88" s="40"/>
      <c r="BK88" s="40"/>
      <c r="BL88" s="40"/>
      <c r="BM88" s="40"/>
      <c r="BN88" s="40"/>
      <c r="BO88" s="40"/>
      <c r="BP88" s="49"/>
      <c r="BQ88" s="49"/>
      <c r="BR88" s="49"/>
      <c r="BS88" s="49"/>
      <c r="BT88" s="49"/>
      <c r="BU88" s="49"/>
      <c r="BV88" s="49"/>
      <c r="BW88" s="40"/>
      <c r="BX88" s="40"/>
      <c r="BY88" s="40"/>
      <c r="BZ88" s="49"/>
      <c r="CA88" s="40"/>
      <c r="CB88" s="40"/>
      <c r="CC88" s="49"/>
    </row>
    <row r="89" spans="1:81" s="95" customFormat="1" x14ac:dyDescent="0.25">
      <c r="A89" s="37"/>
      <c r="B89" s="37"/>
      <c r="C89" s="37"/>
      <c r="D89" s="37"/>
      <c r="E89" s="37"/>
      <c r="F89" s="37"/>
      <c r="G89" s="37"/>
      <c r="H89" s="37"/>
      <c r="I89" s="37"/>
      <c r="J89" s="37"/>
      <c r="K89" s="37"/>
      <c r="L89" s="37"/>
      <c r="M89" s="37"/>
      <c r="N89" s="37"/>
      <c r="O89" s="37"/>
      <c r="R89" s="37"/>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49"/>
      <c r="BD89" s="49"/>
      <c r="BE89" s="49"/>
      <c r="BF89" s="49"/>
      <c r="BG89" s="49"/>
      <c r="BH89" s="49"/>
      <c r="BI89" s="49"/>
      <c r="BJ89" s="40"/>
      <c r="BK89" s="40"/>
      <c r="BL89" s="40"/>
      <c r="BM89" s="40"/>
      <c r="BN89" s="40"/>
      <c r="BO89" s="40"/>
      <c r="BP89" s="49"/>
      <c r="BQ89" s="49"/>
      <c r="BR89" s="49"/>
      <c r="BS89" s="49"/>
      <c r="BT89" s="49"/>
      <c r="BU89" s="49"/>
      <c r="BV89" s="49"/>
      <c r="BW89" s="40"/>
      <c r="BX89" s="40"/>
      <c r="BY89" s="40"/>
      <c r="BZ89" s="49"/>
      <c r="CA89" s="40"/>
      <c r="CB89" s="40"/>
      <c r="CC89" s="49"/>
    </row>
    <row r="90" spans="1:81" s="95" customFormat="1" x14ac:dyDescent="0.25">
      <c r="C90" s="37"/>
      <c r="R90" s="37"/>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49"/>
      <c r="BD90" s="49"/>
      <c r="BE90" s="49"/>
      <c r="BF90" s="49"/>
      <c r="BG90" s="49"/>
      <c r="BH90" s="49"/>
      <c r="BI90" s="49"/>
      <c r="BJ90" s="40"/>
      <c r="BK90" s="40"/>
      <c r="BL90" s="40"/>
      <c r="BM90" s="40"/>
      <c r="BN90" s="40"/>
      <c r="BO90" s="40"/>
      <c r="BP90" s="49"/>
      <c r="BQ90" s="49"/>
      <c r="BR90" s="49"/>
      <c r="BS90" s="49"/>
      <c r="BT90" s="49"/>
      <c r="BU90" s="49"/>
      <c r="BV90" s="49"/>
      <c r="BW90" s="40"/>
      <c r="BX90" s="40"/>
      <c r="BY90" s="40"/>
      <c r="BZ90" s="49"/>
      <c r="CA90" s="40"/>
      <c r="CB90" s="40"/>
      <c r="CC90" s="49"/>
    </row>
    <row r="91" spans="1:81" s="95" customFormat="1" x14ac:dyDescent="0.25">
      <c r="C91" s="37"/>
      <c r="R91" s="37"/>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49"/>
      <c r="BD91" s="49"/>
      <c r="BE91" s="49"/>
      <c r="BF91" s="49"/>
      <c r="BG91" s="49"/>
      <c r="BH91" s="49"/>
      <c r="BI91" s="49"/>
      <c r="BJ91" s="40"/>
      <c r="BK91" s="40"/>
      <c r="BL91" s="40"/>
      <c r="BM91" s="40"/>
      <c r="BN91" s="40"/>
      <c r="BO91" s="40"/>
      <c r="BP91" s="49"/>
      <c r="BQ91" s="49"/>
      <c r="BR91" s="49"/>
      <c r="BS91" s="49"/>
      <c r="BT91" s="49"/>
      <c r="BU91" s="49"/>
      <c r="BV91" s="49"/>
      <c r="BW91" s="40"/>
      <c r="BX91" s="40"/>
      <c r="BY91" s="40"/>
      <c r="BZ91" s="49"/>
      <c r="CA91" s="40"/>
      <c r="CB91" s="40"/>
      <c r="CC91" s="49"/>
    </row>
    <row r="92" spans="1:81" s="95" customFormat="1" x14ac:dyDescent="0.25">
      <c r="C92" s="37"/>
      <c r="R92" s="37"/>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49"/>
      <c r="BD92" s="49"/>
      <c r="BE92" s="49"/>
      <c r="BF92" s="49"/>
      <c r="BG92" s="49"/>
      <c r="BH92" s="49"/>
      <c r="BI92" s="49"/>
      <c r="BJ92" s="49"/>
      <c r="BK92" s="49"/>
      <c r="BL92" s="49"/>
      <c r="BM92" s="49"/>
      <c r="BN92" s="49"/>
      <c r="BO92" s="49"/>
      <c r="BP92" s="49"/>
      <c r="BQ92" s="49"/>
      <c r="BR92" s="49"/>
      <c r="BS92" s="49"/>
      <c r="BT92" s="49"/>
      <c r="BU92" s="49"/>
      <c r="BV92" s="49"/>
      <c r="BW92" s="40"/>
      <c r="BX92" s="49"/>
      <c r="BY92" s="49"/>
      <c r="BZ92" s="49"/>
      <c r="CA92" s="40"/>
      <c r="CB92" s="40"/>
      <c r="CC92" s="49"/>
    </row>
    <row r="93" spans="1:81" s="95" customFormat="1" x14ac:dyDescent="0.25">
      <c r="C93" s="37"/>
      <c r="R93" s="37"/>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row>
    <row r="94" spans="1:81" s="95" customFormat="1" x14ac:dyDescent="0.25">
      <c r="C94" s="37"/>
      <c r="R94" s="37"/>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49"/>
      <c r="BD94" s="40"/>
      <c r="BE94" s="40"/>
      <c r="BF94" s="40"/>
      <c r="BG94" s="40"/>
      <c r="BH94" s="40"/>
      <c r="BI94" s="40"/>
      <c r="BJ94" s="49"/>
      <c r="BK94" s="49"/>
      <c r="BL94" s="49"/>
      <c r="BM94" s="49"/>
      <c r="BN94" s="49"/>
      <c r="BO94" s="49"/>
      <c r="BP94" s="40"/>
      <c r="BQ94" s="40"/>
      <c r="BR94" s="40"/>
      <c r="BS94" s="40"/>
      <c r="BT94" s="40"/>
      <c r="BU94" s="49"/>
      <c r="BV94" s="49"/>
      <c r="BW94" s="49"/>
      <c r="BX94" s="49"/>
      <c r="BY94" s="49"/>
      <c r="BZ94" s="49"/>
      <c r="CA94" s="49"/>
      <c r="CB94" s="49"/>
      <c r="CC94" s="49"/>
    </row>
    <row r="95" spans="1:81" x14ac:dyDescent="0.25">
      <c r="A95" s="95"/>
      <c r="B95" s="95"/>
      <c r="D95" s="95"/>
      <c r="E95" s="95"/>
      <c r="F95" s="95"/>
      <c r="G95" s="95"/>
      <c r="H95" s="95"/>
      <c r="I95" s="95"/>
      <c r="J95" s="95"/>
      <c r="K95" s="95"/>
      <c r="L95" s="95"/>
      <c r="M95" s="95"/>
      <c r="N95" s="95"/>
      <c r="O95" s="95"/>
      <c r="BJ95" s="49"/>
      <c r="BK95" s="49"/>
      <c r="BL95" s="49"/>
      <c r="BM95" s="49"/>
      <c r="BN95" s="49"/>
      <c r="BO95" s="49"/>
      <c r="BP95" s="40"/>
      <c r="BQ95" s="40"/>
      <c r="BR95" s="40"/>
      <c r="BS95" s="40"/>
      <c r="BT95" s="40"/>
      <c r="BU95" s="40"/>
      <c r="BV95" s="40"/>
      <c r="BW95" s="49"/>
      <c r="BX95" s="49"/>
      <c r="BY95" s="49"/>
      <c r="BZ95" s="40"/>
      <c r="CA95" s="49"/>
      <c r="CB95" s="49"/>
      <c r="CC95" s="40"/>
    </row>
    <row r="96" spans="1:81" x14ac:dyDescent="0.25">
      <c r="A96" s="95"/>
      <c r="B96" s="95"/>
      <c r="D96" s="95"/>
      <c r="E96" s="95"/>
      <c r="F96" s="95"/>
      <c r="G96" s="95"/>
      <c r="H96" s="95"/>
      <c r="I96" s="95"/>
      <c r="J96" s="95"/>
      <c r="K96" s="95"/>
      <c r="L96" s="95"/>
      <c r="M96" s="95"/>
      <c r="N96" s="95"/>
      <c r="O96" s="95"/>
      <c r="BJ96" s="49"/>
      <c r="BK96" s="49"/>
      <c r="BL96" s="49"/>
      <c r="BM96" s="49"/>
      <c r="BN96" s="49"/>
      <c r="BO96" s="49"/>
      <c r="BP96" s="40"/>
      <c r="BQ96" s="40"/>
      <c r="BR96" s="40"/>
      <c r="BS96" s="40"/>
      <c r="BT96" s="40"/>
      <c r="BU96" s="40"/>
      <c r="BV96" s="40"/>
      <c r="BW96" s="49"/>
      <c r="BX96" s="49"/>
      <c r="BY96" s="49"/>
      <c r="BZ96" s="40"/>
      <c r="CA96" s="49"/>
      <c r="CB96" s="49"/>
      <c r="CC96" s="40"/>
    </row>
    <row r="97" spans="1:80" x14ac:dyDescent="0.25">
      <c r="A97" s="95"/>
      <c r="B97" s="95"/>
      <c r="D97" s="95"/>
      <c r="E97" s="95"/>
      <c r="F97" s="95"/>
      <c r="G97" s="95"/>
      <c r="H97" s="95"/>
      <c r="I97" s="95"/>
      <c r="J97" s="95"/>
      <c r="K97" s="95"/>
      <c r="L97" s="95"/>
      <c r="M97" s="95"/>
      <c r="N97" s="95"/>
      <c r="O97" s="95"/>
      <c r="R97" s="95"/>
      <c r="BJ97" s="49"/>
      <c r="BK97" s="49"/>
      <c r="BL97" s="49"/>
      <c r="BM97" s="49"/>
      <c r="BN97" s="95"/>
      <c r="BO97" s="95"/>
      <c r="BW97" s="95"/>
      <c r="BX97" s="95"/>
      <c r="BY97" s="95"/>
      <c r="CA97" s="95"/>
      <c r="CB97" s="95"/>
    </row>
    <row r="98" spans="1:80" x14ac:dyDescent="0.25">
      <c r="R98" s="95"/>
      <c r="BJ98" s="49"/>
      <c r="BK98" s="49"/>
      <c r="BL98" s="49"/>
      <c r="BM98" s="49"/>
      <c r="BN98" s="95"/>
      <c r="BO98" s="95"/>
      <c r="BW98" s="95"/>
      <c r="BX98" s="95"/>
      <c r="BY98" s="95"/>
      <c r="CA98" s="95"/>
      <c r="CB98" s="95"/>
    </row>
    <row r="99" spans="1:80" x14ac:dyDescent="0.25">
      <c r="R99" s="95"/>
      <c r="BJ99" s="49"/>
      <c r="BK99" s="49"/>
      <c r="BL99" s="49"/>
      <c r="BM99" s="49"/>
      <c r="BN99" s="95"/>
      <c r="BO99" s="95"/>
      <c r="BW99" s="95"/>
      <c r="BX99" s="95"/>
      <c r="BY99" s="95"/>
      <c r="CA99" s="95"/>
      <c r="CB99" s="95"/>
    </row>
    <row r="100" spans="1:80" x14ac:dyDescent="0.25">
      <c r="C100" s="95"/>
      <c r="R100" s="95"/>
      <c r="BW100" s="95"/>
      <c r="CA100" s="95"/>
      <c r="CB100" s="95"/>
    </row>
    <row r="101" spans="1:80" x14ac:dyDescent="0.25">
      <c r="C101" s="95"/>
      <c r="R101" s="95"/>
    </row>
    <row r="102" spans="1:80" x14ac:dyDescent="0.25">
      <c r="C102" s="95"/>
      <c r="R102" s="95"/>
    </row>
    <row r="103" spans="1:80" x14ac:dyDescent="0.25">
      <c r="C103" s="95"/>
      <c r="R103" s="95"/>
    </row>
    <row r="104" spans="1:80" x14ac:dyDescent="0.25">
      <c r="C104" s="95"/>
      <c r="R104" s="95"/>
    </row>
    <row r="105" spans="1:80" x14ac:dyDescent="0.25">
      <c r="C105" s="95"/>
    </row>
    <row r="106" spans="1:80" x14ac:dyDescent="0.25">
      <c r="C106" s="95"/>
    </row>
    <row r="107" spans="1:80" x14ac:dyDescent="0.25">
      <c r="C107" s="95"/>
    </row>
  </sheetData>
  <sheetProtection selectLockedCells="1" selectUnlockedCells="1"/>
  <mergeCells count="6">
    <mergeCell ref="V37:X37"/>
    <mergeCell ref="D37:F37"/>
    <mergeCell ref="G37:I37"/>
    <mergeCell ref="S37:U37"/>
    <mergeCell ref="J37:L37"/>
    <mergeCell ref="M37:O37"/>
  </mergeCells>
  <conditionalFormatting sqref="D57:F71 D39:O55 S39:X55">
    <cfRule type="expression" dxfId="0" priority="14">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11"/>
  <sheetViews>
    <sheetView zoomScaleNormal="100" workbookViewId="0">
      <pane ySplit="1" topLeftCell="A102" activePane="bottomLeft" state="frozen"/>
      <selection activeCell="H121" sqref="H121:H137"/>
      <selection pane="bottomLeft" activeCell="H121" sqref="H121:H137"/>
    </sheetView>
  </sheetViews>
  <sheetFormatPr defaultRowHeight="13.2" x14ac:dyDescent="0.25"/>
  <cols>
    <col min="1" max="1" width="53.88671875" bestFit="1" customWidth="1"/>
    <col min="3" max="3" width="45.44140625" bestFit="1" customWidth="1"/>
    <col min="4" max="4" width="13.5546875" customWidth="1"/>
    <col min="5" max="5" width="14.88671875" customWidth="1"/>
    <col min="6" max="6" width="21.5546875" customWidth="1"/>
    <col min="7" max="11" width="26.33203125" customWidth="1"/>
  </cols>
  <sheetData>
    <row r="1" spans="1:12" ht="16.5" customHeight="1" x14ac:dyDescent="0.25">
      <c r="A1" s="1" t="s">
        <v>10</v>
      </c>
      <c r="B1" s="1" t="s">
        <v>0</v>
      </c>
      <c r="C1" s="1" t="s">
        <v>1</v>
      </c>
      <c r="D1" s="1" t="s">
        <v>2</v>
      </c>
      <c r="E1" s="1" t="s">
        <v>3</v>
      </c>
      <c r="F1" s="1" t="s">
        <v>30</v>
      </c>
      <c r="G1" s="1" t="s">
        <v>4</v>
      </c>
      <c r="H1" s="1" t="s">
        <v>31</v>
      </c>
      <c r="I1" s="1" t="s">
        <v>33</v>
      </c>
      <c r="J1" s="1" t="s">
        <v>32</v>
      </c>
      <c r="K1" s="1" t="s">
        <v>34</v>
      </c>
      <c r="L1" s="1"/>
    </row>
    <row r="2" spans="1:12" x14ac:dyDescent="0.25">
      <c r="A2" t="str">
        <f t="shared" ref="A2:A17" si="0">B2&amp;C2&amp;D2&amp;E2</f>
        <v>1996Cerebrovascular disease (stroke) mortality, 35+ yearsTMaori</v>
      </c>
      <c r="B2" s="6">
        <v>1996</v>
      </c>
      <c r="C2" s="6" t="s">
        <v>137</v>
      </c>
      <c r="D2" s="6" t="s">
        <v>74</v>
      </c>
      <c r="E2" s="6" t="s">
        <v>9</v>
      </c>
      <c r="F2" s="7">
        <v>73.732624175725846</v>
      </c>
      <c r="G2" s="7">
        <v>81.971385577322124</v>
      </c>
      <c r="H2" s="7">
        <v>90.878970715612425</v>
      </c>
      <c r="I2" s="7">
        <v>1.4992662402292978</v>
      </c>
      <c r="J2" s="7">
        <v>1.6683304038126328</v>
      </c>
      <c r="K2" s="7">
        <v>1.8564590208207052</v>
      </c>
    </row>
    <row r="3" spans="1:12" x14ac:dyDescent="0.25">
      <c r="A3" t="str">
        <f t="shared" si="0"/>
        <v>1997Cerebrovascular disease (stroke) mortality, 35+ yearsTMaori</v>
      </c>
      <c r="B3" s="6">
        <v>1997</v>
      </c>
      <c r="C3" s="6" t="s">
        <v>137</v>
      </c>
      <c r="D3" s="6" t="s">
        <v>74</v>
      </c>
      <c r="E3" s="6" t="s">
        <v>9</v>
      </c>
      <c r="F3" s="7">
        <v>71.291450221126865</v>
      </c>
      <c r="G3" s="7">
        <v>79.210093516162573</v>
      </c>
      <c r="H3" s="7">
        <v>87.76788732612701</v>
      </c>
      <c r="I3" s="7">
        <v>1.4674893226548635</v>
      </c>
      <c r="J3" s="7">
        <v>1.631823334771586</v>
      </c>
      <c r="K3" s="7">
        <v>1.8145599799579126</v>
      </c>
    </row>
    <row r="4" spans="1:12" x14ac:dyDescent="0.25">
      <c r="A4" t="str">
        <f t="shared" si="0"/>
        <v>1998Cerebrovascular disease (stroke) mortality, 35+ yearsTMaori</v>
      </c>
      <c r="B4" s="6">
        <v>1998</v>
      </c>
      <c r="C4" s="6" t="s">
        <v>137</v>
      </c>
      <c r="D4" s="6" t="s">
        <v>74</v>
      </c>
      <c r="E4" s="6" t="s">
        <v>9</v>
      </c>
      <c r="F4" s="7">
        <v>69.625867909610747</v>
      </c>
      <c r="G4" s="7">
        <v>77.247335779226233</v>
      </c>
      <c r="H4" s="7">
        <v>85.475355286506812</v>
      </c>
      <c r="I4" s="7">
        <v>1.4612229462111277</v>
      </c>
      <c r="J4" s="7">
        <v>1.6226605800185228</v>
      </c>
      <c r="K4" s="7">
        <v>1.8019340339359895</v>
      </c>
    </row>
    <row r="5" spans="1:12" x14ac:dyDescent="0.25">
      <c r="A5" t="str">
        <f t="shared" si="0"/>
        <v>1999Cerebrovascular disease (stroke) mortality, 35+ yearsTMaori</v>
      </c>
      <c r="B5" s="6">
        <v>1999</v>
      </c>
      <c r="C5" s="6" t="s">
        <v>137</v>
      </c>
      <c r="D5" s="6" t="s">
        <v>74</v>
      </c>
      <c r="E5" s="6" t="s">
        <v>9</v>
      </c>
      <c r="F5" s="7">
        <v>69.534854549640187</v>
      </c>
      <c r="G5" s="7">
        <v>76.956154113395627</v>
      </c>
      <c r="H5" s="7">
        <v>84.953816614536677</v>
      </c>
      <c r="I5" s="7">
        <v>1.4608383470633961</v>
      </c>
      <c r="J5" s="7">
        <v>1.6184964684434682</v>
      </c>
      <c r="K5" s="7">
        <v>1.7931695342128766</v>
      </c>
    </row>
    <row r="6" spans="1:12" x14ac:dyDescent="0.25">
      <c r="A6" t="str">
        <f t="shared" si="0"/>
        <v>2000Cerebrovascular disease (stroke) mortality, 35+ yearsTMaori</v>
      </c>
      <c r="B6" s="6">
        <v>2000</v>
      </c>
      <c r="C6" s="6" t="s">
        <v>137</v>
      </c>
      <c r="D6" s="6" t="s">
        <v>74</v>
      </c>
      <c r="E6" s="6" t="s">
        <v>9</v>
      </c>
      <c r="F6" s="7">
        <v>66.992594467824006</v>
      </c>
      <c r="G6" s="7">
        <v>74.093994011944787</v>
      </c>
      <c r="H6" s="7">
        <v>81.743291801706604</v>
      </c>
      <c r="I6" s="7">
        <v>1.4690767286240447</v>
      </c>
      <c r="J6" s="7">
        <v>1.6268365666240892</v>
      </c>
      <c r="K6" s="7">
        <v>1.8015377705860809</v>
      </c>
    </row>
    <row r="7" spans="1:12" x14ac:dyDescent="0.25">
      <c r="A7" t="str">
        <f t="shared" si="0"/>
        <v>2001Cerebrovascular disease (stroke) mortality, 35+ yearsTMaori</v>
      </c>
      <c r="B7" s="6">
        <v>2001</v>
      </c>
      <c r="C7" s="6" t="s">
        <v>137</v>
      </c>
      <c r="D7" s="6" t="s">
        <v>74</v>
      </c>
      <c r="E7" s="6" t="s">
        <v>9</v>
      </c>
      <c r="F7" s="7">
        <v>64.391568700480889</v>
      </c>
      <c r="G7" s="7">
        <v>71.189683194854084</v>
      </c>
      <c r="H7" s="7">
        <v>78.510249101693688</v>
      </c>
      <c r="I7" s="7">
        <v>1.4615838748872574</v>
      </c>
      <c r="J7" s="7">
        <v>1.6180582826151195</v>
      </c>
      <c r="K7" s="7">
        <v>1.7912845447486512</v>
      </c>
    </row>
    <row r="8" spans="1:12" x14ac:dyDescent="0.25">
      <c r="A8" t="str">
        <f t="shared" si="0"/>
        <v>2002Cerebrovascular disease (stroke) mortality, 35+ yearsTMaori</v>
      </c>
      <c r="B8" s="6">
        <v>2002</v>
      </c>
      <c r="C8" s="6" t="s">
        <v>137</v>
      </c>
      <c r="D8" s="6" t="s">
        <v>74</v>
      </c>
      <c r="E8" s="6" t="s">
        <v>9</v>
      </c>
      <c r="F8" s="7">
        <v>60.50335610544056</v>
      </c>
      <c r="G8" s="7">
        <v>66.934319859040642</v>
      </c>
      <c r="H8" s="7">
        <v>73.862759057376863</v>
      </c>
      <c r="I8" s="7">
        <v>1.4406748897137309</v>
      </c>
      <c r="J8" s="7">
        <v>1.5957347000877786</v>
      </c>
      <c r="K8" s="7">
        <v>1.7674835948381169</v>
      </c>
    </row>
    <row r="9" spans="1:12" x14ac:dyDescent="0.25">
      <c r="A9" t="str">
        <f t="shared" si="0"/>
        <v>2003Cerebrovascular disease (stroke) mortality, 35+ yearsTMaori</v>
      </c>
      <c r="B9" s="6">
        <v>2003</v>
      </c>
      <c r="C9" s="6" t="s">
        <v>137</v>
      </c>
      <c r="D9" s="6" t="s">
        <v>74</v>
      </c>
      <c r="E9" s="6" t="s">
        <v>9</v>
      </c>
      <c r="F9" s="7">
        <v>58.161676500011907</v>
      </c>
      <c r="G9" s="7">
        <v>64.318641000767954</v>
      </c>
      <c r="H9" s="7">
        <v>70.950016761228852</v>
      </c>
      <c r="I9" s="7">
        <v>1.4624274963654498</v>
      </c>
      <c r="J9" s="7">
        <v>1.619579873777059</v>
      </c>
      <c r="K9" s="7">
        <v>1.7936198369236873</v>
      </c>
    </row>
    <row r="10" spans="1:12" x14ac:dyDescent="0.25">
      <c r="A10" t="str">
        <f t="shared" si="0"/>
        <v>2004Cerebrovascular disease (stroke) mortality, 35+ yearsTMaori</v>
      </c>
      <c r="B10" s="6">
        <v>2004</v>
      </c>
      <c r="C10" s="6" t="s">
        <v>137</v>
      </c>
      <c r="D10" s="6" t="s">
        <v>74</v>
      </c>
      <c r="E10" s="6" t="s">
        <v>9</v>
      </c>
      <c r="F10" s="7">
        <v>54.83808586529198</v>
      </c>
      <c r="G10" s="7">
        <v>60.682816896800908</v>
      </c>
      <c r="H10" s="7">
        <v>66.98086871144632</v>
      </c>
      <c r="I10" s="7">
        <v>1.4174136192423676</v>
      </c>
      <c r="J10" s="7">
        <v>1.5709348119958262</v>
      </c>
      <c r="K10" s="7">
        <v>1.7410840068401936</v>
      </c>
    </row>
    <row r="11" spans="1:12" x14ac:dyDescent="0.25">
      <c r="A11" t="str">
        <f t="shared" si="0"/>
        <v>2005Cerebrovascular disease (stroke) mortality, 35+ yearsTMaori</v>
      </c>
      <c r="B11" s="6">
        <v>2005</v>
      </c>
      <c r="C11" s="6" t="s">
        <v>137</v>
      </c>
      <c r="D11" s="6" t="s">
        <v>74</v>
      </c>
      <c r="E11" s="6" t="s">
        <v>9</v>
      </c>
      <c r="F11" s="7">
        <v>53.384360748534988</v>
      </c>
      <c r="G11" s="7">
        <v>59.035601115105521</v>
      </c>
      <c r="H11" s="7">
        <v>65.12228528858293</v>
      </c>
      <c r="I11" s="7">
        <v>1.4566767156958356</v>
      </c>
      <c r="J11" s="7">
        <v>1.6140322785410441</v>
      </c>
      <c r="K11" s="7">
        <v>1.7883859665649779</v>
      </c>
    </row>
    <row r="12" spans="1:12" x14ac:dyDescent="0.25">
      <c r="A12" t="str">
        <f t="shared" si="0"/>
        <v>2006Cerebrovascular disease (stroke) mortality, 35+ yearsTMaori</v>
      </c>
      <c r="B12" s="6">
        <v>2006</v>
      </c>
      <c r="C12" s="6" t="s">
        <v>137</v>
      </c>
      <c r="D12" s="6" t="s">
        <v>74</v>
      </c>
      <c r="E12" s="6" t="s">
        <v>9</v>
      </c>
      <c r="F12" s="7">
        <v>50.526947364671869</v>
      </c>
      <c r="G12" s="7">
        <v>55.890211215791027</v>
      </c>
      <c r="H12" s="7">
        <v>61.667812532609453</v>
      </c>
      <c r="I12" s="7">
        <v>1.4279884686825366</v>
      </c>
      <c r="J12" s="7">
        <v>1.5830680689049734</v>
      </c>
      <c r="K12" s="7">
        <v>1.7549893194156223</v>
      </c>
    </row>
    <row r="13" spans="1:12" x14ac:dyDescent="0.25">
      <c r="A13" t="str">
        <f t="shared" si="0"/>
        <v>2007Cerebrovascular disease (stroke) mortality, 35+ yearsTMaori</v>
      </c>
      <c r="B13" s="6">
        <v>2007</v>
      </c>
      <c r="C13" s="6" t="s">
        <v>137</v>
      </c>
      <c r="D13" s="6" t="s">
        <v>74</v>
      </c>
      <c r="E13" s="6" t="s">
        <v>9</v>
      </c>
      <c r="F13" s="7">
        <v>50.10042030115639</v>
      </c>
      <c r="G13" s="7">
        <v>55.299646562788787</v>
      </c>
      <c r="H13" s="7">
        <v>60.891863852950877</v>
      </c>
      <c r="I13" s="7">
        <v>1.5028930204675151</v>
      </c>
      <c r="J13" s="7">
        <v>1.6633342421106418</v>
      </c>
      <c r="K13" s="7">
        <v>1.8409033532653793</v>
      </c>
    </row>
    <row r="14" spans="1:12" x14ac:dyDescent="0.25">
      <c r="A14" t="str">
        <f t="shared" si="0"/>
        <v>2008Cerebrovascular disease (stroke) mortality, 35+ yearsTMaori</v>
      </c>
      <c r="B14" s="6">
        <v>2008</v>
      </c>
      <c r="C14" s="6" t="s">
        <v>137</v>
      </c>
      <c r="D14" s="6" t="s">
        <v>74</v>
      </c>
      <c r="E14" s="6" t="s">
        <v>9</v>
      </c>
      <c r="F14" s="7">
        <v>49.81461715419907</v>
      </c>
      <c r="G14" s="7">
        <v>54.860929835369348</v>
      </c>
      <c r="H14" s="7">
        <v>60.279874767289371</v>
      </c>
      <c r="I14" s="7">
        <v>1.5566411881818367</v>
      </c>
      <c r="J14" s="7">
        <v>1.7200414210087227</v>
      </c>
      <c r="K14" s="7">
        <v>1.9005937350541879</v>
      </c>
    </row>
    <row r="15" spans="1:12" x14ac:dyDescent="0.25">
      <c r="A15" t="str">
        <f t="shared" si="0"/>
        <v>2009Cerebrovascular disease (stroke) mortality, 35+ yearsTMaori</v>
      </c>
      <c r="B15" s="6">
        <v>2009</v>
      </c>
      <c r="C15" s="6" t="s">
        <v>137</v>
      </c>
      <c r="D15" s="6" t="s">
        <v>74</v>
      </c>
      <c r="E15" s="6" t="s">
        <v>9</v>
      </c>
      <c r="F15" s="7">
        <v>48.391321202204779</v>
      </c>
      <c r="G15" s="7">
        <v>53.245481150554788</v>
      </c>
      <c r="H15" s="7">
        <v>58.454688943263442</v>
      </c>
      <c r="I15" s="7">
        <v>1.5365241744754068</v>
      </c>
      <c r="J15" s="7">
        <v>1.6968618549582657</v>
      </c>
      <c r="K15" s="7">
        <v>1.8739309167039027</v>
      </c>
    </row>
    <row r="16" spans="1:12" x14ac:dyDescent="0.25">
      <c r="A16" t="str">
        <f t="shared" si="0"/>
        <v>2010Cerebrovascular disease (stroke) mortality, 35+ yearsTMaori</v>
      </c>
      <c r="B16" s="6">
        <v>2010</v>
      </c>
      <c r="C16" s="6" t="s">
        <v>137</v>
      </c>
      <c r="D16" s="6" t="s">
        <v>74</v>
      </c>
      <c r="E16" s="6" t="s">
        <v>9</v>
      </c>
      <c r="F16" s="7">
        <v>43.823145184044897</v>
      </c>
      <c r="G16" s="7">
        <v>48.312918116393938</v>
      </c>
      <c r="H16" s="7">
        <v>53.137868605007569</v>
      </c>
      <c r="I16" s="7">
        <v>1.4169571116228052</v>
      </c>
      <c r="J16" s="7">
        <v>1.5681268862934818</v>
      </c>
      <c r="K16" s="7">
        <v>1.7354243902980484</v>
      </c>
    </row>
    <row r="17" spans="1:11" x14ac:dyDescent="0.25">
      <c r="A17" t="str">
        <f t="shared" si="0"/>
        <v>2011Cerebrovascular disease (stroke) mortality, 35+ yearsTMaori</v>
      </c>
      <c r="B17" s="6">
        <v>2011</v>
      </c>
      <c r="C17" s="6" t="s">
        <v>137</v>
      </c>
      <c r="D17" s="6" t="s">
        <v>74</v>
      </c>
      <c r="E17" s="6" t="s">
        <v>9</v>
      </c>
      <c r="F17" s="7">
        <v>42.19682599890524</v>
      </c>
      <c r="G17" s="7">
        <v>46.482090320715812</v>
      </c>
      <c r="H17" s="7">
        <v>51.084551908048638</v>
      </c>
      <c r="I17" s="7">
        <v>1.4460924022532635</v>
      </c>
      <c r="J17" s="7">
        <v>1.5997320715750925</v>
      </c>
      <c r="K17" s="7">
        <v>1.7696951431584507</v>
      </c>
    </row>
    <row r="18" spans="1:11" x14ac:dyDescent="0.25">
      <c r="A18" t="str">
        <f t="shared" ref="A18:A64" si="1">B18&amp;C18&amp;D18&amp;E18</f>
        <v>2012Cerebrovascular disease (stroke) mortality, 35+ yearsTMaori</v>
      </c>
      <c r="B18" s="6">
        <v>2012</v>
      </c>
      <c r="C18" s="6" t="s">
        <v>137</v>
      </c>
      <c r="D18" s="6" t="s">
        <v>74</v>
      </c>
      <c r="E18" s="6" t="s">
        <v>9</v>
      </c>
      <c r="F18" s="7">
        <v>41.81154763265944</v>
      </c>
      <c r="G18" s="7">
        <v>45.955510970388254</v>
      </c>
      <c r="H18" s="7">
        <v>50.399064798441344</v>
      </c>
      <c r="I18" s="7">
        <v>1.5018149281662241</v>
      </c>
      <c r="J18" s="7">
        <v>1.658875988152668</v>
      </c>
      <c r="K18" s="7">
        <v>1.8323626250204035</v>
      </c>
    </row>
    <row r="19" spans="1:11" x14ac:dyDescent="0.25">
      <c r="A19" t="str">
        <f t="shared" si="1"/>
        <v>1996Cerebrovascular disease (stroke) mortality, 35+ yearsTnonMaori</v>
      </c>
      <c r="B19" s="6">
        <v>1996</v>
      </c>
      <c r="C19" s="6" t="s">
        <v>137</v>
      </c>
      <c r="D19" s="6" t="s">
        <v>74</v>
      </c>
      <c r="E19" s="6" t="s">
        <v>72</v>
      </c>
      <c r="F19" s="7">
        <v>48.014888164352229</v>
      </c>
      <c r="G19" s="7">
        <v>49.133783925530011</v>
      </c>
      <c r="H19" s="7">
        <v>50.272173119970702</v>
      </c>
      <c r="I19" s="7"/>
      <c r="J19" s="7"/>
      <c r="K19" s="7"/>
    </row>
    <row r="20" spans="1:11" x14ac:dyDescent="0.25">
      <c r="A20" t="str">
        <f t="shared" si="1"/>
        <v>1997Cerebrovascular disease (stroke) mortality, 35+ yearsTnonMaori</v>
      </c>
      <c r="B20" s="6">
        <v>1997</v>
      </c>
      <c r="C20" s="6" t="s">
        <v>137</v>
      </c>
      <c r="D20" s="6" t="s">
        <v>74</v>
      </c>
      <c r="E20" s="6" t="s">
        <v>72</v>
      </c>
      <c r="F20" s="7">
        <v>47.449732466185019</v>
      </c>
      <c r="G20" s="7">
        <v>48.540851100925067</v>
      </c>
      <c r="H20" s="7">
        <v>49.65073001804975</v>
      </c>
      <c r="I20" s="7"/>
      <c r="J20" s="7"/>
      <c r="K20" s="7"/>
    </row>
    <row r="21" spans="1:11" x14ac:dyDescent="0.25">
      <c r="A21" t="str">
        <f t="shared" si="1"/>
        <v>1998Cerebrovascular disease (stroke) mortality, 35+ yearsTnonMaori</v>
      </c>
      <c r="B21" s="6">
        <v>1998</v>
      </c>
      <c r="C21" s="6" t="s">
        <v>137</v>
      </c>
      <c r="D21" s="6" t="s">
        <v>74</v>
      </c>
      <c r="E21" s="6" t="s">
        <v>72</v>
      </c>
      <c r="F21" s="7">
        <v>46.541370571595877</v>
      </c>
      <c r="G21" s="7">
        <v>47.605356739697498</v>
      </c>
      <c r="H21" s="7">
        <v>48.687530753122019</v>
      </c>
      <c r="I21" s="7"/>
      <c r="J21" s="7"/>
      <c r="K21" s="7"/>
    </row>
    <row r="22" spans="1:11" x14ac:dyDescent="0.25">
      <c r="A22" t="str">
        <f t="shared" si="1"/>
        <v>1999Cerebrovascular disease (stroke) mortality, 35+ yearsTnonMaori</v>
      </c>
      <c r="B22" s="6">
        <v>1999</v>
      </c>
      <c r="C22" s="6" t="s">
        <v>137</v>
      </c>
      <c r="D22" s="6" t="s">
        <v>74</v>
      </c>
      <c r="E22" s="6" t="s">
        <v>72</v>
      </c>
      <c r="F22" s="7">
        <v>46.50264293003012</v>
      </c>
      <c r="G22" s="7">
        <v>47.547928348219067</v>
      </c>
      <c r="H22" s="7">
        <v>48.610784731395796</v>
      </c>
      <c r="I22" s="7"/>
      <c r="J22" s="7"/>
      <c r="K22" s="7"/>
    </row>
    <row r="23" spans="1:11" x14ac:dyDescent="0.25">
      <c r="A23" t="str">
        <f t="shared" si="1"/>
        <v>2000Cerebrovascular disease (stroke) mortality, 35+ yearsTnonMaori</v>
      </c>
      <c r="B23" s="6">
        <v>2000</v>
      </c>
      <c r="C23" s="6" t="s">
        <v>137</v>
      </c>
      <c r="D23" s="6" t="s">
        <v>74</v>
      </c>
      <c r="E23" s="6" t="s">
        <v>72</v>
      </c>
      <c r="F23" s="7">
        <v>44.541992910690979</v>
      </c>
      <c r="G23" s="7">
        <v>45.54482947583363</v>
      </c>
      <c r="H23" s="7">
        <v>46.564550568464753</v>
      </c>
      <c r="I23" s="7"/>
      <c r="J23" s="7"/>
      <c r="K23" s="7"/>
    </row>
    <row r="24" spans="1:11" x14ac:dyDescent="0.25">
      <c r="A24" t="str">
        <f t="shared" si="1"/>
        <v>2001Cerebrovascular disease (stroke) mortality, 35+ yearsTnonMaori</v>
      </c>
      <c r="B24" s="6">
        <v>2001</v>
      </c>
      <c r="C24" s="6" t="s">
        <v>137</v>
      </c>
      <c r="D24" s="6" t="s">
        <v>74</v>
      </c>
      <c r="E24" s="6" t="s">
        <v>72</v>
      </c>
      <c r="F24" s="7">
        <v>43.029026289628789</v>
      </c>
      <c r="G24" s="7">
        <v>43.996983272936696</v>
      </c>
      <c r="H24" s="7">
        <v>44.98122389855974</v>
      </c>
      <c r="I24" s="7"/>
      <c r="J24" s="7"/>
      <c r="K24" s="7"/>
    </row>
    <row r="25" spans="1:11" x14ac:dyDescent="0.25">
      <c r="A25" t="str">
        <f t="shared" si="1"/>
        <v>2002Cerebrovascular disease (stroke) mortality, 35+ yearsTnonMaori</v>
      </c>
      <c r="B25" s="6">
        <v>2002</v>
      </c>
      <c r="C25" s="6" t="s">
        <v>137</v>
      </c>
      <c r="D25" s="6" t="s">
        <v>74</v>
      </c>
      <c r="E25" s="6" t="s">
        <v>72</v>
      </c>
      <c r="F25" s="7">
        <v>41.024805165011195</v>
      </c>
      <c r="G25" s="7">
        <v>41.945769466164208</v>
      </c>
      <c r="H25" s="7">
        <v>42.882195091906972</v>
      </c>
      <c r="I25" s="7"/>
      <c r="J25" s="7"/>
      <c r="K25" s="7"/>
    </row>
    <row r="26" spans="1:11" x14ac:dyDescent="0.25">
      <c r="A26" t="str">
        <f t="shared" si="1"/>
        <v>2003Cerebrovascular disease (stroke) mortality, 35+ yearsTnonMaori</v>
      </c>
      <c r="B26" s="6">
        <v>2003</v>
      </c>
      <c r="C26" s="6" t="s">
        <v>137</v>
      </c>
      <c r="D26" s="6" t="s">
        <v>74</v>
      </c>
      <c r="E26" s="6" t="s">
        <v>72</v>
      </c>
      <c r="F26" s="7">
        <v>38.828169162125157</v>
      </c>
      <c r="G26" s="7">
        <v>39.713163915015187</v>
      </c>
      <c r="H26" s="7">
        <v>40.613241842845973</v>
      </c>
      <c r="I26" s="7"/>
      <c r="J26" s="7"/>
      <c r="K26" s="7"/>
    </row>
    <row r="27" spans="1:11" x14ac:dyDescent="0.25">
      <c r="A27" t="str">
        <f t="shared" si="1"/>
        <v>2004Cerebrovascular disease (stroke) mortality, 35+ yearsTnonMaori</v>
      </c>
      <c r="B27" s="6">
        <v>2004</v>
      </c>
      <c r="C27" s="6" t="s">
        <v>137</v>
      </c>
      <c r="D27" s="6" t="s">
        <v>74</v>
      </c>
      <c r="E27" s="6" t="s">
        <v>72</v>
      </c>
      <c r="F27" s="7">
        <v>37.767988167914204</v>
      </c>
      <c r="G27" s="7">
        <v>38.628475499696378</v>
      </c>
      <c r="H27" s="7">
        <v>39.503622518714721</v>
      </c>
      <c r="I27" s="7"/>
      <c r="J27" s="7"/>
      <c r="K27" s="7"/>
    </row>
    <row r="28" spans="1:11" x14ac:dyDescent="0.25">
      <c r="A28" t="str">
        <f t="shared" si="1"/>
        <v>2005Cerebrovascular disease (stroke) mortality, 35+ yearsTnonMaori</v>
      </c>
      <c r="B28" s="6">
        <v>2005</v>
      </c>
      <c r="C28" s="6" t="s">
        <v>137</v>
      </c>
      <c r="D28" s="6" t="s">
        <v>74</v>
      </c>
      <c r="E28" s="6" t="s">
        <v>72</v>
      </c>
      <c r="F28" s="7">
        <v>35.750787576014908</v>
      </c>
      <c r="G28" s="7">
        <v>36.576468698921545</v>
      </c>
      <c r="H28" s="7">
        <v>37.416407667325728</v>
      </c>
      <c r="I28" s="7"/>
      <c r="J28" s="7"/>
      <c r="K28" s="7"/>
    </row>
    <row r="29" spans="1:11" x14ac:dyDescent="0.25">
      <c r="A29" t="str">
        <f t="shared" si="1"/>
        <v>2006Cerebrovascular disease (stroke) mortality, 35+ yearsTnonMaori</v>
      </c>
      <c r="B29" s="6">
        <v>2006</v>
      </c>
      <c r="C29" s="6" t="s">
        <v>137</v>
      </c>
      <c r="D29" s="6" t="s">
        <v>74</v>
      </c>
      <c r="E29" s="6" t="s">
        <v>72</v>
      </c>
      <c r="F29" s="7">
        <v>34.509183747629571</v>
      </c>
      <c r="G29" s="7">
        <v>35.304995605432772</v>
      </c>
      <c r="H29" s="7">
        <v>36.114529099347315</v>
      </c>
      <c r="I29" s="7"/>
      <c r="J29" s="7"/>
      <c r="K29" s="7"/>
    </row>
    <row r="30" spans="1:11" x14ac:dyDescent="0.25">
      <c r="A30" t="str">
        <f t="shared" si="1"/>
        <v>2007Cerebrovascular disease (stroke) mortality, 35+ yearsTnonMaori</v>
      </c>
      <c r="B30" s="6">
        <v>2007</v>
      </c>
      <c r="C30" s="6" t="s">
        <v>137</v>
      </c>
      <c r="D30" s="6" t="s">
        <v>74</v>
      </c>
      <c r="E30" s="6" t="s">
        <v>72</v>
      </c>
      <c r="F30" s="7">
        <v>32.484966665444098</v>
      </c>
      <c r="G30" s="7">
        <v>33.246262334272537</v>
      </c>
      <c r="H30" s="7">
        <v>34.020895990822602</v>
      </c>
      <c r="I30" s="7"/>
      <c r="J30" s="7"/>
      <c r="K30" s="7"/>
    </row>
    <row r="31" spans="1:11" x14ac:dyDescent="0.25">
      <c r="A31" t="str">
        <f t="shared" si="1"/>
        <v>2008Cerebrovascular disease (stroke) mortality, 35+ yearsTnonMaori</v>
      </c>
      <c r="B31" s="6">
        <v>2008</v>
      </c>
      <c r="C31" s="6" t="s">
        <v>137</v>
      </c>
      <c r="D31" s="6" t="s">
        <v>74</v>
      </c>
      <c r="E31" s="6" t="s">
        <v>72</v>
      </c>
      <c r="F31" s="7">
        <v>31.155726846674273</v>
      </c>
      <c r="G31" s="7">
        <v>31.895121341436077</v>
      </c>
      <c r="H31" s="7">
        <v>32.647632939715592</v>
      </c>
      <c r="I31" s="7"/>
      <c r="J31" s="7"/>
      <c r="K31" s="7"/>
    </row>
    <row r="32" spans="1:11" x14ac:dyDescent="0.25">
      <c r="A32" t="str">
        <f t="shared" si="1"/>
        <v>2009Cerebrovascular disease (stroke) mortality, 35+ yearsTnonMaori</v>
      </c>
      <c r="B32" s="6">
        <v>2009</v>
      </c>
      <c r="C32" s="6" t="s">
        <v>137</v>
      </c>
      <c r="D32" s="6" t="s">
        <v>74</v>
      </c>
      <c r="E32" s="6" t="s">
        <v>72</v>
      </c>
      <c r="F32" s="7">
        <v>30.654876008363452</v>
      </c>
      <c r="G32" s="7">
        <v>31.378795507112368</v>
      </c>
      <c r="H32" s="7">
        <v>32.115494721633929</v>
      </c>
      <c r="I32" s="7"/>
      <c r="J32" s="7"/>
      <c r="K32" s="7"/>
    </row>
    <row r="33" spans="1:11" x14ac:dyDescent="0.25">
      <c r="A33" t="str">
        <f t="shared" si="1"/>
        <v>2010Cerebrovascular disease (stroke) mortality, 35+ yearsTnonMaori</v>
      </c>
      <c r="B33" s="6">
        <v>2010</v>
      </c>
      <c r="C33" s="6" t="s">
        <v>137</v>
      </c>
      <c r="D33" s="6" t="s">
        <v>74</v>
      </c>
      <c r="E33" s="6" t="s">
        <v>72</v>
      </c>
      <c r="F33" s="7">
        <v>30.105656906513044</v>
      </c>
      <c r="G33" s="7">
        <v>30.80931685993168</v>
      </c>
      <c r="H33" s="7">
        <v>31.525272492640202</v>
      </c>
      <c r="I33" s="7"/>
      <c r="J33" s="7"/>
      <c r="K33" s="7"/>
    </row>
    <row r="34" spans="1:11" x14ac:dyDescent="0.25">
      <c r="A34" t="str">
        <f t="shared" si="1"/>
        <v>2011Cerebrovascular disease (stroke) mortality, 35+ yearsTnonMaori</v>
      </c>
      <c r="B34" s="6">
        <v>2011</v>
      </c>
      <c r="C34" s="6" t="s">
        <v>137</v>
      </c>
      <c r="D34" s="6" t="s">
        <v>74</v>
      </c>
      <c r="E34" s="6" t="s">
        <v>72</v>
      </c>
      <c r="F34" s="7">
        <v>28.385181462407129</v>
      </c>
      <c r="G34" s="7">
        <v>29.056172059455967</v>
      </c>
      <c r="H34" s="7">
        <v>29.739019743716057</v>
      </c>
      <c r="I34" s="7"/>
      <c r="J34" s="7"/>
      <c r="K34" s="7"/>
    </row>
    <row r="35" spans="1:11" x14ac:dyDescent="0.25">
      <c r="A35" t="str">
        <f t="shared" si="1"/>
        <v>2012Cerebrovascular disease (stroke) mortality, 35+ yearsTnonMaori</v>
      </c>
      <c r="B35" s="6">
        <v>2012</v>
      </c>
      <c r="C35" s="6" t="s">
        <v>137</v>
      </c>
      <c r="D35" s="6" t="s">
        <v>74</v>
      </c>
      <c r="E35" s="6" t="s">
        <v>72</v>
      </c>
      <c r="F35" s="7">
        <v>27.05561079796917</v>
      </c>
      <c r="G35" s="7">
        <v>27.702800750985929</v>
      </c>
      <c r="H35" s="7">
        <v>28.361562547331467</v>
      </c>
      <c r="I35" s="7"/>
      <c r="J35" s="7"/>
      <c r="K35" s="7"/>
    </row>
    <row r="36" spans="1:11" x14ac:dyDescent="0.25">
      <c r="A36" t="str">
        <f t="shared" si="1"/>
        <v>1996Cerebrovascular disease (stroke) mortality, 35+ yearsFMaori</v>
      </c>
      <c r="B36" s="6">
        <v>1996</v>
      </c>
      <c r="C36" s="6" t="s">
        <v>137</v>
      </c>
      <c r="D36" s="6" t="s">
        <v>71</v>
      </c>
      <c r="E36" s="6" t="s">
        <v>9</v>
      </c>
      <c r="F36" s="7">
        <v>71.003256616843288</v>
      </c>
      <c r="G36" s="7">
        <v>82.001183950765054</v>
      </c>
      <c r="H36" s="7">
        <v>94.220077759780281</v>
      </c>
      <c r="I36" s="7">
        <v>1.536012738807301</v>
      </c>
      <c r="J36" s="7">
        <v>1.775286113872927</v>
      </c>
      <c r="K36" s="7">
        <v>2.0518324532628927</v>
      </c>
    </row>
    <row r="37" spans="1:11" x14ac:dyDescent="0.25">
      <c r="A37" t="str">
        <f t="shared" si="1"/>
        <v>1997Cerebrovascular disease (stroke) mortality, 35+ yearsFMaori</v>
      </c>
      <c r="B37" s="6">
        <v>1997</v>
      </c>
      <c r="C37" s="6" t="s">
        <v>137</v>
      </c>
      <c r="D37" s="6" t="s">
        <v>71</v>
      </c>
      <c r="E37" s="6" t="s">
        <v>9</v>
      </c>
      <c r="F37" s="7">
        <v>68.760915072174228</v>
      </c>
      <c r="G37" s="7">
        <v>79.294287786768407</v>
      </c>
      <c r="H37" s="7">
        <v>90.984795284973302</v>
      </c>
      <c r="I37" s="7">
        <v>1.513047686921916</v>
      </c>
      <c r="J37" s="7">
        <v>1.7462003034508227</v>
      </c>
      <c r="K37" s="7">
        <v>2.0152805004943022</v>
      </c>
    </row>
    <row r="38" spans="1:11" x14ac:dyDescent="0.25">
      <c r="A38" t="str">
        <f t="shared" si="1"/>
        <v>1998Cerebrovascular disease (stroke) mortality, 35+ yearsFMaori</v>
      </c>
      <c r="B38" s="6">
        <v>1998</v>
      </c>
      <c r="C38" s="6" t="s">
        <v>137</v>
      </c>
      <c r="D38" s="6" t="s">
        <v>71</v>
      </c>
      <c r="E38" s="6" t="s">
        <v>9</v>
      </c>
      <c r="F38" s="7">
        <v>68.177251265784008</v>
      </c>
      <c r="G38" s="7">
        <v>78.372677458089456</v>
      </c>
      <c r="H38" s="7">
        <v>89.662702967331498</v>
      </c>
      <c r="I38" s="7">
        <v>1.5391492802186493</v>
      </c>
      <c r="J38" s="7">
        <v>1.7713515991211757</v>
      </c>
      <c r="K38" s="7">
        <v>2.0385849040343968</v>
      </c>
    </row>
    <row r="39" spans="1:11" x14ac:dyDescent="0.25">
      <c r="A39" t="str">
        <f t="shared" si="1"/>
        <v>1999Cerebrovascular disease (stroke) mortality, 35+ yearsFMaori</v>
      </c>
      <c r="B39" s="6">
        <v>1999</v>
      </c>
      <c r="C39" s="6" t="s">
        <v>137</v>
      </c>
      <c r="D39" s="6" t="s">
        <v>71</v>
      </c>
      <c r="E39" s="6" t="s">
        <v>9</v>
      </c>
      <c r="F39" s="7">
        <v>73.638791047891672</v>
      </c>
      <c r="G39" s="7">
        <v>83.968644801845201</v>
      </c>
      <c r="H39" s="7">
        <v>95.341831353567983</v>
      </c>
      <c r="I39" s="7">
        <v>1.6560998871596464</v>
      </c>
      <c r="J39" s="7">
        <v>1.8921335279228093</v>
      </c>
      <c r="K39" s="7">
        <v>2.1618075789075224</v>
      </c>
    </row>
    <row r="40" spans="1:11" x14ac:dyDescent="0.25">
      <c r="A40" t="str">
        <f t="shared" si="1"/>
        <v>2000Cerebrovascular disease (stroke) mortality, 35+ yearsFMaori</v>
      </c>
      <c r="B40" s="6">
        <v>2000</v>
      </c>
      <c r="C40" s="6" t="s">
        <v>137</v>
      </c>
      <c r="D40" s="6" t="s">
        <v>71</v>
      </c>
      <c r="E40" s="6" t="s">
        <v>9</v>
      </c>
      <c r="F40" s="7">
        <v>71.000279852685281</v>
      </c>
      <c r="G40" s="7">
        <v>80.937017903070839</v>
      </c>
      <c r="H40" s="7">
        <v>91.875168030176198</v>
      </c>
      <c r="I40" s="7">
        <v>1.6434179549150985</v>
      </c>
      <c r="J40" s="7">
        <v>1.8773910314531976</v>
      </c>
      <c r="K40" s="7">
        <v>2.144674806819296</v>
      </c>
    </row>
    <row r="41" spans="1:11" x14ac:dyDescent="0.25">
      <c r="A41" t="str">
        <f t="shared" si="1"/>
        <v>2001Cerebrovascular disease (stroke) mortality, 35+ yearsFMaori</v>
      </c>
      <c r="B41" s="6">
        <v>2001</v>
      </c>
      <c r="C41" s="6" t="s">
        <v>137</v>
      </c>
      <c r="D41" s="6" t="s">
        <v>71</v>
      </c>
      <c r="E41" s="6" t="s">
        <v>9</v>
      </c>
      <c r="F41" s="7">
        <v>67.764898105550884</v>
      </c>
      <c r="G41" s="7">
        <v>77.248833139089484</v>
      </c>
      <c r="H41" s="7">
        <v>87.688547325631234</v>
      </c>
      <c r="I41" s="7">
        <v>1.594618705765664</v>
      </c>
      <c r="J41" s="7">
        <v>1.8215694085046377</v>
      </c>
      <c r="K41" s="7">
        <v>2.0808203854643272</v>
      </c>
    </row>
    <row r="42" spans="1:11" x14ac:dyDescent="0.25">
      <c r="A42" t="str">
        <f t="shared" si="1"/>
        <v>2002Cerebrovascular disease (stroke) mortality, 35+ yearsFMaori</v>
      </c>
      <c r="B42" s="6">
        <v>2002</v>
      </c>
      <c r="C42" s="6" t="s">
        <v>137</v>
      </c>
      <c r="D42" s="6" t="s">
        <v>71</v>
      </c>
      <c r="E42" s="6" t="s">
        <v>9</v>
      </c>
      <c r="F42" s="7">
        <v>62.308535071466324</v>
      </c>
      <c r="G42" s="7">
        <v>71.151972746381276</v>
      </c>
      <c r="H42" s="7">
        <v>80.898667230083731</v>
      </c>
      <c r="I42" s="7">
        <v>1.5325688346811903</v>
      </c>
      <c r="J42" s="7">
        <v>1.7532837648088506</v>
      </c>
      <c r="K42" s="7">
        <v>2.0057852478657252</v>
      </c>
    </row>
    <row r="43" spans="1:11" x14ac:dyDescent="0.25">
      <c r="A43" t="str">
        <f t="shared" si="1"/>
        <v>2003Cerebrovascular disease (stroke) mortality, 35+ yearsFMaori</v>
      </c>
      <c r="B43" s="6">
        <v>2003</v>
      </c>
      <c r="C43" s="6" t="s">
        <v>137</v>
      </c>
      <c r="D43" s="6" t="s">
        <v>71</v>
      </c>
      <c r="E43" s="6" t="s">
        <v>9</v>
      </c>
      <c r="F43" s="7">
        <v>61.640619562439788</v>
      </c>
      <c r="G43" s="7">
        <v>70.1696034486</v>
      </c>
      <c r="H43" s="7">
        <v>79.548802285495057</v>
      </c>
      <c r="I43" s="7">
        <v>1.5825916965606224</v>
      </c>
      <c r="J43" s="7">
        <v>1.8061025020948236</v>
      </c>
      <c r="K43" s="7">
        <v>2.0611799336255578</v>
      </c>
    </row>
    <row r="44" spans="1:11" x14ac:dyDescent="0.25">
      <c r="A44" t="str">
        <f t="shared" si="1"/>
        <v>2004Cerebrovascular disease (stroke) mortality, 35+ yearsFMaori</v>
      </c>
      <c r="B44" s="6">
        <v>2004</v>
      </c>
      <c r="C44" s="6" t="s">
        <v>137</v>
      </c>
      <c r="D44" s="6" t="s">
        <v>71</v>
      </c>
      <c r="E44" s="6" t="s">
        <v>9</v>
      </c>
      <c r="F44" s="7">
        <v>57.850066431722432</v>
      </c>
      <c r="G44" s="7">
        <v>65.927777207071699</v>
      </c>
      <c r="H44" s="7">
        <v>74.81776037003948</v>
      </c>
      <c r="I44" s="7">
        <v>1.5394377934174635</v>
      </c>
      <c r="J44" s="7">
        <v>1.7592407779098092</v>
      </c>
      <c r="K44" s="7">
        <v>2.0104275261361146</v>
      </c>
    </row>
    <row r="45" spans="1:11" x14ac:dyDescent="0.25">
      <c r="A45" t="str">
        <f t="shared" si="1"/>
        <v>2005Cerebrovascular disease (stroke) mortality, 35+ yearsFMaori</v>
      </c>
      <c r="B45" s="6">
        <v>2005</v>
      </c>
      <c r="C45" s="6" t="s">
        <v>137</v>
      </c>
      <c r="D45" s="6" t="s">
        <v>71</v>
      </c>
      <c r="E45" s="6" t="s">
        <v>9</v>
      </c>
      <c r="F45" s="7">
        <v>54.93666116889019</v>
      </c>
      <c r="G45" s="7">
        <v>62.625239474929117</v>
      </c>
      <c r="H45" s="7">
        <v>71.088663120498225</v>
      </c>
      <c r="I45" s="7">
        <v>1.5377739988255843</v>
      </c>
      <c r="J45" s="7">
        <v>1.7589501446160054</v>
      </c>
      <c r="K45" s="7">
        <v>2.0119377838404851</v>
      </c>
    </row>
    <row r="46" spans="1:11" x14ac:dyDescent="0.25">
      <c r="A46" t="str">
        <f t="shared" si="1"/>
        <v>2006Cerebrovascular disease (stroke) mortality, 35+ yearsFMaori</v>
      </c>
      <c r="B46" s="6">
        <v>2006</v>
      </c>
      <c r="C46" s="6" t="s">
        <v>137</v>
      </c>
      <c r="D46" s="6" t="s">
        <v>71</v>
      </c>
      <c r="E46" s="6" t="s">
        <v>9</v>
      </c>
      <c r="F46" s="7">
        <v>52.010203813434437</v>
      </c>
      <c r="G46" s="7">
        <v>59.323013281816763</v>
      </c>
      <c r="H46" s="7">
        <v>67.376069987539935</v>
      </c>
      <c r="I46" s="7">
        <v>1.5125723554368737</v>
      </c>
      <c r="J46" s="7">
        <v>1.7317802409900982</v>
      </c>
      <c r="K46" s="7">
        <v>1.9827565883402041</v>
      </c>
    </row>
    <row r="47" spans="1:11" x14ac:dyDescent="0.25">
      <c r="A47" t="str">
        <f t="shared" si="1"/>
        <v>2007Cerebrovascular disease (stroke) mortality, 35+ yearsFMaori</v>
      </c>
      <c r="B47" s="6">
        <v>2007</v>
      </c>
      <c r="C47" s="6" t="s">
        <v>137</v>
      </c>
      <c r="D47" s="6" t="s">
        <v>71</v>
      </c>
      <c r="E47" s="6" t="s">
        <v>9</v>
      </c>
      <c r="F47" s="7">
        <v>51.990301830340648</v>
      </c>
      <c r="G47" s="7">
        <v>59.088484305655605</v>
      </c>
      <c r="H47" s="7">
        <v>66.885258272345581</v>
      </c>
      <c r="I47" s="7">
        <v>1.5957924457778139</v>
      </c>
      <c r="J47" s="7">
        <v>1.8220145304774011</v>
      </c>
      <c r="K47" s="7">
        <v>2.0803062190538779</v>
      </c>
    </row>
    <row r="48" spans="1:11" x14ac:dyDescent="0.25">
      <c r="A48" t="str">
        <f t="shared" si="1"/>
        <v>2008Cerebrovascular disease (stroke) mortality, 35+ yearsFMaori</v>
      </c>
      <c r="B48" s="6">
        <v>2008</v>
      </c>
      <c r="C48" s="6" t="s">
        <v>137</v>
      </c>
      <c r="D48" s="6" t="s">
        <v>71</v>
      </c>
      <c r="E48" s="6" t="s">
        <v>9</v>
      </c>
      <c r="F48" s="7">
        <v>53.27992165364838</v>
      </c>
      <c r="G48" s="7">
        <v>60.296097982729343</v>
      </c>
      <c r="H48" s="7">
        <v>67.979310288980798</v>
      </c>
      <c r="I48" s="7">
        <v>1.7013690254446949</v>
      </c>
      <c r="J48" s="7">
        <v>1.9362662827972672</v>
      </c>
      <c r="K48" s="7">
        <v>2.2035943183564304</v>
      </c>
    </row>
    <row r="49" spans="1:11" x14ac:dyDescent="0.25">
      <c r="A49" t="str">
        <f t="shared" si="1"/>
        <v>2009Cerebrovascular disease (stroke) mortality, 35+ yearsFMaori</v>
      </c>
      <c r="B49" s="6">
        <v>2009</v>
      </c>
      <c r="C49" s="6" t="s">
        <v>137</v>
      </c>
      <c r="D49" s="6" t="s">
        <v>71</v>
      </c>
      <c r="E49" s="6" t="s">
        <v>9</v>
      </c>
      <c r="F49" s="7">
        <v>51.180032174097825</v>
      </c>
      <c r="G49" s="7">
        <v>57.892171761221881</v>
      </c>
      <c r="H49" s="7">
        <v>65.239944657016935</v>
      </c>
      <c r="I49" s="7">
        <v>1.6677028677082109</v>
      </c>
      <c r="J49" s="7">
        <v>1.8976850690024749</v>
      </c>
      <c r="K49" s="7">
        <v>2.159382639944595</v>
      </c>
    </row>
    <row r="50" spans="1:11" x14ac:dyDescent="0.25">
      <c r="A50" t="str">
        <f t="shared" si="1"/>
        <v>2010Cerebrovascular disease (stroke) mortality, 35+ yearsFMaori</v>
      </c>
      <c r="B50" s="6">
        <v>2010</v>
      </c>
      <c r="C50" s="6" t="s">
        <v>137</v>
      </c>
      <c r="D50" s="6" t="s">
        <v>71</v>
      </c>
      <c r="E50" s="6" t="s">
        <v>9</v>
      </c>
      <c r="F50" s="7">
        <v>44.746163226539686</v>
      </c>
      <c r="G50" s="7">
        <v>50.841914885200033</v>
      </c>
      <c r="H50" s="7">
        <v>57.536341129607074</v>
      </c>
      <c r="I50" s="7">
        <v>1.4804654179591448</v>
      </c>
      <c r="J50" s="7">
        <v>1.6924747191519154</v>
      </c>
      <c r="K50" s="7">
        <v>1.9348447050638258</v>
      </c>
    </row>
    <row r="51" spans="1:11" x14ac:dyDescent="0.25">
      <c r="A51" t="str">
        <f t="shared" si="1"/>
        <v>2011Cerebrovascular disease (stroke) mortality, 35+ yearsFMaori</v>
      </c>
      <c r="B51" s="6">
        <v>2011</v>
      </c>
      <c r="C51" s="6" t="s">
        <v>137</v>
      </c>
      <c r="D51" s="6" t="s">
        <v>71</v>
      </c>
      <c r="E51" s="6" t="s">
        <v>9</v>
      </c>
      <c r="F51" s="7">
        <v>41.361050711530275</v>
      </c>
      <c r="G51" s="7">
        <v>47.084025878513401</v>
      </c>
      <c r="H51" s="7">
        <v>53.377497966888157</v>
      </c>
      <c r="I51" s="7">
        <v>1.4706536667261103</v>
      </c>
      <c r="J51" s="7">
        <v>1.6847167428416037</v>
      </c>
      <c r="K51" s="7">
        <v>1.9299380729993529</v>
      </c>
    </row>
    <row r="52" spans="1:11" x14ac:dyDescent="0.25">
      <c r="A52" t="str">
        <f t="shared" si="1"/>
        <v>2012Cerebrovascular disease (stroke) mortality, 35+ yearsFMaori</v>
      </c>
      <c r="B52" s="6">
        <v>2012</v>
      </c>
      <c r="C52" s="6" t="s">
        <v>137</v>
      </c>
      <c r="D52" s="6" t="s">
        <v>71</v>
      </c>
      <c r="E52" s="6" t="s">
        <v>9</v>
      </c>
      <c r="F52" s="7">
        <v>40.592611864719437</v>
      </c>
      <c r="G52" s="7">
        <v>46.09845244301038</v>
      </c>
      <c r="H52" s="7">
        <v>52.142777476117175</v>
      </c>
      <c r="I52" s="7">
        <v>1.5365365785831173</v>
      </c>
      <c r="J52" s="7">
        <v>1.7574932501367919</v>
      </c>
      <c r="K52" s="7">
        <v>2.010223880986052</v>
      </c>
    </row>
    <row r="53" spans="1:11" x14ac:dyDescent="0.25">
      <c r="A53" t="str">
        <f t="shared" si="1"/>
        <v>1996Cerebrovascular disease (stroke) mortality, 35+ yearsFnonMaori</v>
      </c>
      <c r="B53" s="6">
        <v>1996</v>
      </c>
      <c r="C53" s="6" t="s">
        <v>137</v>
      </c>
      <c r="D53" s="6" t="s">
        <v>71</v>
      </c>
      <c r="E53" s="6" t="s">
        <v>72</v>
      </c>
      <c r="F53" s="7">
        <v>44.851621796393118</v>
      </c>
      <c r="G53" s="7">
        <v>46.190404639550174</v>
      </c>
      <c r="H53" s="7">
        <v>47.558999330422097</v>
      </c>
      <c r="I53" s="7"/>
      <c r="J53" s="7"/>
      <c r="K53" s="7"/>
    </row>
    <row r="54" spans="1:11" x14ac:dyDescent="0.25">
      <c r="A54" t="str">
        <f t="shared" si="1"/>
        <v>1997Cerebrovascular disease (stroke) mortality, 35+ yearsFnonMaori</v>
      </c>
      <c r="B54" s="6">
        <v>1997</v>
      </c>
      <c r="C54" s="6" t="s">
        <v>137</v>
      </c>
      <c r="D54" s="6" t="s">
        <v>71</v>
      </c>
      <c r="E54" s="6" t="s">
        <v>72</v>
      </c>
      <c r="F54" s="7">
        <v>44.111634055118614</v>
      </c>
      <c r="G54" s="7">
        <v>45.409617459158532</v>
      </c>
      <c r="H54" s="7">
        <v>46.73609743478999</v>
      </c>
      <c r="I54" s="7"/>
      <c r="J54" s="7"/>
      <c r="K54" s="7"/>
    </row>
    <row r="55" spans="1:11" x14ac:dyDescent="0.25">
      <c r="A55" t="str">
        <f t="shared" si="1"/>
        <v>1998Cerebrovascular disease (stroke) mortality, 35+ yearsFnonMaori</v>
      </c>
      <c r="B55" s="6">
        <v>1998</v>
      </c>
      <c r="C55" s="6" t="s">
        <v>137</v>
      </c>
      <c r="D55" s="6" t="s">
        <v>71</v>
      </c>
      <c r="E55" s="6" t="s">
        <v>72</v>
      </c>
      <c r="F55" s="7">
        <v>42.979745932581046</v>
      </c>
      <c r="G55" s="7">
        <v>44.244563020109986</v>
      </c>
      <c r="H55" s="7">
        <v>45.537151561763494</v>
      </c>
      <c r="I55" s="7"/>
      <c r="J55" s="7"/>
      <c r="K55" s="7"/>
    </row>
    <row r="56" spans="1:11" x14ac:dyDescent="0.25">
      <c r="A56" t="str">
        <f t="shared" si="1"/>
        <v>1999Cerebrovascular disease (stroke) mortality, 35+ yearsFnonMaori</v>
      </c>
      <c r="B56" s="6">
        <v>1999</v>
      </c>
      <c r="C56" s="6" t="s">
        <v>137</v>
      </c>
      <c r="D56" s="6" t="s">
        <v>71</v>
      </c>
      <c r="E56" s="6" t="s">
        <v>72</v>
      </c>
      <c r="F56" s="7">
        <v>43.135723264307835</v>
      </c>
      <c r="G56" s="7">
        <v>44.377758526390195</v>
      </c>
      <c r="H56" s="7">
        <v>45.646482562539532</v>
      </c>
      <c r="I56" s="7"/>
      <c r="J56" s="7"/>
      <c r="K56" s="7"/>
    </row>
    <row r="57" spans="1:11" x14ac:dyDescent="0.25">
      <c r="A57" t="str">
        <f t="shared" si="1"/>
        <v>2000Cerebrovascular disease (stroke) mortality, 35+ yearsFnonMaori</v>
      </c>
      <c r="B57" s="6">
        <v>2000</v>
      </c>
      <c r="C57" s="6" t="s">
        <v>137</v>
      </c>
      <c r="D57" s="6" t="s">
        <v>71</v>
      </c>
      <c r="E57" s="6" t="s">
        <v>72</v>
      </c>
      <c r="F57" s="7">
        <v>41.908783995272877</v>
      </c>
      <c r="G57" s="7">
        <v>43.111433125586736</v>
      </c>
      <c r="H57" s="7">
        <v>44.339838619401434</v>
      </c>
      <c r="I57" s="7"/>
      <c r="J57" s="7"/>
      <c r="K57" s="7"/>
    </row>
    <row r="58" spans="1:11" x14ac:dyDescent="0.25">
      <c r="A58" t="str">
        <f t="shared" si="1"/>
        <v>2001Cerebrovascular disease (stroke) mortality, 35+ yearsFnonMaori</v>
      </c>
      <c r="B58" s="6">
        <v>2001</v>
      </c>
      <c r="C58" s="6" t="s">
        <v>137</v>
      </c>
      <c r="D58" s="6" t="s">
        <v>71</v>
      </c>
      <c r="E58" s="6" t="s">
        <v>72</v>
      </c>
      <c r="F58" s="7">
        <v>41.23670727140999</v>
      </c>
      <c r="G58" s="7">
        <v>42.407845003559089</v>
      </c>
      <c r="H58" s="7">
        <v>43.603807557585995</v>
      </c>
      <c r="I58" s="7"/>
      <c r="J58" s="7"/>
      <c r="K58" s="7"/>
    </row>
    <row r="59" spans="1:11" x14ac:dyDescent="0.25">
      <c r="A59" t="str">
        <f t="shared" si="1"/>
        <v>2002Cerebrovascular disease (stroke) mortality, 35+ yearsFnonMaori</v>
      </c>
      <c r="B59" s="6">
        <v>2002</v>
      </c>
      <c r="C59" s="6" t="s">
        <v>137</v>
      </c>
      <c r="D59" s="6" t="s">
        <v>71</v>
      </c>
      <c r="E59" s="6" t="s">
        <v>72</v>
      </c>
      <c r="F59" s="7">
        <v>39.463301280429441</v>
      </c>
      <c r="G59" s="7">
        <v>40.582120347266503</v>
      </c>
      <c r="H59" s="7">
        <v>41.72461428214536</v>
      </c>
      <c r="I59" s="7"/>
      <c r="J59" s="7"/>
      <c r="K59" s="7"/>
    </row>
    <row r="60" spans="1:11" x14ac:dyDescent="0.25">
      <c r="A60" t="str">
        <f t="shared" si="1"/>
        <v>2003Cerebrovascular disease (stroke) mortality, 35+ yearsFnonMaori</v>
      </c>
      <c r="B60" s="6">
        <v>2003</v>
      </c>
      <c r="C60" s="6" t="s">
        <v>137</v>
      </c>
      <c r="D60" s="6" t="s">
        <v>71</v>
      </c>
      <c r="E60" s="6" t="s">
        <v>72</v>
      </c>
      <c r="F60" s="7">
        <v>37.767143639199702</v>
      </c>
      <c r="G60" s="7">
        <v>38.85139595743496</v>
      </c>
      <c r="H60" s="7">
        <v>39.958878669660564</v>
      </c>
      <c r="I60" s="7"/>
      <c r="J60" s="7"/>
      <c r="K60" s="7"/>
    </row>
    <row r="61" spans="1:11" x14ac:dyDescent="0.25">
      <c r="A61" t="str">
        <f t="shared" si="1"/>
        <v>2004Cerebrovascular disease (stroke) mortality, 35+ yearsFnonMaori</v>
      </c>
      <c r="B61" s="6">
        <v>2004</v>
      </c>
      <c r="C61" s="6" t="s">
        <v>137</v>
      </c>
      <c r="D61" s="6" t="s">
        <v>71</v>
      </c>
      <c r="E61" s="6" t="s">
        <v>72</v>
      </c>
      <c r="F61" s="7">
        <v>36.426284231610623</v>
      </c>
      <c r="G61" s="7">
        <v>37.475130200996063</v>
      </c>
      <c r="H61" s="7">
        <v>38.546513705315142</v>
      </c>
      <c r="I61" s="7"/>
      <c r="J61" s="7"/>
      <c r="K61" s="7"/>
    </row>
    <row r="62" spans="1:11" x14ac:dyDescent="0.25">
      <c r="A62" t="str">
        <f t="shared" si="1"/>
        <v>2005Cerebrovascular disease (stroke) mortality, 35+ yearsFnonMaori</v>
      </c>
      <c r="B62" s="6">
        <v>2005</v>
      </c>
      <c r="C62" s="6" t="s">
        <v>137</v>
      </c>
      <c r="D62" s="6" t="s">
        <v>71</v>
      </c>
      <c r="E62" s="6" t="s">
        <v>72</v>
      </c>
      <c r="F62" s="7">
        <v>34.594143672013068</v>
      </c>
      <c r="G62" s="7">
        <v>35.603760383214713</v>
      </c>
      <c r="H62" s="7">
        <v>36.635363405165528</v>
      </c>
      <c r="I62" s="7"/>
      <c r="J62" s="7"/>
      <c r="K62" s="7"/>
    </row>
    <row r="63" spans="1:11" x14ac:dyDescent="0.25">
      <c r="A63" t="str">
        <f t="shared" si="1"/>
        <v>2006Cerebrovascular disease (stroke) mortality, 35+ yearsFnonMaori</v>
      </c>
      <c r="B63" s="6">
        <v>2006</v>
      </c>
      <c r="C63" s="6" t="s">
        <v>137</v>
      </c>
      <c r="D63" s="6" t="s">
        <v>71</v>
      </c>
      <c r="E63" s="6" t="s">
        <v>72</v>
      </c>
      <c r="F63" s="7">
        <v>33.282790746938417</v>
      </c>
      <c r="G63" s="7">
        <v>34.255508798218209</v>
      </c>
      <c r="H63" s="7">
        <v>35.249439268552095</v>
      </c>
      <c r="I63" s="7"/>
      <c r="J63" s="7"/>
      <c r="K63" s="7"/>
    </row>
    <row r="64" spans="1:11" x14ac:dyDescent="0.25">
      <c r="A64" t="str">
        <f t="shared" si="1"/>
        <v>2007Cerebrovascular disease (stroke) mortality, 35+ yearsFnonMaori</v>
      </c>
      <c r="B64" s="6">
        <v>2007</v>
      </c>
      <c r="C64" s="6" t="s">
        <v>137</v>
      </c>
      <c r="D64" s="6" t="s">
        <v>71</v>
      </c>
      <c r="E64" s="6" t="s">
        <v>72</v>
      </c>
      <c r="F64" s="7">
        <v>31.494354830584662</v>
      </c>
      <c r="G64" s="7">
        <v>32.430303555358222</v>
      </c>
      <c r="H64" s="7">
        <v>33.387003180194029</v>
      </c>
      <c r="I64" s="7"/>
      <c r="J64" s="7"/>
      <c r="K64" s="7"/>
    </row>
    <row r="65" spans="1:11" x14ac:dyDescent="0.25">
      <c r="A65" t="str">
        <f t="shared" ref="A65:A103" si="2">B65&amp;C65&amp;D65&amp;E65</f>
        <v>2008Cerebrovascular disease (stroke) mortality, 35+ yearsFnonMaori</v>
      </c>
      <c r="B65" s="6">
        <v>2008</v>
      </c>
      <c r="C65" s="6" t="s">
        <v>137</v>
      </c>
      <c r="D65" s="6" t="s">
        <v>71</v>
      </c>
      <c r="E65" s="6" t="s">
        <v>72</v>
      </c>
      <c r="F65" s="7">
        <v>30.227920029309153</v>
      </c>
      <c r="G65" s="7">
        <v>31.14039557390905</v>
      </c>
      <c r="H65" s="7">
        <v>32.073417374548306</v>
      </c>
      <c r="I65" s="7"/>
      <c r="J65" s="7"/>
      <c r="K65" s="7"/>
    </row>
    <row r="66" spans="1:11" x14ac:dyDescent="0.25">
      <c r="A66" t="str">
        <f t="shared" si="2"/>
        <v>2009Cerebrovascular disease (stroke) mortality, 35+ yearsFnonMaori</v>
      </c>
      <c r="B66" s="6">
        <v>2009</v>
      </c>
      <c r="C66" s="6" t="s">
        <v>137</v>
      </c>
      <c r="D66" s="6" t="s">
        <v>71</v>
      </c>
      <c r="E66" s="6" t="s">
        <v>72</v>
      </c>
      <c r="F66" s="7">
        <v>29.615230305998921</v>
      </c>
      <c r="G66" s="7">
        <v>30.50673302269966</v>
      </c>
      <c r="H66" s="7">
        <v>31.418254661644909</v>
      </c>
      <c r="I66" s="7"/>
      <c r="J66" s="7"/>
      <c r="K66" s="7"/>
    </row>
    <row r="67" spans="1:11" x14ac:dyDescent="0.25">
      <c r="A67" t="str">
        <f t="shared" si="2"/>
        <v>2010Cerebrovascular disease (stroke) mortality, 35+ yearsFnonMaori</v>
      </c>
      <c r="B67" s="6">
        <v>2010</v>
      </c>
      <c r="C67" s="6" t="s">
        <v>137</v>
      </c>
      <c r="D67" s="6" t="s">
        <v>71</v>
      </c>
      <c r="E67" s="6" t="s">
        <v>72</v>
      </c>
      <c r="F67" s="7">
        <v>29.172263155071398</v>
      </c>
      <c r="G67" s="7">
        <v>30.03998482806082</v>
      </c>
      <c r="H67" s="7">
        <v>30.926961898074435</v>
      </c>
      <c r="I67" s="7"/>
      <c r="J67" s="7"/>
      <c r="K67" s="7"/>
    </row>
    <row r="68" spans="1:11" x14ac:dyDescent="0.25">
      <c r="A68" t="str">
        <f t="shared" si="2"/>
        <v>2011Cerebrovascular disease (stroke) mortality, 35+ yearsFnonMaori</v>
      </c>
      <c r="B68" s="6">
        <v>2011</v>
      </c>
      <c r="C68" s="6" t="s">
        <v>137</v>
      </c>
      <c r="D68" s="6" t="s">
        <v>71</v>
      </c>
      <c r="E68" s="6" t="s">
        <v>72</v>
      </c>
      <c r="F68" s="7">
        <v>27.128631399554028</v>
      </c>
      <c r="G68" s="7">
        <v>27.947740223141015</v>
      </c>
      <c r="H68" s="7">
        <v>28.785297196449626</v>
      </c>
      <c r="I68" s="7"/>
      <c r="J68" s="7"/>
      <c r="K68" s="7"/>
    </row>
    <row r="69" spans="1:11" x14ac:dyDescent="0.25">
      <c r="A69" t="str">
        <f t="shared" si="2"/>
        <v>2012Cerebrovascular disease (stroke) mortality, 35+ yearsFnonMaori</v>
      </c>
      <c r="B69" s="6">
        <v>2012</v>
      </c>
      <c r="C69" s="6" t="s">
        <v>137</v>
      </c>
      <c r="D69" s="6" t="s">
        <v>71</v>
      </c>
      <c r="E69" s="6" t="s">
        <v>72</v>
      </c>
      <c r="F69" s="7">
        <v>25.447307190748319</v>
      </c>
      <c r="G69" s="7">
        <v>26.229661160532125</v>
      </c>
      <c r="H69" s="7">
        <v>27.029953520731453</v>
      </c>
      <c r="I69" s="7"/>
      <c r="J69" s="7"/>
      <c r="K69" s="7"/>
    </row>
    <row r="70" spans="1:11" x14ac:dyDescent="0.25">
      <c r="A70" t="str">
        <f t="shared" si="2"/>
        <v>1996Cerebrovascular disease (stroke) mortality, 35+ yearsMMaori</v>
      </c>
      <c r="B70" s="6">
        <v>1996</v>
      </c>
      <c r="C70" s="6" t="s">
        <v>137</v>
      </c>
      <c r="D70" s="6" t="s">
        <v>73</v>
      </c>
      <c r="E70" s="6" t="s">
        <v>9</v>
      </c>
      <c r="F70" s="7">
        <v>70.413375367444203</v>
      </c>
      <c r="G70" s="7">
        <v>82.650820873327916</v>
      </c>
      <c r="H70" s="7">
        <v>96.403727051595595</v>
      </c>
      <c r="I70" s="7">
        <v>1.3517528807595924</v>
      </c>
      <c r="J70" s="7">
        <v>1.5866785144427444</v>
      </c>
      <c r="K70" s="7">
        <v>1.862432656166817</v>
      </c>
    </row>
    <row r="71" spans="1:11" x14ac:dyDescent="0.25">
      <c r="A71" t="str">
        <f t="shared" si="2"/>
        <v>1997Cerebrovascular disease (stroke) mortality, 35+ yearsMMaori</v>
      </c>
      <c r="B71" s="6">
        <v>1997</v>
      </c>
      <c r="C71" s="6" t="s">
        <v>137</v>
      </c>
      <c r="D71" s="6" t="s">
        <v>73</v>
      </c>
      <c r="E71" s="6" t="s">
        <v>9</v>
      </c>
      <c r="F71" s="7">
        <v>68.201642014832686</v>
      </c>
      <c r="G71" s="7">
        <v>80.054700801078411</v>
      </c>
      <c r="H71" s="7">
        <v>93.375618580393748</v>
      </c>
      <c r="I71" s="7">
        <v>1.3226748593222353</v>
      </c>
      <c r="J71" s="7">
        <v>1.5519805729664087</v>
      </c>
      <c r="K71" s="7">
        <v>1.8210399040164558</v>
      </c>
    </row>
    <row r="72" spans="1:11" x14ac:dyDescent="0.25">
      <c r="A72" t="str">
        <f t="shared" si="2"/>
        <v>1998Cerebrovascular disease (stroke) mortality, 35+ yearsMMaori</v>
      </c>
      <c r="B72" s="6">
        <v>1998</v>
      </c>
      <c r="C72" s="6" t="s">
        <v>137</v>
      </c>
      <c r="D72" s="6" t="s">
        <v>73</v>
      </c>
      <c r="E72" s="6" t="s">
        <v>9</v>
      </c>
      <c r="F72" s="7">
        <v>64.614488741180395</v>
      </c>
      <c r="G72" s="7">
        <v>75.805282283071676</v>
      </c>
      <c r="H72" s="7">
        <v>88.377384213317043</v>
      </c>
      <c r="I72" s="7">
        <v>1.2625669668951998</v>
      </c>
      <c r="J72" s="7">
        <v>1.4805227440155511</v>
      </c>
      <c r="K72" s="7">
        <v>1.7361040269710155</v>
      </c>
    </row>
    <row r="73" spans="1:11" x14ac:dyDescent="0.25">
      <c r="A73" t="str">
        <f t="shared" si="2"/>
        <v>1999Cerebrovascular disease (stroke) mortality, 35+ yearsMMaori</v>
      </c>
      <c r="B73" s="6">
        <v>1999</v>
      </c>
      <c r="C73" s="6" t="s">
        <v>137</v>
      </c>
      <c r="D73" s="6" t="s">
        <v>73</v>
      </c>
      <c r="E73" s="6" t="s">
        <v>9</v>
      </c>
      <c r="F73" s="7">
        <v>58.397279666719911</v>
      </c>
      <c r="G73" s="7">
        <v>68.802346319079604</v>
      </c>
      <c r="H73" s="7">
        <v>80.526668949860152</v>
      </c>
      <c r="I73" s="7">
        <v>1.1544016177095024</v>
      </c>
      <c r="J73" s="7">
        <v>1.358579261040779</v>
      </c>
      <c r="K73" s="7">
        <v>1.5988695616975277</v>
      </c>
    </row>
    <row r="74" spans="1:11" x14ac:dyDescent="0.25">
      <c r="A74" t="str">
        <f t="shared" si="2"/>
        <v>2000Cerebrovascular disease (stroke) mortality, 35+ yearsMMaori</v>
      </c>
      <c r="B74" s="6">
        <v>2000</v>
      </c>
      <c r="C74" s="6" t="s">
        <v>137</v>
      </c>
      <c r="D74" s="6" t="s">
        <v>73</v>
      </c>
      <c r="E74" s="6" t="s">
        <v>9</v>
      </c>
      <c r="F74" s="7">
        <v>56.890924910399647</v>
      </c>
      <c r="G74" s="7">
        <v>66.882922984581228</v>
      </c>
      <c r="H74" s="7">
        <v>78.124701404335994</v>
      </c>
      <c r="I74" s="7">
        <v>1.1925997676005062</v>
      </c>
      <c r="J74" s="7">
        <v>1.4008779580792905</v>
      </c>
      <c r="K74" s="7">
        <v>1.6455303000610524</v>
      </c>
    </row>
    <row r="75" spans="1:11" x14ac:dyDescent="0.25">
      <c r="A75" t="str">
        <f t="shared" si="2"/>
        <v>2001Cerebrovascular disease (stroke) mortality, 35+ yearsMMaori</v>
      </c>
      <c r="B75" s="6">
        <v>2001</v>
      </c>
      <c r="C75" s="6" t="s">
        <v>137</v>
      </c>
      <c r="D75" s="6" t="s">
        <v>73</v>
      </c>
      <c r="E75" s="6" t="s">
        <v>9</v>
      </c>
      <c r="F75" s="7">
        <v>55.199328222857048</v>
      </c>
      <c r="G75" s="7">
        <v>64.792658574705513</v>
      </c>
      <c r="H75" s="7">
        <v>75.574007689001078</v>
      </c>
      <c r="I75" s="7">
        <v>1.2286682435447684</v>
      </c>
      <c r="J75" s="7">
        <v>1.4415343985408735</v>
      </c>
      <c r="K75" s="7">
        <v>1.6912795077875569</v>
      </c>
    </row>
    <row r="76" spans="1:11" x14ac:dyDescent="0.25">
      <c r="A76" t="str">
        <f t="shared" si="2"/>
        <v>2002Cerebrovascular disease (stroke) mortality, 35+ yearsMMaori</v>
      </c>
      <c r="B76" s="6">
        <v>2002</v>
      </c>
      <c r="C76" s="6" t="s">
        <v>137</v>
      </c>
      <c r="D76" s="6" t="s">
        <v>73</v>
      </c>
      <c r="E76" s="6" t="s">
        <v>9</v>
      </c>
      <c r="F76" s="7">
        <v>53.401914718649948</v>
      </c>
      <c r="G76" s="7">
        <v>62.650766083115293</v>
      </c>
      <c r="H76" s="7">
        <v>73.041226925456584</v>
      </c>
      <c r="I76" s="7">
        <v>1.2509221088155287</v>
      </c>
      <c r="J76" s="7">
        <v>1.4669470667581064</v>
      </c>
      <c r="K76" s="7">
        <v>1.7202779305802121</v>
      </c>
    </row>
    <row r="77" spans="1:11" x14ac:dyDescent="0.25">
      <c r="A77" t="str">
        <f t="shared" si="2"/>
        <v>2003Cerebrovascular disease (stroke) mortality, 35+ yearsMMaori</v>
      </c>
      <c r="B77" s="6">
        <v>2003</v>
      </c>
      <c r="C77" s="6" t="s">
        <v>137</v>
      </c>
      <c r="D77" s="6" t="s">
        <v>73</v>
      </c>
      <c r="E77" s="6" t="s">
        <v>9</v>
      </c>
      <c r="F77" s="7">
        <v>48.149614055170048</v>
      </c>
      <c r="G77" s="7">
        <v>56.728779838040495</v>
      </c>
      <c r="H77" s="7">
        <v>66.395696053182206</v>
      </c>
      <c r="I77" s="7">
        <v>1.2084349738122591</v>
      </c>
      <c r="J77" s="7">
        <v>1.4231127497235947</v>
      </c>
      <c r="K77" s="7">
        <v>1.6759279086708152</v>
      </c>
    </row>
    <row r="78" spans="1:11" x14ac:dyDescent="0.25">
      <c r="A78" t="str">
        <f t="shared" si="2"/>
        <v>2004Cerebrovascular disease (stroke) mortality, 35+ yearsMMaori</v>
      </c>
      <c r="B78" s="6">
        <v>2004</v>
      </c>
      <c r="C78" s="6" t="s">
        <v>137</v>
      </c>
      <c r="D78" s="6" t="s">
        <v>73</v>
      </c>
      <c r="E78" s="6" t="s">
        <v>9</v>
      </c>
      <c r="F78" s="7">
        <v>45.56861424964525</v>
      </c>
      <c r="G78" s="7">
        <v>53.717637270634363</v>
      </c>
      <c r="H78" s="7">
        <v>62.903448465182997</v>
      </c>
      <c r="I78" s="7">
        <v>1.1663011564997523</v>
      </c>
      <c r="J78" s="7">
        <v>1.3744458854563795</v>
      </c>
      <c r="K78" s="7">
        <v>1.6197373050005823</v>
      </c>
    </row>
    <row r="79" spans="1:11" x14ac:dyDescent="0.25">
      <c r="A79" t="str">
        <f t="shared" si="2"/>
        <v>2005Cerebrovascular disease (stroke) mortality, 35+ yearsMMaori</v>
      </c>
      <c r="B79" s="6">
        <v>2005</v>
      </c>
      <c r="C79" s="6" t="s">
        <v>137</v>
      </c>
      <c r="D79" s="6" t="s">
        <v>73</v>
      </c>
      <c r="E79" s="6" t="s">
        <v>9</v>
      </c>
      <c r="F79" s="7">
        <v>45.16915282604117</v>
      </c>
      <c r="G79" s="7">
        <v>53.074421061143461</v>
      </c>
      <c r="H79" s="7">
        <v>61.965165597383454</v>
      </c>
      <c r="I79" s="7">
        <v>1.2262883648631715</v>
      </c>
      <c r="J79" s="7">
        <v>1.4414841277042558</v>
      </c>
      <c r="K79" s="7">
        <v>1.6944436153523708</v>
      </c>
    </row>
    <row r="80" spans="1:11" x14ac:dyDescent="0.25">
      <c r="A80" t="str">
        <f t="shared" si="2"/>
        <v>2006Cerebrovascular disease (stroke) mortality, 35+ yearsMMaori</v>
      </c>
      <c r="B80" s="6">
        <v>2006</v>
      </c>
      <c r="C80" s="6" t="s">
        <v>137</v>
      </c>
      <c r="D80" s="6" t="s">
        <v>73</v>
      </c>
      <c r="E80" s="6" t="s">
        <v>9</v>
      </c>
      <c r="F80" s="7">
        <v>43.081407555450525</v>
      </c>
      <c r="G80" s="7">
        <v>50.621289562607672</v>
      </c>
      <c r="H80" s="7">
        <v>59.101098566603987</v>
      </c>
      <c r="I80" s="7">
        <v>1.206631422850011</v>
      </c>
      <c r="J80" s="7">
        <v>1.4185871047413454</v>
      </c>
      <c r="K80" s="7">
        <v>1.6677747120038169</v>
      </c>
    </row>
    <row r="81" spans="1:11" x14ac:dyDescent="0.25">
      <c r="A81" t="str">
        <f t="shared" si="2"/>
        <v>2007Cerebrovascular disease (stroke) mortality, 35+ yearsMMaori</v>
      </c>
      <c r="B81" s="6">
        <v>2007</v>
      </c>
      <c r="C81" s="6" t="s">
        <v>137</v>
      </c>
      <c r="D81" s="6" t="s">
        <v>73</v>
      </c>
      <c r="E81" s="6" t="s">
        <v>9</v>
      </c>
      <c r="F81" s="7">
        <v>42.262478106471391</v>
      </c>
      <c r="G81" s="7">
        <v>49.556902929962803</v>
      </c>
      <c r="H81" s="7">
        <v>57.748768259270889</v>
      </c>
      <c r="I81" s="7">
        <v>1.2642354851127793</v>
      </c>
      <c r="J81" s="7">
        <v>1.4837873924120064</v>
      </c>
      <c r="K81" s="7">
        <v>1.7414675128221226</v>
      </c>
    </row>
    <row r="82" spans="1:11" x14ac:dyDescent="0.25">
      <c r="A82" t="str">
        <f t="shared" si="2"/>
        <v>2008Cerebrovascular disease (stroke) mortality, 35+ yearsMMaori</v>
      </c>
      <c r="B82" s="6">
        <v>2008</v>
      </c>
      <c r="C82" s="6" t="s">
        <v>137</v>
      </c>
      <c r="D82" s="6" t="s">
        <v>73</v>
      </c>
      <c r="E82" s="6" t="s">
        <v>9</v>
      </c>
      <c r="F82" s="7">
        <v>40.682464315959884</v>
      </c>
      <c r="G82" s="7">
        <v>47.656471260653149</v>
      </c>
      <c r="H82" s="7">
        <v>55.482975858955655</v>
      </c>
      <c r="I82" s="7">
        <v>1.2685284094474978</v>
      </c>
      <c r="J82" s="7">
        <v>1.4880183233125861</v>
      </c>
      <c r="K82" s="7">
        <v>1.7454859615468801</v>
      </c>
    </row>
    <row r="83" spans="1:11" x14ac:dyDescent="0.25">
      <c r="A83" t="str">
        <f t="shared" si="2"/>
        <v>2009Cerebrovascular disease (stroke) mortality, 35+ yearsMMaori</v>
      </c>
      <c r="B83" s="6">
        <v>2009</v>
      </c>
      <c r="C83" s="6" t="s">
        <v>137</v>
      </c>
      <c r="D83" s="6" t="s">
        <v>73</v>
      </c>
      <c r="E83" s="6" t="s">
        <v>9</v>
      </c>
      <c r="F83" s="7">
        <v>40.161647014331145</v>
      </c>
      <c r="G83" s="7">
        <v>46.91043082576585</v>
      </c>
      <c r="H83" s="7">
        <v>54.468737884327737</v>
      </c>
      <c r="I83" s="7">
        <v>1.2660668255813934</v>
      </c>
      <c r="J83" s="7">
        <v>1.4816789268052275</v>
      </c>
      <c r="K83" s="7">
        <v>1.7340099256850434</v>
      </c>
    </row>
    <row r="84" spans="1:11" x14ac:dyDescent="0.25">
      <c r="A84" t="str">
        <f t="shared" si="2"/>
        <v>2010Cerebrovascular disease (stroke) mortality, 35+ yearsMMaori</v>
      </c>
      <c r="B84" s="6">
        <v>2010</v>
      </c>
      <c r="C84" s="6" t="s">
        <v>137</v>
      </c>
      <c r="D84" s="6" t="s">
        <v>73</v>
      </c>
      <c r="E84" s="6" t="s">
        <v>9</v>
      </c>
      <c r="F84" s="7">
        <v>38.289960498448409</v>
      </c>
      <c r="G84" s="7">
        <v>44.703334447295831</v>
      </c>
      <c r="H84" s="7">
        <v>51.883630540256384</v>
      </c>
      <c r="I84" s="7">
        <v>1.2350307160005201</v>
      </c>
      <c r="J84" s="7">
        <v>1.4452366568420796</v>
      </c>
      <c r="K84" s="7">
        <v>1.691220280774937</v>
      </c>
    </row>
    <row r="85" spans="1:11" x14ac:dyDescent="0.25">
      <c r="A85" t="str">
        <f t="shared" si="2"/>
        <v>2011Cerebrovascular disease (stroke) mortality, 35+ yearsMMaori</v>
      </c>
      <c r="B85" s="6">
        <v>2011</v>
      </c>
      <c r="C85" s="6" t="s">
        <v>137</v>
      </c>
      <c r="D85" s="6" t="s">
        <v>73</v>
      </c>
      <c r="E85" s="6" t="s">
        <v>9</v>
      </c>
      <c r="F85" s="7">
        <v>39.316999644393043</v>
      </c>
      <c r="G85" s="7">
        <v>45.621770963509753</v>
      </c>
      <c r="H85" s="7">
        <v>52.649947261137626</v>
      </c>
      <c r="I85" s="7">
        <v>1.3229296251872047</v>
      </c>
      <c r="J85" s="7">
        <v>1.5402754469756665</v>
      </c>
      <c r="K85" s="7">
        <v>1.7933292953662365</v>
      </c>
    </row>
    <row r="86" spans="1:11" x14ac:dyDescent="0.25">
      <c r="A86" t="str">
        <f t="shared" si="2"/>
        <v>2012Cerebrovascular disease (stroke) mortality, 35+ yearsMMaori</v>
      </c>
      <c r="B86" s="6">
        <v>2012</v>
      </c>
      <c r="C86" s="6" t="s">
        <v>137</v>
      </c>
      <c r="D86" s="6" t="s">
        <v>73</v>
      </c>
      <c r="E86" s="6" t="s">
        <v>9</v>
      </c>
      <c r="F86" s="7">
        <v>39.672017788883508</v>
      </c>
      <c r="G86" s="7">
        <v>45.834199279798888</v>
      </c>
      <c r="H86" s="7">
        <v>52.682320980326175</v>
      </c>
      <c r="I86" s="7">
        <v>1.3735829694804986</v>
      </c>
      <c r="J86" s="7">
        <v>1.5941632582002052</v>
      </c>
      <c r="K86" s="7">
        <v>1.8501659894317546</v>
      </c>
    </row>
    <row r="87" spans="1:11" x14ac:dyDescent="0.25">
      <c r="A87" t="str">
        <f t="shared" si="2"/>
        <v>1996Cerebrovascular disease (stroke) mortality, 35+ yearsMnonMaori</v>
      </c>
      <c r="B87" s="6">
        <v>1996</v>
      </c>
      <c r="C87" s="6" t="s">
        <v>137</v>
      </c>
      <c r="D87" s="6" t="s">
        <v>73</v>
      </c>
      <c r="E87" s="6" t="s">
        <v>72</v>
      </c>
      <c r="F87" s="7">
        <v>50.184446520736152</v>
      </c>
      <c r="G87" s="7">
        <v>52.090464527627141</v>
      </c>
      <c r="H87" s="7">
        <v>54.050343010152297</v>
      </c>
      <c r="I87" s="7"/>
      <c r="J87" s="7"/>
      <c r="K87" s="7"/>
    </row>
    <row r="88" spans="1:11" x14ac:dyDescent="0.25">
      <c r="A88" t="str">
        <f t="shared" si="2"/>
        <v>1997Cerebrovascular disease (stroke) mortality, 35+ yearsMnonMaori</v>
      </c>
      <c r="B88" s="6">
        <v>1997</v>
      </c>
      <c r="C88" s="6" t="s">
        <v>137</v>
      </c>
      <c r="D88" s="6" t="s">
        <v>73</v>
      </c>
      <c r="E88" s="6" t="s">
        <v>72</v>
      </c>
      <c r="F88" s="7">
        <v>49.716390031663806</v>
      </c>
      <c r="G88" s="7">
        <v>51.582282791120434</v>
      </c>
      <c r="H88" s="7">
        <v>53.500285804713442</v>
      </c>
      <c r="I88" s="7"/>
      <c r="J88" s="7"/>
      <c r="K88" s="7"/>
    </row>
    <row r="89" spans="1:11" x14ac:dyDescent="0.25">
      <c r="A89" t="str">
        <f t="shared" si="2"/>
        <v>1998Cerebrovascular disease (stroke) mortality, 35+ yearsMnonMaori</v>
      </c>
      <c r="B89" s="6">
        <v>1998</v>
      </c>
      <c r="C89" s="6" t="s">
        <v>137</v>
      </c>
      <c r="D89" s="6" t="s">
        <v>73</v>
      </c>
      <c r="E89" s="6" t="s">
        <v>72</v>
      </c>
      <c r="F89" s="7">
        <v>49.376961655529129</v>
      </c>
      <c r="G89" s="7">
        <v>51.201700608440937</v>
      </c>
      <c r="H89" s="7">
        <v>53.076628569687536</v>
      </c>
      <c r="I89" s="7"/>
      <c r="J89" s="7"/>
      <c r="K89" s="7"/>
    </row>
    <row r="90" spans="1:11" x14ac:dyDescent="0.25">
      <c r="A90" t="str">
        <f t="shared" si="2"/>
        <v>1999Cerebrovascular disease (stroke) mortality, 35+ yearsMnonMaori</v>
      </c>
      <c r="B90" s="6">
        <v>1999</v>
      </c>
      <c r="C90" s="6" t="s">
        <v>137</v>
      </c>
      <c r="D90" s="6" t="s">
        <v>73</v>
      </c>
      <c r="E90" s="6" t="s">
        <v>72</v>
      </c>
      <c r="F90" s="7">
        <v>48.854372385754395</v>
      </c>
      <c r="G90" s="7">
        <v>50.642865154861539</v>
      </c>
      <c r="H90" s="7">
        <v>52.480094147637338</v>
      </c>
      <c r="I90" s="7"/>
      <c r="J90" s="7"/>
      <c r="K90" s="7"/>
    </row>
    <row r="91" spans="1:11" x14ac:dyDescent="0.25">
      <c r="A91" t="str">
        <f t="shared" si="2"/>
        <v>2000Cerebrovascular disease (stroke) mortality, 35+ yearsMnonMaori</v>
      </c>
      <c r="B91" s="6">
        <v>2000</v>
      </c>
      <c r="C91" s="6" t="s">
        <v>137</v>
      </c>
      <c r="D91" s="6" t="s">
        <v>73</v>
      </c>
      <c r="E91" s="6" t="s">
        <v>72</v>
      </c>
      <c r="F91" s="7">
        <v>46.041510534288982</v>
      </c>
      <c r="G91" s="7">
        <v>47.743575804620953</v>
      </c>
      <c r="H91" s="7">
        <v>49.492471977097722</v>
      </c>
      <c r="I91" s="7"/>
      <c r="J91" s="7"/>
      <c r="K91" s="7"/>
    </row>
    <row r="92" spans="1:11" x14ac:dyDescent="0.25">
      <c r="A92" t="str">
        <f t="shared" si="2"/>
        <v>2001Cerebrovascular disease (stroke) mortality, 35+ yearsMnonMaori</v>
      </c>
      <c r="B92" s="6">
        <v>2001</v>
      </c>
      <c r="C92" s="6" t="s">
        <v>137</v>
      </c>
      <c r="D92" s="6" t="s">
        <v>73</v>
      </c>
      <c r="E92" s="6" t="s">
        <v>72</v>
      </c>
      <c r="F92" s="7">
        <v>43.320854733998885</v>
      </c>
      <c r="G92" s="7">
        <v>44.947008299135199</v>
      </c>
      <c r="H92" s="7">
        <v>46.618584732964891</v>
      </c>
      <c r="I92" s="7"/>
      <c r="J92" s="7"/>
      <c r="K92" s="7"/>
    </row>
    <row r="93" spans="1:11" x14ac:dyDescent="0.25">
      <c r="A93" t="str">
        <f t="shared" si="2"/>
        <v>2002Cerebrovascular disease (stroke) mortality, 35+ yearsMnonMaori</v>
      </c>
      <c r="B93" s="6">
        <v>2002</v>
      </c>
      <c r="C93" s="6" t="s">
        <v>137</v>
      </c>
      <c r="D93" s="6" t="s">
        <v>73</v>
      </c>
      <c r="E93" s="6" t="s">
        <v>72</v>
      </c>
      <c r="F93" s="7">
        <v>41.167077931057847</v>
      </c>
      <c r="G93" s="7">
        <v>42.708266373626522</v>
      </c>
      <c r="H93" s="7">
        <v>44.292391072442825</v>
      </c>
      <c r="I93" s="7"/>
      <c r="J93" s="7"/>
      <c r="K93" s="7"/>
    </row>
    <row r="94" spans="1:11" x14ac:dyDescent="0.25">
      <c r="A94" t="str">
        <f t="shared" si="2"/>
        <v>2003Cerebrovascular disease (stroke) mortality, 35+ yearsMnonMaori</v>
      </c>
      <c r="B94" s="6">
        <v>2003</v>
      </c>
      <c r="C94" s="6" t="s">
        <v>137</v>
      </c>
      <c r="D94" s="6" t="s">
        <v>73</v>
      </c>
      <c r="E94" s="6" t="s">
        <v>72</v>
      </c>
      <c r="F94" s="7">
        <v>38.395857287979624</v>
      </c>
      <c r="G94" s="7">
        <v>39.862463356511064</v>
      </c>
      <c r="H94" s="7">
        <v>41.37074647906374</v>
      </c>
      <c r="I94" s="7"/>
      <c r="J94" s="7"/>
      <c r="K94" s="7"/>
    </row>
    <row r="95" spans="1:11" x14ac:dyDescent="0.25">
      <c r="A95" t="str">
        <f t="shared" si="2"/>
        <v>2004Cerebrovascular disease (stroke) mortality, 35+ yearsMnonMaori</v>
      </c>
      <c r="B95" s="6">
        <v>2004</v>
      </c>
      <c r="C95" s="6" t="s">
        <v>137</v>
      </c>
      <c r="D95" s="6" t="s">
        <v>73</v>
      </c>
      <c r="E95" s="6" t="s">
        <v>72</v>
      </c>
      <c r="F95" s="7">
        <v>37.653804203350226</v>
      </c>
      <c r="G95" s="7">
        <v>39.08312276172127</v>
      </c>
      <c r="H95" s="7">
        <v>40.552809344199879</v>
      </c>
      <c r="I95" s="7"/>
      <c r="J95" s="7"/>
      <c r="K95" s="7"/>
    </row>
    <row r="96" spans="1:11" x14ac:dyDescent="0.25">
      <c r="A96" t="str">
        <f t="shared" si="2"/>
        <v>2005Cerebrovascular disease (stroke) mortality, 35+ yearsMnonMaori</v>
      </c>
      <c r="B96" s="6">
        <v>2005</v>
      </c>
      <c r="C96" s="6" t="s">
        <v>137</v>
      </c>
      <c r="D96" s="6" t="s">
        <v>73</v>
      </c>
      <c r="E96" s="6" t="s">
        <v>72</v>
      </c>
      <c r="F96" s="7">
        <v>35.454415631003869</v>
      </c>
      <c r="G96" s="7">
        <v>36.819289259654305</v>
      </c>
      <c r="H96" s="7">
        <v>38.223249342538821</v>
      </c>
      <c r="I96" s="7"/>
      <c r="J96" s="7"/>
      <c r="K96" s="7"/>
    </row>
    <row r="97" spans="1:11" x14ac:dyDescent="0.25">
      <c r="A97" t="str">
        <f t="shared" si="2"/>
        <v>2006Cerebrovascular disease (stroke) mortality, 35+ yearsMnonMaori</v>
      </c>
      <c r="B97" s="6">
        <v>2006</v>
      </c>
      <c r="C97" s="6" t="s">
        <v>137</v>
      </c>
      <c r="D97" s="6" t="s">
        <v>73</v>
      </c>
      <c r="E97" s="6" t="s">
        <v>72</v>
      </c>
      <c r="F97" s="7">
        <v>34.369779591137885</v>
      </c>
      <c r="G97" s="7">
        <v>35.684301227197167</v>
      </c>
      <c r="H97" s="7">
        <v>37.036225834829814</v>
      </c>
      <c r="I97" s="7"/>
      <c r="J97" s="7"/>
      <c r="K97" s="7"/>
    </row>
    <row r="98" spans="1:11" x14ac:dyDescent="0.25">
      <c r="A98" t="str">
        <f t="shared" si="2"/>
        <v>2007Cerebrovascular disease (stroke) mortality, 35+ yearsMnonMaori</v>
      </c>
      <c r="B98" s="6">
        <v>2007</v>
      </c>
      <c r="C98" s="6" t="s">
        <v>137</v>
      </c>
      <c r="D98" s="6" t="s">
        <v>73</v>
      </c>
      <c r="E98" s="6" t="s">
        <v>72</v>
      </c>
      <c r="F98" s="7">
        <v>32.15020235394352</v>
      </c>
      <c r="G98" s="7">
        <v>33.398924389972329</v>
      </c>
      <c r="H98" s="7">
        <v>34.683721778165712</v>
      </c>
      <c r="I98" s="7"/>
      <c r="J98" s="7"/>
      <c r="K98" s="7"/>
    </row>
    <row r="99" spans="1:11" x14ac:dyDescent="0.25">
      <c r="A99" t="str">
        <f t="shared" si="2"/>
        <v>2008Cerebrovascular disease (stroke) mortality, 35+ yearsMnonMaori</v>
      </c>
      <c r="B99" s="6">
        <v>2008</v>
      </c>
      <c r="C99" s="6" t="s">
        <v>137</v>
      </c>
      <c r="D99" s="6" t="s">
        <v>73</v>
      </c>
      <c r="E99" s="6" t="s">
        <v>72</v>
      </c>
      <c r="F99" s="7">
        <v>30.82048887956454</v>
      </c>
      <c r="G99" s="7">
        <v>32.026804048058764</v>
      </c>
      <c r="H99" s="7">
        <v>33.26823497657859</v>
      </c>
      <c r="I99" s="7"/>
      <c r="J99" s="7"/>
      <c r="K99" s="7"/>
    </row>
    <row r="100" spans="1:11" x14ac:dyDescent="0.25">
      <c r="A100" t="str">
        <f t="shared" si="2"/>
        <v>2009Cerebrovascular disease (stroke) mortality, 35+ yearsMnonMaori</v>
      </c>
      <c r="B100" s="6">
        <v>2009</v>
      </c>
      <c r="C100" s="6" t="s">
        <v>137</v>
      </c>
      <c r="D100" s="6" t="s">
        <v>73</v>
      </c>
      <c r="E100" s="6" t="s">
        <v>72</v>
      </c>
      <c r="F100" s="7">
        <v>30.477687654134449</v>
      </c>
      <c r="G100" s="7">
        <v>31.66032125928481</v>
      </c>
      <c r="H100" s="7">
        <v>32.877088805015106</v>
      </c>
      <c r="I100" s="7"/>
      <c r="J100" s="7"/>
      <c r="K100" s="7"/>
    </row>
    <row r="101" spans="1:11" x14ac:dyDescent="0.25">
      <c r="A101" t="str">
        <f t="shared" si="2"/>
        <v>2010Cerebrovascular disease (stroke) mortality, 35+ yearsMnonMaori</v>
      </c>
      <c r="B101" s="6">
        <v>2010</v>
      </c>
      <c r="C101" s="6" t="s">
        <v>137</v>
      </c>
      <c r="D101" s="6" t="s">
        <v>73</v>
      </c>
      <c r="E101" s="6" t="s">
        <v>72</v>
      </c>
      <c r="F101" s="7">
        <v>29.784674769338253</v>
      </c>
      <c r="G101" s="7">
        <v>30.931497783190082</v>
      </c>
      <c r="H101" s="7">
        <v>32.111168925401117</v>
      </c>
      <c r="I101" s="7"/>
      <c r="J101" s="7"/>
      <c r="K101" s="7"/>
    </row>
    <row r="102" spans="1:11" x14ac:dyDescent="0.25">
      <c r="A102" t="str">
        <f t="shared" si="2"/>
        <v>2011Cerebrovascular disease (stroke) mortality, 35+ yearsMnonMaori</v>
      </c>
      <c r="B102" s="6">
        <v>2011</v>
      </c>
      <c r="C102" s="6" t="s">
        <v>137</v>
      </c>
      <c r="D102" s="6" t="s">
        <v>73</v>
      </c>
      <c r="E102" s="6" t="s">
        <v>72</v>
      </c>
      <c r="F102" s="7">
        <v>28.515263413720628</v>
      </c>
      <c r="G102" s="7">
        <v>29.619228854870201</v>
      </c>
      <c r="H102" s="7">
        <v>30.754986026888233</v>
      </c>
      <c r="I102" s="7"/>
      <c r="J102" s="7"/>
      <c r="K102" s="7"/>
    </row>
    <row r="103" spans="1:11" x14ac:dyDescent="0.25">
      <c r="A103" t="str">
        <f t="shared" si="2"/>
        <v>2012Cerebrovascular disease (stroke) mortality, 35+ yearsMnonMaori</v>
      </c>
      <c r="B103" s="6">
        <v>2012</v>
      </c>
      <c r="C103" s="6" t="s">
        <v>137</v>
      </c>
      <c r="D103" s="6" t="s">
        <v>73</v>
      </c>
      <c r="E103" s="6" t="s">
        <v>72</v>
      </c>
      <c r="F103" s="7">
        <v>27.677485883173773</v>
      </c>
      <c r="G103" s="7">
        <v>28.751258093568943</v>
      </c>
      <c r="H103" s="7">
        <v>29.856016391677564</v>
      </c>
      <c r="I103" s="7"/>
      <c r="J103" s="7"/>
      <c r="K103" s="7"/>
    </row>
    <row r="104" spans="1:11" x14ac:dyDescent="0.25">
      <c r="A104" t="str">
        <f t="shared" ref="A104:A134" si="3">B104&amp;C104&amp;D104&amp;E104</f>
        <v>1996Chronic rheumatic heart disease mortality, 15+ yearsTMaori</v>
      </c>
      <c r="B104" s="6">
        <v>1996</v>
      </c>
      <c r="C104" s="6" t="s">
        <v>140</v>
      </c>
      <c r="D104" s="6" t="s">
        <v>74</v>
      </c>
      <c r="E104" s="6" t="s">
        <v>9</v>
      </c>
      <c r="F104" s="7">
        <v>9.4066486991150029</v>
      </c>
      <c r="G104" s="7">
        <v>11.467056490334903</v>
      </c>
      <c r="H104" s="7">
        <v>13.84463495209935</v>
      </c>
      <c r="I104" s="7">
        <v>6.0165166339409897</v>
      </c>
      <c r="J104" s="7">
        <v>7.6529711218037351</v>
      </c>
      <c r="K104" s="7">
        <v>9.7345308846587955</v>
      </c>
    </row>
    <row r="105" spans="1:11" x14ac:dyDescent="0.25">
      <c r="A105" t="str">
        <f t="shared" si="3"/>
        <v>1997Chronic rheumatic heart disease mortality, 15+ yearsTMaori</v>
      </c>
      <c r="B105" s="6">
        <v>1997</v>
      </c>
      <c r="C105" s="6" t="s">
        <v>140</v>
      </c>
      <c r="D105" s="6" t="s">
        <v>74</v>
      </c>
      <c r="E105" s="6" t="s">
        <v>9</v>
      </c>
      <c r="F105" s="7">
        <v>9.488033187420605</v>
      </c>
      <c r="G105" s="7">
        <v>11.512625906894701</v>
      </c>
      <c r="H105" s="7">
        <v>13.841351505100715</v>
      </c>
      <c r="I105" s="7">
        <v>6.0981717424485007</v>
      </c>
      <c r="J105" s="7">
        <v>7.7104185184323821</v>
      </c>
      <c r="K105" s="7">
        <v>9.7489143041935389</v>
      </c>
    </row>
    <row r="106" spans="1:11" x14ac:dyDescent="0.25">
      <c r="A106" t="str">
        <f t="shared" si="3"/>
        <v>1998Chronic rheumatic heart disease mortality, 15+ yearsTMaori</v>
      </c>
      <c r="B106" s="6">
        <v>1998</v>
      </c>
      <c r="C106" s="6" t="s">
        <v>140</v>
      </c>
      <c r="D106" s="6" t="s">
        <v>74</v>
      </c>
      <c r="E106" s="6" t="s">
        <v>9</v>
      </c>
      <c r="F106" s="7">
        <v>9.9391646607069752</v>
      </c>
      <c r="G106" s="7">
        <v>11.96855874332033</v>
      </c>
      <c r="H106" s="7">
        <v>14.290475802472466</v>
      </c>
      <c r="I106" s="7">
        <v>6.7471555621375208</v>
      </c>
      <c r="J106" s="7">
        <v>8.471123242990604</v>
      </c>
      <c r="K106" s="7">
        <v>10.63558240758894</v>
      </c>
    </row>
    <row r="107" spans="1:11" x14ac:dyDescent="0.25">
      <c r="A107" t="str">
        <f t="shared" si="3"/>
        <v>1999Chronic rheumatic heart disease mortality, 15+ yearsTMaori</v>
      </c>
      <c r="B107" s="6">
        <v>1999</v>
      </c>
      <c r="C107" s="6" t="s">
        <v>140</v>
      </c>
      <c r="D107" s="6" t="s">
        <v>74</v>
      </c>
      <c r="E107" s="6" t="s">
        <v>9</v>
      </c>
      <c r="F107" s="7">
        <v>9.6322694104929187</v>
      </c>
      <c r="G107" s="7">
        <v>11.58981503602587</v>
      </c>
      <c r="H107" s="7">
        <v>13.828290739704428</v>
      </c>
      <c r="I107" s="7">
        <v>6.5083390482461736</v>
      </c>
      <c r="J107" s="7">
        <v>8.1742830877215749</v>
      </c>
      <c r="K107" s="7">
        <v>10.266659973133526</v>
      </c>
    </row>
    <row r="108" spans="1:11" x14ac:dyDescent="0.25">
      <c r="A108" t="str">
        <f t="shared" si="3"/>
        <v>2000Chronic rheumatic heart disease mortality, 15+ yearsTMaori</v>
      </c>
      <c r="B108" s="6">
        <v>2000</v>
      </c>
      <c r="C108" s="6" t="s">
        <v>140</v>
      </c>
      <c r="D108" s="6" t="s">
        <v>74</v>
      </c>
      <c r="E108" s="6" t="s">
        <v>9</v>
      </c>
      <c r="F108" s="7">
        <v>9.3376144795586491</v>
      </c>
      <c r="G108" s="7">
        <v>11.226491120062235</v>
      </c>
      <c r="H108" s="7">
        <v>13.385265155453746</v>
      </c>
      <c r="I108" s="7">
        <v>6.4790599875694159</v>
      </c>
      <c r="J108" s="7">
        <v>8.1646996583643219</v>
      </c>
      <c r="K108" s="7">
        <v>10.288887684199771</v>
      </c>
    </row>
    <row r="109" spans="1:11" x14ac:dyDescent="0.25">
      <c r="A109" t="str">
        <f t="shared" si="3"/>
        <v>2001Chronic rheumatic heart disease mortality, 15+ yearsTMaori</v>
      </c>
      <c r="B109" s="6">
        <v>2001</v>
      </c>
      <c r="C109" s="6" t="s">
        <v>140</v>
      </c>
      <c r="D109" s="6" t="s">
        <v>74</v>
      </c>
      <c r="E109" s="6" t="s">
        <v>9</v>
      </c>
      <c r="F109" s="7">
        <v>7.4581520118052076</v>
      </c>
      <c r="G109" s="7">
        <v>9.118649663889812</v>
      </c>
      <c r="H109" s="7">
        <v>11.038681383844411</v>
      </c>
      <c r="I109" s="7">
        <v>5.5761905014271846</v>
      </c>
      <c r="J109" s="7">
        <v>7.1179947630508336</v>
      </c>
      <c r="K109" s="7">
        <v>9.0861044711172507</v>
      </c>
    </row>
    <row r="110" spans="1:11" x14ac:dyDescent="0.25">
      <c r="A110" t="str">
        <f t="shared" si="3"/>
        <v>2002Chronic rheumatic heart disease mortality, 15+ yearsTMaori</v>
      </c>
      <c r="B110" s="6">
        <v>2002</v>
      </c>
      <c r="C110" s="6" t="s">
        <v>140</v>
      </c>
      <c r="D110" s="6" t="s">
        <v>74</v>
      </c>
      <c r="E110" s="6" t="s">
        <v>9</v>
      </c>
      <c r="F110" s="7">
        <v>6.9419818199507244</v>
      </c>
      <c r="G110" s="7">
        <v>8.5137943417142434</v>
      </c>
      <c r="H110" s="7">
        <v>10.335165440456622</v>
      </c>
      <c r="I110" s="7">
        <v>5.7823132671715847</v>
      </c>
      <c r="J110" s="7">
        <v>7.4030182465138124</v>
      </c>
      <c r="K110" s="7">
        <v>9.4779851291288022</v>
      </c>
    </row>
    <row r="111" spans="1:11" x14ac:dyDescent="0.25">
      <c r="A111" t="str">
        <f t="shared" si="3"/>
        <v>2003Chronic rheumatic heart disease mortality, 15+ yearsTMaori</v>
      </c>
      <c r="B111" s="6">
        <v>2003</v>
      </c>
      <c r="C111" s="6" t="s">
        <v>140</v>
      </c>
      <c r="D111" s="6" t="s">
        <v>74</v>
      </c>
      <c r="E111" s="6" t="s">
        <v>9</v>
      </c>
      <c r="F111" s="7">
        <v>6.9601701232996147</v>
      </c>
      <c r="G111" s="7">
        <v>8.5013027447712766</v>
      </c>
      <c r="H111" s="7">
        <v>10.282080778382531</v>
      </c>
      <c r="I111" s="7">
        <v>5.4961980037728884</v>
      </c>
      <c r="J111" s="7">
        <v>6.9798862960962778</v>
      </c>
      <c r="K111" s="7">
        <v>8.8640934465951542</v>
      </c>
    </row>
    <row r="112" spans="1:11" x14ac:dyDescent="0.25">
      <c r="A112" t="str">
        <f t="shared" si="3"/>
        <v>2004Chronic rheumatic heart disease mortality, 15+ yearsTMaori</v>
      </c>
      <c r="B112" s="6">
        <v>2004</v>
      </c>
      <c r="C112" s="6" t="s">
        <v>140</v>
      </c>
      <c r="D112" s="6" t="s">
        <v>74</v>
      </c>
      <c r="E112" s="6" t="s">
        <v>9</v>
      </c>
      <c r="F112" s="7">
        <v>6.8024133502891795</v>
      </c>
      <c r="G112" s="7">
        <v>8.3004429997962301</v>
      </c>
      <c r="H112" s="7">
        <v>10.030235716463592</v>
      </c>
      <c r="I112" s="7">
        <v>4.6907261287038287</v>
      </c>
      <c r="J112" s="7">
        <v>5.9238614474927118</v>
      </c>
      <c r="K112" s="7">
        <v>7.4811731672740649</v>
      </c>
    </row>
    <row r="113" spans="1:11" x14ac:dyDescent="0.25">
      <c r="A113" t="str">
        <f t="shared" si="3"/>
        <v>2005Chronic rheumatic heart disease mortality, 15+ yearsTMaori</v>
      </c>
      <c r="B113" s="6">
        <v>2005</v>
      </c>
      <c r="C113" s="6" t="s">
        <v>140</v>
      </c>
      <c r="D113" s="6" t="s">
        <v>74</v>
      </c>
      <c r="E113" s="6" t="s">
        <v>9</v>
      </c>
      <c r="F113" s="7">
        <v>8.1726866567568166</v>
      </c>
      <c r="G113" s="7">
        <v>9.7747967466300718</v>
      </c>
      <c r="H113" s="7">
        <v>11.599173977939461</v>
      </c>
      <c r="I113" s="7">
        <v>5.0617123847779801</v>
      </c>
      <c r="J113" s="7">
        <v>6.2695758216898252</v>
      </c>
      <c r="K113" s="7">
        <v>7.7656686109085937</v>
      </c>
    </row>
    <row r="114" spans="1:11" x14ac:dyDescent="0.25">
      <c r="A114" t="str">
        <f t="shared" si="3"/>
        <v>2006Chronic rheumatic heart disease mortality, 15+ yearsTMaori</v>
      </c>
      <c r="B114" s="6">
        <v>2006</v>
      </c>
      <c r="C114" s="6" t="s">
        <v>140</v>
      </c>
      <c r="D114" s="6" t="s">
        <v>74</v>
      </c>
      <c r="E114" s="6" t="s">
        <v>9</v>
      </c>
      <c r="F114" s="7">
        <v>8.1308797452267889</v>
      </c>
      <c r="G114" s="7">
        <v>9.6911164861734864</v>
      </c>
      <c r="H114" s="7">
        <v>11.463505874866767</v>
      </c>
      <c r="I114" s="7">
        <v>5.2313633863688542</v>
      </c>
      <c r="J114" s="7">
        <v>6.4739007607363028</v>
      </c>
      <c r="K114" s="7">
        <v>8.0115617984154639</v>
      </c>
    </row>
    <row r="115" spans="1:11" x14ac:dyDescent="0.25">
      <c r="A115" t="str">
        <f t="shared" si="3"/>
        <v>2007Chronic rheumatic heart disease mortality, 15+ yearsTMaori</v>
      </c>
      <c r="B115" s="6">
        <v>2007</v>
      </c>
      <c r="C115" s="6" t="s">
        <v>140</v>
      </c>
      <c r="D115" s="6" t="s">
        <v>74</v>
      </c>
      <c r="E115" s="6" t="s">
        <v>9</v>
      </c>
      <c r="F115" s="7">
        <v>8.8734608003724542</v>
      </c>
      <c r="G115" s="7">
        <v>10.466150683765219</v>
      </c>
      <c r="H115" s="7">
        <v>12.262182097400098</v>
      </c>
      <c r="I115" s="7">
        <v>6.6151642730458882</v>
      </c>
      <c r="J115" s="7">
        <v>8.1617749848218608</v>
      </c>
      <c r="K115" s="7">
        <v>10.069979845291405</v>
      </c>
    </row>
    <row r="116" spans="1:11" x14ac:dyDescent="0.25">
      <c r="A116" t="str">
        <f t="shared" si="3"/>
        <v>2008Chronic rheumatic heart disease mortality, 15+ yearsTMaori</v>
      </c>
      <c r="B116" s="6">
        <v>2008</v>
      </c>
      <c r="C116" s="6" t="s">
        <v>140</v>
      </c>
      <c r="D116" s="6" t="s">
        <v>74</v>
      </c>
      <c r="E116" s="6" t="s">
        <v>9</v>
      </c>
      <c r="F116" s="7">
        <v>6.6847462121661705</v>
      </c>
      <c r="G116" s="7">
        <v>8.0369824814506892</v>
      </c>
      <c r="H116" s="7">
        <v>9.5824367928915031</v>
      </c>
      <c r="I116" s="7">
        <v>5.0905044261111749</v>
      </c>
      <c r="J116" s="7">
        <v>6.4137632031336089</v>
      </c>
      <c r="K116" s="7">
        <v>8.0809984595762927</v>
      </c>
    </row>
    <row r="117" spans="1:11" x14ac:dyDescent="0.25">
      <c r="A117" t="str">
        <f t="shared" si="3"/>
        <v>2009Chronic rheumatic heart disease mortality, 15+ yearsTMaori</v>
      </c>
      <c r="B117" s="6">
        <v>2009</v>
      </c>
      <c r="C117" s="6" t="s">
        <v>140</v>
      </c>
      <c r="D117" s="6" t="s">
        <v>74</v>
      </c>
      <c r="E117" s="6" t="s">
        <v>9</v>
      </c>
      <c r="F117" s="7">
        <v>5.6105942813011831</v>
      </c>
      <c r="G117" s="7">
        <v>6.8329881581122711</v>
      </c>
      <c r="H117" s="7">
        <v>8.2426174151461957</v>
      </c>
      <c r="I117" s="7">
        <v>5.1842640763351246</v>
      </c>
      <c r="J117" s="7">
        <v>6.6604544071944956</v>
      </c>
      <c r="K117" s="7">
        <v>8.556981715653043</v>
      </c>
    </row>
    <row r="118" spans="1:11" x14ac:dyDescent="0.25">
      <c r="A118" t="str">
        <f t="shared" si="3"/>
        <v>2010Chronic rheumatic heart disease mortality, 15+ yearsTMaori</v>
      </c>
      <c r="B118" s="6">
        <v>2010</v>
      </c>
      <c r="C118" s="6" t="s">
        <v>140</v>
      </c>
      <c r="D118" s="6" t="s">
        <v>74</v>
      </c>
      <c r="E118" s="6" t="s">
        <v>9</v>
      </c>
      <c r="F118" s="7">
        <v>4.4326587090964162</v>
      </c>
      <c r="G118" s="7">
        <v>5.4986136992018961</v>
      </c>
      <c r="H118" s="7">
        <v>6.7435615806704181</v>
      </c>
      <c r="I118" s="7">
        <v>4.0361516919847436</v>
      </c>
      <c r="J118" s="7">
        <v>5.2953694200757919</v>
      </c>
      <c r="K118" s="7">
        <v>6.9474438611312292</v>
      </c>
    </row>
    <row r="119" spans="1:11" x14ac:dyDescent="0.25">
      <c r="A119" t="str">
        <f t="shared" si="3"/>
        <v>2011Chronic rheumatic heart disease mortality, 15+ yearsTMaori</v>
      </c>
      <c r="B119" s="6">
        <v>2011</v>
      </c>
      <c r="C119" s="6" t="s">
        <v>140</v>
      </c>
      <c r="D119" s="6" t="s">
        <v>74</v>
      </c>
      <c r="E119" s="6" t="s">
        <v>9</v>
      </c>
      <c r="F119" s="7">
        <v>4.1715989747125759</v>
      </c>
      <c r="G119" s="7">
        <v>5.1877939630975867</v>
      </c>
      <c r="H119" s="7">
        <v>6.3766795406673102</v>
      </c>
      <c r="I119" s="7">
        <v>4.1067189535051121</v>
      </c>
      <c r="J119" s="7">
        <v>5.4185540571583779</v>
      </c>
      <c r="K119" s="7">
        <v>7.1494369112568403</v>
      </c>
    </row>
    <row r="120" spans="1:11" x14ac:dyDescent="0.25">
      <c r="A120" t="str">
        <f t="shared" si="3"/>
        <v>2012Chronic rheumatic heart disease mortality, 15+ yearsTMaori</v>
      </c>
      <c r="B120" s="6">
        <v>2012</v>
      </c>
      <c r="C120" s="6" t="s">
        <v>140</v>
      </c>
      <c r="D120" s="6" t="s">
        <v>74</v>
      </c>
      <c r="E120" s="6" t="s">
        <v>9</v>
      </c>
      <c r="F120" s="7">
        <v>4.4512003304533998</v>
      </c>
      <c r="G120" s="7">
        <v>5.4767108492145224</v>
      </c>
      <c r="H120" s="7">
        <v>6.66769894751633</v>
      </c>
      <c r="I120" s="7">
        <v>4.2934937702932805</v>
      </c>
      <c r="J120" s="7">
        <v>5.5964430635615781</v>
      </c>
      <c r="K120" s="7">
        <v>7.2947992100025996</v>
      </c>
    </row>
    <row r="121" spans="1:11" x14ac:dyDescent="0.25">
      <c r="A121" t="str">
        <f t="shared" si="3"/>
        <v>1996Chronic rheumatic heart disease mortality, 15+ yearsTnonMaori</v>
      </c>
      <c r="B121" s="6">
        <v>1996</v>
      </c>
      <c r="C121" s="6" t="s">
        <v>140</v>
      </c>
      <c r="D121" s="6" t="s">
        <v>74</v>
      </c>
      <c r="E121" s="6" t="s">
        <v>72</v>
      </c>
      <c r="F121" s="7">
        <v>1.3305903935153287</v>
      </c>
      <c r="G121" s="7">
        <v>1.4983796891202985</v>
      </c>
      <c r="H121" s="7">
        <v>1.6814713738016689</v>
      </c>
      <c r="I121" s="7"/>
      <c r="J121" s="7"/>
      <c r="K121" s="7"/>
    </row>
    <row r="122" spans="1:11" x14ac:dyDescent="0.25">
      <c r="A122" t="str">
        <f t="shared" si="3"/>
        <v>1997Chronic rheumatic heart disease mortality, 15+ yearsTnonMaori</v>
      </c>
      <c r="B122" s="6">
        <v>1997</v>
      </c>
      <c r="C122" s="6" t="s">
        <v>140</v>
      </c>
      <c r="D122" s="6" t="s">
        <v>74</v>
      </c>
      <c r="E122" s="6" t="s">
        <v>72</v>
      </c>
      <c r="F122" s="7">
        <v>1.3315213877790901</v>
      </c>
      <c r="G122" s="7">
        <v>1.4931259411370257</v>
      </c>
      <c r="H122" s="7">
        <v>1.6689368501040265</v>
      </c>
      <c r="I122" s="7"/>
      <c r="J122" s="7"/>
      <c r="K122" s="7"/>
    </row>
    <row r="123" spans="1:11" x14ac:dyDescent="0.25">
      <c r="A123" t="str">
        <f t="shared" si="3"/>
        <v>1998Chronic rheumatic heart disease mortality, 15+ yearsTnonMaori</v>
      </c>
      <c r="B123" s="6">
        <v>1998</v>
      </c>
      <c r="C123" s="6" t="s">
        <v>140</v>
      </c>
      <c r="D123" s="6" t="s">
        <v>74</v>
      </c>
      <c r="E123" s="6" t="s">
        <v>72</v>
      </c>
      <c r="F123" s="7">
        <v>1.2656032978165888</v>
      </c>
      <c r="G123" s="7">
        <v>1.4128656141585079</v>
      </c>
      <c r="H123" s="7">
        <v>1.5725586835821781</v>
      </c>
      <c r="I123" s="7"/>
      <c r="J123" s="7"/>
      <c r="K123" s="7"/>
    </row>
    <row r="124" spans="1:11" x14ac:dyDescent="0.25">
      <c r="A124" t="str">
        <f t="shared" si="3"/>
        <v>1999Chronic rheumatic heart disease mortality, 15+ yearsTnonMaori</v>
      </c>
      <c r="B124" s="6">
        <v>1999</v>
      </c>
      <c r="C124" s="6" t="s">
        <v>140</v>
      </c>
      <c r="D124" s="6" t="s">
        <v>74</v>
      </c>
      <c r="E124" s="6" t="s">
        <v>72</v>
      </c>
      <c r="F124" s="7">
        <v>1.2713281677252262</v>
      </c>
      <c r="G124" s="7">
        <v>1.4178387158422121</v>
      </c>
      <c r="H124" s="7">
        <v>1.5766023441659494</v>
      </c>
      <c r="I124" s="7"/>
      <c r="J124" s="7"/>
      <c r="K124" s="7"/>
    </row>
    <row r="125" spans="1:11" x14ac:dyDescent="0.25">
      <c r="A125" t="str">
        <f t="shared" si="3"/>
        <v>2000Chronic rheumatic heart disease mortality, 15+ yearsTnonMaori</v>
      </c>
      <c r="B125" s="6">
        <v>2000</v>
      </c>
      <c r="C125" s="6" t="s">
        <v>140</v>
      </c>
      <c r="D125" s="6" t="s">
        <v>74</v>
      </c>
      <c r="E125" s="6" t="s">
        <v>72</v>
      </c>
      <c r="F125" s="7">
        <v>1.2312697726042716</v>
      </c>
      <c r="G125" s="7">
        <v>1.3750035628758568</v>
      </c>
      <c r="H125" s="7">
        <v>1.5309082965526384</v>
      </c>
      <c r="I125" s="7"/>
      <c r="J125" s="7"/>
      <c r="K125" s="7"/>
    </row>
    <row r="126" spans="1:11" x14ac:dyDescent="0.25">
      <c r="A126" t="str">
        <f t="shared" si="3"/>
        <v>2001Chronic rheumatic heart disease mortality, 15+ yearsTnonMaori</v>
      </c>
      <c r="B126" s="6">
        <v>2001</v>
      </c>
      <c r="C126" s="6" t="s">
        <v>140</v>
      </c>
      <c r="D126" s="6" t="s">
        <v>74</v>
      </c>
      <c r="E126" s="6" t="s">
        <v>72</v>
      </c>
      <c r="F126" s="7">
        <v>1.1457654086431639</v>
      </c>
      <c r="G126" s="7">
        <v>1.2810700158455133</v>
      </c>
      <c r="H126" s="7">
        <v>1.4279598085735838</v>
      </c>
      <c r="I126" s="7"/>
      <c r="J126" s="7"/>
      <c r="K126" s="7"/>
    </row>
    <row r="127" spans="1:11" x14ac:dyDescent="0.25">
      <c r="A127" t="str">
        <f t="shared" si="3"/>
        <v>2002Chronic rheumatic heart disease mortality, 15+ yearsTnonMaori</v>
      </c>
      <c r="B127" s="6">
        <v>2002</v>
      </c>
      <c r="C127" s="6" t="s">
        <v>140</v>
      </c>
      <c r="D127" s="6" t="s">
        <v>74</v>
      </c>
      <c r="E127" s="6" t="s">
        <v>72</v>
      </c>
      <c r="F127" s="7">
        <v>1.0261525458900616</v>
      </c>
      <c r="G127" s="7">
        <v>1.1500436792417081</v>
      </c>
      <c r="H127" s="7">
        <v>1.284771068227363</v>
      </c>
      <c r="I127" s="7"/>
      <c r="J127" s="7"/>
      <c r="K127" s="7"/>
    </row>
    <row r="128" spans="1:11" x14ac:dyDescent="0.25">
      <c r="A128" t="str">
        <f t="shared" si="3"/>
        <v>2003Chronic rheumatic heart disease mortality, 15+ yearsTnonMaori</v>
      </c>
      <c r="B128" s="6">
        <v>2003</v>
      </c>
      <c r="C128" s="6" t="s">
        <v>140</v>
      </c>
      <c r="D128" s="6" t="s">
        <v>74</v>
      </c>
      <c r="E128" s="6" t="s">
        <v>72</v>
      </c>
      <c r="F128" s="7">
        <v>1.0922930963891977</v>
      </c>
      <c r="G128" s="7">
        <v>1.2179715233364041</v>
      </c>
      <c r="H128" s="7">
        <v>1.354144712387287</v>
      </c>
      <c r="I128" s="7"/>
      <c r="J128" s="7"/>
      <c r="K128" s="7"/>
    </row>
    <row r="129" spans="1:11" x14ac:dyDescent="0.25">
      <c r="A129" t="str">
        <f t="shared" si="3"/>
        <v>2004Chronic rheumatic heart disease mortality, 15+ yearsTnonMaori</v>
      </c>
      <c r="B129" s="6">
        <v>2004</v>
      </c>
      <c r="C129" s="6" t="s">
        <v>140</v>
      </c>
      <c r="D129" s="6" t="s">
        <v>74</v>
      </c>
      <c r="E129" s="6" t="s">
        <v>72</v>
      </c>
      <c r="F129" s="7">
        <v>1.2643562553147172</v>
      </c>
      <c r="G129" s="7">
        <v>1.4011879030880121</v>
      </c>
      <c r="H129" s="7">
        <v>1.548790053971651</v>
      </c>
      <c r="I129" s="7"/>
      <c r="J129" s="7"/>
      <c r="K129" s="7"/>
    </row>
    <row r="130" spans="1:11" x14ac:dyDescent="0.25">
      <c r="A130" t="str">
        <f t="shared" si="3"/>
        <v>2005Chronic rheumatic heart disease mortality, 15+ yearsTnonMaori</v>
      </c>
      <c r="B130" s="6">
        <v>2005</v>
      </c>
      <c r="C130" s="6" t="s">
        <v>140</v>
      </c>
      <c r="D130" s="6" t="s">
        <v>74</v>
      </c>
      <c r="E130" s="6" t="s">
        <v>72</v>
      </c>
      <c r="F130" s="7">
        <v>1.4155119764764277</v>
      </c>
      <c r="G130" s="7">
        <v>1.5590842227019261</v>
      </c>
      <c r="H130" s="7">
        <v>1.7132709539723736</v>
      </c>
      <c r="I130" s="7"/>
      <c r="J130" s="7"/>
      <c r="K130" s="7"/>
    </row>
    <row r="131" spans="1:11" x14ac:dyDescent="0.25">
      <c r="A131" t="str">
        <f t="shared" si="3"/>
        <v>2006Chronic rheumatic heart disease mortality, 15+ yearsTnonMaori</v>
      </c>
      <c r="B131" s="6">
        <v>2006</v>
      </c>
      <c r="C131" s="6" t="s">
        <v>140</v>
      </c>
      <c r="D131" s="6" t="s">
        <v>74</v>
      </c>
      <c r="E131" s="6" t="s">
        <v>72</v>
      </c>
      <c r="F131" s="7">
        <v>1.359565728950324</v>
      </c>
      <c r="G131" s="7">
        <v>1.4969516593379595</v>
      </c>
      <c r="H131" s="7">
        <v>1.6444582283231983</v>
      </c>
      <c r="I131" s="7"/>
      <c r="J131" s="7"/>
      <c r="K131" s="7"/>
    </row>
    <row r="132" spans="1:11" x14ac:dyDescent="0.25">
      <c r="A132" t="str">
        <f t="shared" si="3"/>
        <v>2007Chronic rheumatic heart disease mortality, 15+ yearsTnonMaori</v>
      </c>
      <c r="B132" s="6">
        <v>2007</v>
      </c>
      <c r="C132" s="6" t="s">
        <v>140</v>
      </c>
      <c r="D132" s="6" t="s">
        <v>74</v>
      </c>
      <c r="E132" s="6" t="s">
        <v>72</v>
      </c>
      <c r="F132" s="7">
        <v>1.1591322161978053</v>
      </c>
      <c r="G132" s="7">
        <v>1.2823375678977571</v>
      </c>
      <c r="H132" s="7">
        <v>1.4150736275101108</v>
      </c>
      <c r="I132" s="7"/>
      <c r="J132" s="7"/>
      <c r="K132" s="7"/>
    </row>
    <row r="133" spans="1:11" x14ac:dyDescent="0.25">
      <c r="A133" t="str">
        <f t="shared" si="3"/>
        <v>2008Chronic rheumatic heart disease mortality, 15+ yearsTnonMaori</v>
      </c>
      <c r="B133" s="6">
        <v>2008</v>
      </c>
      <c r="C133" s="6" t="s">
        <v>140</v>
      </c>
      <c r="D133" s="6" t="s">
        <v>74</v>
      </c>
      <c r="E133" s="6" t="s">
        <v>72</v>
      </c>
      <c r="F133" s="7">
        <v>1.128311000749219</v>
      </c>
      <c r="G133" s="7">
        <v>1.2530837554969312</v>
      </c>
      <c r="H133" s="7">
        <v>1.3878845802538216</v>
      </c>
      <c r="I133" s="7"/>
      <c r="J133" s="7"/>
      <c r="K133" s="7"/>
    </row>
    <row r="134" spans="1:11" x14ac:dyDescent="0.25">
      <c r="A134" t="str">
        <f t="shared" si="3"/>
        <v>2009Chronic rheumatic heart disease mortality, 15+ yearsTnonMaori</v>
      </c>
      <c r="B134" s="6">
        <v>2009</v>
      </c>
      <c r="C134" s="6" t="s">
        <v>140</v>
      </c>
      <c r="D134" s="6" t="s">
        <v>74</v>
      </c>
      <c r="E134" s="6" t="s">
        <v>72</v>
      </c>
      <c r="F134" s="7">
        <v>0.91159702959642996</v>
      </c>
      <c r="G134" s="7">
        <v>1.0259042011805393</v>
      </c>
      <c r="H134" s="7">
        <v>1.1505798805633329</v>
      </c>
      <c r="I134" s="7"/>
      <c r="J134" s="7"/>
      <c r="K134" s="7"/>
    </row>
    <row r="135" spans="1:11" x14ac:dyDescent="0.25">
      <c r="A135" t="str">
        <f t="shared" ref="A135:A171" si="4">B135&amp;C135&amp;D135&amp;E135</f>
        <v>2010Chronic rheumatic heart disease mortality, 15+ yearsTnonMaori</v>
      </c>
      <c r="B135" s="6">
        <v>2010</v>
      </c>
      <c r="C135" s="6" t="s">
        <v>140</v>
      </c>
      <c r="D135" s="6" t="s">
        <v>74</v>
      </c>
      <c r="E135" s="6" t="s">
        <v>72</v>
      </c>
      <c r="F135" s="7">
        <v>0.91666667361898657</v>
      </c>
      <c r="G135" s="7">
        <v>1.038381510901877</v>
      </c>
      <c r="H135" s="7">
        <v>1.1717600940303632</v>
      </c>
      <c r="I135" s="7"/>
      <c r="J135" s="7"/>
      <c r="K135" s="7"/>
    </row>
    <row r="136" spans="1:11" x14ac:dyDescent="0.25">
      <c r="A136" t="str">
        <f t="shared" si="4"/>
        <v>2011Chronic rheumatic heart disease mortality, 15+ yearsTnonMaori</v>
      </c>
      <c r="B136" s="6">
        <v>2011</v>
      </c>
      <c r="C136" s="6" t="s">
        <v>140</v>
      </c>
      <c r="D136" s="6" t="s">
        <v>74</v>
      </c>
      <c r="E136" s="6" t="s">
        <v>72</v>
      </c>
      <c r="F136" s="7">
        <v>0.84284347778923996</v>
      </c>
      <c r="G136" s="7">
        <v>0.95741297556016114</v>
      </c>
      <c r="H136" s="7">
        <v>1.083211024218911</v>
      </c>
      <c r="I136" s="7"/>
      <c r="J136" s="7"/>
      <c r="K136" s="7"/>
    </row>
    <row r="137" spans="1:11" x14ac:dyDescent="0.25">
      <c r="A137" t="str">
        <f t="shared" si="4"/>
        <v>2012Chronic rheumatic heart disease mortality, 15+ yearsTnonMaori</v>
      </c>
      <c r="B137" s="6">
        <v>2012</v>
      </c>
      <c r="C137" s="6" t="s">
        <v>140</v>
      </c>
      <c r="D137" s="6" t="s">
        <v>74</v>
      </c>
      <c r="E137" s="6" t="s">
        <v>72</v>
      </c>
      <c r="F137" s="7">
        <v>0.86827763030458716</v>
      </c>
      <c r="G137" s="7">
        <v>0.9786056584535574</v>
      </c>
      <c r="H137" s="7">
        <v>1.0990694463865764</v>
      </c>
      <c r="I137" s="7"/>
      <c r="J137" s="7"/>
      <c r="K137" s="7"/>
    </row>
    <row r="138" spans="1:11" x14ac:dyDescent="0.25">
      <c r="A138" t="str">
        <f t="shared" si="4"/>
        <v>1996Chronic rheumatic heart disease mortality, 15+ yearsFMaori</v>
      </c>
      <c r="B138" s="6">
        <v>1996</v>
      </c>
      <c r="C138" s="6" t="s">
        <v>140</v>
      </c>
      <c r="D138" s="6" t="s">
        <v>71</v>
      </c>
      <c r="E138" s="6" t="s">
        <v>9</v>
      </c>
      <c r="F138" s="7">
        <v>9.7610393390833359</v>
      </c>
      <c r="G138" s="7">
        <v>12.702616557048113</v>
      </c>
      <c r="H138" s="7">
        <v>16.252164610616546</v>
      </c>
      <c r="I138" s="7">
        <v>5.9936064248124064</v>
      </c>
      <c r="J138" s="7">
        <v>8.2323877541018255</v>
      </c>
      <c r="K138" s="7">
        <v>11.307417159278508</v>
      </c>
    </row>
    <row r="139" spans="1:11" x14ac:dyDescent="0.25">
      <c r="A139" t="str">
        <f t="shared" si="4"/>
        <v>1997Chronic rheumatic heart disease mortality, 15+ yearsFMaori</v>
      </c>
      <c r="B139" s="6">
        <v>1997</v>
      </c>
      <c r="C139" s="6" t="s">
        <v>140</v>
      </c>
      <c r="D139" s="6" t="s">
        <v>71</v>
      </c>
      <c r="E139" s="6" t="s">
        <v>9</v>
      </c>
      <c r="F139" s="7">
        <v>10.470744212090132</v>
      </c>
      <c r="G139" s="7">
        <v>13.457507639879555</v>
      </c>
      <c r="H139" s="7">
        <v>17.031337217293814</v>
      </c>
      <c r="I139" s="7">
        <v>6.0400124708500789</v>
      </c>
      <c r="J139" s="7">
        <v>8.1942997188501252</v>
      </c>
      <c r="K139" s="7">
        <v>11.116955172924824</v>
      </c>
    </row>
    <row r="140" spans="1:11" x14ac:dyDescent="0.25">
      <c r="A140" t="str">
        <f t="shared" si="4"/>
        <v>1998Chronic rheumatic heart disease mortality, 15+ yearsFMaori</v>
      </c>
      <c r="B140" s="6">
        <v>1998</v>
      </c>
      <c r="C140" s="6" t="s">
        <v>140</v>
      </c>
      <c r="D140" s="6" t="s">
        <v>71</v>
      </c>
      <c r="E140" s="6" t="s">
        <v>9</v>
      </c>
      <c r="F140" s="7">
        <v>11.761960539748756</v>
      </c>
      <c r="G140" s="7">
        <v>14.856411056972428</v>
      </c>
      <c r="H140" s="7">
        <v>18.515520872070102</v>
      </c>
      <c r="I140" s="7">
        <v>7.0417597239805216</v>
      </c>
      <c r="J140" s="7">
        <v>9.3802920828609935</v>
      </c>
      <c r="K140" s="7">
        <v>12.49543906761509</v>
      </c>
    </row>
    <row r="141" spans="1:11" x14ac:dyDescent="0.25">
      <c r="A141" t="str">
        <f t="shared" si="4"/>
        <v>1999Chronic rheumatic heart disease mortality, 15+ yearsFMaori</v>
      </c>
      <c r="B141" s="6">
        <v>1999</v>
      </c>
      <c r="C141" s="6" t="s">
        <v>140</v>
      </c>
      <c r="D141" s="6" t="s">
        <v>71</v>
      </c>
      <c r="E141" s="6" t="s">
        <v>9</v>
      </c>
      <c r="F141" s="7">
        <v>10.621136937525533</v>
      </c>
      <c r="G141" s="7">
        <v>13.50321722463617</v>
      </c>
      <c r="H141" s="7">
        <v>16.926399719730306</v>
      </c>
      <c r="I141" s="7">
        <v>6.597037704211302</v>
      </c>
      <c r="J141" s="7">
        <v>8.8478708659883534</v>
      </c>
      <c r="K141" s="7">
        <v>11.86666233713223</v>
      </c>
    </row>
    <row r="142" spans="1:11" x14ac:dyDescent="0.25">
      <c r="A142" t="str">
        <f t="shared" si="4"/>
        <v>2000Chronic rheumatic heart disease mortality, 15+ yearsFMaori</v>
      </c>
      <c r="B142" s="6">
        <v>2000</v>
      </c>
      <c r="C142" s="6" t="s">
        <v>140</v>
      </c>
      <c r="D142" s="6" t="s">
        <v>71</v>
      </c>
      <c r="E142" s="6" t="s">
        <v>9</v>
      </c>
      <c r="F142" s="7">
        <v>9.9788122182236716</v>
      </c>
      <c r="G142" s="7">
        <v>12.708380693216879</v>
      </c>
      <c r="H142" s="7">
        <v>15.95420819928427</v>
      </c>
      <c r="I142" s="7">
        <v>6.3345352163960396</v>
      </c>
      <c r="J142" s="7">
        <v>8.5413052326814842</v>
      </c>
      <c r="K142" s="7">
        <v>11.516850500570492</v>
      </c>
    </row>
    <row r="143" spans="1:11" x14ac:dyDescent="0.25">
      <c r="A143" t="str">
        <f t="shared" si="4"/>
        <v>2001Chronic rheumatic heart disease mortality, 15+ yearsFMaori</v>
      </c>
      <c r="B143" s="6">
        <v>2001</v>
      </c>
      <c r="C143" s="6" t="s">
        <v>140</v>
      </c>
      <c r="D143" s="6" t="s">
        <v>71</v>
      </c>
      <c r="E143" s="6" t="s">
        <v>9</v>
      </c>
      <c r="F143" s="7">
        <v>8.1382073057550386</v>
      </c>
      <c r="G143" s="7">
        <v>10.567428104538546</v>
      </c>
      <c r="H143" s="7">
        <v>13.494369773130344</v>
      </c>
      <c r="I143" s="7">
        <v>5.5234075108069272</v>
      </c>
      <c r="J143" s="7">
        <v>7.5542704141384283</v>
      </c>
      <c r="K143" s="7">
        <v>10.331847030709152</v>
      </c>
    </row>
    <row r="144" spans="1:11" x14ac:dyDescent="0.25">
      <c r="A144" t="str">
        <f t="shared" si="4"/>
        <v>2002Chronic rheumatic heart disease mortality, 15+ yearsFMaori</v>
      </c>
      <c r="B144" s="6">
        <v>2002</v>
      </c>
      <c r="C144" s="6" t="s">
        <v>140</v>
      </c>
      <c r="D144" s="6" t="s">
        <v>71</v>
      </c>
      <c r="E144" s="6" t="s">
        <v>9</v>
      </c>
      <c r="F144" s="7">
        <v>7.5386170999821145</v>
      </c>
      <c r="G144" s="7">
        <v>9.8326248613241702</v>
      </c>
      <c r="H144" s="7">
        <v>12.604981315667548</v>
      </c>
      <c r="I144" s="7">
        <v>5.8160782724695848</v>
      </c>
      <c r="J144" s="7">
        <v>7.9977042538225325</v>
      </c>
      <c r="K144" s="7">
        <v>10.997663775328002</v>
      </c>
    </row>
    <row r="145" spans="1:11" x14ac:dyDescent="0.25">
      <c r="A145" t="str">
        <f t="shared" si="4"/>
        <v>2003Chronic rheumatic heart disease mortality, 15+ yearsFMaori</v>
      </c>
      <c r="B145" s="6">
        <v>2003</v>
      </c>
      <c r="C145" s="6" t="s">
        <v>140</v>
      </c>
      <c r="D145" s="6" t="s">
        <v>71</v>
      </c>
      <c r="E145" s="6" t="s">
        <v>9</v>
      </c>
      <c r="F145" s="7">
        <v>7.6748655129102188</v>
      </c>
      <c r="G145" s="7">
        <v>9.9443838524609447</v>
      </c>
      <c r="H145" s="7">
        <v>12.674933549210596</v>
      </c>
      <c r="I145" s="7">
        <v>5.4766739646544931</v>
      </c>
      <c r="J145" s="7">
        <v>7.4140938701902313</v>
      </c>
      <c r="K145" s="7">
        <v>10.036892513732129</v>
      </c>
    </row>
    <row r="146" spans="1:11" x14ac:dyDescent="0.25">
      <c r="A146" t="str">
        <f t="shared" si="4"/>
        <v>2004Chronic rheumatic heart disease mortality, 15+ yearsFMaori</v>
      </c>
      <c r="B146" s="6">
        <v>2004</v>
      </c>
      <c r="C146" s="6" t="s">
        <v>140</v>
      </c>
      <c r="D146" s="6" t="s">
        <v>71</v>
      </c>
      <c r="E146" s="6" t="s">
        <v>9</v>
      </c>
      <c r="F146" s="7">
        <v>6.9482280684104119</v>
      </c>
      <c r="G146" s="7">
        <v>9.0625799323014729</v>
      </c>
      <c r="H146" s="7">
        <v>11.617818469586135</v>
      </c>
      <c r="I146" s="7">
        <v>4.7373417597942087</v>
      </c>
      <c r="J146" s="7">
        <v>6.4225172800513821</v>
      </c>
      <c r="K146" s="7">
        <v>8.7071463922312553</v>
      </c>
    </row>
    <row r="147" spans="1:11" x14ac:dyDescent="0.25">
      <c r="A147" t="str">
        <f t="shared" si="4"/>
        <v>2005Chronic rheumatic heart disease mortality, 15+ yearsFMaori</v>
      </c>
      <c r="B147" s="6">
        <v>2005</v>
      </c>
      <c r="C147" s="6" t="s">
        <v>140</v>
      </c>
      <c r="D147" s="6" t="s">
        <v>71</v>
      </c>
      <c r="E147" s="6" t="s">
        <v>9</v>
      </c>
      <c r="F147" s="7">
        <v>8.5705388667063911</v>
      </c>
      <c r="G147" s="7">
        <v>10.859995816116021</v>
      </c>
      <c r="H147" s="7">
        <v>13.57313143464645</v>
      </c>
      <c r="I147" s="7">
        <v>5.2663993512305334</v>
      </c>
      <c r="J147" s="7">
        <v>6.9569799952339642</v>
      </c>
      <c r="K147" s="7">
        <v>9.1902583579759565</v>
      </c>
    </row>
    <row r="148" spans="1:11" x14ac:dyDescent="0.25">
      <c r="A148" t="str">
        <f t="shared" si="4"/>
        <v>2006Chronic rheumatic heart disease mortality, 15+ yearsFMaori</v>
      </c>
      <c r="B148" s="6">
        <v>2006</v>
      </c>
      <c r="C148" s="6" t="s">
        <v>140</v>
      </c>
      <c r="D148" s="6" t="s">
        <v>71</v>
      </c>
      <c r="E148" s="6" t="s">
        <v>9</v>
      </c>
      <c r="F148" s="7">
        <v>8.4853508044007881</v>
      </c>
      <c r="G148" s="7">
        <v>10.684897338049934</v>
      </c>
      <c r="H148" s="7">
        <v>13.280351791491722</v>
      </c>
      <c r="I148" s="7">
        <v>6.0061344987339984</v>
      </c>
      <c r="J148" s="7">
        <v>7.9246189616987097</v>
      </c>
      <c r="K148" s="7">
        <v>10.455907322979854</v>
      </c>
    </row>
    <row r="149" spans="1:11" x14ac:dyDescent="0.25">
      <c r="A149" t="str">
        <f t="shared" si="4"/>
        <v>2007Chronic rheumatic heart disease mortality, 15+ yearsFMaori</v>
      </c>
      <c r="B149" s="6">
        <v>2007</v>
      </c>
      <c r="C149" s="6" t="s">
        <v>140</v>
      </c>
      <c r="D149" s="6" t="s">
        <v>71</v>
      </c>
      <c r="E149" s="6" t="s">
        <v>9</v>
      </c>
      <c r="F149" s="7">
        <v>8.2502396058115366</v>
      </c>
      <c r="G149" s="7">
        <v>10.373358181179549</v>
      </c>
      <c r="H149" s="7">
        <v>12.876072670998933</v>
      </c>
      <c r="I149" s="7">
        <v>6.766455915378903</v>
      </c>
      <c r="J149" s="7">
        <v>8.936070746635103</v>
      </c>
      <c r="K149" s="7">
        <v>11.801356779311266</v>
      </c>
    </row>
    <row r="150" spans="1:11" x14ac:dyDescent="0.25">
      <c r="A150" t="str">
        <f t="shared" si="4"/>
        <v>2008Chronic rheumatic heart disease mortality, 15+ yearsFMaori</v>
      </c>
      <c r="B150" s="6">
        <v>2008</v>
      </c>
      <c r="C150" s="6" t="s">
        <v>140</v>
      </c>
      <c r="D150" s="6" t="s">
        <v>71</v>
      </c>
      <c r="E150" s="6" t="s">
        <v>9</v>
      </c>
      <c r="F150" s="7">
        <v>5.4009946648943785</v>
      </c>
      <c r="G150" s="7">
        <v>7.060855089918471</v>
      </c>
      <c r="H150" s="7">
        <v>9.0699637515389533</v>
      </c>
      <c r="I150" s="7">
        <v>4.3854062789770021</v>
      </c>
      <c r="J150" s="7">
        <v>6.0464875192415839</v>
      </c>
      <c r="K150" s="7">
        <v>8.3367444187799915</v>
      </c>
    </row>
    <row r="151" spans="1:11" x14ac:dyDescent="0.25">
      <c r="A151" t="str">
        <f t="shared" si="4"/>
        <v>2009Chronic rheumatic heart disease mortality, 15+ yearsFMaori</v>
      </c>
      <c r="B151" s="6">
        <v>2009</v>
      </c>
      <c r="C151" s="6" t="s">
        <v>140</v>
      </c>
      <c r="D151" s="6" t="s">
        <v>71</v>
      </c>
      <c r="E151" s="6" t="s">
        <v>9</v>
      </c>
      <c r="F151" s="7">
        <v>4.5057886464004939</v>
      </c>
      <c r="G151" s="7">
        <v>6.033074557779937</v>
      </c>
      <c r="H151" s="7">
        <v>7.9115746215067739</v>
      </c>
      <c r="I151" s="7">
        <v>3.9635060685790777</v>
      </c>
      <c r="J151" s="7">
        <v>5.6326778728448303</v>
      </c>
      <c r="K151" s="7">
        <v>8.0047966296188751</v>
      </c>
    </row>
    <row r="152" spans="1:11" x14ac:dyDescent="0.25">
      <c r="A152" t="str">
        <f t="shared" si="4"/>
        <v>2010Chronic rheumatic heart disease mortality, 15+ yearsFMaori</v>
      </c>
      <c r="B152" s="6">
        <v>2010</v>
      </c>
      <c r="C152" s="6" t="s">
        <v>140</v>
      </c>
      <c r="D152" s="6" t="s">
        <v>71</v>
      </c>
      <c r="E152" s="6" t="s">
        <v>9</v>
      </c>
      <c r="F152" s="7">
        <v>4.3911117777893622</v>
      </c>
      <c r="G152" s="7">
        <v>5.8620954776963199</v>
      </c>
      <c r="H152" s="7">
        <v>7.6677652172718211</v>
      </c>
      <c r="I152" s="7">
        <v>3.5127859351795858</v>
      </c>
      <c r="J152" s="7">
        <v>5.044442042317443</v>
      </c>
      <c r="K152" s="7">
        <v>7.2439357216336822</v>
      </c>
    </row>
    <row r="153" spans="1:11" x14ac:dyDescent="0.25">
      <c r="A153" t="str">
        <f t="shared" si="4"/>
        <v>2011Chronic rheumatic heart disease mortality, 15+ yearsFMaori</v>
      </c>
      <c r="B153" s="6">
        <v>2011</v>
      </c>
      <c r="C153" s="6" t="s">
        <v>140</v>
      </c>
      <c r="D153" s="6" t="s">
        <v>71</v>
      </c>
      <c r="E153" s="6" t="s">
        <v>9</v>
      </c>
      <c r="F153" s="7">
        <v>4.7340186075881796</v>
      </c>
      <c r="G153" s="7">
        <v>6.2343701150659641</v>
      </c>
      <c r="H153" s="7">
        <v>8.0593690752120537</v>
      </c>
      <c r="I153" s="7">
        <v>4.1284329429824158</v>
      </c>
      <c r="J153" s="7">
        <v>5.892148589045429</v>
      </c>
      <c r="K153" s="7">
        <v>8.4093445321434395</v>
      </c>
    </row>
    <row r="154" spans="1:11" x14ac:dyDescent="0.25">
      <c r="A154" t="str">
        <f t="shared" si="4"/>
        <v>2012Chronic rheumatic heart disease mortality, 15+ yearsFMaori</v>
      </c>
      <c r="B154" s="6">
        <v>2012</v>
      </c>
      <c r="C154" s="6" t="s">
        <v>140</v>
      </c>
      <c r="D154" s="6" t="s">
        <v>71</v>
      </c>
      <c r="E154" s="6" t="s">
        <v>9</v>
      </c>
      <c r="F154" s="7">
        <v>4.8319390701267571</v>
      </c>
      <c r="G154" s="7">
        <v>6.3023023452729365</v>
      </c>
      <c r="H154" s="7">
        <v>8.0792671772036684</v>
      </c>
      <c r="I154" s="7">
        <v>4.1766843473576181</v>
      </c>
      <c r="J154" s="7">
        <v>5.8843360743188944</v>
      </c>
      <c r="K154" s="7">
        <v>8.2901670693492715</v>
      </c>
    </row>
    <row r="155" spans="1:11" x14ac:dyDescent="0.25">
      <c r="A155" t="str">
        <f t="shared" si="4"/>
        <v>1996Chronic rheumatic heart disease mortality, 15+ yearsFnonMaori</v>
      </c>
      <c r="B155" s="6">
        <v>1996</v>
      </c>
      <c r="C155" s="6" t="s">
        <v>140</v>
      </c>
      <c r="D155" s="6" t="s">
        <v>71</v>
      </c>
      <c r="E155" s="6" t="s">
        <v>72</v>
      </c>
      <c r="F155" s="7">
        <v>1.3292162664324303</v>
      </c>
      <c r="G155" s="7">
        <v>1.5430051324682774</v>
      </c>
      <c r="H155" s="7">
        <v>1.7813938744480682</v>
      </c>
      <c r="I155" s="7"/>
      <c r="J155" s="7"/>
      <c r="K155" s="7"/>
    </row>
    <row r="156" spans="1:11" x14ac:dyDescent="0.25">
      <c r="A156" t="str">
        <f t="shared" si="4"/>
        <v>1997Chronic rheumatic heart disease mortality, 15+ yearsFnonMaori</v>
      </c>
      <c r="B156" s="6">
        <v>1997</v>
      </c>
      <c r="C156" s="6" t="s">
        <v>140</v>
      </c>
      <c r="D156" s="6" t="s">
        <v>71</v>
      </c>
      <c r="E156" s="6" t="s">
        <v>72</v>
      </c>
      <c r="F156" s="7">
        <v>1.4230959653429889</v>
      </c>
      <c r="G156" s="7">
        <v>1.6423011241487753</v>
      </c>
      <c r="H156" s="7">
        <v>1.8857134384048841</v>
      </c>
      <c r="I156" s="7"/>
      <c r="J156" s="7"/>
      <c r="K156" s="7"/>
    </row>
    <row r="157" spans="1:11" x14ac:dyDescent="0.25">
      <c r="A157" t="str">
        <f t="shared" si="4"/>
        <v>1998Chronic rheumatic heart disease mortality, 15+ yearsFnonMaori</v>
      </c>
      <c r="B157" s="6">
        <v>1998</v>
      </c>
      <c r="C157" s="6" t="s">
        <v>140</v>
      </c>
      <c r="D157" s="6" t="s">
        <v>71</v>
      </c>
      <c r="E157" s="6" t="s">
        <v>72</v>
      </c>
      <c r="F157" s="7">
        <v>1.3818490299669193</v>
      </c>
      <c r="G157" s="7">
        <v>1.5837898144042883</v>
      </c>
      <c r="H157" s="7">
        <v>1.8069402126686098</v>
      </c>
      <c r="I157" s="7"/>
      <c r="J157" s="7"/>
      <c r="K157" s="7"/>
    </row>
    <row r="158" spans="1:11" x14ac:dyDescent="0.25">
      <c r="A158" t="str">
        <f t="shared" si="4"/>
        <v>1999Chronic rheumatic heart disease mortality, 15+ yearsFnonMaori</v>
      </c>
      <c r="B158" s="6">
        <v>1999</v>
      </c>
      <c r="C158" s="6" t="s">
        <v>140</v>
      </c>
      <c r="D158" s="6" t="s">
        <v>71</v>
      </c>
      <c r="E158" s="6" t="s">
        <v>72</v>
      </c>
      <c r="F158" s="7">
        <v>1.330706531608409</v>
      </c>
      <c r="G158" s="7">
        <v>1.5261544194257166</v>
      </c>
      <c r="H158" s="7">
        <v>1.7422287814923434</v>
      </c>
      <c r="I158" s="7"/>
      <c r="J158" s="7"/>
      <c r="K158" s="7"/>
    </row>
    <row r="159" spans="1:11" x14ac:dyDescent="0.25">
      <c r="A159" t="str">
        <f t="shared" si="4"/>
        <v>2000Chronic rheumatic heart disease mortality, 15+ yearsFnonMaori</v>
      </c>
      <c r="B159" s="6">
        <v>2000</v>
      </c>
      <c r="C159" s="6" t="s">
        <v>140</v>
      </c>
      <c r="D159" s="6" t="s">
        <v>71</v>
      </c>
      <c r="E159" s="6" t="s">
        <v>72</v>
      </c>
      <c r="F159" s="7">
        <v>1.2951922273475536</v>
      </c>
      <c r="G159" s="7">
        <v>1.4878733808260323</v>
      </c>
      <c r="H159" s="7">
        <v>1.7011387011695311</v>
      </c>
      <c r="I159" s="7"/>
      <c r="J159" s="7"/>
      <c r="K159" s="7"/>
    </row>
    <row r="160" spans="1:11" x14ac:dyDescent="0.25">
      <c r="A160" t="str">
        <f t="shared" si="4"/>
        <v>2001Chronic rheumatic heart disease mortality, 15+ yearsFnonMaori</v>
      </c>
      <c r="B160" s="6">
        <v>2001</v>
      </c>
      <c r="C160" s="6" t="s">
        <v>140</v>
      </c>
      <c r="D160" s="6" t="s">
        <v>71</v>
      </c>
      <c r="E160" s="6" t="s">
        <v>72</v>
      </c>
      <c r="F160" s="7">
        <v>1.2193250366395691</v>
      </c>
      <c r="G160" s="7">
        <v>1.3988681269286771</v>
      </c>
      <c r="H160" s="7">
        <v>1.5974050542897782</v>
      </c>
      <c r="I160" s="7"/>
      <c r="J160" s="7"/>
      <c r="K160" s="7"/>
    </row>
    <row r="161" spans="1:11" x14ac:dyDescent="0.25">
      <c r="A161" t="str">
        <f t="shared" si="4"/>
        <v>2002Chronic rheumatic heart disease mortality, 15+ yearsFnonMaori</v>
      </c>
      <c r="B161" s="6">
        <v>2002</v>
      </c>
      <c r="C161" s="6" t="s">
        <v>140</v>
      </c>
      <c r="D161" s="6" t="s">
        <v>71</v>
      </c>
      <c r="E161" s="6" t="s">
        <v>72</v>
      </c>
      <c r="F161" s="7">
        <v>1.0665009532431733</v>
      </c>
      <c r="G161" s="7">
        <v>1.2294309153310627</v>
      </c>
      <c r="H161" s="7">
        <v>1.4102129170026252</v>
      </c>
      <c r="I161" s="7"/>
      <c r="J161" s="7"/>
      <c r="K161" s="7"/>
    </row>
    <row r="162" spans="1:11" x14ac:dyDescent="0.25">
      <c r="A162" t="str">
        <f t="shared" si="4"/>
        <v>2003Chronic rheumatic heart disease mortality, 15+ yearsFnonMaori</v>
      </c>
      <c r="B162" s="6">
        <v>2003</v>
      </c>
      <c r="C162" s="6" t="s">
        <v>140</v>
      </c>
      <c r="D162" s="6" t="s">
        <v>71</v>
      </c>
      <c r="E162" s="6" t="s">
        <v>72</v>
      </c>
      <c r="F162" s="7">
        <v>1.1735268230863511</v>
      </c>
      <c r="G162" s="7">
        <v>1.3412810825668426</v>
      </c>
      <c r="H162" s="7">
        <v>1.5262870544122229</v>
      </c>
      <c r="I162" s="7"/>
      <c r="J162" s="7"/>
      <c r="K162" s="7"/>
    </row>
    <row r="163" spans="1:11" x14ac:dyDescent="0.25">
      <c r="A163" t="str">
        <f t="shared" si="4"/>
        <v>2004Chronic rheumatic heart disease mortality, 15+ yearsFnonMaori</v>
      </c>
      <c r="B163" s="6">
        <v>2004</v>
      </c>
      <c r="C163" s="6" t="s">
        <v>140</v>
      </c>
      <c r="D163" s="6" t="s">
        <v>71</v>
      </c>
      <c r="E163" s="6" t="s">
        <v>72</v>
      </c>
      <c r="F163" s="7">
        <v>1.2385221659679206</v>
      </c>
      <c r="G163" s="7">
        <v>1.4110635343014553</v>
      </c>
      <c r="H163" s="7">
        <v>1.6009172163350283</v>
      </c>
      <c r="I163" s="7"/>
      <c r="J163" s="7"/>
      <c r="K163" s="7"/>
    </row>
    <row r="164" spans="1:11" x14ac:dyDescent="0.25">
      <c r="A164" t="str">
        <f t="shared" si="4"/>
        <v>2005Chronic rheumatic heart disease mortality, 15+ yearsFnonMaori</v>
      </c>
      <c r="B164" s="6">
        <v>2005</v>
      </c>
      <c r="C164" s="6" t="s">
        <v>140</v>
      </c>
      <c r="D164" s="6" t="s">
        <v>71</v>
      </c>
      <c r="E164" s="6" t="s">
        <v>72</v>
      </c>
      <c r="F164" s="7">
        <v>1.3783810077229322</v>
      </c>
      <c r="G164" s="7">
        <v>1.5610215673404129</v>
      </c>
      <c r="H164" s="7">
        <v>1.7611294078452475</v>
      </c>
      <c r="I164" s="7"/>
      <c r="J164" s="7"/>
      <c r="K164" s="7"/>
    </row>
    <row r="165" spans="1:11" x14ac:dyDescent="0.25">
      <c r="A165" t="str">
        <f t="shared" si="4"/>
        <v>2006Chronic rheumatic heart disease mortality, 15+ yearsFnonMaori</v>
      </c>
      <c r="B165" s="6">
        <v>2006</v>
      </c>
      <c r="C165" s="6" t="s">
        <v>140</v>
      </c>
      <c r="D165" s="6" t="s">
        <v>71</v>
      </c>
      <c r="E165" s="6" t="s">
        <v>72</v>
      </c>
      <c r="F165" s="7">
        <v>1.1872785306359046</v>
      </c>
      <c r="G165" s="7">
        <v>1.3483168578441702</v>
      </c>
      <c r="H165" s="7">
        <v>1.5251051208884123</v>
      </c>
      <c r="I165" s="7"/>
      <c r="J165" s="7"/>
      <c r="K165" s="7"/>
    </row>
    <row r="166" spans="1:11" x14ac:dyDescent="0.25">
      <c r="A166" t="str">
        <f t="shared" si="4"/>
        <v>2007Chronic rheumatic heart disease mortality, 15+ yearsFnonMaori</v>
      </c>
      <c r="B166" s="6">
        <v>2007</v>
      </c>
      <c r="C166" s="6" t="s">
        <v>140</v>
      </c>
      <c r="D166" s="6" t="s">
        <v>71</v>
      </c>
      <c r="E166" s="6" t="s">
        <v>72</v>
      </c>
      <c r="F166" s="7">
        <v>1.0183231973260138</v>
      </c>
      <c r="G166" s="7">
        <v>1.1608410984308357</v>
      </c>
      <c r="H166" s="7">
        <v>1.3177217759912156</v>
      </c>
      <c r="I166" s="7"/>
      <c r="J166" s="7"/>
      <c r="K166" s="7"/>
    </row>
    <row r="167" spans="1:11" x14ac:dyDescent="0.25">
      <c r="A167" t="str">
        <f t="shared" si="4"/>
        <v>2008Chronic rheumatic heart disease mortality, 15+ yearsFnonMaori</v>
      </c>
      <c r="B167" s="6">
        <v>2008</v>
      </c>
      <c r="C167" s="6" t="s">
        <v>140</v>
      </c>
      <c r="D167" s="6" t="s">
        <v>71</v>
      </c>
      <c r="E167" s="6" t="s">
        <v>72</v>
      </c>
      <c r="F167" s="7">
        <v>1.0198325289184889</v>
      </c>
      <c r="G167" s="7">
        <v>1.1677614594339096</v>
      </c>
      <c r="H167" s="7">
        <v>1.3311169807701819</v>
      </c>
      <c r="I167" s="7"/>
      <c r="J167" s="7"/>
      <c r="K167" s="7"/>
    </row>
    <row r="168" spans="1:11" x14ac:dyDescent="0.25">
      <c r="A168" t="str">
        <f t="shared" si="4"/>
        <v>2009Chronic rheumatic heart disease mortality, 15+ yearsFnonMaori</v>
      </c>
      <c r="B168" s="6">
        <v>2009</v>
      </c>
      <c r="C168" s="6" t="s">
        <v>140</v>
      </c>
      <c r="D168" s="6" t="s">
        <v>71</v>
      </c>
      <c r="E168" s="6" t="s">
        <v>72</v>
      </c>
      <c r="F168" s="7">
        <v>0.92190813571345276</v>
      </c>
      <c r="G168" s="7">
        <v>1.0710846055772905</v>
      </c>
      <c r="H168" s="7">
        <v>1.2375250253276033</v>
      </c>
      <c r="I168" s="7"/>
      <c r="J168" s="7"/>
      <c r="K168" s="7"/>
    </row>
    <row r="169" spans="1:11" x14ac:dyDescent="0.25">
      <c r="A169" t="str">
        <f t="shared" si="4"/>
        <v>2010Chronic rheumatic heart disease mortality, 15+ yearsFnonMaori</v>
      </c>
      <c r="B169" s="6">
        <v>2010</v>
      </c>
      <c r="C169" s="6" t="s">
        <v>140</v>
      </c>
      <c r="D169" s="6" t="s">
        <v>71</v>
      </c>
      <c r="E169" s="6" t="s">
        <v>72</v>
      </c>
      <c r="F169" s="7">
        <v>0.98951678762535755</v>
      </c>
      <c r="G169" s="7">
        <v>1.1620899652567407</v>
      </c>
      <c r="H169" s="7">
        <v>1.3561049026809486</v>
      </c>
      <c r="I169" s="7"/>
      <c r="J169" s="7"/>
      <c r="K169" s="7"/>
    </row>
    <row r="170" spans="1:11" x14ac:dyDescent="0.25">
      <c r="A170" t="str">
        <f t="shared" si="4"/>
        <v>2011Chronic rheumatic heart disease mortality, 15+ yearsFnonMaori</v>
      </c>
      <c r="B170" s="6">
        <v>2011</v>
      </c>
      <c r="C170" s="6" t="s">
        <v>140</v>
      </c>
      <c r="D170" s="6" t="s">
        <v>71</v>
      </c>
      <c r="E170" s="6" t="s">
        <v>72</v>
      </c>
      <c r="F170" s="7">
        <v>0.89806600853956642</v>
      </c>
      <c r="G170" s="7">
        <v>1.0580809395500965</v>
      </c>
      <c r="H170" s="7">
        <v>1.2383841264099411</v>
      </c>
      <c r="I170" s="7"/>
      <c r="J170" s="7"/>
      <c r="K170" s="7"/>
    </row>
    <row r="171" spans="1:11" x14ac:dyDescent="0.25">
      <c r="A171" t="str">
        <f t="shared" si="4"/>
        <v>2012Chronic rheumatic heart disease mortality, 15+ yearsFnonMaori</v>
      </c>
      <c r="B171" s="6">
        <v>2012</v>
      </c>
      <c r="C171" s="6" t="s">
        <v>140</v>
      </c>
      <c r="D171" s="6" t="s">
        <v>71</v>
      </c>
      <c r="E171" s="6" t="s">
        <v>72</v>
      </c>
      <c r="F171" s="7">
        <v>0.9169462073391722</v>
      </c>
      <c r="G171" s="7">
        <v>1.0710303194234911</v>
      </c>
      <c r="H171" s="7">
        <v>1.2435969721003632</v>
      </c>
      <c r="I171" s="7"/>
      <c r="J171" s="7"/>
      <c r="K171" s="7"/>
    </row>
    <row r="172" spans="1:11" x14ac:dyDescent="0.25">
      <c r="A172" t="str">
        <f t="shared" ref="A172:A205" si="5">B172&amp;C172&amp;D172&amp;E172</f>
        <v>1996Chronic rheumatic heart disease mortality, 15+ yearsMMaori</v>
      </c>
      <c r="B172" s="6">
        <v>1996</v>
      </c>
      <c r="C172" s="6" t="s">
        <v>140</v>
      </c>
      <c r="D172" s="6" t="s">
        <v>73</v>
      </c>
      <c r="E172" s="6" t="s">
        <v>9</v>
      </c>
      <c r="F172" s="7">
        <v>7.350414156741123</v>
      </c>
      <c r="G172" s="7">
        <v>10.077248433037767</v>
      </c>
      <c r="H172" s="7">
        <v>13.484151258236309</v>
      </c>
      <c r="I172" s="7">
        <v>4.9284698930701936</v>
      </c>
      <c r="J172" s="7">
        <v>7.1520563184697252</v>
      </c>
      <c r="K172" s="7">
        <v>10.378862140252943</v>
      </c>
    </row>
    <row r="173" spans="1:11" x14ac:dyDescent="0.25">
      <c r="A173" t="str">
        <f t="shared" si="5"/>
        <v>1997Chronic rheumatic heart disease mortality, 15+ yearsMMaori</v>
      </c>
      <c r="B173" s="6">
        <v>1997</v>
      </c>
      <c r="C173" s="6" t="s">
        <v>140</v>
      </c>
      <c r="D173" s="6" t="s">
        <v>73</v>
      </c>
      <c r="E173" s="6" t="s">
        <v>9</v>
      </c>
      <c r="F173" s="7">
        <v>6.7810566598603188</v>
      </c>
      <c r="G173" s="7">
        <v>9.3325658862427172</v>
      </c>
      <c r="H173" s="7">
        <v>12.528534100591306</v>
      </c>
      <c r="I173" s="7">
        <v>4.9111277503292827</v>
      </c>
      <c r="J173" s="7">
        <v>7.1192991607006997</v>
      </c>
      <c r="K173" s="7">
        <v>10.320322157401707</v>
      </c>
    </row>
    <row r="174" spans="1:11" x14ac:dyDescent="0.25">
      <c r="A174" t="str">
        <f t="shared" si="5"/>
        <v>1998Chronic rheumatic heart disease mortality, 15+ yearsMMaori</v>
      </c>
      <c r="B174" s="6">
        <v>1998</v>
      </c>
      <c r="C174" s="6" t="s">
        <v>140</v>
      </c>
      <c r="D174" s="6" t="s">
        <v>73</v>
      </c>
      <c r="E174" s="6" t="s">
        <v>9</v>
      </c>
      <c r="F174" s="7">
        <v>6.3648699877735995</v>
      </c>
      <c r="G174" s="7">
        <v>8.7948409275631221</v>
      </c>
      <c r="H174" s="7">
        <v>11.846593012851098</v>
      </c>
      <c r="I174" s="7">
        <v>4.9724157393147737</v>
      </c>
      <c r="J174" s="7">
        <v>7.24514660275198</v>
      </c>
      <c r="K174" s="7">
        <v>10.556669443452904</v>
      </c>
    </row>
    <row r="175" spans="1:11" x14ac:dyDescent="0.25">
      <c r="A175" t="str">
        <f t="shared" si="5"/>
        <v>1999Chronic rheumatic heart disease mortality, 15+ yearsMMaori</v>
      </c>
      <c r="B175" s="6">
        <v>1999</v>
      </c>
      <c r="C175" s="6" t="s">
        <v>140</v>
      </c>
      <c r="D175" s="6" t="s">
        <v>73</v>
      </c>
      <c r="E175" s="6" t="s">
        <v>9</v>
      </c>
      <c r="F175" s="7">
        <v>6.9350920200194626</v>
      </c>
      <c r="G175" s="7">
        <v>9.4057967516812209</v>
      </c>
      <c r="H175" s="7">
        <v>12.470721904072493</v>
      </c>
      <c r="I175" s="7">
        <v>5.0660568521935749</v>
      </c>
      <c r="J175" s="7">
        <v>7.2763903016501521</v>
      </c>
      <c r="K175" s="7">
        <v>10.451097839342864</v>
      </c>
    </row>
    <row r="176" spans="1:11" x14ac:dyDescent="0.25">
      <c r="A176" t="str">
        <f t="shared" si="5"/>
        <v>2000Chronic rheumatic heart disease mortality, 15+ yearsMMaori</v>
      </c>
      <c r="B176" s="6">
        <v>2000</v>
      </c>
      <c r="C176" s="6" t="s">
        <v>140</v>
      </c>
      <c r="D176" s="6" t="s">
        <v>73</v>
      </c>
      <c r="E176" s="6" t="s">
        <v>9</v>
      </c>
      <c r="F176" s="7">
        <v>7.0152815473562731</v>
      </c>
      <c r="G176" s="7">
        <v>9.4517641699973645</v>
      </c>
      <c r="H176" s="7">
        <v>12.460972737767909</v>
      </c>
      <c r="I176" s="7">
        <v>5.2455517877930609</v>
      </c>
      <c r="J176" s="7">
        <v>7.5526432069213092</v>
      </c>
      <c r="K176" s="7">
        <v>10.874436421311902</v>
      </c>
    </row>
    <row r="177" spans="1:11" x14ac:dyDescent="0.25">
      <c r="A177" t="str">
        <f t="shared" si="5"/>
        <v>2001Chronic rheumatic heart disease mortality, 15+ yearsMMaori</v>
      </c>
      <c r="B177" s="6">
        <v>2001</v>
      </c>
      <c r="C177" s="6" t="s">
        <v>140</v>
      </c>
      <c r="D177" s="6" t="s">
        <v>73</v>
      </c>
      <c r="E177" s="6" t="s">
        <v>9</v>
      </c>
      <c r="F177" s="7">
        <v>5.3662899878140324</v>
      </c>
      <c r="G177" s="7">
        <v>7.4779276487778334</v>
      </c>
      <c r="H177" s="7">
        <v>10.144653235021071</v>
      </c>
      <c r="I177" s="7">
        <v>4.4462050519147764</v>
      </c>
      <c r="J177" s="7">
        <v>6.5820412002587982</v>
      </c>
      <c r="K177" s="7">
        <v>9.7438750251176387</v>
      </c>
    </row>
    <row r="178" spans="1:11" x14ac:dyDescent="0.25">
      <c r="A178" t="str">
        <f t="shared" si="5"/>
        <v>2002Chronic rheumatic heart disease mortality, 15+ yearsMMaori</v>
      </c>
      <c r="B178" s="6">
        <v>2002</v>
      </c>
      <c r="C178" s="6" t="s">
        <v>140</v>
      </c>
      <c r="D178" s="6" t="s">
        <v>73</v>
      </c>
      <c r="E178" s="6" t="s">
        <v>9</v>
      </c>
      <c r="F178" s="7">
        <v>5.0386164699183533</v>
      </c>
      <c r="G178" s="7">
        <v>7.0527898497353529</v>
      </c>
      <c r="H178" s="7">
        <v>9.6038980109101271</v>
      </c>
      <c r="I178" s="7">
        <v>4.5073883437199882</v>
      </c>
      <c r="J178" s="7">
        <v>6.6781516718410714</v>
      </c>
      <c r="K178" s="7">
        <v>9.8943570758109569</v>
      </c>
    </row>
    <row r="179" spans="1:11" x14ac:dyDescent="0.25">
      <c r="A179" t="str">
        <f t="shared" si="5"/>
        <v>2003Chronic rheumatic heart disease mortality, 15+ yearsMMaori</v>
      </c>
      <c r="B179" s="6">
        <v>2003</v>
      </c>
      <c r="C179" s="6" t="s">
        <v>140</v>
      </c>
      <c r="D179" s="6" t="s">
        <v>73</v>
      </c>
      <c r="E179" s="6" t="s">
        <v>9</v>
      </c>
      <c r="F179" s="7">
        <v>5.0285056774683214</v>
      </c>
      <c r="G179" s="7">
        <v>7.0072250517520471</v>
      </c>
      <c r="H179" s="7">
        <v>9.5060920121893844</v>
      </c>
      <c r="I179" s="7">
        <v>4.4458908050418211</v>
      </c>
      <c r="J179" s="7">
        <v>6.5618985656112807</v>
      </c>
      <c r="K179" s="7">
        <v>9.68501357175513</v>
      </c>
    </row>
    <row r="180" spans="1:11" x14ac:dyDescent="0.25">
      <c r="A180" t="str">
        <f t="shared" si="5"/>
        <v>2004Chronic rheumatic heart disease mortality, 15+ yearsMMaori</v>
      </c>
      <c r="B180" s="6">
        <v>2004</v>
      </c>
      <c r="C180" s="6" t="s">
        <v>140</v>
      </c>
      <c r="D180" s="6" t="s">
        <v>73</v>
      </c>
      <c r="E180" s="6" t="s">
        <v>9</v>
      </c>
      <c r="F180" s="7">
        <v>5.4718408537729086</v>
      </c>
      <c r="G180" s="7">
        <v>7.5017677226996433</v>
      </c>
      <c r="H180" s="7">
        <v>10.037955434878961</v>
      </c>
      <c r="I180" s="7">
        <v>3.783945915414149</v>
      </c>
      <c r="J180" s="7">
        <v>5.434102139477555</v>
      </c>
      <c r="K180" s="7">
        <v>7.8038816416440708</v>
      </c>
    </row>
    <row r="181" spans="1:11" x14ac:dyDescent="0.25">
      <c r="A181" t="str">
        <f t="shared" si="5"/>
        <v>2005Chronic rheumatic heart disease mortality, 15+ yearsMMaori</v>
      </c>
      <c r="B181" s="6">
        <v>2005</v>
      </c>
      <c r="C181" s="6" t="s">
        <v>140</v>
      </c>
      <c r="D181" s="6" t="s">
        <v>73</v>
      </c>
      <c r="E181" s="6" t="s">
        <v>9</v>
      </c>
      <c r="F181" s="7">
        <v>6.5442106688255173</v>
      </c>
      <c r="G181" s="7">
        <v>8.7113186344855329</v>
      </c>
      <c r="H181" s="7">
        <v>11.36638117065649</v>
      </c>
      <c r="I181" s="7">
        <v>4.0239212908369044</v>
      </c>
      <c r="J181" s="7">
        <v>5.6092440386324505</v>
      </c>
      <c r="K181" s="7">
        <v>7.8191436687842888</v>
      </c>
    </row>
    <row r="182" spans="1:11" x14ac:dyDescent="0.25">
      <c r="A182" t="str">
        <f t="shared" si="5"/>
        <v>2006Chronic rheumatic heart disease mortality, 15+ yearsMMaori</v>
      </c>
      <c r="B182" s="6">
        <v>2006</v>
      </c>
      <c r="C182" s="6" t="s">
        <v>140</v>
      </c>
      <c r="D182" s="6" t="s">
        <v>73</v>
      </c>
      <c r="E182" s="6" t="s">
        <v>9</v>
      </c>
      <c r="F182" s="7">
        <v>6.3799984980720659</v>
      </c>
      <c r="G182" s="7">
        <v>8.4689849752798185</v>
      </c>
      <c r="H182" s="7">
        <v>11.023548042105107</v>
      </c>
      <c r="I182" s="7">
        <v>3.6874543207374568</v>
      </c>
      <c r="J182" s="7">
        <v>5.1191693748088101</v>
      </c>
      <c r="K182" s="7">
        <v>7.1067714495076055</v>
      </c>
    </row>
    <row r="183" spans="1:11" x14ac:dyDescent="0.25">
      <c r="A183" t="str">
        <f t="shared" si="5"/>
        <v>2007Chronic rheumatic heart disease mortality, 15+ yearsMMaori</v>
      </c>
      <c r="B183" s="6">
        <v>2007</v>
      </c>
      <c r="C183" s="6" t="s">
        <v>140</v>
      </c>
      <c r="D183" s="6" t="s">
        <v>73</v>
      </c>
      <c r="E183" s="6" t="s">
        <v>9</v>
      </c>
      <c r="F183" s="7">
        <v>8.1856488908982268</v>
      </c>
      <c r="G183" s="7">
        <v>10.480873157351299</v>
      </c>
      <c r="H183" s="7">
        <v>13.220195366969579</v>
      </c>
      <c r="I183" s="7">
        <v>5.4931542431745797</v>
      </c>
      <c r="J183" s="7">
        <v>7.515754076175301</v>
      </c>
      <c r="K183" s="7">
        <v>10.283082694015375</v>
      </c>
    </row>
    <row r="184" spans="1:11" x14ac:dyDescent="0.25">
      <c r="A184" t="str">
        <f t="shared" si="5"/>
        <v>2008Chronic rheumatic heart disease mortality, 15+ yearsMMaori</v>
      </c>
      <c r="B184" s="6">
        <v>2008</v>
      </c>
      <c r="C184" s="6" t="s">
        <v>140</v>
      </c>
      <c r="D184" s="6" t="s">
        <v>73</v>
      </c>
      <c r="E184" s="6" t="s">
        <v>9</v>
      </c>
      <c r="F184" s="7">
        <v>6.8911199220790467</v>
      </c>
      <c r="G184" s="7">
        <v>8.9678210463011911</v>
      </c>
      <c r="H184" s="7">
        <v>11.473738752050282</v>
      </c>
      <c r="I184" s="7">
        <v>4.8453610138672873</v>
      </c>
      <c r="J184" s="7">
        <v>6.7612442419265273</v>
      </c>
      <c r="K184" s="7">
        <v>9.4346785653641092</v>
      </c>
    </row>
    <row r="185" spans="1:11" x14ac:dyDescent="0.25">
      <c r="A185" t="str">
        <f t="shared" si="5"/>
        <v>2009Chronic rheumatic heart disease mortality, 15+ yearsMMaori</v>
      </c>
      <c r="B185" s="6">
        <v>2009</v>
      </c>
      <c r="C185" s="6" t="s">
        <v>140</v>
      </c>
      <c r="D185" s="6" t="s">
        <v>73</v>
      </c>
      <c r="E185" s="6" t="s">
        <v>9</v>
      </c>
      <c r="F185" s="7">
        <v>5.8476801246232188</v>
      </c>
      <c r="G185" s="7">
        <v>7.7208285223903292</v>
      </c>
      <c r="H185" s="7">
        <v>10.003228885994714</v>
      </c>
      <c r="I185" s="7">
        <v>5.5959488773473351</v>
      </c>
      <c r="J185" s="7">
        <v>8.0409510565256976</v>
      </c>
      <c r="K185" s="7">
        <v>11.55423241180346</v>
      </c>
    </row>
    <row r="186" spans="1:11" x14ac:dyDescent="0.25">
      <c r="A186" t="str">
        <f t="shared" si="5"/>
        <v>2010Chronic rheumatic heart disease mortality, 15+ yearsMMaori</v>
      </c>
      <c r="B186" s="6">
        <v>2010</v>
      </c>
      <c r="C186" s="6" t="s">
        <v>140</v>
      </c>
      <c r="D186" s="6" t="s">
        <v>73</v>
      </c>
      <c r="E186" s="6" t="s">
        <v>9</v>
      </c>
      <c r="F186" s="7">
        <v>3.5844927318696893</v>
      </c>
      <c r="G186" s="7">
        <v>5.0407875723447209</v>
      </c>
      <c r="H186" s="7">
        <v>6.8909225522910038</v>
      </c>
      <c r="I186" s="7">
        <v>3.7071334451008231</v>
      </c>
      <c r="J186" s="7">
        <v>5.5999050305433871</v>
      </c>
      <c r="K186" s="7">
        <v>8.459079451954354</v>
      </c>
    </row>
    <row r="187" spans="1:11" x14ac:dyDescent="0.25">
      <c r="A187" t="str">
        <f t="shared" si="5"/>
        <v>2011Chronic rheumatic heart disease mortality, 15+ yearsMMaori</v>
      </c>
      <c r="B187" s="6">
        <v>2011</v>
      </c>
      <c r="C187" s="6" t="s">
        <v>140</v>
      </c>
      <c r="D187" s="6" t="s">
        <v>73</v>
      </c>
      <c r="E187" s="6" t="s">
        <v>9</v>
      </c>
      <c r="F187" s="7">
        <v>2.6993388521382493</v>
      </c>
      <c r="G187" s="7">
        <v>3.9464061016865477</v>
      </c>
      <c r="H187" s="7">
        <v>5.5711479164553648</v>
      </c>
      <c r="I187" s="7">
        <v>2.9884097917742918</v>
      </c>
      <c r="J187" s="7">
        <v>4.6752868040147275</v>
      </c>
      <c r="K187" s="7">
        <v>7.3143605538838878</v>
      </c>
    </row>
    <row r="188" spans="1:11" x14ac:dyDescent="0.25">
      <c r="A188" t="str">
        <f t="shared" si="5"/>
        <v>2012Chronic rheumatic heart disease mortality, 15+ yearsMMaori</v>
      </c>
      <c r="B188" s="6">
        <v>2012</v>
      </c>
      <c r="C188" s="6" t="s">
        <v>140</v>
      </c>
      <c r="D188" s="6" t="s">
        <v>73</v>
      </c>
      <c r="E188" s="6" t="s">
        <v>9</v>
      </c>
      <c r="F188" s="7">
        <v>3.1261378025723969</v>
      </c>
      <c r="G188" s="7">
        <v>4.4399546288448528</v>
      </c>
      <c r="H188" s="7">
        <v>6.1198925988708934</v>
      </c>
      <c r="I188" s="7">
        <v>3.3161614573636986</v>
      </c>
      <c r="J188" s="7">
        <v>5.0525518562270735</v>
      </c>
      <c r="K188" s="7">
        <v>7.6981415374624911</v>
      </c>
    </row>
    <row r="189" spans="1:11" x14ac:dyDescent="0.25">
      <c r="A189" t="str">
        <f t="shared" si="5"/>
        <v>1996Chronic rheumatic heart disease mortality, 15+ yearsMnonMaori</v>
      </c>
      <c r="B189" s="6">
        <v>1996</v>
      </c>
      <c r="C189" s="6" t="s">
        <v>140</v>
      </c>
      <c r="D189" s="6" t="s">
        <v>73</v>
      </c>
      <c r="E189" s="6" t="s">
        <v>72</v>
      </c>
      <c r="F189" s="7">
        <v>1.1500715905520991</v>
      </c>
      <c r="G189" s="7">
        <v>1.409000151049415</v>
      </c>
      <c r="H189" s="7">
        <v>1.7088224620735477</v>
      </c>
      <c r="I189" s="7"/>
      <c r="J189" s="7"/>
      <c r="K189" s="7"/>
    </row>
    <row r="190" spans="1:11" x14ac:dyDescent="0.25">
      <c r="A190" t="str">
        <f t="shared" si="5"/>
        <v>1997Chronic rheumatic heart disease mortality, 15+ yearsMnonMaori</v>
      </c>
      <c r="B190" s="6">
        <v>1997</v>
      </c>
      <c r="C190" s="6" t="s">
        <v>140</v>
      </c>
      <c r="D190" s="6" t="s">
        <v>73</v>
      </c>
      <c r="E190" s="6" t="s">
        <v>72</v>
      </c>
      <c r="F190" s="7">
        <v>1.0763710746735302</v>
      </c>
      <c r="G190" s="7">
        <v>1.3108826691480375</v>
      </c>
      <c r="H190" s="7">
        <v>1.5813146558881259</v>
      </c>
      <c r="I190" s="7"/>
      <c r="J190" s="7"/>
      <c r="K190" s="7"/>
    </row>
    <row r="191" spans="1:11" x14ac:dyDescent="0.25">
      <c r="A191" t="str">
        <f t="shared" si="5"/>
        <v>1998Chronic rheumatic heart disease mortality, 15+ yearsMnonMaori</v>
      </c>
      <c r="B191" s="6">
        <v>1998</v>
      </c>
      <c r="C191" s="6" t="s">
        <v>140</v>
      </c>
      <c r="D191" s="6" t="s">
        <v>73</v>
      </c>
      <c r="E191" s="6" t="s">
        <v>72</v>
      </c>
      <c r="F191" s="7">
        <v>1.0013129661484279</v>
      </c>
      <c r="G191" s="7">
        <v>1.2138941293779357</v>
      </c>
      <c r="H191" s="7">
        <v>1.4582576576868673</v>
      </c>
      <c r="I191" s="7"/>
      <c r="J191" s="7"/>
      <c r="K191" s="7"/>
    </row>
    <row r="192" spans="1:11" x14ac:dyDescent="0.25">
      <c r="A192" t="str">
        <f t="shared" si="5"/>
        <v>1999Chronic rheumatic heart disease mortality, 15+ yearsMnonMaori</v>
      </c>
      <c r="B192" s="6">
        <v>1999</v>
      </c>
      <c r="C192" s="6" t="s">
        <v>140</v>
      </c>
      <c r="D192" s="6" t="s">
        <v>73</v>
      </c>
      <c r="E192" s="6" t="s">
        <v>72</v>
      </c>
      <c r="F192" s="7">
        <v>1.07346436836169</v>
      </c>
      <c r="G192" s="7">
        <v>1.2926459909040557</v>
      </c>
      <c r="H192" s="7">
        <v>1.5434211127958071</v>
      </c>
      <c r="I192" s="7"/>
      <c r="J192" s="7"/>
      <c r="K192" s="7"/>
    </row>
    <row r="193" spans="1:11" x14ac:dyDescent="0.25">
      <c r="A193" t="str">
        <f t="shared" si="5"/>
        <v>2000Chronic rheumatic heart disease mortality, 15+ yearsMnonMaori</v>
      </c>
      <c r="B193" s="6">
        <v>2000</v>
      </c>
      <c r="C193" s="6" t="s">
        <v>140</v>
      </c>
      <c r="D193" s="6" t="s">
        <v>73</v>
      </c>
      <c r="E193" s="6" t="s">
        <v>72</v>
      </c>
      <c r="F193" s="7">
        <v>1.0367235300595261</v>
      </c>
      <c r="G193" s="7">
        <v>1.2514511689544243</v>
      </c>
      <c r="H193" s="7">
        <v>1.4975479041933424</v>
      </c>
      <c r="I193" s="7"/>
      <c r="J193" s="7"/>
      <c r="K193" s="7"/>
    </row>
    <row r="194" spans="1:11" x14ac:dyDescent="0.25">
      <c r="A194" t="str">
        <f t="shared" si="5"/>
        <v>2001Chronic rheumatic heart disease mortality, 15+ yearsMnonMaori</v>
      </c>
      <c r="B194" s="6">
        <v>2001</v>
      </c>
      <c r="C194" s="6" t="s">
        <v>140</v>
      </c>
      <c r="D194" s="6" t="s">
        <v>73</v>
      </c>
      <c r="E194" s="6" t="s">
        <v>72</v>
      </c>
      <c r="F194" s="7">
        <v>0.93197365444927638</v>
      </c>
      <c r="G194" s="7">
        <v>1.1361107324098503</v>
      </c>
      <c r="H194" s="7">
        <v>1.3716718295260817</v>
      </c>
      <c r="I194" s="7"/>
      <c r="J194" s="7"/>
      <c r="K194" s="7"/>
    </row>
    <row r="195" spans="1:11" x14ac:dyDescent="0.25">
      <c r="A195" t="str">
        <f t="shared" si="5"/>
        <v>2002Chronic rheumatic heart disease mortality, 15+ yearsMnonMaori</v>
      </c>
      <c r="B195" s="6">
        <v>2002</v>
      </c>
      <c r="C195" s="6" t="s">
        <v>140</v>
      </c>
      <c r="D195" s="6" t="s">
        <v>73</v>
      </c>
      <c r="E195" s="6" t="s">
        <v>72</v>
      </c>
      <c r="F195" s="7">
        <v>0.86716723819074071</v>
      </c>
      <c r="G195" s="7">
        <v>1.0560990819471758</v>
      </c>
      <c r="H195" s="7">
        <v>1.2739698187011947</v>
      </c>
      <c r="I195" s="7"/>
      <c r="J195" s="7"/>
      <c r="K195" s="7"/>
    </row>
    <row r="196" spans="1:11" x14ac:dyDescent="0.25">
      <c r="A196" t="str">
        <f t="shared" si="5"/>
        <v>2003Chronic rheumatic heart disease mortality, 15+ yearsMnonMaori</v>
      </c>
      <c r="B196" s="6">
        <v>2003</v>
      </c>
      <c r="C196" s="6" t="s">
        <v>140</v>
      </c>
      <c r="D196" s="6" t="s">
        <v>73</v>
      </c>
      <c r="E196" s="6" t="s">
        <v>72</v>
      </c>
      <c r="F196" s="7">
        <v>0.87927714416134772</v>
      </c>
      <c r="G196" s="7">
        <v>1.0678654937573362</v>
      </c>
      <c r="H196" s="7">
        <v>1.2849196747170946</v>
      </c>
      <c r="I196" s="7"/>
      <c r="J196" s="7"/>
      <c r="K196" s="7"/>
    </row>
    <row r="197" spans="1:11" x14ac:dyDescent="0.25">
      <c r="A197" t="str">
        <f t="shared" si="5"/>
        <v>2004Chronic rheumatic heart disease mortality, 15+ yearsMnonMaori</v>
      </c>
      <c r="B197" s="6">
        <v>2004</v>
      </c>
      <c r="C197" s="6" t="s">
        <v>140</v>
      </c>
      <c r="D197" s="6" t="s">
        <v>73</v>
      </c>
      <c r="E197" s="6" t="s">
        <v>72</v>
      </c>
      <c r="F197" s="7">
        <v>1.1627820464589638</v>
      </c>
      <c r="G197" s="7">
        <v>1.3804981080868823</v>
      </c>
      <c r="H197" s="7">
        <v>1.6271413603545581</v>
      </c>
      <c r="I197" s="7"/>
      <c r="J197" s="7"/>
      <c r="K197" s="7"/>
    </row>
    <row r="198" spans="1:11" x14ac:dyDescent="0.25">
      <c r="A198" t="str">
        <f t="shared" si="5"/>
        <v>2005Chronic rheumatic heart disease mortality, 15+ yearsMnonMaori</v>
      </c>
      <c r="B198" s="6">
        <v>2005</v>
      </c>
      <c r="C198" s="6" t="s">
        <v>140</v>
      </c>
      <c r="D198" s="6" t="s">
        <v>73</v>
      </c>
      <c r="E198" s="6" t="s">
        <v>72</v>
      </c>
      <c r="F198" s="7">
        <v>1.3270629187062497</v>
      </c>
      <c r="G198" s="7">
        <v>1.5530289954382832</v>
      </c>
      <c r="H198" s="7">
        <v>1.8064414401785773</v>
      </c>
      <c r="I198" s="7"/>
      <c r="J198" s="7"/>
      <c r="K198" s="7"/>
    </row>
    <row r="199" spans="1:11" x14ac:dyDescent="0.25">
      <c r="A199" t="str">
        <f t="shared" si="5"/>
        <v>2006Chronic rheumatic heart disease mortality, 15+ yearsMnonMaori</v>
      </c>
      <c r="B199" s="6">
        <v>2006</v>
      </c>
      <c r="C199" s="6" t="s">
        <v>140</v>
      </c>
      <c r="D199" s="6" t="s">
        <v>73</v>
      </c>
      <c r="E199" s="6" t="s">
        <v>72</v>
      </c>
      <c r="F199" s="7">
        <v>1.4227388274648864</v>
      </c>
      <c r="G199" s="7">
        <v>1.6543670183985886</v>
      </c>
      <c r="H199" s="7">
        <v>1.9129571600210624</v>
      </c>
      <c r="I199" s="7"/>
      <c r="J199" s="7"/>
      <c r="K199" s="7"/>
    </row>
    <row r="200" spans="1:11" x14ac:dyDescent="0.25">
      <c r="A200" t="str">
        <f t="shared" si="5"/>
        <v>2007Chronic rheumatic heart disease mortality, 15+ yearsMnonMaori</v>
      </c>
      <c r="B200" s="6">
        <v>2007</v>
      </c>
      <c r="C200" s="6" t="s">
        <v>140</v>
      </c>
      <c r="D200" s="6" t="s">
        <v>73</v>
      </c>
      <c r="E200" s="6" t="s">
        <v>72</v>
      </c>
      <c r="F200" s="7">
        <v>1.1849173775722335</v>
      </c>
      <c r="G200" s="7">
        <v>1.3945205033484704</v>
      </c>
      <c r="H200" s="7">
        <v>1.6305179888242649</v>
      </c>
      <c r="I200" s="7"/>
      <c r="J200" s="7"/>
      <c r="K200" s="7"/>
    </row>
    <row r="201" spans="1:11" x14ac:dyDescent="0.25">
      <c r="A201" t="str">
        <f t="shared" si="5"/>
        <v>2008Chronic rheumatic heart disease mortality, 15+ yearsMnonMaori</v>
      </c>
      <c r="B201" s="6">
        <v>2008</v>
      </c>
      <c r="C201" s="6" t="s">
        <v>140</v>
      </c>
      <c r="D201" s="6" t="s">
        <v>73</v>
      </c>
      <c r="E201" s="6" t="s">
        <v>72</v>
      </c>
      <c r="F201" s="7">
        <v>1.1185738382433752</v>
      </c>
      <c r="G201" s="7">
        <v>1.3263566180159065</v>
      </c>
      <c r="H201" s="7">
        <v>1.561540950510115</v>
      </c>
      <c r="I201" s="7"/>
      <c r="J201" s="7"/>
      <c r="K201" s="7"/>
    </row>
    <row r="202" spans="1:11" x14ac:dyDescent="0.25">
      <c r="A202" t="str">
        <f t="shared" si="5"/>
        <v>2009Chronic rheumatic heart disease mortality, 15+ yearsMnonMaori</v>
      </c>
      <c r="B202" s="6">
        <v>2009</v>
      </c>
      <c r="C202" s="6" t="s">
        <v>140</v>
      </c>
      <c r="D202" s="6" t="s">
        <v>73</v>
      </c>
      <c r="E202" s="6" t="s">
        <v>72</v>
      </c>
      <c r="F202" s="7">
        <v>0.78766121585190241</v>
      </c>
      <c r="G202" s="7">
        <v>0.96018847374085536</v>
      </c>
      <c r="H202" s="7">
        <v>1.1592738655608847</v>
      </c>
      <c r="I202" s="7"/>
      <c r="J202" s="7"/>
      <c r="K202" s="7"/>
    </row>
    <row r="203" spans="1:11" x14ac:dyDescent="0.25">
      <c r="A203" t="str">
        <f t="shared" si="5"/>
        <v>2010Chronic rheumatic heart disease mortality, 15+ yearsMnonMaori</v>
      </c>
      <c r="B203" s="6">
        <v>2010</v>
      </c>
      <c r="C203" s="6" t="s">
        <v>140</v>
      </c>
      <c r="D203" s="6" t="s">
        <v>73</v>
      </c>
      <c r="E203" s="6" t="s">
        <v>72</v>
      </c>
      <c r="F203" s="7">
        <v>0.73396956356789989</v>
      </c>
      <c r="G203" s="7">
        <v>0.9001559035110257</v>
      </c>
      <c r="H203" s="7">
        <v>1.0927278498386839</v>
      </c>
      <c r="I203" s="7"/>
      <c r="J203" s="7"/>
      <c r="K203" s="7"/>
    </row>
    <row r="204" spans="1:11" x14ac:dyDescent="0.25">
      <c r="A204" t="str">
        <f t="shared" si="5"/>
        <v>2011Chronic rheumatic heart disease mortality, 15+ yearsMnonMaori</v>
      </c>
      <c r="B204" s="6">
        <v>2011</v>
      </c>
      <c r="C204" s="6" t="s">
        <v>140</v>
      </c>
      <c r="D204" s="6" t="s">
        <v>73</v>
      </c>
      <c r="E204" s="6" t="s">
        <v>72</v>
      </c>
      <c r="F204" s="7">
        <v>0.6845076317516422</v>
      </c>
      <c r="G204" s="7">
        <v>0.84409925361107663</v>
      </c>
      <c r="H204" s="7">
        <v>1.0297295057198472</v>
      </c>
      <c r="I204" s="7"/>
      <c r="J204" s="7"/>
      <c r="K204" s="7"/>
    </row>
    <row r="205" spans="1:11" x14ac:dyDescent="0.25">
      <c r="A205" t="str">
        <f t="shared" si="5"/>
        <v>2012Chronic rheumatic heart disease mortality, 15+ yearsMnonMaori</v>
      </c>
      <c r="B205" s="6">
        <v>2012</v>
      </c>
      <c r="C205" s="6" t="s">
        <v>140</v>
      </c>
      <c r="D205" s="6" t="s">
        <v>73</v>
      </c>
      <c r="E205" s="6" t="s">
        <v>72</v>
      </c>
      <c r="F205" s="7">
        <v>0.72421840042678409</v>
      </c>
      <c r="G205" s="7">
        <v>0.8787548856866817</v>
      </c>
      <c r="H205" s="7">
        <v>1.0565057318790898</v>
      </c>
      <c r="I205" s="7"/>
      <c r="J205" s="7"/>
      <c r="K205" s="7"/>
    </row>
    <row r="206" spans="1:11" x14ac:dyDescent="0.25">
      <c r="A206" t="str">
        <f t="shared" ref="A206:A239" si="6">B206&amp;C206&amp;D206&amp;E206</f>
        <v>1996Heart failure mortality, 35+ yearsTMaori</v>
      </c>
      <c r="B206" s="6">
        <v>1996</v>
      </c>
      <c r="C206" s="6" t="s">
        <v>138</v>
      </c>
      <c r="D206" s="6" t="s">
        <v>74</v>
      </c>
      <c r="E206" s="6" t="s">
        <v>9</v>
      </c>
      <c r="F206" s="7">
        <v>15.610764199116248</v>
      </c>
      <c r="G206" s="7">
        <v>19.516604217762353</v>
      </c>
      <c r="H206" s="7">
        <v>24.102847439533718</v>
      </c>
      <c r="I206" s="7">
        <v>3.1538240995656359</v>
      </c>
      <c r="J206" s="7">
        <v>3.9315028884440517</v>
      </c>
      <c r="K206" s="7">
        <v>4.900943893469746</v>
      </c>
    </row>
    <row r="207" spans="1:11" x14ac:dyDescent="0.25">
      <c r="A207" t="str">
        <f t="shared" si="6"/>
        <v>1997Heart failure mortality, 35+ yearsTMaori</v>
      </c>
      <c r="B207" s="6">
        <v>1997</v>
      </c>
      <c r="C207" s="6" t="s">
        <v>138</v>
      </c>
      <c r="D207" s="6" t="s">
        <v>74</v>
      </c>
      <c r="E207" s="6" t="s">
        <v>9</v>
      </c>
      <c r="F207" s="7">
        <v>11.252610616196359</v>
      </c>
      <c r="G207" s="7">
        <v>14.519754905145685</v>
      </c>
      <c r="H207" s="7">
        <v>18.439575473058589</v>
      </c>
      <c r="I207" s="7">
        <v>2.7389210686094745</v>
      </c>
      <c r="J207" s="7">
        <v>3.5132758116259537</v>
      </c>
      <c r="K207" s="7">
        <v>4.506558100567128</v>
      </c>
    </row>
    <row r="208" spans="1:11" x14ac:dyDescent="0.25">
      <c r="A208" t="str">
        <f t="shared" si="6"/>
        <v>1998Heart failure mortality, 35+ yearsTMaori</v>
      </c>
      <c r="B208" s="6">
        <v>1998</v>
      </c>
      <c r="C208" s="6" t="s">
        <v>138</v>
      </c>
      <c r="D208" s="6" t="s">
        <v>74</v>
      </c>
      <c r="E208" s="6" t="s">
        <v>9</v>
      </c>
      <c r="F208" s="7">
        <v>10.682324547940338</v>
      </c>
      <c r="G208" s="7">
        <v>13.783888871980167</v>
      </c>
      <c r="H208" s="7">
        <v>17.505051622948212</v>
      </c>
      <c r="I208" s="7">
        <v>2.6941825827210617</v>
      </c>
      <c r="J208" s="7">
        <v>3.4585533384827674</v>
      </c>
      <c r="K208" s="7">
        <v>4.439784917267696</v>
      </c>
    </row>
    <row r="209" spans="1:11" x14ac:dyDescent="0.25">
      <c r="A209" t="str">
        <f t="shared" si="6"/>
        <v>1999Heart failure mortality, 35+ yearsTMaori</v>
      </c>
      <c r="B209" s="6">
        <v>1999</v>
      </c>
      <c r="C209" s="6" t="s">
        <v>138</v>
      </c>
      <c r="D209" s="6" t="s">
        <v>74</v>
      </c>
      <c r="E209" s="6" t="s">
        <v>9</v>
      </c>
      <c r="F209" s="7">
        <v>9.0286238865568897</v>
      </c>
      <c r="G209" s="7">
        <v>11.803345287252082</v>
      </c>
      <c r="H209" s="7">
        <v>15.161890810523722</v>
      </c>
      <c r="I209" s="7">
        <v>2.3203472285893976</v>
      </c>
      <c r="J209" s="7">
        <v>3.0100793766643186</v>
      </c>
      <c r="K209" s="7">
        <v>3.9048370615323926</v>
      </c>
    </row>
    <row r="210" spans="1:11" x14ac:dyDescent="0.25">
      <c r="A210" t="str">
        <f t="shared" si="6"/>
        <v>2000Heart failure mortality, 35+ yearsTMaori</v>
      </c>
      <c r="B210" s="6">
        <v>2000</v>
      </c>
      <c r="C210" s="6" t="s">
        <v>138</v>
      </c>
      <c r="D210" s="6" t="s">
        <v>74</v>
      </c>
      <c r="E210" s="6" t="s">
        <v>9</v>
      </c>
      <c r="F210" s="7">
        <v>7.8225845340550233</v>
      </c>
      <c r="G210" s="7">
        <v>10.328340897961311</v>
      </c>
      <c r="H210" s="7">
        <v>13.381563612670526</v>
      </c>
      <c r="I210" s="7">
        <v>1.8853414942623432</v>
      </c>
      <c r="J210" s="7">
        <v>2.46630801542091</v>
      </c>
      <c r="K210" s="7">
        <v>3.2262989200846759</v>
      </c>
    </row>
    <row r="211" spans="1:11" x14ac:dyDescent="0.25">
      <c r="A211" t="str">
        <f t="shared" si="6"/>
        <v>2001Heart failure mortality, 35+ yearsTMaori</v>
      </c>
      <c r="B211" s="6">
        <v>2001</v>
      </c>
      <c r="C211" s="6" t="s">
        <v>138</v>
      </c>
      <c r="D211" s="6" t="s">
        <v>74</v>
      </c>
      <c r="E211" s="6" t="s">
        <v>9</v>
      </c>
      <c r="F211" s="7">
        <v>8.0108741916732349</v>
      </c>
      <c r="G211" s="7">
        <v>10.472815716450743</v>
      </c>
      <c r="H211" s="7">
        <v>13.452769914564625</v>
      </c>
      <c r="I211" s="7">
        <v>1.969257660225495</v>
      </c>
      <c r="J211" s="7">
        <v>2.5542136515890146</v>
      </c>
      <c r="K211" s="7">
        <v>3.3129272566682002</v>
      </c>
    </row>
    <row r="212" spans="1:11" x14ac:dyDescent="0.25">
      <c r="A212" t="str">
        <f t="shared" si="6"/>
        <v>2002Heart failure mortality, 35+ yearsTMaori</v>
      </c>
      <c r="B212" s="6">
        <v>2002</v>
      </c>
      <c r="C212" s="6" t="s">
        <v>138</v>
      </c>
      <c r="D212" s="6" t="s">
        <v>74</v>
      </c>
      <c r="E212" s="6" t="s">
        <v>9</v>
      </c>
      <c r="F212" s="7">
        <v>6.2285572597600281</v>
      </c>
      <c r="G212" s="7">
        <v>8.3653563427690276</v>
      </c>
      <c r="H212" s="7">
        <v>10.998898686016414</v>
      </c>
      <c r="I212" s="7">
        <v>1.5450090120477644</v>
      </c>
      <c r="J212" s="7">
        <v>2.0503356279266787</v>
      </c>
      <c r="K212" s="7">
        <v>2.7209395895844288</v>
      </c>
    </row>
    <row r="213" spans="1:11" x14ac:dyDescent="0.25">
      <c r="A213" t="str">
        <f t="shared" si="6"/>
        <v>2003Heart failure mortality, 35+ yearsTMaori</v>
      </c>
      <c r="B213" s="6">
        <v>2003</v>
      </c>
      <c r="C213" s="6" t="s">
        <v>138</v>
      </c>
      <c r="D213" s="6" t="s">
        <v>74</v>
      </c>
      <c r="E213" s="6" t="s">
        <v>9</v>
      </c>
      <c r="F213" s="7">
        <v>5.8431732352859678</v>
      </c>
      <c r="G213" s="7">
        <v>7.8725700531828862</v>
      </c>
      <c r="H213" s="7">
        <v>10.379002167688167</v>
      </c>
      <c r="I213" s="7">
        <v>1.6774933207857159</v>
      </c>
      <c r="J213" s="7">
        <v>2.2332489948296215</v>
      </c>
      <c r="K213" s="7">
        <v>2.9731272316312296</v>
      </c>
    </row>
    <row r="214" spans="1:11" x14ac:dyDescent="0.25">
      <c r="A214" t="str">
        <f t="shared" si="6"/>
        <v>2004Heart failure mortality, 35+ yearsTMaori</v>
      </c>
      <c r="B214" s="6">
        <v>2004</v>
      </c>
      <c r="C214" s="6" t="s">
        <v>138</v>
      </c>
      <c r="D214" s="6" t="s">
        <v>74</v>
      </c>
      <c r="E214" s="6" t="s">
        <v>9</v>
      </c>
      <c r="F214" s="7">
        <v>4.3031730058858511</v>
      </c>
      <c r="G214" s="7">
        <v>6.0233548393213354</v>
      </c>
      <c r="H214" s="7">
        <v>8.2020997070449688</v>
      </c>
      <c r="I214" s="7">
        <v>1.3617810322022423</v>
      </c>
      <c r="J214" s="7">
        <v>1.874049262722473</v>
      </c>
      <c r="K214" s="7">
        <v>2.5790200891776394</v>
      </c>
    </row>
    <row r="215" spans="1:11" x14ac:dyDescent="0.25">
      <c r="A215" t="str">
        <f t="shared" si="6"/>
        <v>2005Heart failure mortality, 35+ yearsTMaori</v>
      </c>
      <c r="B215" s="6">
        <v>2005</v>
      </c>
      <c r="C215" s="6" t="s">
        <v>138</v>
      </c>
      <c r="D215" s="6" t="s">
        <v>74</v>
      </c>
      <c r="E215" s="6" t="s">
        <v>9</v>
      </c>
      <c r="F215" s="7">
        <v>4.9139280426415546</v>
      </c>
      <c r="G215" s="7">
        <v>6.687778433822646</v>
      </c>
      <c r="H215" s="7">
        <v>8.8933275564278755</v>
      </c>
      <c r="I215" s="7">
        <v>1.6711423974661057</v>
      </c>
      <c r="J215" s="7">
        <v>2.2484792764200319</v>
      </c>
      <c r="K215" s="7">
        <v>3.0252712540571447</v>
      </c>
    </row>
    <row r="216" spans="1:11" x14ac:dyDescent="0.25">
      <c r="A216" t="str">
        <f t="shared" si="6"/>
        <v>2006Heart failure mortality, 35+ yearsTMaori</v>
      </c>
      <c r="B216" s="6">
        <v>2006</v>
      </c>
      <c r="C216" s="6" t="s">
        <v>138</v>
      </c>
      <c r="D216" s="6" t="s">
        <v>74</v>
      </c>
      <c r="E216" s="6" t="s">
        <v>9</v>
      </c>
      <c r="F216" s="7">
        <v>4.1435453822979538</v>
      </c>
      <c r="G216" s="7">
        <v>5.7254621985132497</v>
      </c>
      <c r="H216" s="7">
        <v>7.7121600077698886</v>
      </c>
      <c r="I216" s="7">
        <v>1.4591162731595135</v>
      </c>
      <c r="J216" s="7">
        <v>1.9875556768216984</v>
      </c>
      <c r="K216" s="7">
        <v>2.7073768150855906</v>
      </c>
    </row>
    <row r="217" spans="1:11" x14ac:dyDescent="0.25">
      <c r="A217" t="str">
        <f t="shared" si="6"/>
        <v>2007Heart failure mortality, 35+ yearsTMaori</v>
      </c>
      <c r="B217" s="6">
        <v>2007</v>
      </c>
      <c r="C217" s="6" t="s">
        <v>138</v>
      </c>
      <c r="D217" s="6" t="s">
        <v>74</v>
      </c>
      <c r="E217" s="6" t="s">
        <v>9</v>
      </c>
      <c r="F217" s="7">
        <v>4.2845993173254326</v>
      </c>
      <c r="G217" s="7">
        <v>5.8312719810558384</v>
      </c>
      <c r="H217" s="7">
        <v>7.7543555474082133</v>
      </c>
      <c r="I217" s="7">
        <v>1.6567377305956941</v>
      </c>
      <c r="J217" s="7">
        <v>2.2286382558060174</v>
      </c>
      <c r="K217" s="7">
        <v>2.997956999178272</v>
      </c>
    </row>
    <row r="218" spans="1:11" x14ac:dyDescent="0.25">
      <c r="A218" t="str">
        <f t="shared" si="6"/>
        <v>2008Heart failure mortality, 35+ yearsTMaori</v>
      </c>
      <c r="B218" s="6">
        <v>2008</v>
      </c>
      <c r="C218" s="6" t="s">
        <v>138</v>
      </c>
      <c r="D218" s="6" t="s">
        <v>74</v>
      </c>
      <c r="E218" s="6" t="s">
        <v>9</v>
      </c>
      <c r="F218" s="7">
        <v>4.1501433793843896</v>
      </c>
      <c r="G218" s="7">
        <v>5.6286787549670425</v>
      </c>
      <c r="H218" s="7">
        <v>7.4628114229672624</v>
      </c>
      <c r="I218" s="7">
        <v>1.6769807110545119</v>
      </c>
      <c r="J218" s="7">
        <v>2.2536736775499322</v>
      </c>
      <c r="K218" s="7">
        <v>3.0286842367361833</v>
      </c>
    </row>
    <row r="219" spans="1:11" x14ac:dyDescent="0.25">
      <c r="A219" t="str">
        <f t="shared" si="6"/>
        <v>2009Heart failure mortality, 35+ yearsTMaori</v>
      </c>
      <c r="B219" s="6">
        <v>2009</v>
      </c>
      <c r="C219" s="6" t="s">
        <v>138</v>
      </c>
      <c r="D219" s="6" t="s">
        <v>74</v>
      </c>
      <c r="E219" s="6" t="s">
        <v>9</v>
      </c>
      <c r="F219" s="7">
        <v>4.238785729733026</v>
      </c>
      <c r="G219" s="7">
        <v>5.6929641345590145</v>
      </c>
      <c r="H219" s="7">
        <v>7.4851964666472277</v>
      </c>
      <c r="I219" s="7">
        <v>1.8577307533523624</v>
      </c>
      <c r="J219" s="7">
        <v>2.4841438675470351</v>
      </c>
      <c r="K219" s="7">
        <v>3.3217788657133092</v>
      </c>
    </row>
    <row r="220" spans="1:11" x14ac:dyDescent="0.25">
      <c r="A220" t="str">
        <f t="shared" si="6"/>
        <v>2010Heart failure mortality, 35+ yearsTMaori</v>
      </c>
      <c r="B220" s="6">
        <v>2010</v>
      </c>
      <c r="C220" s="6" t="s">
        <v>138</v>
      </c>
      <c r="D220" s="6" t="s">
        <v>74</v>
      </c>
      <c r="E220" s="6" t="s">
        <v>9</v>
      </c>
      <c r="F220" s="7">
        <v>3.7812977024626409</v>
      </c>
      <c r="G220" s="7">
        <v>5.1112051431182879</v>
      </c>
      <c r="H220" s="7">
        <v>6.7572842592327609</v>
      </c>
      <c r="I220" s="7">
        <v>1.7090905167335702</v>
      </c>
      <c r="J220" s="7">
        <v>2.3000153579388272</v>
      </c>
      <c r="K220" s="7">
        <v>3.0952548124044972</v>
      </c>
    </row>
    <row r="221" spans="1:11" x14ac:dyDescent="0.25">
      <c r="A221" t="str">
        <f t="shared" si="6"/>
        <v>2011Heart failure mortality, 35+ yearsTMaori</v>
      </c>
      <c r="B221" s="6">
        <v>2011</v>
      </c>
      <c r="C221" s="6" t="s">
        <v>138</v>
      </c>
      <c r="D221" s="6" t="s">
        <v>74</v>
      </c>
      <c r="E221" s="6" t="s">
        <v>9</v>
      </c>
      <c r="F221" s="7">
        <v>3.4925931900486202</v>
      </c>
      <c r="G221" s="7">
        <v>4.7368688961983052</v>
      </c>
      <c r="H221" s="7">
        <v>6.280400933603115</v>
      </c>
      <c r="I221" s="7">
        <v>1.7916648052426973</v>
      </c>
      <c r="J221" s="7">
        <v>2.4205460373532759</v>
      </c>
      <c r="K221" s="7">
        <v>3.270166998761237</v>
      </c>
    </row>
    <row r="222" spans="1:11" x14ac:dyDescent="0.25">
      <c r="A222" t="str">
        <f t="shared" si="6"/>
        <v>2012Heart failure mortality, 35+ yearsTMaori</v>
      </c>
      <c r="B222" s="6">
        <v>2012</v>
      </c>
      <c r="C222" s="6" t="s">
        <v>138</v>
      </c>
      <c r="D222" s="6" t="s">
        <v>74</v>
      </c>
      <c r="E222" s="6" t="s">
        <v>9</v>
      </c>
      <c r="F222" s="7">
        <v>3.6548508860344779</v>
      </c>
      <c r="G222" s="7">
        <v>4.8937022180631971</v>
      </c>
      <c r="H222" s="7">
        <v>6.4174393839892012</v>
      </c>
      <c r="I222" s="7">
        <v>1.9007017879648118</v>
      </c>
      <c r="J222" s="7">
        <v>2.5468925515697731</v>
      </c>
      <c r="K222" s="7">
        <v>3.4127719089417088</v>
      </c>
    </row>
    <row r="223" spans="1:11" x14ac:dyDescent="0.25">
      <c r="A223" t="str">
        <f t="shared" si="6"/>
        <v>1996Heart failure mortality, 35+ yearsTnonMaori</v>
      </c>
      <c r="B223" s="6">
        <v>1996</v>
      </c>
      <c r="C223" s="6" t="s">
        <v>138</v>
      </c>
      <c r="D223" s="6" t="s">
        <v>74</v>
      </c>
      <c r="E223" s="6" t="s">
        <v>72</v>
      </c>
      <c r="F223" s="7">
        <v>4.6796476933787865</v>
      </c>
      <c r="G223" s="7">
        <v>4.9641586872867158</v>
      </c>
      <c r="H223" s="7">
        <v>5.2614439012134753</v>
      </c>
      <c r="I223" s="7"/>
      <c r="J223" s="7"/>
      <c r="K223" s="7"/>
    </row>
    <row r="224" spans="1:11" x14ac:dyDescent="0.25">
      <c r="A224" t="str">
        <f t="shared" si="6"/>
        <v>1997Heart failure mortality, 35+ yearsTnonMaori</v>
      </c>
      <c r="B224" s="6">
        <v>1997</v>
      </c>
      <c r="C224" s="6" t="s">
        <v>138</v>
      </c>
      <c r="D224" s="6" t="s">
        <v>74</v>
      </c>
      <c r="E224" s="6" t="s">
        <v>72</v>
      </c>
      <c r="F224" s="7">
        <v>3.8803627539757959</v>
      </c>
      <c r="G224" s="7">
        <v>4.1328252274124475</v>
      </c>
      <c r="H224" s="7">
        <v>4.3974012069362933</v>
      </c>
      <c r="I224" s="7"/>
      <c r="J224" s="7"/>
      <c r="K224" s="7"/>
    </row>
    <row r="225" spans="1:11" x14ac:dyDescent="0.25">
      <c r="A225" t="str">
        <f t="shared" si="6"/>
        <v>1998Heart failure mortality, 35+ yearsTnonMaori</v>
      </c>
      <c r="B225" s="6">
        <v>1998</v>
      </c>
      <c r="C225" s="6" t="s">
        <v>138</v>
      </c>
      <c r="D225" s="6" t="s">
        <v>74</v>
      </c>
      <c r="E225" s="6" t="s">
        <v>72</v>
      </c>
      <c r="F225" s="7">
        <v>3.7388064098508358</v>
      </c>
      <c r="G225" s="7">
        <v>3.9854492682269931</v>
      </c>
      <c r="H225" s="7">
        <v>4.2440878100881454</v>
      </c>
      <c r="I225" s="7"/>
      <c r="J225" s="7"/>
      <c r="K225" s="7"/>
    </row>
    <row r="226" spans="1:11" x14ac:dyDescent="0.25">
      <c r="A226" t="str">
        <f t="shared" si="6"/>
        <v>1999Heart failure mortality, 35+ yearsTnonMaori</v>
      </c>
      <c r="B226" s="6">
        <v>1999</v>
      </c>
      <c r="C226" s="6" t="s">
        <v>138</v>
      </c>
      <c r="D226" s="6" t="s">
        <v>74</v>
      </c>
      <c r="E226" s="6" t="s">
        <v>72</v>
      </c>
      <c r="F226" s="7">
        <v>3.6841769053155273</v>
      </c>
      <c r="G226" s="7">
        <v>3.9212737639936264</v>
      </c>
      <c r="H226" s="7">
        <v>4.1696259745498745</v>
      </c>
      <c r="I226" s="7"/>
      <c r="J226" s="7"/>
      <c r="K226" s="7"/>
    </row>
    <row r="227" spans="1:11" x14ac:dyDescent="0.25">
      <c r="A227" t="str">
        <f t="shared" si="6"/>
        <v>2000Heart failure mortality, 35+ yearsTnonMaori</v>
      </c>
      <c r="B227" s="6">
        <v>2000</v>
      </c>
      <c r="C227" s="6" t="s">
        <v>138</v>
      </c>
      <c r="D227" s="6" t="s">
        <v>74</v>
      </c>
      <c r="E227" s="6" t="s">
        <v>72</v>
      </c>
      <c r="F227" s="7">
        <v>3.9424904324872596</v>
      </c>
      <c r="G227" s="7">
        <v>4.1877741277172289</v>
      </c>
      <c r="H227" s="7">
        <v>4.4443224341001581</v>
      </c>
      <c r="I227" s="7"/>
      <c r="J227" s="7"/>
      <c r="K227" s="7"/>
    </row>
    <row r="228" spans="1:11" x14ac:dyDescent="0.25">
      <c r="A228" t="str">
        <f t="shared" si="6"/>
        <v>2001Heart failure mortality, 35+ yearsTnonMaori</v>
      </c>
      <c r="B228" s="6">
        <v>2001</v>
      </c>
      <c r="C228" s="6" t="s">
        <v>138</v>
      </c>
      <c r="D228" s="6" t="s">
        <v>74</v>
      </c>
      <c r="E228" s="6" t="s">
        <v>72</v>
      </c>
      <c r="F228" s="7">
        <v>3.8620971615413051</v>
      </c>
      <c r="G228" s="7">
        <v>4.1002113155003483</v>
      </c>
      <c r="H228" s="7">
        <v>4.3491641361381612</v>
      </c>
      <c r="I228" s="7"/>
      <c r="J228" s="7"/>
      <c r="K228" s="7"/>
    </row>
    <row r="229" spans="1:11" x14ac:dyDescent="0.25">
      <c r="A229" t="str">
        <f t="shared" si="6"/>
        <v>2002Heart failure mortality, 35+ yearsTnonMaori</v>
      </c>
      <c r="B229" s="6">
        <v>2002</v>
      </c>
      <c r="C229" s="6" t="s">
        <v>138</v>
      </c>
      <c r="D229" s="6" t="s">
        <v>74</v>
      </c>
      <c r="E229" s="6" t="s">
        <v>72</v>
      </c>
      <c r="F229" s="7">
        <v>3.8437887916290778</v>
      </c>
      <c r="G229" s="7">
        <v>4.0799936502240692</v>
      </c>
      <c r="H229" s="7">
        <v>4.3269155624705702</v>
      </c>
      <c r="I229" s="7"/>
      <c r="J229" s="7"/>
      <c r="K229" s="7"/>
    </row>
    <row r="230" spans="1:11" x14ac:dyDescent="0.25">
      <c r="A230" t="str">
        <f t="shared" si="6"/>
        <v>2003Heart failure mortality, 35+ yearsTnonMaori</v>
      </c>
      <c r="B230" s="6">
        <v>2003</v>
      </c>
      <c r="C230" s="6" t="s">
        <v>138</v>
      </c>
      <c r="D230" s="6" t="s">
        <v>74</v>
      </c>
      <c r="E230" s="6" t="s">
        <v>72</v>
      </c>
      <c r="F230" s="7">
        <v>3.3126331553770338</v>
      </c>
      <c r="G230" s="7">
        <v>3.5251644896781871</v>
      </c>
      <c r="H230" s="7">
        <v>3.7477546750879034</v>
      </c>
      <c r="I230" s="7"/>
      <c r="J230" s="7"/>
      <c r="K230" s="7"/>
    </row>
    <row r="231" spans="1:11" x14ac:dyDescent="0.25">
      <c r="A231" t="str">
        <f t="shared" si="6"/>
        <v>2004Heart failure mortality, 35+ yearsTnonMaori</v>
      </c>
      <c r="B231" s="6">
        <v>2004</v>
      </c>
      <c r="C231" s="6" t="s">
        <v>138</v>
      </c>
      <c r="D231" s="6" t="s">
        <v>74</v>
      </c>
      <c r="E231" s="6" t="s">
        <v>72</v>
      </c>
      <c r="F231" s="7">
        <v>3.0148765127453974</v>
      </c>
      <c r="G231" s="7">
        <v>3.2140856481921261</v>
      </c>
      <c r="H231" s="7">
        <v>3.4229988731910983</v>
      </c>
      <c r="I231" s="7"/>
      <c r="J231" s="7"/>
      <c r="K231" s="7"/>
    </row>
    <row r="232" spans="1:11" x14ac:dyDescent="0.25">
      <c r="A232" t="str">
        <f t="shared" si="6"/>
        <v>2005Heart failure mortality, 35+ yearsTnonMaori</v>
      </c>
      <c r="B232" s="6">
        <v>2005</v>
      </c>
      <c r="C232" s="6" t="s">
        <v>138</v>
      </c>
      <c r="D232" s="6" t="s">
        <v>74</v>
      </c>
      <c r="E232" s="6" t="s">
        <v>72</v>
      </c>
      <c r="F232" s="7">
        <v>2.7862421449678427</v>
      </c>
      <c r="G232" s="7">
        <v>2.9743562700167496</v>
      </c>
      <c r="H232" s="7">
        <v>3.1718293468993788</v>
      </c>
      <c r="I232" s="7"/>
      <c r="J232" s="7"/>
      <c r="K232" s="7"/>
    </row>
    <row r="233" spans="1:11" x14ac:dyDescent="0.25">
      <c r="A233" t="str">
        <f t="shared" si="6"/>
        <v>2006Heart failure mortality, 35+ yearsTnonMaori</v>
      </c>
      <c r="B233" s="6">
        <v>2006</v>
      </c>
      <c r="C233" s="6" t="s">
        <v>138</v>
      </c>
      <c r="D233" s="6" t="s">
        <v>74</v>
      </c>
      <c r="E233" s="6" t="s">
        <v>72</v>
      </c>
      <c r="F233" s="7">
        <v>2.6997068163887072</v>
      </c>
      <c r="G233" s="7">
        <v>2.8806550001501541</v>
      </c>
      <c r="H233" s="7">
        <v>3.0705416718193148</v>
      </c>
      <c r="I233" s="7"/>
      <c r="J233" s="7"/>
      <c r="K233" s="7"/>
    </row>
    <row r="234" spans="1:11" x14ac:dyDescent="0.25">
      <c r="A234" t="str">
        <f t="shared" si="6"/>
        <v>2007Heart failure mortality, 35+ yearsTnonMaori</v>
      </c>
      <c r="B234" s="6">
        <v>2007</v>
      </c>
      <c r="C234" s="6" t="s">
        <v>138</v>
      </c>
      <c r="D234" s="6" t="s">
        <v>74</v>
      </c>
      <c r="E234" s="6" t="s">
        <v>72</v>
      </c>
      <c r="F234" s="7">
        <v>2.448802810066689</v>
      </c>
      <c r="G234" s="7">
        <v>2.6165179413322419</v>
      </c>
      <c r="H234" s="7">
        <v>2.7926947623005387</v>
      </c>
      <c r="I234" s="7"/>
      <c r="J234" s="7"/>
      <c r="K234" s="7"/>
    </row>
    <row r="235" spans="1:11" x14ac:dyDescent="0.25">
      <c r="A235" t="str">
        <f t="shared" si="6"/>
        <v>2008Heart failure mortality, 35+ yearsTnonMaori</v>
      </c>
      <c r="B235" s="6">
        <v>2008</v>
      </c>
      <c r="C235" s="6" t="s">
        <v>138</v>
      </c>
      <c r="D235" s="6" t="s">
        <v>74</v>
      </c>
      <c r="E235" s="6" t="s">
        <v>72</v>
      </c>
      <c r="F235" s="7">
        <v>2.3356984511505652</v>
      </c>
      <c r="G235" s="7">
        <v>2.4975571268535322</v>
      </c>
      <c r="H235" s="7">
        <v>2.6676763322203834</v>
      </c>
      <c r="I235" s="7"/>
      <c r="J235" s="7"/>
      <c r="K235" s="7"/>
    </row>
    <row r="236" spans="1:11" x14ac:dyDescent="0.25">
      <c r="A236" t="str">
        <f t="shared" si="6"/>
        <v>2009Heart failure mortality, 35+ yearsTnonMaori</v>
      </c>
      <c r="B236" s="6">
        <v>2009</v>
      </c>
      <c r="C236" s="6" t="s">
        <v>138</v>
      </c>
      <c r="D236" s="6" t="s">
        <v>74</v>
      </c>
      <c r="E236" s="6" t="s">
        <v>72</v>
      </c>
      <c r="F236" s="7">
        <v>2.1387148808903675</v>
      </c>
      <c r="G236" s="7">
        <v>2.2917207851494226</v>
      </c>
      <c r="H236" s="7">
        <v>2.4527823497520034</v>
      </c>
      <c r="I236" s="7"/>
      <c r="J236" s="7"/>
      <c r="K236" s="7"/>
    </row>
    <row r="237" spans="1:11" x14ac:dyDescent="0.25">
      <c r="A237" t="str">
        <f t="shared" si="6"/>
        <v>2010Heart failure mortality, 35+ yearsTnonMaori</v>
      </c>
      <c r="B237" s="6">
        <v>2010</v>
      </c>
      <c r="C237" s="6" t="s">
        <v>138</v>
      </c>
      <c r="D237" s="6" t="s">
        <v>74</v>
      </c>
      <c r="E237" s="6" t="s">
        <v>72</v>
      </c>
      <c r="F237" s="7">
        <v>2.0729975965304615</v>
      </c>
      <c r="G237" s="7">
        <v>2.2222482669414547</v>
      </c>
      <c r="H237" s="7">
        <v>2.3794058579088677</v>
      </c>
      <c r="I237" s="7"/>
      <c r="J237" s="7"/>
      <c r="K237" s="7"/>
    </row>
    <row r="238" spans="1:11" x14ac:dyDescent="0.25">
      <c r="A238" t="str">
        <f t="shared" si="6"/>
        <v>2011Heart failure mortality, 35+ yearsTnonMaori</v>
      </c>
      <c r="B238" s="6">
        <v>2011</v>
      </c>
      <c r="C238" s="6" t="s">
        <v>138</v>
      </c>
      <c r="D238" s="6" t="s">
        <v>74</v>
      </c>
      <c r="E238" s="6" t="s">
        <v>72</v>
      </c>
      <c r="F238" s="7">
        <v>1.8200017768907122</v>
      </c>
      <c r="G238" s="7">
        <v>1.9569422862032368</v>
      </c>
      <c r="H238" s="7">
        <v>2.1014565406561658</v>
      </c>
      <c r="I238" s="7"/>
      <c r="J238" s="7"/>
      <c r="K238" s="7"/>
    </row>
    <row r="239" spans="1:11" x14ac:dyDescent="0.25">
      <c r="A239" t="str">
        <f t="shared" si="6"/>
        <v>2012Heart failure mortality, 35+ yearsTnonMaori</v>
      </c>
      <c r="B239" s="6">
        <v>2012</v>
      </c>
      <c r="C239" s="6" t="s">
        <v>138</v>
      </c>
      <c r="D239" s="6" t="s">
        <v>74</v>
      </c>
      <c r="E239" s="6" t="s">
        <v>72</v>
      </c>
      <c r="F239" s="7">
        <v>1.7856566688443105</v>
      </c>
      <c r="G239" s="7">
        <v>1.9214403901911652</v>
      </c>
      <c r="H239" s="7">
        <v>2.0648117055245661</v>
      </c>
      <c r="I239" s="7"/>
      <c r="J239" s="7"/>
      <c r="K239" s="7"/>
    </row>
    <row r="240" spans="1:11" x14ac:dyDescent="0.25">
      <c r="A240" t="str">
        <f t="shared" ref="A240:A281" si="7">B240&amp;C240&amp;D240&amp;E240</f>
        <v>1996Heart failure mortality, 35+ yearsFMaori</v>
      </c>
      <c r="B240" s="6">
        <v>1996</v>
      </c>
      <c r="C240" s="6" t="s">
        <v>138</v>
      </c>
      <c r="D240" s="6" t="s">
        <v>71</v>
      </c>
      <c r="E240" s="6" t="s">
        <v>9</v>
      </c>
      <c r="F240" s="7">
        <v>12.912858625776757</v>
      </c>
      <c r="G240" s="7">
        <v>17.574196587145654</v>
      </c>
      <c r="H240" s="7">
        <v>23.369955858601624</v>
      </c>
      <c r="I240" s="7">
        <v>2.7847644180058704</v>
      </c>
      <c r="J240" s="7">
        <v>3.7523812438861297</v>
      </c>
      <c r="K240" s="7">
        <v>5.0562140583335822</v>
      </c>
    </row>
    <row r="241" spans="1:11" x14ac:dyDescent="0.25">
      <c r="A241" t="str">
        <f t="shared" si="7"/>
        <v>1997Heart failure mortality, 35+ yearsFMaori</v>
      </c>
      <c r="B241" s="6">
        <v>1997</v>
      </c>
      <c r="C241" s="6" t="s">
        <v>138</v>
      </c>
      <c r="D241" s="6" t="s">
        <v>71</v>
      </c>
      <c r="E241" s="6" t="s">
        <v>9</v>
      </c>
      <c r="F241" s="7">
        <v>9.9951638363408328</v>
      </c>
      <c r="G241" s="7">
        <v>14.055963121871354</v>
      </c>
      <c r="H241" s="7">
        <v>19.214964304798158</v>
      </c>
      <c r="I241" s="7">
        <v>2.513182096806672</v>
      </c>
      <c r="J241" s="7">
        <v>3.4849007190262902</v>
      </c>
      <c r="K241" s="7">
        <v>4.8323330955210846</v>
      </c>
    </row>
    <row r="242" spans="1:11" x14ac:dyDescent="0.25">
      <c r="A242" t="str">
        <f t="shared" si="7"/>
        <v>1998Heart failure mortality, 35+ yearsFMaori</v>
      </c>
      <c r="B242" s="6">
        <v>1998</v>
      </c>
      <c r="C242" s="6" t="s">
        <v>138</v>
      </c>
      <c r="D242" s="6" t="s">
        <v>71</v>
      </c>
      <c r="E242" s="6" t="s">
        <v>9</v>
      </c>
      <c r="F242" s="7">
        <v>9.6086925731318082</v>
      </c>
      <c r="G242" s="7">
        <v>13.512477701094319</v>
      </c>
      <c r="H242" s="7">
        <v>18.472001843253327</v>
      </c>
      <c r="I242" s="7">
        <v>2.5003210238500597</v>
      </c>
      <c r="J242" s="7">
        <v>3.4674609191932739</v>
      </c>
      <c r="K242" s="7">
        <v>4.8086966079335278</v>
      </c>
    </row>
    <row r="243" spans="1:11" x14ac:dyDescent="0.25">
      <c r="A243" t="str">
        <f t="shared" si="7"/>
        <v>1999Heart failure mortality, 35+ yearsFMaori</v>
      </c>
      <c r="B243" s="6">
        <v>1999</v>
      </c>
      <c r="C243" s="6" t="s">
        <v>138</v>
      </c>
      <c r="D243" s="6" t="s">
        <v>71</v>
      </c>
      <c r="E243" s="6" t="s">
        <v>9</v>
      </c>
      <c r="F243" s="7">
        <v>9.2060440297044757</v>
      </c>
      <c r="G243" s="7">
        <v>12.886135366038008</v>
      </c>
      <c r="H243" s="7">
        <v>17.547258949570843</v>
      </c>
      <c r="I243" s="7">
        <v>2.4802052795333127</v>
      </c>
      <c r="J243" s="7">
        <v>3.4265149496585998</v>
      </c>
      <c r="K243" s="7">
        <v>4.7338842462439716</v>
      </c>
    </row>
    <row r="244" spans="1:11" x14ac:dyDescent="0.25">
      <c r="A244" t="str">
        <f t="shared" si="7"/>
        <v>2000Heart failure mortality, 35+ yearsFMaori</v>
      </c>
      <c r="B244" s="6">
        <v>2000</v>
      </c>
      <c r="C244" s="6" t="s">
        <v>138</v>
      </c>
      <c r="D244" s="6" t="s">
        <v>71</v>
      </c>
      <c r="E244" s="6" t="s">
        <v>9</v>
      </c>
      <c r="F244" s="7">
        <v>7.1994878378192544</v>
      </c>
      <c r="G244" s="7">
        <v>10.336122213291075</v>
      </c>
      <c r="H244" s="7">
        <v>14.375043880155751</v>
      </c>
      <c r="I244" s="7">
        <v>1.7498046041383246</v>
      </c>
      <c r="J244" s="7">
        <v>2.4698798618998907</v>
      </c>
      <c r="K244" s="7">
        <v>3.4862787066574579</v>
      </c>
    </row>
    <row r="245" spans="1:11" x14ac:dyDescent="0.25">
      <c r="A245" t="str">
        <f t="shared" si="7"/>
        <v>2001Heart failure mortality, 35+ yearsFMaori</v>
      </c>
      <c r="B245" s="6">
        <v>2001</v>
      </c>
      <c r="C245" s="6" t="s">
        <v>138</v>
      </c>
      <c r="D245" s="6" t="s">
        <v>71</v>
      </c>
      <c r="E245" s="6" t="s">
        <v>9</v>
      </c>
      <c r="F245" s="7">
        <v>6.9039604597488813</v>
      </c>
      <c r="G245" s="7">
        <v>9.8573410130484937</v>
      </c>
      <c r="H245" s="7">
        <v>13.646714965256328</v>
      </c>
      <c r="I245" s="7">
        <v>1.8109385081668341</v>
      </c>
      <c r="J245" s="7">
        <v>2.5447703559130677</v>
      </c>
      <c r="K245" s="7">
        <v>3.5759669006592953</v>
      </c>
    </row>
    <row r="246" spans="1:11" x14ac:dyDescent="0.25">
      <c r="A246" t="str">
        <f t="shared" si="7"/>
        <v>2002Heart failure mortality, 35+ yearsFMaori</v>
      </c>
      <c r="B246" s="6">
        <v>2002</v>
      </c>
      <c r="C246" s="6" t="s">
        <v>138</v>
      </c>
      <c r="D246" s="6" t="s">
        <v>71</v>
      </c>
      <c r="E246" s="6" t="s">
        <v>9</v>
      </c>
      <c r="F246" s="7">
        <v>5.4932830509648003</v>
      </c>
      <c r="G246" s="7">
        <v>8.0848790337587619</v>
      </c>
      <c r="H246" s="7">
        <v>11.475840433359179</v>
      </c>
      <c r="I246" s="7">
        <v>1.4074870213786761</v>
      </c>
      <c r="J246" s="7">
        <v>2.0271876125729436</v>
      </c>
      <c r="K246" s="7">
        <v>2.9197353539671163</v>
      </c>
    </row>
    <row r="247" spans="1:11" x14ac:dyDescent="0.25">
      <c r="A247" t="str">
        <f t="shared" si="7"/>
        <v>2003Heart failure mortality, 35+ yearsFMaori</v>
      </c>
      <c r="B247" s="6">
        <v>2003</v>
      </c>
      <c r="C247" s="6" t="s">
        <v>138</v>
      </c>
      <c r="D247" s="6" t="s">
        <v>71</v>
      </c>
      <c r="E247" s="6" t="s">
        <v>9</v>
      </c>
      <c r="F247" s="7">
        <v>5.2766430049720769</v>
      </c>
      <c r="G247" s="7">
        <v>7.7660335365453088</v>
      </c>
      <c r="H247" s="7">
        <v>11.023264701101683</v>
      </c>
      <c r="I247" s="7">
        <v>1.5551440834679093</v>
      </c>
      <c r="J247" s="7">
        <v>2.2409164581181833</v>
      </c>
      <c r="K247" s="7">
        <v>3.2290940920835696</v>
      </c>
    </row>
    <row r="248" spans="1:11" x14ac:dyDescent="0.25">
      <c r="A248" t="str">
        <f t="shared" si="7"/>
        <v>2004Heart failure mortality, 35+ yearsFMaori</v>
      </c>
      <c r="B248" s="6">
        <v>2004</v>
      </c>
      <c r="C248" s="6" t="s">
        <v>138</v>
      </c>
      <c r="D248" s="6" t="s">
        <v>71</v>
      </c>
      <c r="E248" s="6" t="s">
        <v>9</v>
      </c>
      <c r="F248" s="7">
        <v>3.743529680922586</v>
      </c>
      <c r="G248" s="7">
        <v>5.8427024118784958</v>
      </c>
      <c r="H248" s="7">
        <v>8.6934780558099298</v>
      </c>
      <c r="I248" s="7">
        <v>1.1827539077849776</v>
      </c>
      <c r="J248" s="7">
        <v>1.7905530364508722</v>
      </c>
      <c r="K248" s="7">
        <v>2.7106908336897231</v>
      </c>
    </row>
    <row r="249" spans="1:11" x14ac:dyDescent="0.25">
      <c r="A249" t="str">
        <f t="shared" si="7"/>
        <v>2005Heart failure mortality, 35+ yearsFMaori</v>
      </c>
      <c r="B249" s="6">
        <v>2005</v>
      </c>
      <c r="C249" s="6" t="s">
        <v>138</v>
      </c>
      <c r="D249" s="6" t="s">
        <v>71</v>
      </c>
      <c r="E249" s="6" t="s">
        <v>9</v>
      </c>
      <c r="F249" s="7">
        <v>3.1646539673742105</v>
      </c>
      <c r="G249" s="7">
        <v>5.0497540325705677</v>
      </c>
      <c r="H249" s="7">
        <v>7.6453882912187341</v>
      </c>
      <c r="I249" s="7">
        <v>1.0690796325911904</v>
      </c>
      <c r="J249" s="7">
        <v>1.6493446889340708</v>
      </c>
      <c r="K249" s="7">
        <v>2.5445605921063015</v>
      </c>
    </row>
    <row r="250" spans="1:11" x14ac:dyDescent="0.25">
      <c r="A250" t="str">
        <f t="shared" si="7"/>
        <v>2006Heart failure mortality, 35+ yearsFMaori</v>
      </c>
      <c r="B250" s="6">
        <v>2006</v>
      </c>
      <c r="C250" s="6" t="s">
        <v>138</v>
      </c>
      <c r="D250" s="6" t="s">
        <v>71</v>
      </c>
      <c r="E250" s="6" t="s">
        <v>9</v>
      </c>
      <c r="F250" s="7">
        <v>2.8328783023917623</v>
      </c>
      <c r="G250" s="7">
        <v>4.5764235423423818</v>
      </c>
      <c r="H250" s="7">
        <v>6.9955495172280235</v>
      </c>
      <c r="I250" s="7">
        <v>1.0142690657172408</v>
      </c>
      <c r="J250" s="7">
        <v>1.578349587045577</v>
      </c>
      <c r="K250" s="7">
        <v>2.4561405874735014</v>
      </c>
    </row>
    <row r="251" spans="1:11" x14ac:dyDescent="0.25">
      <c r="A251" t="str">
        <f t="shared" si="7"/>
        <v>2007Heart failure mortality, 35+ yearsFMaori</v>
      </c>
      <c r="B251" s="6">
        <v>2007</v>
      </c>
      <c r="C251" s="6" t="s">
        <v>138</v>
      </c>
      <c r="D251" s="6" t="s">
        <v>71</v>
      </c>
      <c r="E251" s="6" t="s">
        <v>9</v>
      </c>
      <c r="F251" s="7">
        <v>3.4870562295010266</v>
      </c>
      <c r="G251" s="7">
        <v>5.3381491116784758</v>
      </c>
      <c r="H251" s="7">
        <v>7.821625273762141</v>
      </c>
      <c r="I251" s="7">
        <v>1.3383771896973631</v>
      </c>
      <c r="J251" s="7">
        <v>1.9964727297035094</v>
      </c>
      <c r="K251" s="7">
        <v>2.9781614563761982</v>
      </c>
    </row>
    <row r="252" spans="1:11" x14ac:dyDescent="0.25">
      <c r="A252" t="str">
        <f t="shared" si="7"/>
        <v>2008Heart failure mortality, 35+ yearsFMaori</v>
      </c>
      <c r="B252" s="6">
        <v>2008</v>
      </c>
      <c r="C252" s="6" t="s">
        <v>138</v>
      </c>
      <c r="D252" s="6" t="s">
        <v>71</v>
      </c>
      <c r="E252" s="6" t="s">
        <v>9</v>
      </c>
      <c r="F252" s="7">
        <v>3.2662353871328249</v>
      </c>
      <c r="G252" s="7">
        <v>5.0001062164835846</v>
      </c>
      <c r="H252" s="7">
        <v>7.326314109282376</v>
      </c>
      <c r="I252" s="7">
        <v>1.3666859294803753</v>
      </c>
      <c r="J252" s="7">
        <v>2.0400925114692168</v>
      </c>
      <c r="K252" s="7">
        <v>3.0453064347674914</v>
      </c>
    </row>
    <row r="253" spans="1:11" x14ac:dyDescent="0.25">
      <c r="A253" t="str">
        <f t="shared" si="7"/>
        <v>2009Heart failure mortality, 35+ yearsFMaori</v>
      </c>
      <c r="B253" s="6">
        <v>2009</v>
      </c>
      <c r="C253" s="6" t="s">
        <v>138</v>
      </c>
      <c r="D253" s="6" t="s">
        <v>71</v>
      </c>
      <c r="E253" s="6" t="s">
        <v>9</v>
      </c>
      <c r="F253" s="7">
        <v>3.6221353976618325</v>
      </c>
      <c r="G253" s="7">
        <v>5.3685459340765576</v>
      </c>
      <c r="H253" s="7">
        <v>7.6639331361512903</v>
      </c>
      <c r="I253" s="7">
        <v>1.6535375545923172</v>
      </c>
      <c r="J253" s="7">
        <v>2.4114729115417077</v>
      </c>
      <c r="K253" s="7">
        <v>3.516824632708865</v>
      </c>
    </row>
    <row r="254" spans="1:11" x14ac:dyDescent="0.25">
      <c r="A254" t="str">
        <f t="shared" si="7"/>
        <v>2010Heart failure mortality, 35+ yearsFMaori</v>
      </c>
      <c r="B254" s="6">
        <v>2010</v>
      </c>
      <c r="C254" s="6" t="s">
        <v>138</v>
      </c>
      <c r="D254" s="6" t="s">
        <v>71</v>
      </c>
      <c r="E254" s="6" t="s">
        <v>9</v>
      </c>
      <c r="F254" s="7">
        <v>3.4314445707038779</v>
      </c>
      <c r="G254" s="7">
        <v>5.0503158143865479</v>
      </c>
      <c r="H254" s="7">
        <v>7.1685201698096002</v>
      </c>
      <c r="I254" s="7">
        <v>1.5747060870646281</v>
      </c>
      <c r="J254" s="7">
        <v>2.2850785614321838</v>
      </c>
      <c r="K254" s="7">
        <v>3.3159102354461631</v>
      </c>
    </row>
    <row r="255" spans="1:11" x14ac:dyDescent="0.25">
      <c r="A255" t="str">
        <f t="shared" si="7"/>
        <v>2011Heart failure mortality, 35+ yearsFMaori</v>
      </c>
      <c r="B255" s="6">
        <v>2011</v>
      </c>
      <c r="C255" s="6" t="s">
        <v>138</v>
      </c>
      <c r="D255" s="6" t="s">
        <v>71</v>
      </c>
      <c r="E255" s="6" t="s">
        <v>9</v>
      </c>
      <c r="F255" s="7">
        <v>3.3661008414588647</v>
      </c>
      <c r="G255" s="7">
        <v>4.9212053866830106</v>
      </c>
      <c r="H255" s="7">
        <v>6.9472736535530553</v>
      </c>
      <c r="I255" s="7">
        <v>1.6744269364945668</v>
      </c>
      <c r="J255" s="7">
        <v>2.4247829610820331</v>
      </c>
      <c r="K255" s="7">
        <v>3.5113938268711262</v>
      </c>
    </row>
    <row r="256" spans="1:11" x14ac:dyDescent="0.25">
      <c r="A256" t="str">
        <f t="shared" si="7"/>
        <v>2012Heart failure mortality, 35+ yearsFMaori</v>
      </c>
      <c r="B256" s="6">
        <v>2012</v>
      </c>
      <c r="C256" s="6" t="s">
        <v>138</v>
      </c>
      <c r="D256" s="6" t="s">
        <v>71</v>
      </c>
      <c r="E256" s="6" t="s">
        <v>9</v>
      </c>
      <c r="F256" s="7">
        <v>3.1392438302445065</v>
      </c>
      <c r="G256" s="7">
        <v>4.6202619434552403</v>
      </c>
      <c r="H256" s="7">
        <v>6.5580930279873337</v>
      </c>
      <c r="I256" s="7">
        <v>1.5533551867469255</v>
      </c>
      <c r="J256" s="7">
        <v>2.2754619380185885</v>
      </c>
      <c r="K256" s="7">
        <v>3.3332537693549873</v>
      </c>
    </row>
    <row r="257" spans="1:11" x14ac:dyDescent="0.25">
      <c r="A257" t="str">
        <f t="shared" si="7"/>
        <v>1996Heart failure mortality, 35+ yearsFnonMaori</v>
      </c>
      <c r="B257" s="6">
        <v>1996</v>
      </c>
      <c r="C257" s="6" t="s">
        <v>138</v>
      </c>
      <c r="D257" s="6" t="s">
        <v>71</v>
      </c>
      <c r="E257" s="6" t="s">
        <v>72</v>
      </c>
      <c r="F257" s="7">
        <v>4.354245595939009</v>
      </c>
      <c r="G257" s="7">
        <v>4.6834784220766039</v>
      </c>
      <c r="H257" s="7">
        <v>5.0310074156421924</v>
      </c>
      <c r="I257" s="7"/>
      <c r="J257" s="7"/>
      <c r="K257" s="7"/>
    </row>
    <row r="258" spans="1:11" x14ac:dyDescent="0.25">
      <c r="A258" t="str">
        <f t="shared" si="7"/>
        <v>1997Heart failure mortality, 35+ yearsFnonMaori</v>
      </c>
      <c r="B258" s="6">
        <v>1997</v>
      </c>
      <c r="C258" s="6" t="s">
        <v>138</v>
      </c>
      <c r="D258" s="6" t="s">
        <v>71</v>
      </c>
      <c r="E258" s="6" t="s">
        <v>72</v>
      </c>
      <c r="F258" s="7">
        <v>3.7378043037876445</v>
      </c>
      <c r="G258" s="7">
        <v>4.0333898309156728</v>
      </c>
      <c r="H258" s="7">
        <v>4.346135902675913</v>
      </c>
      <c r="I258" s="7"/>
      <c r="J258" s="7"/>
      <c r="K258" s="7"/>
    </row>
    <row r="259" spans="1:11" x14ac:dyDescent="0.25">
      <c r="A259" t="str">
        <f t="shared" si="7"/>
        <v>1998Heart failure mortality, 35+ yearsFnonMaori</v>
      </c>
      <c r="B259" s="6">
        <v>1998</v>
      </c>
      <c r="C259" s="6" t="s">
        <v>138</v>
      </c>
      <c r="D259" s="6" t="s">
        <v>71</v>
      </c>
      <c r="E259" s="6" t="s">
        <v>72</v>
      </c>
      <c r="F259" s="7">
        <v>3.6099176849867285</v>
      </c>
      <c r="G259" s="7">
        <v>3.8969372736976888</v>
      </c>
      <c r="H259" s="7">
        <v>4.2007081086305043</v>
      </c>
      <c r="I259" s="7"/>
      <c r="J259" s="7"/>
      <c r="K259" s="7"/>
    </row>
    <row r="260" spans="1:11" x14ac:dyDescent="0.25">
      <c r="A260" t="str">
        <f t="shared" si="7"/>
        <v>1999Heart failure mortality, 35+ yearsFnonMaori</v>
      </c>
      <c r="B260" s="6">
        <v>1999</v>
      </c>
      <c r="C260" s="6" t="s">
        <v>138</v>
      </c>
      <c r="D260" s="6" t="s">
        <v>71</v>
      </c>
      <c r="E260" s="6" t="s">
        <v>72</v>
      </c>
      <c r="F260" s="7">
        <v>3.4866656608631703</v>
      </c>
      <c r="G260" s="7">
        <v>3.7607118472726686</v>
      </c>
      <c r="H260" s="7">
        <v>4.0505736417264409</v>
      </c>
      <c r="I260" s="7"/>
      <c r="J260" s="7"/>
      <c r="K260" s="7"/>
    </row>
    <row r="261" spans="1:11" x14ac:dyDescent="0.25">
      <c r="A261" t="str">
        <f t="shared" si="7"/>
        <v>2000Heart failure mortality, 35+ yearsFnonMaori</v>
      </c>
      <c r="B261" s="6">
        <v>2000</v>
      </c>
      <c r="C261" s="6" t="s">
        <v>138</v>
      </c>
      <c r="D261" s="6" t="s">
        <v>71</v>
      </c>
      <c r="E261" s="6" t="s">
        <v>72</v>
      </c>
      <c r="F261" s="7">
        <v>3.8912621482641199</v>
      </c>
      <c r="G261" s="7">
        <v>4.1848684111057457</v>
      </c>
      <c r="H261" s="7">
        <v>4.494757479373205</v>
      </c>
      <c r="I261" s="7"/>
      <c r="J261" s="7"/>
      <c r="K261" s="7"/>
    </row>
    <row r="262" spans="1:11" x14ac:dyDescent="0.25">
      <c r="A262" t="str">
        <f t="shared" si="7"/>
        <v>2001Heart failure mortality, 35+ yearsFnonMaori</v>
      </c>
      <c r="B262" s="6">
        <v>2001</v>
      </c>
      <c r="C262" s="6" t="s">
        <v>138</v>
      </c>
      <c r="D262" s="6" t="s">
        <v>71</v>
      </c>
      <c r="E262" s="6" t="s">
        <v>72</v>
      </c>
      <c r="F262" s="7">
        <v>3.6000128634555963</v>
      </c>
      <c r="G262" s="7">
        <v>3.8735679980489492</v>
      </c>
      <c r="H262" s="7">
        <v>4.1623987894605037</v>
      </c>
      <c r="I262" s="7"/>
      <c r="J262" s="7"/>
      <c r="K262" s="7"/>
    </row>
    <row r="263" spans="1:11" x14ac:dyDescent="0.25">
      <c r="A263" t="str">
        <f t="shared" si="7"/>
        <v>2002Heart failure mortality, 35+ yearsFnonMaori</v>
      </c>
      <c r="B263" s="6">
        <v>2002</v>
      </c>
      <c r="C263" s="6" t="s">
        <v>138</v>
      </c>
      <c r="D263" s="6" t="s">
        <v>71</v>
      </c>
      <c r="E263" s="6" t="s">
        <v>72</v>
      </c>
      <c r="F263" s="7">
        <v>3.7112880732324949</v>
      </c>
      <c r="G263" s="7">
        <v>3.9882243674019326</v>
      </c>
      <c r="H263" s="7">
        <v>4.2803535683954372</v>
      </c>
      <c r="I263" s="7"/>
      <c r="J263" s="7"/>
      <c r="K263" s="7"/>
    </row>
    <row r="264" spans="1:11" x14ac:dyDescent="0.25">
      <c r="A264" t="str">
        <f t="shared" si="7"/>
        <v>2003Heart failure mortality, 35+ yearsFnonMaori</v>
      </c>
      <c r="B264" s="6">
        <v>2003</v>
      </c>
      <c r="C264" s="6" t="s">
        <v>138</v>
      </c>
      <c r="D264" s="6" t="s">
        <v>71</v>
      </c>
      <c r="E264" s="6" t="s">
        <v>72</v>
      </c>
      <c r="F264" s="7">
        <v>3.2156473768012521</v>
      </c>
      <c r="G264" s="7">
        <v>3.4655613815549642</v>
      </c>
      <c r="H264" s="7">
        <v>3.7297408082183443</v>
      </c>
      <c r="I264" s="7"/>
      <c r="J264" s="7"/>
      <c r="K264" s="7"/>
    </row>
    <row r="265" spans="1:11" x14ac:dyDescent="0.25">
      <c r="A265" t="str">
        <f t="shared" si="7"/>
        <v>2004Heart failure mortality, 35+ yearsFnonMaori</v>
      </c>
      <c r="B265" s="6">
        <v>2004</v>
      </c>
      <c r="C265" s="6" t="s">
        <v>138</v>
      </c>
      <c r="D265" s="6" t="s">
        <v>71</v>
      </c>
      <c r="E265" s="6" t="s">
        <v>72</v>
      </c>
      <c r="F265" s="7">
        <v>3.0225646715590133</v>
      </c>
      <c r="G265" s="7">
        <v>3.2630714047206073</v>
      </c>
      <c r="H265" s="7">
        <v>3.5176253965870776</v>
      </c>
      <c r="I265" s="7"/>
      <c r="J265" s="7"/>
      <c r="K265" s="7"/>
    </row>
    <row r="266" spans="1:11" x14ac:dyDescent="0.25">
      <c r="A266" t="str">
        <f t="shared" si="7"/>
        <v>2005Heart failure mortality, 35+ yearsFnonMaori</v>
      </c>
      <c r="B266" s="6">
        <v>2005</v>
      </c>
      <c r="C266" s="6" t="s">
        <v>138</v>
      </c>
      <c r="D266" s="6" t="s">
        <v>71</v>
      </c>
      <c r="E266" s="6" t="s">
        <v>72</v>
      </c>
      <c r="F266" s="7">
        <v>2.83062173629706</v>
      </c>
      <c r="G266" s="7">
        <v>3.0616729580243738</v>
      </c>
      <c r="H266" s="7">
        <v>3.3065585736010221</v>
      </c>
      <c r="I266" s="7"/>
      <c r="J266" s="7"/>
      <c r="K266" s="7"/>
    </row>
    <row r="267" spans="1:11" x14ac:dyDescent="0.25">
      <c r="A267" t="str">
        <f t="shared" si="7"/>
        <v>2006Heart failure mortality, 35+ yearsFnonMaori</v>
      </c>
      <c r="B267" s="6">
        <v>2006</v>
      </c>
      <c r="C267" s="6" t="s">
        <v>138</v>
      </c>
      <c r="D267" s="6" t="s">
        <v>71</v>
      </c>
      <c r="E267" s="6" t="s">
        <v>72</v>
      </c>
      <c r="F267" s="7">
        <v>2.679183752788652</v>
      </c>
      <c r="G267" s="7">
        <v>2.8994993123853692</v>
      </c>
      <c r="H267" s="7">
        <v>3.1331019203891626</v>
      </c>
      <c r="I267" s="7"/>
      <c r="J267" s="7"/>
      <c r="K267" s="7"/>
    </row>
    <row r="268" spans="1:11" x14ac:dyDescent="0.25">
      <c r="A268" t="str">
        <f t="shared" si="7"/>
        <v>2007Heart failure mortality, 35+ yearsFnonMaori</v>
      </c>
      <c r="B268" s="6">
        <v>2007</v>
      </c>
      <c r="C268" s="6" t="s">
        <v>138</v>
      </c>
      <c r="D268" s="6" t="s">
        <v>71</v>
      </c>
      <c r="E268" s="6" t="s">
        <v>72</v>
      </c>
      <c r="F268" s="7">
        <v>2.4659556696404779</v>
      </c>
      <c r="G268" s="7">
        <v>2.6737901461199667</v>
      </c>
      <c r="H268" s="7">
        <v>2.8944628339509357</v>
      </c>
      <c r="I268" s="7"/>
      <c r="J268" s="7"/>
      <c r="K268" s="7"/>
    </row>
    <row r="269" spans="1:11" x14ac:dyDescent="0.25">
      <c r="A269" t="str">
        <f t="shared" si="7"/>
        <v>2008Heart failure mortality, 35+ yearsFnonMaori</v>
      </c>
      <c r="B269" s="6">
        <v>2008</v>
      </c>
      <c r="C269" s="6" t="s">
        <v>138</v>
      </c>
      <c r="D269" s="6" t="s">
        <v>71</v>
      </c>
      <c r="E269" s="6" t="s">
        <v>72</v>
      </c>
      <c r="F269" s="7">
        <v>2.2561464273222986</v>
      </c>
      <c r="G269" s="7">
        <v>2.4509213128196081</v>
      </c>
      <c r="H269" s="7">
        <v>2.6580121341349825</v>
      </c>
      <c r="I269" s="7"/>
      <c r="J269" s="7"/>
      <c r="K269" s="7"/>
    </row>
    <row r="270" spans="1:11" x14ac:dyDescent="0.25">
      <c r="A270" t="str">
        <f t="shared" si="7"/>
        <v>2009Heart failure mortality, 35+ yearsFnonMaori</v>
      </c>
      <c r="B270" s="6">
        <v>2009</v>
      </c>
      <c r="C270" s="6" t="s">
        <v>138</v>
      </c>
      <c r="D270" s="6" t="s">
        <v>71</v>
      </c>
      <c r="E270" s="6" t="s">
        <v>72</v>
      </c>
      <c r="F270" s="7">
        <v>2.0419152087137156</v>
      </c>
      <c r="G270" s="7">
        <v>2.2262518099962105</v>
      </c>
      <c r="H270" s="7">
        <v>2.4227616095919888</v>
      </c>
      <c r="I270" s="7"/>
      <c r="J270" s="7"/>
      <c r="K270" s="7"/>
    </row>
    <row r="271" spans="1:11" x14ac:dyDescent="0.25">
      <c r="A271" t="str">
        <f t="shared" si="7"/>
        <v>2010Heart failure mortality, 35+ yearsFnonMaori</v>
      </c>
      <c r="B271" s="6">
        <v>2010</v>
      </c>
      <c r="C271" s="6" t="s">
        <v>138</v>
      </c>
      <c r="D271" s="6" t="s">
        <v>71</v>
      </c>
      <c r="E271" s="6" t="s">
        <v>72</v>
      </c>
      <c r="F271" s="7">
        <v>2.0252643391344658</v>
      </c>
      <c r="G271" s="7">
        <v>2.2101278702738512</v>
      </c>
      <c r="H271" s="7">
        <v>2.4073309868409161</v>
      </c>
      <c r="I271" s="7"/>
      <c r="J271" s="7"/>
      <c r="K271" s="7"/>
    </row>
    <row r="272" spans="1:11" x14ac:dyDescent="0.25">
      <c r="A272" t="str">
        <f t="shared" si="7"/>
        <v>2011Heart failure mortality, 35+ yearsFnonMaori</v>
      </c>
      <c r="B272" s="6">
        <v>2011</v>
      </c>
      <c r="C272" s="6" t="s">
        <v>138</v>
      </c>
      <c r="D272" s="6" t="s">
        <v>71</v>
      </c>
      <c r="E272" s="6" t="s">
        <v>72</v>
      </c>
      <c r="F272" s="7">
        <v>1.8532708877436479</v>
      </c>
      <c r="G272" s="7">
        <v>2.0295446914914712</v>
      </c>
      <c r="H272" s="7">
        <v>2.2180641874673586</v>
      </c>
      <c r="I272" s="7"/>
      <c r="J272" s="7"/>
      <c r="K272" s="7"/>
    </row>
    <row r="273" spans="1:11" x14ac:dyDescent="0.25">
      <c r="A273" t="str">
        <f t="shared" si="7"/>
        <v>2012Heart failure mortality, 35+ yearsFnonMaori</v>
      </c>
      <c r="B273" s="6">
        <v>2012</v>
      </c>
      <c r="C273" s="6" t="s">
        <v>138</v>
      </c>
      <c r="D273" s="6" t="s">
        <v>71</v>
      </c>
      <c r="E273" s="6" t="s">
        <v>72</v>
      </c>
      <c r="F273" s="7">
        <v>1.853226256191953</v>
      </c>
      <c r="G273" s="7">
        <v>2.0304720840456865</v>
      </c>
      <c r="H273" s="7">
        <v>2.2200972423862706</v>
      </c>
      <c r="I273" s="7"/>
      <c r="J273" s="7"/>
      <c r="K273" s="7"/>
    </row>
    <row r="274" spans="1:11" x14ac:dyDescent="0.25">
      <c r="A274" t="str">
        <f t="shared" si="7"/>
        <v>1996Heart failure mortality, 35+ yearsMMaori</v>
      </c>
      <c r="B274" s="6">
        <v>1996</v>
      </c>
      <c r="C274" s="6" t="s">
        <v>138</v>
      </c>
      <c r="D274" s="6" t="s">
        <v>73</v>
      </c>
      <c r="E274" s="6" t="s">
        <v>9</v>
      </c>
      <c r="F274" s="7">
        <v>15.543686765820292</v>
      </c>
      <c r="G274" s="7">
        <v>21.85872003057376</v>
      </c>
      <c r="H274" s="7">
        <v>29.881589862917362</v>
      </c>
      <c r="I274" s="7">
        <v>2.9741979695244218</v>
      </c>
      <c r="J274" s="7">
        <v>4.1435503500992468</v>
      </c>
      <c r="K274" s="7">
        <v>5.7726518811903231</v>
      </c>
    </row>
    <row r="275" spans="1:11" x14ac:dyDescent="0.25">
      <c r="A275" t="str">
        <f t="shared" si="7"/>
        <v>1997Heart failure mortality, 35+ yearsMMaori</v>
      </c>
      <c r="B275" s="6">
        <v>1997</v>
      </c>
      <c r="C275" s="6" t="s">
        <v>138</v>
      </c>
      <c r="D275" s="6" t="s">
        <v>73</v>
      </c>
      <c r="E275" s="6" t="s">
        <v>9</v>
      </c>
      <c r="F275" s="7">
        <v>9.444967858511589</v>
      </c>
      <c r="G275" s="7">
        <v>14.213801479716107</v>
      </c>
      <c r="H275" s="7">
        <v>20.542900637831238</v>
      </c>
      <c r="I275" s="7">
        <v>2.3514706732394273</v>
      </c>
      <c r="J275" s="7">
        <v>3.4742187070265778</v>
      </c>
      <c r="K275" s="7">
        <v>5.1330411055585534</v>
      </c>
    </row>
    <row r="276" spans="1:11" x14ac:dyDescent="0.25">
      <c r="A276" t="str">
        <f t="shared" si="7"/>
        <v>1998Heart failure mortality, 35+ yearsMMaori</v>
      </c>
      <c r="B276" s="6">
        <v>1998</v>
      </c>
      <c r="C276" s="6" t="s">
        <v>138</v>
      </c>
      <c r="D276" s="6" t="s">
        <v>73</v>
      </c>
      <c r="E276" s="6" t="s">
        <v>9</v>
      </c>
      <c r="F276" s="7">
        <v>8.9721824464219893</v>
      </c>
      <c r="G276" s="7">
        <v>13.502303241647319</v>
      </c>
      <c r="H276" s="7">
        <v>19.514587583825431</v>
      </c>
      <c r="I276" s="7">
        <v>2.3627482445830221</v>
      </c>
      <c r="J276" s="7">
        <v>3.4988118887526198</v>
      </c>
      <c r="K276" s="7">
        <v>5.1811210360404205</v>
      </c>
    </row>
    <row r="277" spans="1:11" x14ac:dyDescent="0.25">
      <c r="A277" t="str">
        <f t="shared" si="7"/>
        <v>1999Heart failure mortality, 35+ yearsMMaori</v>
      </c>
      <c r="B277" s="6">
        <v>1999</v>
      </c>
      <c r="C277" s="6" t="s">
        <v>138</v>
      </c>
      <c r="D277" s="6" t="s">
        <v>73</v>
      </c>
      <c r="E277" s="6" t="s">
        <v>9</v>
      </c>
      <c r="F277" s="7">
        <v>5.9870975995173277</v>
      </c>
      <c r="G277" s="7">
        <v>9.6719630990147447</v>
      </c>
      <c r="H277" s="7">
        <v>14.784623005703844</v>
      </c>
      <c r="I277" s="7">
        <v>1.5548519278024475</v>
      </c>
      <c r="J277" s="7">
        <v>2.4270212000363713</v>
      </c>
      <c r="K277" s="7">
        <v>3.7884198489249323</v>
      </c>
    </row>
    <row r="278" spans="1:11" x14ac:dyDescent="0.25">
      <c r="A278" t="str">
        <f t="shared" si="7"/>
        <v>2000Heart failure mortality, 35+ yearsMMaori</v>
      </c>
      <c r="B278" s="6">
        <v>2000</v>
      </c>
      <c r="C278" s="6" t="s">
        <v>138</v>
      </c>
      <c r="D278" s="6" t="s">
        <v>73</v>
      </c>
      <c r="E278" s="6" t="s">
        <v>9</v>
      </c>
      <c r="F278" s="7">
        <v>6.0619746342966012</v>
      </c>
      <c r="G278" s="7">
        <v>9.6729314390978534</v>
      </c>
      <c r="H278" s="7">
        <v>14.64493444418213</v>
      </c>
      <c r="I278" s="7">
        <v>1.5512641617871499</v>
      </c>
      <c r="J278" s="7">
        <v>2.3962830336987797</v>
      </c>
      <c r="K278" s="7">
        <v>3.7016083521050969</v>
      </c>
    </row>
    <row r="279" spans="1:11" x14ac:dyDescent="0.25">
      <c r="A279" t="str">
        <f t="shared" si="7"/>
        <v>2001Heart failure mortality, 35+ yearsMMaori</v>
      </c>
      <c r="B279" s="6">
        <v>2001</v>
      </c>
      <c r="C279" s="6" t="s">
        <v>138</v>
      </c>
      <c r="D279" s="6" t="s">
        <v>73</v>
      </c>
      <c r="E279" s="6" t="s">
        <v>9</v>
      </c>
      <c r="F279" s="7">
        <v>6.5120056236673207</v>
      </c>
      <c r="G279" s="7">
        <v>10.062633168939264</v>
      </c>
      <c r="H279" s="7">
        <v>14.854431591880273</v>
      </c>
      <c r="I279" s="7">
        <v>1.5689420412315012</v>
      </c>
      <c r="J279" s="7">
        <v>2.3609890066063541</v>
      </c>
      <c r="K279" s="7">
        <v>3.5528840089852385</v>
      </c>
    </row>
    <row r="280" spans="1:11" x14ac:dyDescent="0.25">
      <c r="A280" t="str">
        <f t="shared" si="7"/>
        <v>2002Heart failure mortality, 35+ yearsMMaori</v>
      </c>
      <c r="B280" s="6">
        <v>2002</v>
      </c>
      <c r="C280" s="6" t="s">
        <v>138</v>
      </c>
      <c r="D280" s="6" t="s">
        <v>73</v>
      </c>
      <c r="E280" s="6" t="s">
        <v>9</v>
      </c>
      <c r="F280" s="7">
        <v>4.6228519957097678</v>
      </c>
      <c r="G280" s="7">
        <v>7.5681980672024771</v>
      </c>
      <c r="H280" s="7">
        <v>11.688468097102081</v>
      </c>
      <c r="I280" s="7">
        <v>1.2053762931736165</v>
      </c>
      <c r="J280" s="7">
        <v>1.8996047083178254</v>
      </c>
      <c r="K280" s="7">
        <v>2.9936693365376321</v>
      </c>
    </row>
    <row r="281" spans="1:11" x14ac:dyDescent="0.25">
      <c r="A281" t="str">
        <f t="shared" si="7"/>
        <v>2003Heart failure mortality, 35+ yearsMMaori</v>
      </c>
      <c r="B281" s="6">
        <v>2003</v>
      </c>
      <c r="C281" s="6" t="s">
        <v>138</v>
      </c>
      <c r="D281" s="6" t="s">
        <v>73</v>
      </c>
      <c r="E281" s="6" t="s">
        <v>9</v>
      </c>
      <c r="F281" s="7">
        <v>4.2589714145069921</v>
      </c>
      <c r="G281" s="7">
        <v>7.0739357369001308</v>
      </c>
      <c r="H281" s="7">
        <v>11.046826917072117</v>
      </c>
      <c r="I281" s="7">
        <v>1.298932717737995</v>
      </c>
      <c r="J281" s="7">
        <v>2.0752572485430765</v>
      </c>
      <c r="K281" s="7">
        <v>3.3155625297747515</v>
      </c>
    </row>
    <row r="282" spans="1:11" x14ac:dyDescent="0.25">
      <c r="A282" t="str">
        <f t="shared" ref="A282:A307" si="8">B282&amp;C282&amp;D282&amp;E282</f>
        <v>2004Heart failure mortality, 35+ yearsMMaori</v>
      </c>
      <c r="B282" s="6">
        <v>2004</v>
      </c>
      <c r="C282" s="6" t="s">
        <v>138</v>
      </c>
      <c r="D282" s="6" t="s">
        <v>73</v>
      </c>
      <c r="E282" s="6" t="s">
        <v>9</v>
      </c>
      <c r="F282" s="7">
        <v>3.3021280213975701</v>
      </c>
      <c r="G282" s="7">
        <v>5.7771283606978701</v>
      </c>
      <c r="H282" s="7">
        <v>9.3816945198008721</v>
      </c>
      <c r="I282" s="7">
        <v>1.1609435644773571</v>
      </c>
      <c r="J282" s="7">
        <v>1.9350481367391617</v>
      </c>
      <c r="K282" s="7">
        <v>3.2253172385544775</v>
      </c>
    </row>
    <row r="283" spans="1:11" x14ac:dyDescent="0.25">
      <c r="A283" t="str">
        <f t="shared" si="8"/>
        <v>2005Heart failure mortality, 35+ yearsMMaori</v>
      </c>
      <c r="B283" s="6">
        <v>2005</v>
      </c>
      <c r="C283" s="6" t="s">
        <v>138</v>
      </c>
      <c r="D283" s="6" t="s">
        <v>73</v>
      </c>
      <c r="E283" s="6" t="s">
        <v>9</v>
      </c>
      <c r="F283" s="7">
        <v>5.6639721673165653</v>
      </c>
      <c r="G283" s="7">
        <v>8.7522151380900208</v>
      </c>
      <c r="H283" s="7">
        <v>12.919996074932131</v>
      </c>
      <c r="I283" s="7">
        <v>2.1107280305494847</v>
      </c>
      <c r="J283" s="7">
        <v>3.2043255936389432</v>
      </c>
      <c r="K283" s="7">
        <v>4.8645312714099793</v>
      </c>
    </row>
    <row r="284" spans="1:11" x14ac:dyDescent="0.25">
      <c r="A284" t="str">
        <f t="shared" si="8"/>
        <v>2006Heart failure mortality, 35+ yearsMMaori</v>
      </c>
      <c r="B284" s="6">
        <v>2006</v>
      </c>
      <c r="C284" s="6" t="s">
        <v>138</v>
      </c>
      <c r="D284" s="6" t="s">
        <v>73</v>
      </c>
      <c r="E284" s="6" t="s">
        <v>9</v>
      </c>
      <c r="F284" s="7">
        <v>4.6130828345894246</v>
      </c>
      <c r="G284" s="7">
        <v>7.3609733913115241</v>
      </c>
      <c r="H284" s="7">
        <v>11.144602175654452</v>
      </c>
      <c r="I284" s="7">
        <v>1.7147530420996653</v>
      </c>
      <c r="J284" s="7">
        <v>2.6657127600623496</v>
      </c>
      <c r="K284" s="7">
        <v>4.1440512684311139</v>
      </c>
    </row>
    <row r="285" spans="1:11" x14ac:dyDescent="0.25">
      <c r="A285" t="str">
        <f t="shared" si="8"/>
        <v>2007Heart failure mortality, 35+ yearsMMaori</v>
      </c>
      <c r="B285" s="6">
        <v>2007</v>
      </c>
      <c r="C285" s="6" t="s">
        <v>138</v>
      </c>
      <c r="D285" s="6" t="s">
        <v>73</v>
      </c>
      <c r="E285" s="6" t="s">
        <v>9</v>
      </c>
      <c r="F285" s="7">
        <v>4.1273815567877534</v>
      </c>
      <c r="G285" s="7">
        <v>6.6676518044441897</v>
      </c>
      <c r="H285" s="7">
        <v>10.192214057562962</v>
      </c>
      <c r="I285" s="7">
        <v>1.7213845620456212</v>
      </c>
      <c r="J285" s="7">
        <v>2.6995815189416632</v>
      </c>
      <c r="K285" s="7">
        <v>4.2336503638390566</v>
      </c>
    </row>
    <row r="286" spans="1:11" x14ac:dyDescent="0.25">
      <c r="A286" t="str">
        <f t="shared" si="8"/>
        <v>2008Heart failure mortality, 35+ yearsMMaori</v>
      </c>
      <c r="B286" s="6">
        <v>2008</v>
      </c>
      <c r="C286" s="6" t="s">
        <v>138</v>
      </c>
      <c r="D286" s="6" t="s">
        <v>73</v>
      </c>
      <c r="E286" s="6" t="s">
        <v>9</v>
      </c>
      <c r="F286" s="7">
        <v>3.9978218547919329</v>
      </c>
      <c r="G286" s="7">
        <v>6.3792178357764637</v>
      </c>
      <c r="H286" s="7">
        <v>9.6582124662321434</v>
      </c>
      <c r="I286" s="7">
        <v>1.6443857454462765</v>
      </c>
      <c r="J286" s="7">
        <v>2.5590514031219977</v>
      </c>
      <c r="K286" s="7">
        <v>3.9824865314940898</v>
      </c>
    </row>
    <row r="287" spans="1:11" x14ac:dyDescent="0.25">
      <c r="A287" t="str">
        <f t="shared" si="8"/>
        <v>2009Heart failure mortality, 35+ yearsMMaori</v>
      </c>
      <c r="B287" s="6">
        <v>2009</v>
      </c>
      <c r="C287" s="6" t="s">
        <v>138</v>
      </c>
      <c r="D287" s="6" t="s">
        <v>73</v>
      </c>
      <c r="E287" s="6" t="s">
        <v>9</v>
      </c>
      <c r="F287" s="7">
        <v>3.6102881898049781</v>
      </c>
      <c r="G287" s="7">
        <v>5.8323041454038735</v>
      </c>
      <c r="H287" s="7">
        <v>8.9152964255192249</v>
      </c>
      <c r="I287" s="7">
        <v>1.5807658348203781</v>
      </c>
      <c r="J287" s="7">
        <v>2.4905320647832663</v>
      </c>
      <c r="K287" s="7">
        <v>3.923889186546353</v>
      </c>
    </row>
    <row r="288" spans="1:11" x14ac:dyDescent="0.25">
      <c r="A288" t="str">
        <f t="shared" si="8"/>
        <v>2010Heart failure mortality, 35+ yearsMMaori</v>
      </c>
      <c r="B288" s="6">
        <v>2010</v>
      </c>
      <c r="C288" s="6" t="s">
        <v>138</v>
      </c>
      <c r="D288" s="6" t="s">
        <v>73</v>
      </c>
      <c r="E288" s="6" t="s">
        <v>9</v>
      </c>
      <c r="F288" s="7">
        <v>2.8529476150828241</v>
      </c>
      <c r="G288" s="7">
        <v>4.8137741039810651</v>
      </c>
      <c r="H288" s="7">
        <v>7.6078384273382049</v>
      </c>
      <c r="I288" s="7">
        <v>1.3352429791427576</v>
      </c>
      <c r="J288" s="7">
        <v>2.1744429339967111</v>
      </c>
      <c r="K288" s="7">
        <v>3.5410798986142495</v>
      </c>
    </row>
    <row r="289" spans="1:11" x14ac:dyDescent="0.25">
      <c r="A289" t="str">
        <f t="shared" si="8"/>
        <v>2011Heart failure mortality, 35+ yearsMMaori</v>
      </c>
      <c r="B289" s="6">
        <v>2011</v>
      </c>
      <c r="C289" s="6" t="s">
        <v>138</v>
      </c>
      <c r="D289" s="6" t="s">
        <v>73</v>
      </c>
      <c r="E289" s="6" t="s">
        <v>9</v>
      </c>
      <c r="F289" s="7">
        <v>2.3394780086765525</v>
      </c>
      <c r="G289" s="7">
        <v>4.0929560167186052</v>
      </c>
      <c r="H289" s="7">
        <v>6.6467041468326347</v>
      </c>
      <c r="I289" s="7">
        <v>1.3256969058189354</v>
      </c>
      <c r="J289" s="7">
        <v>2.218476723752032</v>
      </c>
      <c r="K289" s="7">
        <v>3.7124918616214604</v>
      </c>
    </row>
    <row r="290" spans="1:11" x14ac:dyDescent="0.25">
      <c r="A290" t="str">
        <f t="shared" si="8"/>
        <v>2012Heart failure mortality, 35+ yearsMMaori</v>
      </c>
      <c r="B290" s="6">
        <v>2012</v>
      </c>
      <c r="C290" s="6" t="s">
        <v>138</v>
      </c>
      <c r="D290" s="6" t="s">
        <v>73</v>
      </c>
      <c r="E290" s="6" t="s">
        <v>9</v>
      </c>
      <c r="F290" s="7">
        <v>3.0925126710586408</v>
      </c>
      <c r="G290" s="7">
        <v>4.9958544921876769</v>
      </c>
      <c r="H290" s="7">
        <v>7.6366942783178029</v>
      </c>
      <c r="I290" s="7">
        <v>1.807298750722625</v>
      </c>
      <c r="J290" s="7">
        <v>2.8524014766636632</v>
      </c>
      <c r="K290" s="7">
        <v>4.501853487598491</v>
      </c>
    </row>
    <row r="291" spans="1:11" x14ac:dyDescent="0.25">
      <c r="A291" t="str">
        <f t="shared" si="8"/>
        <v>1996Heart failure mortality, 35+ yearsMnonMaori</v>
      </c>
      <c r="B291" s="6">
        <v>1996</v>
      </c>
      <c r="C291" s="6" t="s">
        <v>138</v>
      </c>
      <c r="D291" s="6" t="s">
        <v>73</v>
      </c>
      <c r="E291" s="6" t="s">
        <v>72</v>
      </c>
      <c r="F291" s="7">
        <v>4.7621542011174158</v>
      </c>
      <c r="G291" s="7">
        <v>5.275360061704137</v>
      </c>
      <c r="H291" s="7">
        <v>5.8287982230099518</v>
      </c>
      <c r="I291" s="7"/>
      <c r="J291" s="7"/>
      <c r="K291" s="7"/>
    </row>
    <row r="292" spans="1:11" x14ac:dyDescent="0.25">
      <c r="A292" t="str">
        <f t="shared" si="8"/>
        <v>1997Heart failure mortality, 35+ yearsMnonMaori</v>
      </c>
      <c r="B292" s="6">
        <v>1997</v>
      </c>
      <c r="C292" s="6" t="s">
        <v>138</v>
      </c>
      <c r="D292" s="6" t="s">
        <v>73</v>
      </c>
      <c r="E292" s="6" t="s">
        <v>72</v>
      </c>
      <c r="F292" s="7">
        <v>3.6477244567464502</v>
      </c>
      <c r="G292" s="7">
        <v>4.0912224238988797</v>
      </c>
      <c r="H292" s="7">
        <v>4.5737734958252814</v>
      </c>
      <c r="I292" s="7"/>
      <c r="J292" s="7"/>
      <c r="K292" s="7"/>
    </row>
    <row r="293" spans="1:11" x14ac:dyDescent="0.25">
      <c r="A293" t="str">
        <f t="shared" si="8"/>
        <v>1998Heart failure mortality, 35+ yearsMnonMaori</v>
      </c>
      <c r="B293" s="6">
        <v>1998</v>
      </c>
      <c r="C293" s="6" t="s">
        <v>138</v>
      </c>
      <c r="D293" s="6" t="s">
        <v>73</v>
      </c>
      <c r="E293" s="6" t="s">
        <v>72</v>
      </c>
      <c r="F293" s="7">
        <v>3.427689283114602</v>
      </c>
      <c r="G293" s="7">
        <v>3.8591109413604681</v>
      </c>
      <c r="H293" s="7">
        <v>4.3298070482708484</v>
      </c>
      <c r="I293" s="7"/>
      <c r="J293" s="7"/>
      <c r="K293" s="7"/>
    </row>
    <row r="294" spans="1:11" x14ac:dyDescent="0.25">
      <c r="A294" t="str">
        <f t="shared" si="8"/>
        <v>1999Heart failure mortality, 35+ yearsMnonMaori</v>
      </c>
      <c r="B294" s="6">
        <v>1999</v>
      </c>
      <c r="C294" s="6" t="s">
        <v>138</v>
      </c>
      <c r="D294" s="6" t="s">
        <v>73</v>
      </c>
      <c r="E294" s="6" t="s">
        <v>72</v>
      </c>
      <c r="F294" s="7">
        <v>3.5616823754979929</v>
      </c>
      <c r="G294" s="7">
        <v>3.9851168580108824</v>
      </c>
      <c r="H294" s="7">
        <v>4.4450419891633537</v>
      </c>
      <c r="I294" s="7"/>
      <c r="J294" s="7"/>
      <c r="K294" s="7"/>
    </row>
    <row r="295" spans="1:11" x14ac:dyDescent="0.25">
      <c r="A295" t="str">
        <f t="shared" si="8"/>
        <v>2000Heart failure mortality, 35+ yearsMnonMaori</v>
      </c>
      <c r="B295" s="6">
        <v>2000</v>
      </c>
      <c r="C295" s="6" t="s">
        <v>138</v>
      </c>
      <c r="D295" s="6" t="s">
        <v>73</v>
      </c>
      <c r="E295" s="6" t="s">
        <v>72</v>
      </c>
      <c r="F295" s="7">
        <v>3.6152907789727369</v>
      </c>
      <c r="G295" s="7">
        <v>4.0366397888179391</v>
      </c>
      <c r="H295" s="7">
        <v>4.4936114734675874</v>
      </c>
      <c r="I295" s="7"/>
      <c r="J295" s="7"/>
      <c r="K295" s="7"/>
    </row>
    <row r="296" spans="1:11" x14ac:dyDescent="0.25">
      <c r="A296" t="str">
        <f t="shared" si="8"/>
        <v>2001Heart failure mortality, 35+ yearsMnonMaori</v>
      </c>
      <c r="B296" s="6">
        <v>2001</v>
      </c>
      <c r="C296" s="6" t="s">
        <v>138</v>
      </c>
      <c r="D296" s="6" t="s">
        <v>73</v>
      </c>
      <c r="E296" s="6" t="s">
        <v>72</v>
      </c>
      <c r="F296" s="7">
        <v>3.8348235941260431</v>
      </c>
      <c r="G296" s="7">
        <v>4.2620415176786972</v>
      </c>
      <c r="H296" s="7">
        <v>4.7238411946357131</v>
      </c>
      <c r="I296" s="7"/>
      <c r="J296" s="7"/>
      <c r="K296" s="7"/>
    </row>
    <row r="297" spans="1:11" x14ac:dyDescent="0.25">
      <c r="A297" t="str">
        <f t="shared" si="8"/>
        <v>2002Heart failure mortality, 35+ yearsMnonMaori</v>
      </c>
      <c r="B297" s="6">
        <v>2002</v>
      </c>
      <c r="C297" s="6" t="s">
        <v>138</v>
      </c>
      <c r="D297" s="6" t="s">
        <v>73</v>
      </c>
      <c r="E297" s="6" t="s">
        <v>72</v>
      </c>
      <c r="F297" s="7">
        <v>3.5741501137179297</v>
      </c>
      <c r="G297" s="7">
        <v>3.9840910238132721</v>
      </c>
      <c r="H297" s="7">
        <v>4.428159869370246</v>
      </c>
      <c r="I297" s="7"/>
      <c r="J297" s="7"/>
      <c r="K297" s="7"/>
    </row>
    <row r="298" spans="1:11" x14ac:dyDescent="0.25">
      <c r="A298" t="str">
        <f t="shared" si="8"/>
        <v>2003Heart failure mortality, 35+ yearsMnonMaori</v>
      </c>
      <c r="B298" s="6">
        <v>2003</v>
      </c>
      <c r="C298" s="6" t="s">
        <v>138</v>
      </c>
      <c r="D298" s="6" t="s">
        <v>73</v>
      </c>
      <c r="E298" s="6" t="s">
        <v>72</v>
      </c>
      <c r="F298" s="7">
        <v>3.0414925868218221</v>
      </c>
      <c r="G298" s="7">
        <v>3.408703061688545</v>
      </c>
      <c r="H298" s="7">
        <v>3.8080319494674106</v>
      </c>
      <c r="I298" s="7"/>
      <c r="J298" s="7"/>
      <c r="K298" s="7"/>
    </row>
    <row r="299" spans="1:11" x14ac:dyDescent="0.25">
      <c r="A299" t="str">
        <f t="shared" si="8"/>
        <v>2004Heart failure mortality, 35+ yearsMnonMaori</v>
      </c>
      <c r="B299" s="6">
        <v>2004</v>
      </c>
      <c r="C299" s="6" t="s">
        <v>138</v>
      </c>
      <c r="D299" s="6" t="s">
        <v>73</v>
      </c>
      <c r="E299" s="6" t="s">
        <v>72</v>
      </c>
      <c r="F299" s="7">
        <v>2.6506390200286454</v>
      </c>
      <c r="G299" s="7">
        <v>2.985521781609616</v>
      </c>
      <c r="H299" s="7">
        <v>3.3510014419620124</v>
      </c>
      <c r="I299" s="7"/>
      <c r="J299" s="7"/>
      <c r="K299" s="7"/>
    </row>
    <row r="300" spans="1:11" x14ac:dyDescent="0.25">
      <c r="A300" t="str">
        <f t="shared" si="8"/>
        <v>2005Heart failure mortality, 35+ yearsMnonMaori</v>
      </c>
      <c r="B300" s="6">
        <v>2005</v>
      </c>
      <c r="C300" s="6" t="s">
        <v>138</v>
      </c>
      <c r="D300" s="6" t="s">
        <v>73</v>
      </c>
      <c r="E300" s="6" t="s">
        <v>72</v>
      </c>
      <c r="F300" s="7">
        <v>2.4213220155749386</v>
      </c>
      <c r="G300" s="7">
        <v>2.7313750997914985</v>
      </c>
      <c r="H300" s="7">
        <v>3.0701246183261151</v>
      </c>
      <c r="I300" s="7"/>
      <c r="J300" s="7"/>
      <c r="K300" s="7"/>
    </row>
    <row r="301" spans="1:11" x14ac:dyDescent="0.25">
      <c r="A301" t="str">
        <f t="shared" si="8"/>
        <v>2006Heart failure mortality, 35+ yearsMnonMaori</v>
      </c>
      <c r="B301" s="6">
        <v>2006</v>
      </c>
      <c r="C301" s="6" t="s">
        <v>138</v>
      </c>
      <c r="D301" s="6" t="s">
        <v>73</v>
      </c>
      <c r="E301" s="6" t="s">
        <v>72</v>
      </c>
      <c r="F301" s="7">
        <v>2.4591524692482611</v>
      </c>
      <c r="G301" s="7">
        <v>2.7613527989937499</v>
      </c>
      <c r="H301" s="7">
        <v>3.0904387252845238</v>
      </c>
      <c r="I301" s="7"/>
      <c r="J301" s="7"/>
      <c r="K301" s="7"/>
    </row>
    <row r="302" spans="1:11" x14ac:dyDescent="0.25">
      <c r="A302" t="str">
        <f t="shared" si="8"/>
        <v>2007Heart failure mortality, 35+ yearsMnonMaori</v>
      </c>
      <c r="B302" s="6">
        <v>2007</v>
      </c>
      <c r="C302" s="6" t="s">
        <v>138</v>
      </c>
      <c r="D302" s="6" t="s">
        <v>73</v>
      </c>
      <c r="E302" s="6" t="s">
        <v>72</v>
      </c>
      <c r="F302" s="7">
        <v>2.1955967177759033</v>
      </c>
      <c r="G302" s="7">
        <v>2.4698834829252196</v>
      </c>
      <c r="H302" s="7">
        <v>2.7689611995727348</v>
      </c>
      <c r="I302" s="7"/>
      <c r="J302" s="7"/>
      <c r="K302" s="7"/>
    </row>
    <row r="303" spans="1:11" x14ac:dyDescent="0.25">
      <c r="A303" t="str">
        <f t="shared" si="8"/>
        <v>2008Heart failure mortality, 35+ yearsMnonMaori</v>
      </c>
      <c r="B303" s="6">
        <v>2008</v>
      </c>
      <c r="C303" s="6" t="s">
        <v>138</v>
      </c>
      <c r="D303" s="6" t="s">
        <v>73</v>
      </c>
      <c r="E303" s="6" t="s">
        <v>72</v>
      </c>
      <c r="F303" s="7">
        <v>2.2191165338092422</v>
      </c>
      <c r="G303" s="7">
        <v>2.4928056654094286</v>
      </c>
      <c r="H303" s="7">
        <v>2.7909285028135091</v>
      </c>
      <c r="I303" s="7"/>
      <c r="J303" s="7"/>
      <c r="K303" s="7"/>
    </row>
    <row r="304" spans="1:11" x14ac:dyDescent="0.25">
      <c r="A304" t="str">
        <f t="shared" si="8"/>
        <v>2009Heart failure mortality, 35+ yearsMnonMaori</v>
      </c>
      <c r="B304" s="6">
        <v>2009</v>
      </c>
      <c r="C304" s="6" t="s">
        <v>138</v>
      </c>
      <c r="D304" s="6" t="s">
        <v>73</v>
      </c>
      <c r="E304" s="6" t="s">
        <v>72</v>
      </c>
      <c r="F304" s="7">
        <v>2.0825828297793465</v>
      </c>
      <c r="G304" s="7">
        <v>2.3417904261800455</v>
      </c>
      <c r="H304" s="7">
        <v>2.6243429440228168</v>
      </c>
      <c r="I304" s="7"/>
      <c r="J304" s="7"/>
      <c r="K304" s="7"/>
    </row>
    <row r="305" spans="1:11" x14ac:dyDescent="0.25">
      <c r="A305" t="str">
        <f t="shared" si="8"/>
        <v>2010Heart failure mortality, 35+ yearsMnonMaori</v>
      </c>
      <c r="B305" s="6">
        <v>2010</v>
      </c>
      <c r="C305" s="6" t="s">
        <v>138</v>
      </c>
      <c r="D305" s="6" t="s">
        <v>73</v>
      </c>
      <c r="E305" s="6" t="s">
        <v>72</v>
      </c>
      <c r="F305" s="7">
        <v>1.9691569619670435</v>
      </c>
      <c r="G305" s="7">
        <v>2.2137964757406441</v>
      </c>
      <c r="H305" s="7">
        <v>2.4804299514717512</v>
      </c>
      <c r="I305" s="7"/>
      <c r="J305" s="7"/>
      <c r="K305" s="7"/>
    </row>
    <row r="306" spans="1:11" x14ac:dyDescent="0.25">
      <c r="A306" t="str">
        <f t="shared" si="8"/>
        <v>2011Heart failure mortality, 35+ yearsMnonMaori</v>
      </c>
      <c r="B306" s="6">
        <v>2011</v>
      </c>
      <c r="C306" s="6" t="s">
        <v>138</v>
      </c>
      <c r="D306" s="6" t="s">
        <v>73</v>
      </c>
      <c r="E306" s="6" t="s">
        <v>72</v>
      </c>
      <c r="F306" s="7">
        <v>1.6314178384358879</v>
      </c>
      <c r="G306" s="7">
        <v>1.8449398061730991</v>
      </c>
      <c r="H306" s="7">
        <v>2.0786427208974216</v>
      </c>
      <c r="I306" s="7"/>
      <c r="J306" s="7"/>
      <c r="K306" s="7"/>
    </row>
    <row r="307" spans="1:11" x14ac:dyDescent="0.25">
      <c r="A307" t="str">
        <f t="shared" si="8"/>
        <v>2012Heart failure mortality, 35+ yearsMnonMaori</v>
      </c>
      <c r="B307" s="6">
        <v>2012</v>
      </c>
      <c r="C307" s="6" t="s">
        <v>138</v>
      </c>
      <c r="D307" s="6" t="s">
        <v>73</v>
      </c>
      <c r="E307" s="6" t="s">
        <v>72</v>
      </c>
      <c r="F307" s="7">
        <v>1.5450133824483663</v>
      </c>
      <c r="G307" s="7">
        <v>1.7514555833252206</v>
      </c>
      <c r="H307" s="7">
        <v>1.9778005191181112</v>
      </c>
      <c r="I307" s="7"/>
      <c r="J307" s="7"/>
      <c r="K307" s="7"/>
    </row>
    <row r="308" spans="1:11" x14ac:dyDescent="0.25">
      <c r="A308" t="str">
        <f t="shared" ref="A308:A351" si="9">B308&amp;C308&amp;D308&amp;E308</f>
        <v>1996Ischaemic heart disease mortality, 35+ yearsTMaori</v>
      </c>
      <c r="B308" s="6">
        <v>1996</v>
      </c>
      <c r="C308" s="6" t="s">
        <v>139</v>
      </c>
      <c r="D308" s="6" t="s">
        <v>74</v>
      </c>
      <c r="E308" s="6" t="s">
        <v>9</v>
      </c>
      <c r="F308" s="7">
        <v>313.7703685298697</v>
      </c>
      <c r="G308" s="7">
        <v>330.51419961855498</v>
      </c>
      <c r="H308" s="7">
        <v>347.91948176913257</v>
      </c>
      <c r="I308" s="7">
        <v>2.1539470490232677</v>
      </c>
      <c r="J308" s="7">
        <v>2.2736831292245712</v>
      </c>
      <c r="K308" s="7">
        <v>2.4000752360484765</v>
      </c>
    </row>
    <row r="309" spans="1:11" x14ac:dyDescent="0.25">
      <c r="A309" t="str">
        <f t="shared" si="9"/>
        <v>1997Ischaemic heart disease mortality, 35+ yearsTMaori</v>
      </c>
      <c r="B309" s="6">
        <v>1997</v>
      </c>
      <c r="C309" s="6" t="s">
        <v>139</v>
      </c>
      <c r="D309" s="6" t="s">
        <v>74</v>
      </c>
      <c r="E309" s="6" t="s">
        <v>9</v>
      </c>
      <c r="F309" s="7">
        <v>309.82567950177855</v>
      </c>
      <c r="G309" s="7">
        <v>326.07759855683776</v>
      </c>
      <c r="H309" s="7">
        <v>342.96079533962887</v>
      </c>
      <c r="I309" s="7">
        <v>2.2378705338162743</v>
      </c>
      <c r="J309" s="7">
        <v>2.3604852765507562</v>
      </c>
      <c r="K309" s="7">
        <v>2.489818180550003</v>
      </c>
    </row>
    <row r="310" spans="1:11" x14ac:dyDescent="0.25">
      <c r="A310" t="str">
        <f t="shared" si="9"/>
        <v>1998Ischaemic heart disease mortality, 35+ yearsTMaori</v>
      </c>
      <c r="B310" s="6">
        <v>1998</v>
      </c>
      <c r="C310" s="6" t="s">
        <v>139</v>
      </c>
      <c r="D310" s="6" t="s">
        <v>74</v>
      </c>
      <c r="E310" s="6" t="s">
        <v>9</v>
      </c>
      <c r="F310" s="7">
        <v>297.39088358031916</v>
      </c>
      <c r="G310" s="7">
        <v>312.93174646661993</v>
      </c>
      <c r="H310" s="7">
        <v>329.07403117057999</v>
      </c>
      <c r="I310" s="7">
        <v>2.2893904795162823</v>
      </c>
      <c r="J310" s="7">
        <v>2.4146179257725917</v>
      </c>
      <c r="K310" s="7">
        <v>2.546695192291625</v>
      </c>
    </row>
    <row r="311" spans="1:11" x14ac:dyDescent="0.25">
      <c r="A311" t="str">
        <f t="shared" si="9"/>
        <v>1999Ischaemic heart disease mortality, 35+ yearsTMaori</v>
      </c>
      <c r="B311" s="6">
        <v>1999</v>
      </c>
      <c r="C311" s="6" t="s">
        <v>139</v>
      </c>
      <c r="D311" s="6" t="s">
        <v>74</v>
      </c>
      <c r="E311" s="6" t="s">
        <v>9</v>
      </c>
      <c r="F311" s="7">
        <v>290.04946880400604</v>
      </c>
      <c r="G311" s="7">
        <v>305.03343093372854</v>
      </c>
      <c r="H311" s="7">
        <v>320.59074653043348</v>
      </c>
      <c r="I311" s="7">
        <v>2.3328879131865525</v>
      </c>
      <c r="J311" s="7">
        <v>2.4592728441139609</v>
      </c>
      <c r="K311" s="7">
        <v>2.5925047181264778</v>
      </c>
    </row>
    <row r="312" spans="1:11" x14ac:dyDescent="0.25">
      <c r="A312" t="str">
        <f t="shared" si="9"/>
        <v>2000Ischaemic heart disease mortality, 35+ yearsTMaori</v>
      </c>
      <c r="B312" s="6">
        <v>2000</v>
      </c>
      <c r="C312" s="6" t="s">
        <v>139</v>
      </c>
      <c r="D312" s="6" t="s">
        <v>74</v>
      </c>
      <c r="E312" s="6" t="s">
        <v>9</v>
      </c>
      <c r="F312" s="7">
        <v>265.89969867841529</v>
      </c>
      <c r="G312" s="7">
        <v>279.90549736906075</v>
      </c>
      <c r="H312" s="7">
        <v>294.45755127051291</v>
      </c>
      <c r="I312" s="7">
        <v>2.2569582212954655</v>
      </c>
      <c r="J312" s="7">
        <v>2.3815686947502264</v>
      </c>
      <c r="K312" s="7">
        <v>2.5130591228041053</v>
      </c>
    </row>
    <row r="313" spans="1:11" x14ac:dyDescent="0.25">
      <c r="A313" t="str">
        <f t="shared" si="9"/>
        <v>2001Ischaemic heart disease mortality, 35+ yearsTMaori</v>
      </c>
      <c r="B313" s="6">
        <v>2001</v>
      </c>
      <c r="C313" s="6" t="s">
        <v>139</v>
      </c>
      <c r="D313" s="6" t="s">
        <v>74</v>
      </c>
      <c r="E313" s="6" t="s">
        <v>9</v>
      </c>
      <c r="F313" s="7">
        <v>247.34363544118565</v>
      </c>
      <c r="G313" s="7">
        <v>260.52862803021372</v>
      </c>
      <c r="H313" s="7">
        <v>274.23393649812351</v>
      </c>
      <c r="I313" s="7">
        <v>2.1774140762605043</v>
      </c>
      <c r="J313" s="7">
        <v>2.2989399826183967</v>
      </c>
      <c r="K313" s="7">
        <v>2.4272484968766985</v>
      </c>
    </row>
    <row r="314" spans="1:11" x14ac:dyDescent="0.25">
      <c r="A314" t="str">
        <f t="shared" si="9"/>
        <v>2002Ischaemic heart disease mortality, 35+ yearsTMaori</v>
      </c>
      <c r="B314" s="6">
        <v>2002</v>
      </c>
      <c r="C314" s="6" t="s">
        <v>139</v>
      </c>
      <c r="D314" s="6" t="s">
        <v>74</v>
      </c>
      <c r="E314" s="6" t="s">
        <v>9</v>
      </c>
      <c r="F314" s="7">
        <v>230.15261179558303</v>
      </c>
      <c r="G314" s="7">
        <v>242.57224318184572</v>
      </c>
      <c r="H314" s="7">
        <v>255.48791452978665</v>
      </c>
      <c r="I314" s="7">
        <v>2.0974479458574411</v>
      </c>
      <c r="J314" s="7">
        <v>2.2158883913606178</v>
      </c>
      <c r="K314" s="7">
        <v>2.3410170310374316</v>
      </c>
    </row>
    <row r="315" spans="1:11" x14ac:dyDescent="0.25">
      <c r="A315" t="str">
        <f t="shared" si="9"/>
        <v>2003Ischaemic heart disease mortality, 35+ yearsTMaori</v>
      </c>
      <c r="B315" s="6">
        <v>2003</v>
      </c>
      <c r="C315" s="6" t="s">
        <v>139</v>
      </c>
      <c r="D315" s="6" t="s">
        <v>74</v>
      </c>
      <c r="E315" s="6" t="s">
        <v>9</v>
      </c>
      <c r="F315" s="7">
        <v>219.53726056853085</v>
      </c>
      <c r="G315" s="7">
        <v>231.39702518760978</v>
      </c>
      <c r="H315" s="7">
        <v>243.73097796233694</v>
      </c>
      <c r="I315" s="7">
        <v>2.1260549592452564</v>
      </c>
      <c r="J315" s="7">
        <v>2.2465784323211446</v>
      </c>
      <c r="K315" s="7">
        <v>2.3739342346833046</v>
      </c>
    </row>
    <row r="316" spans="1:11" x14ac:dyDescent="0.25">
      <c r="A316" t="str">
        <f t="shared" si="9"/>
        <v>2004Ischaemic heart disease mortality, 35+ yearsTMaori</v>
      </c>
      <c r="B316" s="6">
        <v>2004</v>
      </c>
      <c r="C316" s="6" t="s">
        <v>139</v>
      </c>
      <c r="D316" s="6" t="s">
        <v>74</v>
      </c>
      <c r="E316" s="6" t="s">
        <v>9</v>
      </c>
      <c r="F316" s="7">
        <v>219.14658177192422</v>
      </c>
      <c r="G316" s="7">
        <v>230.72599445935253</v>
      </c>
      <c r="H316" s="7">
        <v>242.7584221848559</v>
      </c>
      <c r="I316" s="7">
        <v>2.2536051277100118</v>
      </c>
      <c r="J316" s="7">
        <v>2.3792577915563196</v>
      </c>
      <c r="K316" s="7">
        <v>2.5119163819234442</v>
      </c>
    </row>
    <row r="317" spans="1:11" x14ac:dyDescent="0.25">
      <c r="A317" t="str">
        <f t="shared" si="9"/>
        <v>2005Ischaemic heart disease mortality, 35+ yearsTMaori</v>
      </c>
      <c r="B317" s="6">
        <v>2005</v>
      </c>
      <c r="C317" s="6" t="s">
        <v>139</v>
      </c>
      <c r="D317" s="6" t="s">
        <v>74</v>
      </c>
      <c r="E317" s="6" t="s">
        <v>9</v>
      </c>
      <c r="F317" s="7">
        <v>219.31315890208765</v>
      </c>
      <c r="G317" s="7">
        <v>230.63531301817864</v>
      </c>
      <c r="H317" s="7">
        <v>242.39041889179748</v>
      </c>
      <c r="I317" s="7">
        <v>2.4434902853540086</v>
      </c>
      <c r="J317" s="7">
        <v>2.5777538895047534</v>
      </c>
      <c r="K317" s="7">
        <v>2.7193949387419787</v>
      </c>
    </row>
    <row r="318" spans="1:11" x14ac:dyDescent="0.25">
      <c r="A318" t="str">
        <f t="shared" si="9"/>
        <v>2006Ischaemic heart disease mortality, 35+ yearsTMaori</v>
      </c>
      <c r="B318" s="6">
        <v>2006</v>
      </c>
      <c r="C318" s="6" t="s">
        <v>139</v>
      </c>
      <c r="D318" s="6" t="s">
        <v>74</v>
      </c>
      <c r="E318" s="6" t="s">
        <v>9</v>
      </c>
      <c r="F318" s="7">
        <v>207.09328685805465</v>
      </c>
      <c r="G318" s="7">
        <v>217.82406797260288</v>
      </c>
      <c r="H318" s="7">
        <v>228.96667693964773</v>
      </c>
      <c r="I318" s="7">
        <v>2.4461735615118827</v>
      </c>
      <c r="J318" s="7">
        <v>2.5815188623961567</v>
      </c>
      <c r="K318" s="7">
        <v>2.7243527367650247</v>
      </c>
    </row>
    <row r="319" spans="1:11" x14ac:dyDescent="0.25">
      <c r="A319" t="str">
        <f t="shared" si="9"/>
        <v>2007Ischaemic heart disease mortality, 35+ yearsTMaori</v>
      </c>
      <c r="B319" s="6">
        <v>2007</v>
      </c>
      <c r="C319" s="6" t="s">
        <v>139</v>
      </c>
      <c r="D319" s="6" t="s">
        <v>74</v>
      </c>
      <c r="E319" s="6" t="s">
        <v>9</v>
      </c>
      <c r="F319" s="7">
        <v>190.36010376351589</v>
      </c>
      <c r="G319" s="7">
        <v>200.4184774003609</v>
      </c>
      <c r="H319" s="7">
        <v>210.87035929527289</v>
      </c>
      <c r="I319" s="7">
        <v>2.3506308919757144</v>
      </c>
      <c r="J319" s="7">
        <v>2.4833505662918598</v>
      </c>
      <c r="K319" s="7">
        <v>2.6235637658614652</v>
      </c>
    </row>
    <row r="320" spans="1:11" x14ac:dyDescent="0.25">
      <c r="A320" t="str">
        <f t="shared" si="9"/>
        <v>2008Ischaemic heart disease mortality, 35+ yearsTMaori</v>
      </c>
      <c r="B320" s="6">
        <v>2008</v>
      </c>
      <c r="C320" s="6" t="s">
        <v>139</v>
      </c>
      <c r="D320" s="6" t="s">
        <v>74</v>
      </c>
      <c r="E320" s="6" t="s">
        <v>9</v>
      </c>
      <c r="F320" s="7">
        <v>168.62088924232538</v>
      </c>
      <c r="G320" s="7">
        <v>177.84178059496455</v>
      </c>
      <c r="H320" s="7">
        <v>187.43579106317256</v>
      </c>
      <c r="I320" s="7">
        <v>2.1791746534928635</v>
      </c>
      <c r="J320" s="7">
        <v>2.3062107479429446</v>
      </c>
      <c r="K320" s="7">
        <v>2.4406524761118575</v>
      </c>
    </row>
    <row r="321" spans="1:11" x14ac:dyDescent="0.25">
      <c r="A321" t="str">
        <f t="shared" si="9"/>
        <v>2009Ischaemic heart disease mortality, 35+ yearsTMaori</v>
      </c>
      <c r="B321" s="6">
        <v>2009</v>
      </c>
      <c r="C321" s="6" t="s">
        <v>139</v>
      </c>
      <c r="D321" s="6" t="s">
        <v>74</v>
      </c>
      <c r="E321" s="6" t="s">
        <v>9</v>
      </c>
      <c r="F321" s="7">
        <v>156.43108754969944</v>
      </c>
      <c r="G321" s="7">
        <v>165.04679350735927</v>
      </c>
      <c r="H321" s="7">
        <v>174.01358764818414</v>
      </c>
      <c r="I321" s="7">
        <v>2.0719445205937905</v>
      </c>
      <c r="J321" s="7">
        <v>2.1936452178570911</v>
      </c>
      <c r="K321" s="7">
        <v>2.3224943013668193</v>
      </c>
    </row>
    <row r="322" spans="1:11" x14ac:dyDescent="0.25">
      <c r="A322" t="str">
        <f t="shared" si="9"/>
        <v>2010Ischaemic heart disease mortality, 35+ yearsTMaori</v>
      </c>
      <c r="B322" s="6">
        <v>2010</v>
      </c>
      <c r="C322" s="6" t="s">
        <v>139</v>
      </c>
      <c r="D322" s="6" t="s">
        <v>74</v>
      </c>
      <c r="E322" s="6" t="s">
        <v>9</v>
      </c>
      <c r="F322" s="7">
        <v>146.16485366407551</v>
      </c>
      <c r="G322" s="7">
        <v>154.25199989991708</v>
      </c>
      <c r="H322" s="7">
        <v>162.6701777708079</v>
      </c>
      <c r="I322" s="7">
        <v>2.0140634888533802</v>
      </c>
      <c r="J322" s="7">
        <v>2.1332542771655065</v>
      </c>
      <c r="K322" s="7">
        <v>2.2594986882144981</v>
      </c>
    </row>
    <row r="323" spans="1:11" x14ac:dyDescent="0.25">
      <c r="A323" t="str">
        <f t="shared" si="9"/>
        <v>2011Ischaemic heart disease mortality, 35+ yearsTMaori</v>
      </c>
      <c r="B323" s="6">
        <v>2011</v>
      </c>
      <c r="C323" s="6" t="s">
        <v>139</v>
      </c>
      <c r="D323" s="6" t="s">
        <v>74</v>
      </c>
      <c r="E323" s="6" t="s">
        <v>9</v>
      </c>
      <c r="F323" s="7">
        <v>142.57010235177884</v>
      </c>
      <c r="G323" s="7">
        <v>150.32307173762513</v>
      </c>
      <c r="H323" s="7">
        <v>158.38804771283483</v>
      </c>
      <c r="I323" s="7">
        <v>2.0806495450833467</v>
      </c>
      <c r="J323" s="7">
        <v>2.2025618381951997</v>
      </c>
      <c r="K323" s="7">
        <v>2.331617384839062</v>
      </c>
    </row>
    <row r="324" spans="1:11" x14ac:dyDescent="0.25">
      <c r="A324" t="str">
        <f t="shared" si="9"/>
        <v>2012Ischaemic heart disease mortality, 35+ yearsTMaori</v>
      </c>
      <c r="B324" s="6">
        <v>2012</v>
      </c>
      <c r="C324" s="6" t="s">
        <v>139</v>
      </c>
      <c r="D324" s="6" t="s">
        <v>74</v>
      </c>
      <c r="E324" s="6" t="s">
        <v>9</v>
      </c>
      <c r="F324" s="7">
        <v>137.72084187191686</v>
      </c>
      <c r="G324" s="7">
        <v>145.17163423556576</v>
      </c>
      <c r="H324" s="7">
        <v>152.9207593077488</v>
      </c>
      <c r="I324" s="7">
        <v>2.1471888695592001</v>
      </c>
      <c r="J324" s="7">
        <v>2.2734204591315885</v>
      </c>
      <c r="K324" s="7">
        <v>2.4070731072013802</v>
      </c>
    </row>
    <row r="325" spans="1:11" x14ac:dyDescent="0.25">
      <c r="A325" t="str">
        <f t="shared" si="9"/>
        <v>1996Ischaemic heart disease mortality, 35+ yearsTnonMaori</v>
      </c>
      <c r="B325" s="6">
        <v>1996</v>
      </c>
      <c r="C325" s="6" t="s">
        <v>139</v>
      </c>
      <c r="D325" s="6" t="s">
        <v>74</v>
      </c>
      <c r="E325" s="6" t="s">
        <v>72</v>
      </c>
      <c r="F325" s="7">
        <v>143.23396000708794</v>
      </c>
      <c r="G325" s="7">
        <v>145.36511063055445</v>
      </c>
      <c r="H325" s="7">
        <v>147.52003397731451</v>
      </c>
      <c r="I325" s="7"/>
      <c r="J325" s="7"/>
      <c r="K325" s="7"/>
    </row>
    <row r="326" spans="1:11" x14ac:dyDescent="0.25">
      <c r="A326" t="str">
        <f t="shared" si="9"/>
        <v>1997Ischaemic heart disease mortality, 35+ yearsTnonMaori</v>
      </c>
      <c r="B326" s="6">
        <v>1997</v>
      </c>
      <c r="C326" s="6" t="s">
        <v>139</v>
      </c>
      <c r="D326" s="6" t="s">
        <v>74</v>
      </c>
      <c r="E326" s="6" t="s">
        <v>72</v>
      </c>
      <c r="F326" s="7">
        <v>136.11062116666488</v>
      </c>
      <c r="G326" s="7">
        <v>138.14006882233832</v>
      </c>
      <c r="H326" s="7">
        <v>140.19220236689824</v>
      </c>
      <c r="I326" s="7"/>
      <c r="J326" s="7"/>
      <c r="K326" s="7"/>
    </row>
    <row r="327" spans="1:11" x14ac:dyDescent="0.25">
      <c r="A327" t="str">
        <f t="shared" si="9"/>
        <v>1998Ischaemic heart disease mortality, 35+ yearsTnonMaori</v>
      </c>
      <c r="B327" s="6">
        <v>1998</v>
      </c>
      <c r="C327" s="6" t="s">
        <v>139</v>
      </c>
      <c r="D327" s="6" t="s">
        <v>74</v>
      </c>
      <c r="E327" s="6" t="s">
        <v>72</v>
      </c>
      <c r="F327" s="7">
        <v>127.67427740420153</v>
      </c>
      <c r="G327" s="7">
        <v>129.59886660598403</v>
      </c>
      <c r="H327" s="7">
        <v>131.54520490156355</v>
      </c>
      <c r="I327" s="7"/>
      <c r="J327" s="7"/>
      <c r="K327" s="7"/>
    </row>
    <row r="328" spans="1:11" x14ac:dyDescent="0.25">
      <c r="A328" t="str">
        <f t="shared" si="9"/>
        <v>1999Ischaemic heart disease mortality, 35+ yearsTnonMaori</v>
      </c>
      <c r="B328" s="6">
        <v>1999</v>
      </c>
      <c r="C328" s="6" t="s">
        <v>139</v>
      </c>
      <c r="D328" s="6" t="s">
        <v>74</v>
      </c>
      <c r="E328" s="6" t="s">
        <v>72</v>
      </c>
      <c r="F328" s="7">
        <v>122.19336945084837</v>
      </c>
      <c r="G328" s="7">
        <v>124.03399308205979</v>
      </c>
      <c r="H328" s="7">
        <v>125.89540182761701</v>
      </c>
      <c r="I328" s="7"/>
      <c r="J328" s="7"/>
      <c r="K328" s="7"/>
    </row>
    <row r="329" spans="1:11" x14ac:dyDescent="0.25">
      <c r="A329" t="str">
        <f t="shared" si="9"/>
        <v>2000Ischaemic heart disease mortality, 35+ yearsTnonMaori</v>
      </c>
      <c r="B329" s="6">
        <v>2000</v>
      </c>
      <c r="C329" s="6" t="s">
        <v>139</v>
      </c>
      <c r="D329" s="6" t="s">
        <v>74</v>
      </c>
      <c r="E329" s="6" t="s">
        <v>72</v>
      </c>
      <c r="F329" s="7">
        <v>115.77453442141606</v>
      </c>
      <c r="G329" s="7">
        <v>117.5298860730182</v>
      </c>
      <c r="H329" s="7">
        <v>119.30518901934479</v>
      </c>
      <c r="I329" s="7"/>
      <c r="J329" s="7"/>
      <c r="K329" s="7"/>
    </row>
    <row r="330" spans="1:11" x14ac:dyDescent="0.25">
      <c r="A330" t="str">
        <f t="shared" si="9"/>
        <v>2001Ischaemic heart disease mortality, 35+ yearsTnonMaori</v>
      </c>
      <c r="B330" s="6">
        <v>2001</v>
      </c>
      <c r="C330" s="6" t="s">
        <v>139</v>
      </c>
      <c r="D330" s="6" t="s">
        <v>74</v>
      </c>
      <c r="E330" s="6" t="s">
        <v>72</v>
      </c>
      <c r="F330" s="7">
        <v>111.64296037086802</v>
      </c>
      <c r="G330" s="7">
        <v>113.32554568626992</v>
      </c>
      <c r="H330" s="7">
        <v>115.02714142441349</v>
      </c>
      <c r="I330" s="7"/>
      <c r="J330" s="7"/>
      <c r="K330" s="7"/>
    </row>
    <row r="331" spans="1:11" x14ac:dyDescent="0.25">
      <c r="A331" t="str">
        <f t="shared" si="9"/>
        <v>2002Ischaemic heart disease mortality, 35+ yearsTnonMaori</v>
      </c>
      <c r="B331" s="6">
        <v>2002</v>
      </c>
      <c r="C331" s="6" t="s">
        <v>139</v>
      </c>
      <c r="D331" s="6" t="s">
        <v>74</v>
      </c>
      <c r="E331" s="6" t="s">
        <v>72</v>
      </c>
      <c r="F331" s="7">
        <v>107.84512386284855</v>
      </c>
      <c r="G331" s="7">
        <v>109.46952207863661</v>
      </c>
      <c r="H331" s="7">
        <v>111.11226263243687</v>
      </c>
      <c r="I331" s="7"/>
      <c r="J331" s="7"/>
      <c r="K331" s="7"/>
    </row>
    <row r="332" spans="1:11" x14ac:dyDescent="0.25">
      <c r="A332" t="str">
        <f t="shared" si="9"/>
        <v>2003Ischaemic heart disease mortality, 35+ yearsTnonMaori</v>
      </c>
      <c r="B332" s="6">
        <v>2003</v>
      </c>
      <c r="C332" s="6" t="s">
        <v>139</v>
      </c>
      <c r="D332" s="6" t="s">
        <v>74</v>
      </c>
      <c r="E332" s="6" t="s">
        <v>72</v>
      </c>
      <c r="F332" s="7">
        <v>101.45090771297984</v>
      </c>
      <c r="G332" s="7">
        <v>102.99975369590479</v>
      </c>
      <c r="H332" s="7">
        <v>104.56632529104611</v>
      </c>
      <c r="I332" s="7"/>
      <c r="J332" s="7"/>
      <c r="K332" s="7"/>
    </row>
    <row r="333" spans="1:11" x14ac:dyDescent="0.25">
      <c r="A333" t="str">
        <f t="shared" si="9"/>
        <v>2004Ischaemic heart disease mortality, 35+ yearsTnonMaori</v>
      </c>
      <c r="B333" s="6">
        <v>2004</v>
      </c>
      <c r="C333" s="6" t="s">
        <v>139</v>
      </c>
      <c r="D333" s="6" t="s">
        <v>74</v>
      </c>
      <c r="E333" s="6" t="s">
        <v>72</v>
      </c>
      <c r="F333" s="7">
        <v>95.503400980205797</v>
      </c>
      <c r="G333" s="7">
        <v>96.973936694951462</v>
      </c>
      <c r="H333" s="7">
        <v>98.461445236779142</v>
      </c>
      <c r="I333" s="7"/>
      <c r="J333" s="7"/>
      <c r="K333" s="7"/>
    </row>
    <row r="334" spans="1:11" x14ac:dyDescent="0.25">
      <c r="A334" t="str">
        <f t="shared" si="9"/>
        <v>2005Ischaemic heart disease mortality, 35+ yearsTnonMaori</v>
      </c>
      <c r="B334" s="6">
        <v>2005</v>
      </c>
      <c r="C334" s="6" t="s">
        <v>139</v>
      </c>
      <c r="D334" s="6" t="s">
        <v>74</v>
      </c>
      <c r="E334" s="6" t="s">
        <v>72</v>
      </c>
      <c r="F334" s="7">
        <v>88.080516189953812</v>
      </c>
      <c r="G334" s="7">
        <v>89.471424699310248</v>
      </c>
      <c r="H334" s="7">
        <v>90.878795202918582</v>
      </c>
      <c r="I334" s="7"/>
      <c r="J334" s="7"/>
      <c r="K334" s="7"/>
    </row>
    <row r="335" spans="1:11" x14ac:dyDescent="0.25">
      <c r="A335" t="str">
        <f t="shared" si="9"/>
        <v>2006Ischaemic heart disease mortality, 35+ yearsTnonMaori</v>
      </c>
      <c r="B335" s="6">
        <v>2006</v>
      </c>
      <c r="C335" s="6" t="s">
        <v>139</v>
      </c>
      <c r="D335" s="6" t="s">
        <v>74</v>
      </c>
      <c r="E335" s="6" t="s">
        <v>72</v>
      </c>
      <c r="F335" s="7">
        <v>83.053069178039436</v>
      </c>
      <c r="G335" s="7">
        <v>84.378259305229065</v>
      </c>
      <c r="H335" s="7">
        <v>85.719296253496978</v>
      </c>
      <c r="I335" s="7"/>
      <c r="J335" s="7"/>
      <c r="K335" s="7"/>
    </row>
    <row r="336" spans="1:11" x14ac:dyDescent="0.25">
      <c r="A336" t="str">
        <f t="shared" si="9"/>
        <v>2007Ischaemic heart disease mortality, 35+ yearsTnonMaori</v>
      </c>
      <c r="B336" s="6">
        <v>2007</v>
      </c>
      <c r="C336" s="6" t="s">
        <v>139</v>
      </c>
      <c r="D336" s="6" t="s">
        <v>74</v>
      </c>
      <c r="E336" s="6" t="s">
        <v>72</v>
      </c>
      <c r="F336" s="7">
        <v>79.422485840849347</v>
      </c>
      <c r="G336" s="7">
        <v>80.704867093986593</v>
      </c>
      <c r="H336" s="7">
        <v>82.002765244283808</v>
      </c>
      <c r="I336" s="7"/>
      <c r="J336" s="7"/>
      <c r="K336" s="7"/>
    </row>
    <row r="337" spans="1:11" x14ac:dyDescent="0.25">
      <c r="A337" t="str">
        <f t="shared" si="9"/>
        <v>2008Ischaemic heart disease mortality, 35+ yearsTnonMaori</v>
      </c>
      <c r="B337" s="6">
        <v>2008</v>
      </c>
      <c r="C337" s="6" t="s">
        <v>139</v>
      </c>
      <c r="D337" s="6" t="s">
        <v>74</v>
      </c>
      <c r="E337" s="6" t="s">
        <v>72</v>
      </c>
      <c r="F337" s="7">
        <v>75.88537888463749</v>
      </c>
      <c r="G337" s="7">
        <v>77.114279670057428</v>
      </c>
      <c r="H337" s="7">
        <v>78.358094062065192</v>
      </c>
      <c r="I337" s="7"/>
      <c r="J337" s="7"/>
      <c r="K337" s="7"/>
    </row>
    <row r="338" spans="1:11" x14ac:dyDescent="0.25">
      <c r="A338" t="str">
        <f t="shared" si="9"/>
        <v>2009Ischaemic heart disease mortality, 35+ yearsTnonMaori</v>
      </c>
      <c r="B338" s="6">
        <v>2009</v>
      </c>
      <c r="C338" s="6" t="s">
        <v>139</v>
      </c>
      <c r="D338" s="6" t="s">
        <v>74</v>
      </c>
      <c r="E338" s="6" t="s">
        <v>72</v>
      </c>
      <c r="F338" s="7">
        <v>74.042562637587807</v>
      </c>
      <c r="G338" s="7">
        <v>75.238599279325911</v>
      </c>
      <c r="H338" s="7">
        <v>76.449114320396973</v>
      </c>
      <c r="I338" s="7"/>
      <c r="J338" s="7"/>
      <c r="K338" s="7"/>
    </row>
    <row r="339" spans="1:11" x14ac:dyDescent="0.25">
      <c r="A339" t="str">
        <f t="shared" si="9"/>
        <v>2010Ischaemic heart disease mortality, 35+ yearsTnonMaori</v>
      </c>
      <c r="B339" s="6">
        <v>2010</v>
      </c>
      <c r="C339" s="6" t="s">
        <v>139</v>
      </c>
      <c r="D339" s="6" t="s">
        <v>74</v>
      </c>
      <c r="E339" s="6" t="s">
        <v>72</v>
      </c>
      <c r="F339" s="7">
        <v>71.151685295762022</v>
      </c>
      <c r="G339" s="7">
        <v>72.308304523769422</v>
      </c>
      <c r="H339" s="7">
        <v>73.47901319759778</v>
      </c>
      <c r="I339" s="7"/>
      <c r="J339" s="7"/>
      <c r="K339" s="7"/>
    </row>
    <row r="340" spans="1:11" x14ac:dyDescent="0.25">
      <c r="A340" t="str">
        <f t="shared" si="9"/>
        <v>2011Ischaemic heart disease mortality, 35+ yearsTnonMaori</v>
      </c>
      <c r="B340" s="6">
        <v>2011</v>
      </c>
      <c r="C340" s="6" t="s">
        <v>139</v>
      </c>
      <c r="D340" s="6" t="s">
        <v>74</v>
      </c>
      <c r="E340" s="6" t="s">
        <v>72</v>
      </c>
      <c r="F340" s="7">
        <v>67.140850646828028</v>
      </c>
      <c r="G340" s="7">
        <v>68.249194701748436</v>
      </c>
      <c r="H340" s="7">
        <v>69.371248342681767</v>
      </c>
      <c r="I340" s="7"/>
      <c r="J340" s="7"/>
      <c r="K340" s="7"/>
    </row>
    <row r="341" spans="1:11" x14ac:dyDescent="0.25">
      <c r="A341" t="str">
        <f t="shared" si="9"/>
        <v>2012Ischaemic heart disease mortality, 35+ yearsTnonMaori</v>
      </c>
      <c r="B341" s="6">
        <v>2012</v>
      </c>
      <c r="C341" s="6" t="s">
        <v>139</v>
      </c>
      <c r="D341" s="6" t="s">
        <v>74</v>
      </c>
      <c r="E341" s="6" t="s">
        <v>72</v>
      </c>
      <c r="F341" s="7">
        <v>62.798011066995365</v>
      </c>
      <c r="G341" s="7">
        <v>63.856042841727174</v>
      </c>
      <c r="H341" s="7">
        <v>64.927430250244754</v>
      </c>
      <c r="I341" s="7"/>
      <c r="J341" s="7"/>
      <c r="K341" s="7"/>
    </row>
    <row r="342" spans="1:11" x14ac:dyDescent="0.25">
      <c r="A342" t="str">
        <f t="shared" si="9"/>
        <v>1996Ischaemic heart disease mortality, 35+ yearsFMaori</v>
      </c>
      <c r="B342" s="6">
        <v>1996</v>
      </c>
      <c r="C342" s="6" t="s">
        <v>139</v>
      </c>
      <c r="D342" s="6" t="s">
        <v>71</v>
      </c>
      <c r="E342" s="6" t="s">
        <v>9</v>
      </c>
      <c r="F342" s="7">
        <v>207.0587242013076</v>
      </c>
      <c r="G342" s="7">
        <v>225.62257881909844</v>
      </c>
      <c r="H342" s="7">
        <v>245.40415641482815</v>
      </c>
      <c r="I342" s="7">
        <v>2.4394856420188495</v>
      </c>
      <c r="J342" s="7">
        <v>2.6656346383051215</v>
      </c>
      <c r="K342" s="7">
        <v>2.9127484509610291</v>
      </c>
    </row>
    <row r="343" spans="1:11" x14ac:dyDescent="0.25">
      <c r="A343" t="str">
        <f t="shared" si="9"/>
        <v>1997Ischaemic heart disease mortality, 35+ yearsFMaori</v>
      </c>
      <c r="B343" s="6">
        <v>1997</v>
      </c>
      <c r="C343" s="6" t="s">
        <v>139</v>
      </c>
      <c r="D343" s="6" t="s">
        <v>71</v>
      </c>
      <c r="E343" s="6" t="s">
        <v>9</v>
      </c>
      <c r="F343" s="7">
        <v>202.85319347172086</v>
      </c>
      <c r="G343" s="7">
        <v>220.76123350472974</v>
      </c>
      <c r="H343" s="7">
        <v>239.82648126749584</v>
      </c>
      <c r="I343" s="7">
        <v>2.4878157149794977</v>
      </c>
      <c r="J343" s="7">
        <v>2.715449891918194</v>
      </c>
      <c r="K343" s="7">
        <v>2.9639125081173061</v>
      </c>
    </row>
    <row r="344" spans="1:11" x14ac:dyDescent="0.25">
      <c r="A344" t="str">
        <f t="shared" si="9"/>
        <v>1998Ischaemic heart disease mortality, 35+ yearsFMaori</v>
      </c>
      <c r="B344" s="6">
        <v>1998</v>
      </c>
      <c r="C344" s="6" t="s">
        <v>139</v>
      </c>
      <c r="D344" s="6" t="s">
        <v>71</v>
      </c>
      <c r="E344" s="6" t="s">
        <v>9</v>
      </c>
      <c r="F344" s="7">
        <v>190.73609719083862</v>
      </c>
      <c r="G344" s="7">
        <v>207.65507018678011</v>
      </c>
      <c r="H344" s="7">
        <v>225.67242487262178</v>
      </c>
      <c r="I344" s="7">
        <v>2.4356262691031154</v>
      </c>
      <c r="J344" s="7">
        <v>2.6597807495494883</v>
      </c>
      <c r="K344" s="7">
        <v>2.9045645160819755</v>
      </c>
    </row>
    <row r="345" spans="1:11" x14ac:dyDescent="0.25">
      <c r="A345" t="str">
        <f t="shared" si="9"/>
        <v>1999Ischaemic heart disease mortality, 35+ yearsFMaori</v>
      </c>
      <c r="B345" s="6">
        <v>1999</v>
      </c>
      <c r="C345" s="6" t="s">
        <v>139</v>
      </c>
      <c r="D345" s="6" t="s">
        <v>71</v>
      </c>
      <c r="E345" s="6" t="s">
        <v>9</v>
      </c>
      <c r="F345" s="7">
        <v>200.87416762822878</v>
      </c>
      <c r="G345" s="7">
        <v>217.77478534671909</v>
      </c>
      <c r="H345" s="7">
        <v>235.71761505678703</v>
      </c>
      <c r="I345" s="7">
        <v>2.6033035632916905</v>
      </c>
      <c r="J345" s="7">
        <v>2.8320898744021719</v>
      </c>
      <c r="K345" s="7">
        <v>3.0809826290675337</v>
      </c>
    </row>
    <row r="346" spans="1:11" x14ac:dyDescent="0.25">
      <c r="A346" t="str">
        <f t="shared" si="9"/>
        <v>2000Ischaemic heart disease mortality, 35+ yearsFMaori</v>
      </c>
      <c r="B346" s="6">
        <v>2000</v>
      </c>
      <c r="C346" s="6" t="s">
        <v>139</v>
      </c>
      <c r="D346" s="6" t="s">
        <v>71</v>
      </c>
      <c r="E346" s="6" t="s">
        <v>9</v>
      </c>
      <c r="F346" s="7">
        <v>185.91061768403472</v>
      </c>
      <c r="G346" s="7">
        <v>201.75952549363811</v>
      </c>
      <c r="H346" s="7">
        <v>218.59838488629632</v>
      </c>
      <c r="I346" s="7">
        <v>2.5144464401773123</v>
      </c>
      <c r="J346" s="7">
        <v>2.7382846337524436</v>
      </c>
      <c r="K346" s="7">
        <v>2.9820490966258166</v>
      </c>
    </row>
    <row r="347" spans="1:11" x14ac:dyDescent="0.25">
      <c r="A347" t="str">
        <f t="shared" si="9"/>
        <v>2001Ischaemic heart disease mortality, 35+ yearsFMaori</v>
      </c>
      <c r="B347" s="6">
        <v>2001</v>
      </c>
      <c r="C347" s="6" t="s">
        <v>139</v>
      </c>
      <c r="D347" s="6" t="s">
        <v>71</v>
      </c>
      <c r="E347" s="6" t="s">
        <v>9</v>
      </c>
      <c r="F347" s="7">
        <v>168.54473826118124</v>
      </c>
      <c r="G347" s="7">
        <v>183.25697309187561</v>
      </c>
      <c r="H347" s="7">
        <v>198.90953126893893</v>
      </c>
      <c r="I347" s="7">
        <v>2.3258331817480529</v>
      </c>
      <c r="J347" s="7">
        <v>2.5369823047416298</v>
      </c>
      <c r="K347" s="7">
        <v>2.767300451761018</v>
      </c>
    </row>
    <row r="348" spans="1:11" x14ac:dyDescent="0.25">
      <c r="A348" t="str">
        <f t="shared" si="9"/>
        <v>2002Ischaemic heart disease mortality, 35+ yearsFMaori</v>
      </c>
      <c r="B348" s="6">
        <v>2002</v>
      </c>
      <c r="C348" s="6" t="s">
        <v>139</v>
      </c>
      <c r="D348" s="6" t="s">
        <v>71</v>
      </c>
      <c r="E348" s="6" t="s">
        <v>9</v>
      </c>
      <c r="F348" s="7">
        <v>142.45922879894275</v>
      </c>
      <c r="G348" s="7">
        <v>155.63764172368752</v>
      </c>
      <c r="H348" s="7">
        <v>169.70719210806101</v>
      </c>
      <c r="I348" s="7">
        <v>2.0472883206479517</v>
      </c>
      <c r="J348" s="7">
        <v>2.2432152981467488</v>
      </c>
      <c r="K348" s="7">
        <v>2.4578926295281223</v>
      </c>
    </row>
    <row r="349" spans="1:11" x14ac:dyDescent="0.25">
      <c r="A349" t="str">
        <f t="shared" si="9"/>
        <v>2003Ischaemic heart disease mortality, 35+ yearsFMaori</v>
      </c>
      <c r="B349" s="6">
        <v>2003</v>
      </c>
      <c r="C349" s="6" t="s">
        <v>139</v>
      </c>
      <c r="D349" s="6" t="s">
        <v>71</v>
      </c>
      <c r="E349" s="6" t="s">
        <v>9</v>
      </c>
      <c r="F349" s="7">
        <v>137.33278122638725</v>
      </c>
      <c r="G349" s="7">
        <v>149.97132464043736</v>
      </c>
      <c r="H349" s="7">
        <v>163.46021341819724</v>
      </c>
      <c r="I349" s="7">
        <v>2.1007206309151316</v>
      </c>
      <c r="J349" s="7">
        <v>2.3014164584656314</v>
      </c>
      <c r="K349" s="7">
        <v>2.5212860945670728</v>
      </c>
    </row>
    <row r="350" spans="1:11" x14ac:dyDescent="0.25">
      <c r="A350" t="str">
        <f t="shared" si="9"/>
        <v>2004Ischaemic heart disease mortality, 35+ yearsFMaori</v>
      </c>
      <c r="B350" s="6">
        <v>2004</v>
      </c>
      <c r="C350" s="6" t="s">
        <v>139</v>
      </c>
      <c r="D350" s="6" t="s">
        <v>71</v>
      </c>
      <c r="E350" s="6" t="s">
        <v>9</v>
      </c>
      <c r="F350" s="7">
        <v>135.17567948390982</v>
      </c>
      <c r="G350" s="7">
        <v>147.4153634770434</v>
      </c>
      <c r="H350" s="7">
        <v>160.46567902631182</v>
      </c>
      <c r="I350" s="7">
        <v>2.2127112874623287</v>
      </c>
      <c r="J350" s="7">
        <v>2.4218003060070257</v>
      </c>
      <c r="K350" s="7">
        <v>2.6506470841490546</v>
      </c>
    </row>
    <row r="351" spans="1:11" x14ac:dyDescent="0.25">
      <c r="A351" t="str">
        <f t="shared" si="9"/>
        <v>2005Ischaemic heart disease mortality, 35+ yearsFMaori</v>
      </c>
      <c r="B351" s="6">
        <v>2005</v>
      </c>
      <c r="C351" s="6" t="s">
        <v>139</v>
      </c>
      <c r="D351" s="6" t="s">
        <v>71</v>
      </c>
      <c r="E351" s="6" t="s">
        <v>9</v>
      </c>
      <c r="F351" s="7">
        <v>138.22606587623284</v>
      </c>
      <c r="G351" s="7">
        <v>150.30303310820389</v>
      </c>
      <c r="H351" s="7">
        <v>163.15259128889798</v>
      </c>
      <c r="I351" s="7">
        <v>2.4845058661442847</v>
      </c>
      <c r="J351" s="7">
        <v>2.713006490916376</v>
      </c>
      <c r="K351" s="7">
        <v>2.9625223751944816</v>
      </c>
    </row>
    <row r="352" spans="1:11" x14ac:dyDescent="0.25">
      <c r="A352" t="str">
        <f t="shared" ref="A352:A398" si="10">B352&amp;C352&amp;D352&amp;E352</f>
        <v>2006Ischaemic heart disease mortality, 35+ yearsFMaori</v>
      </c>
      <c r="B352" s="6">
        <v>2006</v>
      </c>
      <c r="C352" s="6" t="s">
        <v>139</v>
      </c>
      <c r="D352" s="6" t="s">
        <v>71</v>
      </c>
      <c r="E352" s="6" t="s">
        <v>9</v>
      </c>
      <c r="F352" s="7">
        <v>129.6410074266179</v>
      </c>
      <c r="G352" s="7">
        <v>141.0317683938801</v>
      </c>
      <c r="H352" s="7">
        <v>153.15521590524563</v>
      </c>
      <c r="I352" s="7">
        <v>2.4998835541973565</v>
      </c>
      <c r="J352" s="7">
        <v>2.7316866451861284</v>
      </c>
      <c r="K352" s="7">
        <v>2.9849838065293901</v>
      </c>
    </row>
    <row r="353" spans="1:11" x14ac:dyDescent="0.25">
      <c r="A353" t="str">
        <f t="shared" si="10"/>
        <v>2007Ischaemic heart disease mortality, 35+ yearsFMaori</v>
      </c>
      <c r="B353" s="6">
        <v>2007</v>
      </c>
      <c r="C353" s="6" t="s">
        <v>139</v>
      </c>
      <c r="D353" s="6" t="s">
        <v>71</v>
      </c>
      <c r="E353" s="6" t="s">
        <v>9</v>
      </c>
      <c r="F353" s="7">
        <v>119.43005764059737</v>
      </c>
      <c r="G353" s="7">
        <v>130.05456905496297</v>
      </c>
      <c r="H353" s="7">
        <v>141.37076291311752</v>
      </c>
      <c r="I353" s="7">
        <v>2.4510583894378613</v>
      </c>
      <c r="J353" s="7">
        <v>2.6818249731931116</v>
      </c>
      <c r="K353" s="7">
        <v>2.9343181777451361</v>
      </c>
    </row>
    <row r="354" spans="1:11" x14ac:dyDescent="0.25">
      <c r="A354" t="str">
        <f t="shared" si="10"/>
        <v>2008Ischaemic heart disease mortality, 35+ yearsFMaori</v>
      </c>
      <c r="B354" s="6">
        <v>2008</v>
      </c>
      <c r="C354" s="6" t="s">
        <v>139</v>
      </c>
      <c r="D354" s="6" t="s">
        <v>71</v>
      </c>
      <c r="E354" s="6" t="s">
        <v>9</v>
      </c>
      <c r="F354" s="7">
        <v>111.92678673060004</v>
      </c>
      <c r="G354" s="7">
        <v>121.90308496131492</v>
      </c>
      <c r="H354" s="7">
        <v>132.5300869108857</v>
      </c>
      <c r="I354" s="7">
        <v>2.3776589243742183</v>
      </c>
      <c r="J354" s="7">
        <v>2.602646496004879</v>
      </c>
      <c r="K354" s="7">
        <v>2.8489236676153111</v>
      </c>
    </row>
    <row r="355" spans="1:11" x14ac:dyDescent="0.25">
      <c r="A355" t="str">
        <f t="shared" si="10"/>
        <v>2009Ischaemic heart disease mortality, 35+ yearsFMaori</v>
      </c>
      <c r="B355" s="6">
        <v>2009</v>
      </c>
      <c r="C355" s="6" t="s">
        <v>139</v>
      </c>
      <c r="D355" s="6" t="s">
        <v>71</v>
      </c>
      <c r="E355" s="6" t="s">
        <v>9</v>
      </c>
      <c r="F355" s="7">
        <v>104.5754860354575</v>
      </c>
      <c r="G355" s="7">
        <v>113.8606225061737</v>
      </c>
      <c r="H355" s="7">
        <v>123.74911409145523</v>
      </c>
      <c r="I355" s="7">
        <v>2.2599981757691903</v>
      </c>
      <c r="J355" s="7">
        <v>2.4735379261316588</v>
      </c>
      <c r="K355" s="7">
        <v>2.7072543410037548</v>
      </c>
    </row>
    <row r="356" spans="1:11" x14ac:dyDescent="0.25">
      <c r="A356" t="str">
        <f t="shared" si="10"/>
        <v>2010Ischaemic heart disease mortality, 35+ yearsFMaori</v>
      </c>
      <c r="B356" s="6">
        <v>2010</v>
      </c>
      <c r="C356" s="6" t="s">
        <v>139</v>
      </c>
      <c r="D356" s="6" t="s">
        <v>71</v>
      </c>
      <c r="E356" s="6" t="s">
        <v>9</v>
      </c>
      <c r="F356" s="7">
        <v>101.47988676521736</v>
      </c>
      <c r="G356" s="7">
        <v>110.40471738218848</v>
      </c>
      <c r="H356" s="7">
        <v>119.90414529245315</v>
      </c>
      <c r="I356" s="7">
        <v>2.2892025429759624</v>
      </c>
      <c r="J356" s="7">
        <v>2.5048267904365407</v>
      </c>
      <c r="K356" s="7">
        <v>2.7407610870168866</v>
      </c>
    </row>
    <row r="357" spans="1:11" x14ac:dyDescent="0.25">
      <c r="A357" t="str">
        <f t="shared" si="10"/>
        <v>2011Ischaemic heart disease mortality, 35+ yearsFMaori</v>
      </c>
      <c r="B357" s="6">
        <v>2011</v>
      </c>
      <c r="C357" s="6" t="s">
        <v>139</v>
      </c>
      <c r="D357" s="6" t="s">
        <v>71</v>
      </c>
      <c r="E357" s="6" t="s">
        <v>9</v>
      </c>
      <c r="F357" s="7">
        <v>95.546583446498317</v>
      </c>
      <c r="G357" s="7">
        <v>103.92589635166102</v>
      </c>
      <c r="H357" s="7">
        <v>112.8432061888595</v>
      </c>
      <c r="I357" s="7">
        <v>2.3196150707591157</v>
      </c>
      <c r="J357" s="7">
        <v>2.5389760204443652</v>
      </c>
      <c r="K357" s="7">
        <v>2.7790814578049199</v>
      </c>
    </row>
    <row r="358" spans="1:11" x14ac:dyDescent="0.25">
      <c r="A358" t="str">
        <f t="shared" si="10"/>
        <v>2012Ischaemic heart disease mortality, 35+ yearsFMaori</v>
      </c>
      <c r="B358" s="6">
        <v>2012</v>
      </c>
      <c r="C358" s="6" t="s">
        <v>139</v>
      </c>
      <c r="D358" s="6" t="s">
        <v>71</v>
      </c>
      <c r="E358" s="6" t="s">
        <v>9</v>
      </c>
      <c r="F358" s="7">
        <v>89.069984513847487</v>
      </c>
      <c r="G358" s="7">
        <v>97.001320355337583</v>
      </c>
      <c r="H358" s="7">
        <v>105.44949104463856</v>
      </c>
      <c r="I358" s="7">
        <v>2.3140352407949196</v>
      </c>
      <c r="J358" s="7">
        <v>2.538118234353365</v>
      </c>
      <c r="K358" s="7">
        <v>2.7839006329670535</v>
      </c>
    </row>
    <row r="359" spans="1:11" x14ac:dyDescent="0.25">
      <c r="A359" t="str">
        <f t="shared" si="10"/>
        <v>1996Ischaemic heart disease mortality, 35+ yearsFnonMaori</v>
      </c>
      <c r="B359" s="6">
        <v>1996</v>
      </c>
      <c r="C359" s="6" t="s">
        <v>139</v>
      </c>
      <c r="D359" s="6" t="s">
        <v>71</v>
      </c>
      <c r="E359" s="6" t="s">
        <v>72</v>
      </c>
      <c r="F359" s="7">
        <v>82.778009749731652</v>
      </c>
      <c r="G359" s="7">
        <v>84.641224111101366</v>
      </c>
      <c r="H359" s="7">
        <v>86.535800904918148</v>
      </c>
      <c r="I359" s="7"/>
      <c r="J359" s="7"/>
      <c r="K359" s="7"/>
    </row>
    <row r="360" spans="1:11" x14ac:dyDescent="0.25">
      <c r="A360" t="str">
        <f t="shared" si="10"/>
        <v>1997Ischaemic heart disease mortality, 35+ yearsFnonMaori</v>
      </c>
      <c r="B360" s="6">
        <v>1997</v>
      </c>
      <c r="C360" s="6" t="s">
        <v>139</v>
      </c>
      <c r="D360" s="6" t="s">
        <v>71</v>
      </c>
      <c r="E360" s="6" t="s">
        <v>72</v>
      </c>
      <c r="F360" s="7">
        <v>79.512889251105165</v>
      </c>
      <c r="G360" s="7">
        <v>81.298216609249963</v>
      </c>
      <c r="H360" s="7">
        <v>83.113522142638942</v>
      </c>
      <c r="I360" s="7"/>
      <c r="J360" s="7"/>
      <c r="K360" s="7"/>
    </row>
    <row r="361" spans="1:11" x14ac:dyDescent="0.25">
      <c r="A361" t="str">
        <f t="shared" si="10"/>
        <v>1998Ischaemic heart disease mortality, 35+ yearsFnonMaori</v>
      </c>
      <c r="B361" s="6">
        <v>1998</v>
      </c>
      <c r="C361" s="6" t="s">
        <v>139</v>
      </c>
      <c r="D361" s="6" t="s">
        <v>71</v>
      </c>
      <c r="E361" s="6" t="s">
        <v>72</v>
      </c>
      <c r="F361" s="7">
        <v>76.352549044045233</v>
      </c>
      <c r="G361" s="7">
        <v>78.072250963524937</v>
      </c>
      <c r="H361" s="7">
        <v>79.820918300104353</v>
      </c>
      <c r="I361" s="7"/>
      <c r="J361" s="7"/>
      <c r="K361" s="7"/>
    </row>
    <row r="362" spans="1:11" x14ac:dyDescent="0.25">
      <c r="A362" t="str">
        <f t="shared" si="10"/>
        <v>1999Ischaemic heart disease mortality, 35+ yearsFnonMaori</v>
      </c>
      <c r="B362" s="6">
        <v>1999</v>
      </c>
      <c r="C362" s="6" t="s">
        <v>139</v>
      </c>
      <c r="D362" s="6" t="s">
        <v>71</v>
      </c>
      <c r="E362" s="6" t="s">
        <v>72</v>
      </c>
      <c r="F362" s="7">
        <v>75.220480435824712</v>
      </c>
      <c r="G362" s="7">
        <v>76.895435881140372</v>
      </c>
      <c r="H362" s="7">
        <v>78.598284898852711</v>
      </c>
      <c r="I362" s="7"/>
      <c r="J362" s="7"/>
      <c r="K362" s="7"/>
    </row>
    <row r="363" spans="1:11" x14ac:dyDescent="0.25">
      <c r="A363" t="str">
        <f t="shared" si="10"/>
        <v>2000Ischaemic heart disease mortality, 35+ yearsFnonMaori</v>
      </c>
      <c r="B363" s="6">
        <v>2000</v>
      </c>
      <c r="C363" s="6" t="s">
        <v>139</v>
      </c>
      <c r="D363" s="6" t="s">
        <v>71</v>
      </c>
      <c r="E363" s="6" t="s">
        <v>72</v>
      </c>
      <c r="F363" s="7">
        <v>72.078538850308718</v>
      </c>
      <c r="G363" s="7">
        <v>73.680991014127827</v>
      </c>
      <c r="H363" s="7">
        <v>75.310087394812939</v>
      </c>
      <c r="I363" s="7"/>
      <c r="J363" s="7"/>
      <c r="K363" s="7"/>
    </row>
    <row r="364" spans="1:11" x14ac:dyDescent="0.25">
      <c r="A364" t="str">
        <f t="shared" si="10"/>
        <v>2001Ischaemic heart disease mortality, 35+ yearsFnonMaori</v>
      </c>
      <c r="B364" s="6">
        <v>2001</v>
      </c>
      <c r="C364" s="6" t="s">
        <v>139</v>
      </c>
      <c r="D364" s="6" t="s">
        <v>71</v>
      </c>
      <c r="E364" s="6" t="s">
        <v>72</v>
      </c>
      <c r="F364" s="7">
        <v>70.689876673513822</v>
      </c>
      <c r="G364" s="7">
        <v>72.234233857038589</v>
      </c>
      <c r="H364" s="7">
        <v>73.803827729716829</v>
      </c>
      <c r="I364" s="7"/>
      <c r="J364" s="7"/>
      <c r="K364" s="7"/>
    </row>
    <row r="365" spans="1:11" x14ac:dyDescent="0.25">
      <c r="A365" t="str">
        <f t="shared" si="10"/>
        <v>2002Ischaemic heart disease mortality, 35+ yearsFnonMaori</v>
      </c>
      <c r="B365" s="6">
        <v>2002</v>
      </c>
      <c r="C365" s="6" t="s">
        <v>139</v>
      </c>
      <c r="D365" s="6" t="s">
        <v>71</v>
      </c>
      <c r="E365" s="6" t="s">
        <v>72</v>
      </c>
      <c r="F365" s="7">
        <v>67.899639588894047</v>
      </c>
      <c r="G365" s="7">
        <v>69.381499783934643</v>
      </c>
      <c r="H365" s="7">
        <v>70.887550451324998</v>
      </c>
      <c r="I365" s="7"/>
      <c r="J365" s="7"/>
      <c r="K365" s="7"/>
    </row>
    <row r="366" spans="1:11" x14ac:dyDescent="0.25">
      <c r="A366" t="str">
        <f t="shared" si="10"/>
        <v>2003Ischaemic heart disease mortality, 35+ yearsFnonMaori</v>
      </c>
      <c r="B366" s="6">
        <v>2003</v>
      </c>
      <c r="C366" s="6" t="s">
        <v>139</v>
      </c>
      <c r="D366" s="6" t="s">
        <v>71</v>
      </c>
      <c r="E366" s="6" t="s">
        <v>72</v>
      </c>
      <c r="F366" s="7">
        <v>63.755642733411946</v>
      </c>
      <c r="G366" s="7">
        <v>65.16479192141702</v>
      </c>
      <c r="H366" s="7">
        <v>66.597235574013936</v>
      </c>
      <c r="I366" s="7"/>
      <c r="J366" s="7"/>
      <c r="K366" s="7"/>
    </row>
    <row r="367" spans="1:11" x14ac:dyDescent="0.25">
      <c r="A367" t="str">
        <f t="shared" si="10"/>
        <v>2004Ischaemic heart disease mortality, 35+ yearsFnonMaori</v>
      </c>
      <c r="B367" s="6">
        <v>2004</v>
      </c>
      <c r="C367" s="6" t="s">
        <v>139</v>
      </c>
      <c r="D367" s="6" t="s">
        <v>71</v>
      </c>
      <c r="E367" s="6" t="s">
        <v>72</v>
      </c>
      <c r="F367" s="7">
        <v>59.540132109125736</v>
      </c>
      <c r="G367" s="7">
        <v>60.870156433375129</v>
      </c>
      <c r="H367" s="7">
        <v>62.222400186930557</v>
      </c>
      <c r="I367" s="7"/>
      <c r="J367" s="7"/>
      <c r="K367" s="7"/>
    </row>
    <row r="368" spans="1:11" x14ac:dyDescent="0.25">
      <c r="A368" t="str">
        <f t="shared" si="10"/>
        <v>2005Ischaemic heart disease mortality, 35+ yearsFnonMaori</v>
      </c>
      <c r="B368" s="6">
        <v>2005</v>
      </c>
      <c r="C368" s="6" t="s">
        <v>139</v>
      </c>
      <c r="D368" s="6" t="s">
        <v>71</v>
      </c>
      <c r="E368" s="6" t="s">
        <v>72</v>
      </c>
      <c r="F368" s="7">
        <v>54.159850723478058</v>
      </c>
      <c r="G368" s="7">
        <v>55.40091172337587</v>
      </c>
      <c r="H368" s="7">
        <v>56.663236947582298</v>
      </c>
      <c r="I368" s="7"/>
      <c r="J368" s="7"/>
      <c r="K368" s="7"/>
    </row>
    <row r="369" spans="1:11" x14ac:dyDescent="0.25">
      <c r="A369" t="str">
        <f t="shared" si="10"/>
        <v>2006Ischaemic heart disease mortality, 35+ yearsFnonMaori</v>
      </c>
      <c r="B369" s="6">
        <v>2006</v>
      </c>
      <c r="C369" s="6" t="s">
        <v>139</v>
      </c>
      <c r="D369" s="6" t="s">
        <v>71</v>
      </c>
      <c r="E369" s="6" t="s">
        <v>72</v>
      </c>
      <c r="F369" s="7">
        <v>50.457705111491229</v>
      </c>
      <c r="G369" s="7">
        <v>51.628091619663294</v>
      </c>
      <c r="H369" s="7">
        <v>52.818775115137434</v>
      </c>
      <c r="I369" s="7"/>
      <c r="J369" s="7"/>
      <c r="K369" s="7"/>
    </row>
    <row r="370" spans="1:11" x14ac:dyDescent="0.25">
      <c r="A370" t="str">
        <f t="shared" si="10"/>
        <v>2007Ischaemic heart disease mortality, 35+ yearsFnonMaori</v>
      </c>
      <c r="B370" s="6">
        <v>2007</v>
      </c>
      <c r="C370" s="6" t="s">
        <v>139</v>
      </c>
      <c r="D370" s="6" t="s">
        <v>71</v>
      </c>
      <c r="E370" s="6" t="s">
        <v>72</v>
      </c>
      <c r="F370" s="7">
        <v>47.373899086090056</v>
      </c>
      <c r="G370" s="7">
        <v>48.494801247269194</v>
      </c>
      <c r="H370" s="7">
        <v>49.63552917312996</v>
      </c>
      <c r="I370" s="7"/>
      <c r="J370" s="7"/>
      <c r="K370" s="7"/>
    </row>
    <row r="371" spans="1:11" x14ac:dyDescent="0.25">
      <c r="A371" t="str">
        <f t="shared" si="10"/>
        <v>2008Ischaemic heart disease mortality, 35+ yearsFnonMaori</v>
      </c>
      <c r="B371" s="6">
        <v>2008</v>
      </c>
      <c r="C371" s="6" t="s">
        <v>139</v>
      </c>
      <c r="D371" s="6" t="s">
        <v>71</v>
      </c>
      <c r="E371" s="6" t="s">
        <v>72</v>
      </c>
      <c r="F371" s="7">
        <v>45.748482448050837</v>
      </c>
      <c r="G371" s="7">
        <v>46.83812617212476</v>
      </c>
      <c r="H371" s="7">
        <v>47.947169972073205</v>
      </c>
      <c r="I371" s="7"/>
      <c r="J371" s="7"/>
      <c r="K371" s="7"/>
    </row>
    <row r="372" spans="1:11" x14ac:dyDescent="0.25">
      <c r="A372" t="str">
        <f t="shared" si="10"/>
        <v>2009Ischaemic heart disease mortality, 35+ yearsFnonMaori</v>
      </c>
      <c r="B372" s="6">
        <v>2009</v>
      </c>
      <c r="C372" s="6" t="s">
        <v>139</v>
      </c>
      <c r="D372" s="6" t="s">
        <v>71</v>
      </c>
      <c r="E372" s="6" t="s">
        <v>72</v>
      </c>
      <c r="F372" s="7">
        <v>44.962573664887394</v>
      </c>
      <c r="G372" s="7">
        <v>46.031484418853928</v>
      </c>
      <c r="H372" s="7">
        <v>47.119390607505309</v>
      </c>
      <c r="I372" s="7"/>
      <c r="J372" s="7"/>
      <c r="K372" s="7"/>
    </row>
    <row r="373" spans="1:11" x14ac:dyDescent="0.25">
      <c r="A373" t="str">
        <f t="shared" si="10"/>
        <v>2010Ischaemic heart disease mortality, 35+ yearsFnonMaori</v>
      </c>
      <c r="B373" s="6">
        <v>2010</v>
      </c>
      <c r="C373" s="6" t="s">
        <v>139</v>
      </c>
      <c r="D373" s="6" t="s">
        <v>71</v>
      </c>
      <c r="E373" s="6" t="s">
        <v>72</v>
      </c>
      <c r="F373" s="7">
        <v>43.044188455873851</v>
      </c>
      <c r="G373" s="7">
        <v>44.07678718692847</v>
      </c>
      <c r="H373" s="7">
        <v>45.127901406223067</v>
      </c>
      <c r="I373" s="7"/>
      <c r="J373" s="7"/>
      <c r="K373" s="7"/>
    </row>
    <row r="374" spans="1:11" x14ac:dyDescent="0.25">
      <c r="A374" t="str">
        <f t="shared" si="10"/>
        <v>2011Ischaemic heart disease mortality, 35+ yearsFnonMaori</v>
      </c>
      <c r="B374" s="6">
        <v>2011</v>
      </c>
      <c r="C374" s="6" t="s">
        <v>139</v>
      </c>
      <c r="D374" s="6" t="s">
        <v>71</v>
      </c>
      <c r="E374" s="6" t="s">
        <v>72</v>
      </c>
      <c r="F374" s="7">
        <v>39.951103334538374</v>
      </c>
      <c r="G374" s="7">
        <v>40.932208699423704</v>
      </c>
      <c r="H374" s="7">
        <v>41.931319659827224</v>
      </c>
      <c r="I374" s="7"/>
      <c r="J374" s="7"/>
      <c r="K374" s="7"/>
    </row>
    <row r="375" spans="1:11" x14ac:dyDescent="0.25">
      <c r="A375" t="str">
        <f t="shared" si="10"/>
        <v>2012Ischaemic heart disease mortality, 35+ yearsFnonMaori</v>
      </c>
      <c r="B375" s="6">
        <v>2012</v>
      </c>
      <c r="C375" s="6" t="s">
        <v>139</v>
      </c>
      <c r="D375" s="6" t="s">
        <v>71</v>
      </c>
      <c r="E375" s="6" t="s">
        <v>72</v>
      </c>
      <c r="F375" s="7">
        <v>37.276351075582888</v>
      </c>
      <c r="G375" s="7">
        <v>38.217809967410979</v>
      </c>
      <c r="H375" s="7">
        <v>39.177034222734228</v>
      </c>
      <c r="I375" s="7"/>
      <c r="J375" s="7"/>
      <c r="K375" s="7"/>
    </row>
    <row r="376" spans="1:11" x14ac:dyDescent="0.25">
      <c r="A376" t="str">
        <f t="shared" si="10"/>
        <v>1996Ischaemic heart disease mortality, 35+ yearsMMaori</v>
      </c>
      <c r="B376" s="6">
        <v>1996</v>
      </c>
      <c r="C376" s="6" t="s">
        <v>139</v>
      </c>
      <c r="D376" s="6" t="s">
        <v>73</v>
      </c>
      <c r="E376" s="6" t="s">
        <v>9</v>
      </c>
      <c r="F376" s="7">
        <v>418.13326766032014</v>
      </c>
      <c r="G376" s="7">
        <v>446.60578932450733</v>
      </c>
      <c r="H376" s="7">
        <v>476.5067410524984</v>
      </c>
      <c r="I376" s="7">
        <v>1.9402082962252958</v>
      </c>
      <c r="J376" s="7">
        <v>2.0774562347401551</v>
      </c>
      <c r="K376" s="7">
        <v>2.2244129229100005</v>
      </c>
    </row>
    <row r="377" spans="1:11" x14ac:dyDescent="0.25">
      <c r="A377" t="str">
        <f t="shared" si="10"/>
        <v>1997Ischaemic heart disease mortality, 35+ yearsMMaori</v>
      </c>
      <c r="B377" s="6">
        <v>1997</v>
      </c>
      <c r="C377" s="6" t="s">
        <v>139</v>
      </c>
      <c r="D377" s="6" t="s">
        <v>73</v>
      </c>
      <c r="E377" s="6" t="s">
        <v>9</v>
      </c>
      <c r="F377" s="7">
        <v>414.58280229973957</v>
      </c>
      <c r="G377" s="7">
        <v>442.29324835343539</v>
      </c>
      <c r="H377" s="7">
        <v>471.36882464266984</v>
      </c>
      <c r="I377" s="7">
        <v>2.0300681093643407</v>
      </c>
      <c r="J377" s="7">
        <v>2.1713947137338301</v>
      </c>
      <c r="K377" s="7">
        <v>2.3225600072637853</v>
      </c>
    </row>
    <row r="378" spans="1:11" x14ac:dyDescent="0.25">
      <c r="A378" t="str">
        <f t="shared" si="10"/>
        <v>1998Ischaemic heart disease mortality, 35+ yearsMMaori</v>
      </c>
      <c r="B378" s="6">
        <v>1998</v>
      </c>
      <c r="C378" s="6" t="s">
        <v>139</v>
      </c>
      <c r="D378" s="6" t="s">
        <v>73</v>
      </c>
      <c r="E378" s="6" t="s">
        <v>9</v>
      </c>
      <c r="F378" s="7">
        <v>403.17551191072516</v>
      </c>
      <c r="G378" s="7">
        <v>429.88788292816326</v>
      </c>
      <c r="H378" s="7">
        <v>457.904955820824</v>
      </c>
      <c r="I378" s="7">
        <v>2.1250664394586303</v>
      </c>
      <c r="J378" s="7">
        <v>2.2720936806804057</v>
      </c>
      <c r="K378" s="7">
        <v>2.4292933142847897</v>
      </c>
    </row>
    <row r="379" spans="1:11" x14ac:dyDescent="0.25">
      <c r="A379" t="str">
        <f t="shared" si="10"/>
        <v>1999Ischaemic heart disease mortality, 35+ yearsMMaori</v>
      </c>
      <c r="B379" s="6">
        <v>1999</v>
      </c>
      <c r="C379" s="6" t="s">
        <v>139</v>
      </c>
      <c r="D379" s="6" t="s">
        <v>73</v>
      </c>
      <c r="E379" s="6" t="s">
        <v>9</v>
      </c>
      <c r="F379" s="7">
        <v>375.93699067107201</v>
      </c>
      <c r="G379" s="7">
        <v>401.17639306745258</v>
      </c>
      <c r="H379" s="7">
        <v>427.66461446203829</v>
      </c>
      <c r="I379" s="7">
        <v>2.0991200325197181</v>
      </c>
      <c r="J379" s="7">
        <v>2.2462183537413711</v>
      </c>
      <c r="K379" s="7">
        <v>2.403624763957942</v>
      </c>
    </row>
    <row r="380" spans="1:11" x14ac:dyDescent="0.25">
      <c r="A380" t="str">
        <f t="shared" si="10"/>
        <v>2000Ischaemic heart disease mortality, 35+ yearsMMaori</v>
      </c>
      <c r="B380" s="6">
        <v>2000</v>
      </c>
      <c r="C380" s="6" t="s">
        <v>139</v>
      </c>
      <c r="D380" s="6" t="s">
        <v>73</v>
      </c>
      <c r="E380" s="6" t="s">
        <v>9</v>
      </c>
      <c r="F380" s="7">
        <v>342.30685221125168</v>
      </c>
      <c r="G380" s="7">
        <v>365.84682922685192</v>
      </c>
      <c r="H380" s="7">
        <v>390.57921054765347</v>
      </c>
      <c r="I380" s="7">
        <v>2.0317239823772399</v>
      </c>
      <c r="J380" s="7">
        <v>2.1774285546290595</v>
      </c>
      <c r="K380" s="7">
        <v>2.3335822934798998</v>
      </c>
    </row>
    <row r="381" spans="1:11" x14ac:dyDescent="0.25">
      <c r="A381" t="str">
        <f t="shared" si="10"/>
        <v>2001Ischaemic heart disease mortality, 35+ yearsMMaori</v>
      </c>
      <c r="B381" s="6">
        <v>2001</v>
      </c>
      <c r="C381" s="6" t="s">
        <v>139</v>
      </c>
      <c r="D381" s="6" t="s">
        <v>73</v>
      </c>
      <c r="E381" s="6" t="s">
        <v>9</v>
      </c>
      <c r="F381" s="7">
        <v>323.67497879774402</v>
      </c>
      <c r="G381" s="7">
        <v>346.03860097674243</v>
      </c>
      <c r="H381" s="7">
        <v>369.54026089185317</v>
      </c>
      <c r="I381" s="7">
        <v>2.0140941079070327</v>
      </c>
      <c r="J381" s="7">
        <v>2.1593330032053522</v>
      </c>
      <c r="K381" s="7">
        <v>2.3150452605102747</v>
      </c>
    </row>
    <row r="382" spans="1:11" x14ac:dyDescent="0.25">
      <c r="A382" t="str">
        <f t="shared" si="10"/>
        <v>2002Ischaemic heart disease mortality, 35+ yearsMMaori</v>
      </c>
      <c r="B382" s="6">
        <v>2002</v>
      </c>
      <c r="C382" s="6" t="s">
        <v>139</v>
      </c>
      <c r="D382" s="6" t="s">
        <v>73</v>
      </c>
      <c r="E382" s="6" t="s">
        <v>9</v>
      </c>
      <c r="F382" s="7">
        <v>318.7530263454783</v>
      </c>
      <c r="G382" s="7">
        <v>340.4583130329745</v>
      </c>
      <c r="H382" s="7">
        <v>363.2525262445622</v>
      </c>
      <c r="I382" s="7">
        <v>2.0496265028631111</v>
      </c>
      <c r="J382" s="7">
        <v>2.1956534476012211</v>
      </c>
      <c r="K382" s="7">
        <v>2.3520841749600963</v>
      </c>
    </row>
    <row r="383" spans="1:11" x14ac:dyDescent="0.25">
      <c r="A383" t="str">
        <f t="shared" si="10"/>
        <v>2003Ischaemic heart disease mortality, 35+ yearsMMaori</v>
      </c>
      <c r="B383" s="6">
        <v>2003</v>
      </c>
      <c r="C383" s="6" t="s">
        <v>139</v>
      </c>
      <c r="D383" s="6" t="s">
        <v>73</v>
      </c>
      <c r="E383" s="6" t="s">
        <v>9</v>
      </c>
      <c r="F383" s="7">
        <v>303.0331924976137</v>
      </c>
      <c r="G383" s="7">
        <v>323.76346084959914</v>
      </c>
      <c r="H383" s="7">
        <v>345.5384427425933</v>
      </c>
      <c r="I383" s="7">
        <v>2.0711508183439267</v>
      </c>
      <c r="J383" s="7">
        <v>2.2197804050410586</v>
      </c>
      <c r="K383" s="7">
        <v>2.3790759238596491</v>
      </c>
    </row>
    <row r="384" spans="1:11" x14ac:dyDescent="0.25">
      <c r="A384" t="str">
        <f t="shared" si="10"/>
        <v>2004Ischaemic heart disease mortality, 35+ yearsMMaori</v>
      </c>
      <c r="B384" s="6">
        <v>2004</v>
      </c>
      <c r="C384" s="6" t="s">
        <v>139</v>
      </c>
      <c r="D384" s="6" t="s">
        <v>73</v>
      </c>
      <c r="E384" s="6" t="s">
        <v>9</v>
      </c>
      <c r="F384" s="7">
        <v>305.25629799939497</v>
      </c>
      <c r="G384" s="7">
        <v>325.60318490305343</v>
      </c>
      <c r="H384" s="7">
        <v>346.94973928968574</v>
      </c>
      <c r="I384" s="7">
        <v>2.2068423767688174</v>
      </c>
      <c r="J384" s="7">
        <v>2.3620243177137512</v>
      </c>
      <c r="K384" s="7">
        <v>2.5281184266725583</v>
      </c>
    </row>
    <row r="385" spans="1:11" x14ac:dyDescent="0.25">
      <c r="A385" t="str">
        <f t="shared" si="10"/>
        <v>2005Ischaemic heart disease mortality, 35+ yearsMMaori</v>
      </c>
      <c r="B385" s="6">
        <v>2005</v>
      </c>
      <c r="C385" s="6" t="s">
        <v>139</v>
      </c>
      <c r="D385" s="6" t="s">
        <v>73</v>
      </c>
      <c r="E385" s="6" t="s">
        <v>9</v>
      </c>
      <c r="F385" s="7">
        <v>302.26213457451888</v>
      </c>
      <c r="G385" s="7">
        <v>322.07397275147616</v>
      </c>
      <c r="H385" s="7">
        <v>342.84332736399688</v>
      </c>
      <c r="I385" s="7">
        <v>2.3598268953138781</v>
      </c>
      <c r="J385" s="7">
        <v>2.5243013971770965</v>
      </c>
      <c r="K385" s="7">
        <v>2.7002393931706994</v>
      </c>
    </row>
    <row r="386" spans="1:11" x14ac:dyDescent="0.25">
      <c r="A386" t="str">
        <f t="shared" si="10"/>
        <v>2006Ischaemic heart disease mortality, 35+ yearsMMaori</v>
      </c>
      <c r="B386" s="6">
        <v>2006</v>
      </c>
      <c r="C386" s="6" t="s">
        <v>139</v>
      </c>
      <c r="D386" s="6" t="s">
        <v>73</v>
      </c>
      <c r="E386" s="6" t="s">
        <v>9</v>
      </c>
      <c r="F386" s="7">
        <v>286.87676887208926</v>
      </c>
      <c r="G386" s="7">
        <v>305.73046636974266</v>
      </c>
      <c r="H386" s="7">
        <v>325.49775831144916</v>
      </c>
      <c r="I386" s="7">
        <v>2.364055035914467</v>
      </c>
      <c r="J386" s="7">
        <v>2.5297369537337322</v>
      </c>
      <c r="K386" s="7">
        <v>2.7070304869660249</v>
      </c>
    </row>
    <row r="387" spans="1:11" x14ac:dyDescent="0.25">
      <c r="A387" t="str">
        <f t="shared" si="10"/>
        <v>2007Ischaemic heart disease mortality, 35+ yearsMMaori</v>
      </c>
      <c r="B387" s="6">
        <v>2007</v>
      </c>
      <c r="C387" s="6" t="s">
        <v>139</v>
      </c>
      <c r="D387" s="6" t="s">
        <v>73</v>
      </c>
      <c r="E387" s="6" t="s">
        <v>9</v>
      </c>
      <c r="F387" s="7">
        <v>263.01700741275869</v>
      </c>
      <c r="G387" s="7">
        <v>280.72477324158115</v>
      </c>
      <c r="H387" s="7">
        <v>299.3111035808306</v>
      </c>
      <c r="I387" s="7">
        <v>2.2490474622728174</v>
      </c>
      <c r="J387" s="7">
        <v>2.4102873575187824</v>
      </c>
      <c r="K387" s="7">
        <v>2.5830869482603047</v>
      </c>
    </row>
    <row r="388" spans="1:11" x14ac:dyDescent="0.25">
      <c r="A388" t="str">
        <f t="shared" si="10"/>
        <v>2008Ischaemic heart disease mortality, 35+ yearsMMaori</v>
      </c>
      <c r="B388" s="6">
        <v>2008</v>
      </c>
      <c r="C388" s="6" t="s">
        <v>139</v>
      </c>
      <c r="D388" s="6" t="s">
        <v>73</v>
      </c>
      <c r="E388" s="6" t="s">
        <v>9</v>
      </c>
      <c r="F388" s="7">
        <v>224.54701460738795</v>
      </c>
      <c r="G388" s="7">
        <v>240.52071550987631</v>
      </c>
      <c r="H388" s="7">
        <v>257.33078579578057</v>
      </c>
      <c r="I388" s="7">
        <v>2.0174379838831675</v>
      </c>
      <c r="J388" s="7">
        <v>2.1693187463226895</v>
      </c>
      <c r="K388" s="7">
        <v>2.3326336971652717</v>
      </c>
    </row>
    <row r="389" spans="1:11" x14ac:dyDescent="0.25">
      <c r="A389" t="str">
        <f t="shared" si="10"/>
        <v>2009Ischaemic heart disease mortality, 35+ yearsMMaori</v>
      </c>
      <c r="B389" s="6">
        <v>2009</v>
      </c>
      <c r="C389" s="6" t="s">
        <v>139</v>
      </c>
      <c r="D389" s="6" t="s">
        <v>73</v>
      </c>
      <c r="E389" s="6" t="s">
        <v>9</v>
      </c>
      <c r="F389" s="7">
        <v>206.84291000734748</v>
      </c>
      <c r="G389" s="7">
        <v>221.77335203249936</v>
      </c>
      <c r="H389" s="7">
        <v>237.49675596093158</v>
      </c>
      <c r="I389" s="7">
        <v>1.9131387116723875</v>
      </c>
      <c r="J389" s="7">
        <v>2.0591075352989088</v>
      </c>
      <c r="K389" s="7">
        <v>2.2162135009114836</v>
      </c>
    </row>
    <row r="390" spans="1:11" x14ac:dyDescent="0.25">
      <c r="A390" t="str">
        <f t="shared" si="10"/>
        <v>2010Ischaemic heart disease mortality, 35+ yearsMMaori</v>
      </c>
      <c r="B390" s="6">
        <v>2010</v>
      </c>
      <c r="C390" s="6" t="s">
        <v>139</v>
      </c>
      <c r="D390" s="6" t="s">
        <v>73</v>
      </c>
      <c r="E390" s="6" t="s">
        <v>9</v>
      </c>
      <c r="F390" s="7">
        <v>189.80462958727423</v>
      </c>
      <c r="G390" s="7">
        <v>203.70320890755704</v>
      </c>
      <c r="H390" s="7">
        <v>218.35036319450847</v>
      </c>
      <c r="I390" s="7">
        <v>1.8253601485345137</v>
      </c>
      <c r="J390" s="7">
        <v>1.9666792468688008</v>
      </c>
      <c r="K390" s="7">
        <v>2.1189392477806144</v>
      </c>
    </row>
    <row r="391" spans="1:11" x14ac:dyDescent="0.25">
      <c r="A391" t="str">
        <f t="shared" si="10"/>
        <v>2011Ischaemic heart disease mortality, 35+ yearsMMaori</v>
      </c>
      <c r="B391" s="6">
        <v>2011</v>
      </c>
      <c r="C391" s="6" t="s">
        <v>139</v>
      </c>
      <c r="D391" s="6" t="s">
        <v>73</v>
      </c>
      <c r="E391" s="6" t="s">
        <v>9</v>
      </c>
      <c r="F391" s="7">
        <v>189.84102212325223</v>
      </c>
      <c r="G391" s="7">
        <v>203.36274396656884</v>
      </c>
      <c r="H391" s="7">
        <v>217.59331808462187</v>
      </c>
      <c r="I391" s="7">
        <v>1.918025972439408</v>
      </c>
      <c r="J391" s="7">
        <v>2.0634877079107965</v>
      </c>
      <c r="K391" s="7">
        <v>2.2199811586928164</v>
      </c>
    </row>
    <row r="392" spans="1:11" x14ac:dyDescent="0.25">
      <c r="A392" t="str">
        <f t="shared" si="10"/>
        <v>2012Ischaemic heart disease mortality, 35+ yearsMMaori</v>
      </c>
      <c r="B392" s="6">
        <v>2012</v>
      </c>
      <c r="C392" s="6" t="s">
        <v>139</v>
      </c>
      <c r="D392" s="6" t="s">
        <v>73</v>
      </c>
      <c r="E392" s="6" t="s">
        <v>9</v>
      </c>
      <c r="F392" s="7">
        <v>187.98284882961855</v>
      </c>
      <c r="G392" s="7">
        <v>201.12726179484829</v>
      </c>
      <c r="H392" s="7">
        <v>214.94842584252766</v>
      </c>
      <c r="I392" s="7">
        <v>2.0256161716510128</v>
      </c>
      <c r="J392" s="7">
        <v>2.1776646900542818</v>
      </c>
      <c r="K392" s="7">
        <v>2.3411264032533774</v>
      </c>
    </row>
    <row r="393" spans="1:11" x14ac:dyDescent="0.25">
      <c r="A393" t="str">
        <f t="shared" si="10"/>
        <v>1996Ischaemic heart disease mortality, 35+ yearsMnonMaori</v>
      </c>
      <c r="B393" s="6">
        <v>1996</v>
      </c>
      <c r="C393" s="6" t="s">
        <v>139</v>
      </c>
      <c r="D393" s="6" t="s">
        <v>73</v>
      </c>
      <c r="E393" s="6" t="s">
        <v>72</v>
      </c>
      <c r="F393" s="7">
        <v>210.76355639907408</v>
      </c>
      <c r="G393" s="7">
        <v>214.97723121968346</v>
      </c>
      <c r="H393" s="7">
        <v>219.25395633422914</v>
      </c>
      <c r="I393" s="7"/>
      <c r="J393" s="7"/>
      <c r="K393" s="7"/>
    </row>
    <row r="394" spans="1:11" x14ac:dyDescent="0.25">
      <c r="A394" t="str">
        <f t="shared" si="10"/>
        <v>1997Ischaemic heart disease mortality, 35+ yearsMnonMaori</v>
      </c>
      <c r="B394" s="6">
        <v>1997</v>
      </c>
      <c r="C394" s="6" t="s">
        <v>139</v>
      </c>
      <c r="D394" s="6" t="s">
        <v>73</v>
      </c>
      <c r="E394" s="6" t="s">
        <v>72</v>
      </c>
      <c r="F394" s="7">
        <v>199.67574045333546</v>
      </c>
      <c r="G394" s="7">
        <v>203.69085618380657</v>
      </c>
      <c r="H394" s="7">
        <v>207.76639665429872</v>
      </c>
      <c r="I394" s="7"/>
      <c r="J394" s="7"/>
      <c r="K394" s="7"/>
    </row>
    <row r="395" spans="1:11" x14ac:dyDescent="0.25">
      <c r="A395" t="str">
        <f t="shared" si="10"/>
        <v>1998Ischaemic heart disease mortality, 35+ yearsMnonMaori</v>
      </c>
      <c r="B395" s="6">
        <v>1998</v>
      </c>
      <c r="C395" s="6" t="s">
        <v>139</v>
      </c>
      <c r="D395" s="6" t="s">
        <v>73</v>
      </c>
      <c r="E395" s="6" t="s">
        <v>72</v>
      </c>
      <c r="F395" s="7">
        <v>185.40970334833918</v>
      </c>
      <c r="G395" s="7">
        <v>189.20341471106431</v>
      </c>
      <c r="H395" s="7">
        <v>193.05521446111604</v>
      </c>
      <c r="I395" s="7"/>
      <c r="J395" s="7"/>
      <c r="K395" s="7"/>
    </row>
    <row r="396" spans="1:11" x14ac:dyDescent="0.25">
      <c r="A396" t="str">
        <f t="shared" si="10"/>
        <v>1999Ischaemic heart disease mortality, 35+ yearsMnonMaori</v>
      </c>
      <c r="B396" s="6">
        <v>1999</v>
      </c>
      <c r="C396" s="6" t="s">
        <v>139</v>
      </c>
      <c r="D396" s="6" t="s">
        <v>73</v>
      </c>
      <c r="E396" s="6" t="s">
        <v>72</v>
      </c>
      <c r="F396" s="7">
        <v>174.99051317627953</v>
      </c>
      <c r="G396" s="7">
        <v>178.60079916061619</v>
      </c>
      <c r="H396" s="7">
        <v>182.26682135919461</v>
      </c>
      <c r="I396" s="7"/>
      <c r="J396" s="7"/>
      <c r="K396" s="7"/>
    </row>
    <row r="397" spans="1:11" x14ac:dyDescent="0.25">
      <c r="A397" t="str">
        <f t="shared" si="10"/>
        <v>2000Ischaemic heart disease mortality, 35+ yearsMnonMaori</v>
      </c>
      <c r="B397" s="6">
        <v>2000</v>
      </c>
      <c r="C397" s="6" t="s">
        <v>139</v>
      </c>
      <c r="D397" s="6" t="s">
        <v>73</v>
      </c>
      <c r="E397" s="6" t="s">
        <v>72</v>
      </c>
      <c r="F397" s="7">
        <v>164.57572480671746</v>
      </c>
      <c r="G397" s="7">
        <v>168.01783390278746</v>
      </c>
      <c r="H397" s="7">
        <v>171.51380859506565</v>
      </c>
      <c r="I397" s="7"/>
      <c r="J397" s="7"/>
      <c r="K397" s="7"/>
    </row>
    <row r="398" spans="1:11" x14ac:dyDescent="0.25">
      <c r="A398" t="str">
        <f t="shared" si="10"/>
        <v>2001Ischaemic heart disease mortality, 35+ yearsMnonMaori</v>
      </c>
      <c r="B398" s="6">
        <v>2001</v>
      </c>
      <c r="C398" s="6" t="s">
        <v>139</v>
      </c>
      <c r="D398" s="6" t="s">
        <v>73</v>
      </c>
      <c r="E398" s="6" t="s">
        <v>72</v>
      </c>
      <c r="F398" s="7">
        <v>156.95554790116097</v>
      </c>
      <c r="G398" s="7">
        <v>160.25254116112552</v>
      </c>
      <c r="H398" s="7">
        <v>163.60135167298185</v>
      </c>
      <c r="I398" s="7"/>
      <c r="J398" s="7"/>
      <c r="K398" s="7"/>
    </row>
    <row r="399" spans="1:11" x14ac:dyDescent="0.25">
      <c r="A399" t="str">
        <f t="shared" ref="A399:A409" si="11">B399&amp;C399&amp;D399&amp;E399</f>
        <v>2002Ischaemic heart disease mortality, 35+ yearsMnonMaori</v>
      </c>
      <c r="B399" s="6">
        <v>2002</v>
      </c>
      <c r="C399" s="6" t="s">
        <v>139</v>
      </c>
      <c r="D399" s="6" t="s">
        <v>73</v>
      </c>
      <c r="E399" s="6" t="s">
        <v>72</v>
      </c>
      <c r="F399" s="7">
        <v>151.87049564745533</v>
      </c>
      <c r="G399" s="7">
        <v>155.06013182769323</v>
      </c>
      <c r="H399" s="7">
        <v>158.29988953896191</v>
      </c>
      <c r="I399" s="7"/>
      <c r="J399" s="7"/>
      <c r="K399" s="7"/>
    </row>
    <row r="400" spans="1:11" x14ac:dyDescent="0.25">
      <c r="A400" t="str">
        <f t="shared" si="11"/>
        <v>2003Ischaemic heart disease mortality, 35+ yearsMnonMaori</v>
      </c>
      <c r="B400" s="6">
        <v>2003</v>
      </c>
      <c r="C400" s="6" t="s">
        <v>139</v>
      </c>
      <c r="D400" s="6" t="s">
        <v>73</v>
      </c>
      <c r="E400" s="6" t="s">
        <v>72</v>
      </c>
      <c r="F400" s="7">
        <v>142.81098704258852</v>
      </c>
      <c r="G400" s="7">
        <v>145.85382415050671</v>
      </c>
      <c r="H400" s="7">
        <v>148.94516413419015</v>
      </c>
      <c r="I400" s="7"/>
      <c r="J400" s="7"/>
      <c r="K400" s="7"/>
    </row>
    <row r="401" spans="1:11" x14ac:dyDescent="0.25">
      <c r="A401" t="str">
        <f t="shared" si="11"/>
        <v>2004Ischaemic heart disease mortality, 35+ yearsMnonMaori</v>
      </c>
      <c r="B401" s="6">
        <v>2004</v>
      </c>
      <c r="C401" s="6" t="s">
        <v>139</v>
      </c>
      <c r="D401" s="6" t="s">
        <v>73</v>
      </c>
      <c r="E401" s="6" t="s">
        <v>72</v>
      </c>
      <c r="F401" s="7">
        <v>134.95451411070218</v>
      </c>
      <c r="G401" s="7">
        <v>137.8492094519209</v>
      </c>
      <c r="H401" s="7">
        <v>140.79035305984152</v>
      </c>
      <c r="I401" s="7"/>
      <c r="J401" s="7"/>
      <c r="K401" s="7"/>
    </row>
    <row r="402" spans="1:11" x14ac:dyDescent="0.25">
      <c r="A402" t="str">
        <f t="shared" si="11"/>
        <v>2005Ischaemic heart disease mortality, 35+ yearsMnonMaori</v>
      </c>
      <c r="B402" s="6">
        <v>2005</v>
      </c>
      <c r="C402" s="6" t="s">
        <v>139</v>
      </c>
      <c r="D402" s="6" t="s">
        <v>73</v>
      </c>
      <c r="E402" s="6" t="s">
        <v>72</v>
      </c>
      <c r="F402" s="7">
        <v>124.84304873132851</v>
      </c>
      <c r="G402" s="7">
        <v>127.58934931924078</v>
      </c>
      <c r="H402" s="7">
        <v>130.38083593535026</v>
      </c>
      <c r="I402" s="7"/>
      <c r="J402" s="7"/>
      <c r="K402" s="7"/>
    </row>
    <row r="403" spans="1:11" x14ac:dyDescent="0.25">
      <c r="A403" t="str">
        <f t="shared" si="11"/>
        <v>2006Ischaemic heart disease mortality, 35+ yearsMnonMaori</v>
      </c>
      <c r="B403" s="6">
        <v>2006</v>
      </c>
      <c r="C403" s="6" t="s">
        <v>139</v>
      </c>
      <c r="D403" s="6" t="s">
        <v>73</v>
      </c>
      <c r="E403" s="6" t="s">
        <v>72</v>
      </c>
      <c r="F403" s="7">
        <v>118.23078127906811</v>
      </c>
      <c r="G403" s="7">
        <v>120.85464693018923</v>
      </c>
      <c r="H403" s="7">
        <v>123.52206347357117</v>
      </c>
      <c r="I403" s="7"/>
      <c r="J403" s="7"/>
      <c r="K403" s="7"/>
    </row>
    <row r="404" spans="1:11" x14ac:dyDescent="0.25">
      <c r="A404" t="str">
        <f t="shared" si="11"/>
        <v>2007Ischaemic heart disease mortality, 35+ yearsMnonMaori</v>
      </c>
      <c r="B404" s="6">
        <v>2007</v>
      </c>
      <c r="C404" s="6" t="s">
        <v>139</v>
      </c>
      <c r="D404" s="6" t="s">
        <v>73</v>
      </c>
      <c r="E404" s="6" t="s">
        <v>72</v>
      </c>
      <c r="F404" s="7">
        <v>113.92898276623214</v>
      </c>
      <c r="G404" s="7">
        <v>116.46942111108575</v>
      </c>
      <c r="H404" s="7">
        <v>119.05222495705462</v>
      </c>
      <c r="I404" s="7"/>
      <c r="J404" s="7"/>
      <c r="K404" s="7"/>
    </row>
    <row r="405" spans="1:11" x14ac:dyDescent="0.25">
      <c r="A405" t="str">
        <f t="shared" si="11"/>
        <v>2008Ischaemic heart disease mortality, 35+ yearsMnonMaori</v>
      </c>
      <c r="B405" s="6">
        <v>2008</v>
      </c>
      <c r="C405" s="6" t="s">
        <v>139</v>
      </c>
      <c r="D405" s="6" t="s">
        <v>73</v>
      </c>
      <c r="E405" s="6" t="s">
        <v>72</v>
      </c>
      <c r="F405" s="7">
        <v>108.4560620516292</v>
      </c>
      <c r="G405" s="7">
        <v>110.87384733921368</v>
      </c>
      <c r="H405" s="7">
        <v>113.33194252426848</v>
      </c>
      <c r="I405" s="7"/>
      <c r="J405" s="7"/>
      <c r="K405" s="7"/>
    </row>
    <row r="406" spans="1:11" x14ac:dyDescent="0.25">
      <c r="A406" t="str">
        <f t="shared" si="11"/>
        <v>2009Ischaemic heart disease mortality, 35+ yearsMnonMaori</v>
      </c>
      <c r="B406" s="6">
        <v>2009</v>
      </c>
      <c r="C406" s="6" t="s">
        <v>139</v>
      </c>
      <c r="D406" s="6" t="s">
        <v>73</v>
      </c>
      <c r="E406" s="6" t="s">
        <v>72</v>
      </c>
      <c r="F406" s="7">
        <v>105.36210344662344</v>
      </c>
      <c r="G406" s="7">
        <v>107.7036280187794</v>
      </c>
      <c r="H406" s="7">
        <v>110.08407081416505</v>
      </c>
      <c r="I406" s="7"/>
      <c r="J406" s="7"/>
      <c r="K406" s="7"/>
    </row>
    <row r="407" spans="1:11" x14ac:dyDescent="0.25">
      <c r="A407" t="str">
        <f t="shared" si="11"/>
        <v>2010Ischaemic heart disease mortality, 35+ yearsMnonMaori</v>
      </c>
      <c r="B407" s="6">
        <v>2010</v>
      </c>
      <c r="C407" s="6" t="s">
        <v>139</v>
      </c>
      <c r="D407" s="6" t="s">
        <v>73</v>
      </c>
      <c r="E407" s="6" t="s">
        <v>72</v>
      </c>
      <c r="F407" s="7">
        <v>101.31659907934981</v>
      </c>
      <c r="G407" s="7">
        <v>103.57724028047686</v>
      </c>
      <c r="H407" s="7">
        <v>105.87560479942478</v>
      </c>
      <c r="I407" s="7"/>
      <c r="J407" s="7"/>
      <c r="K407" s="7"/>
    </row>
    <row r="408" spans="1:11" x14ac:dyDescent="0.25">
      <c r="A408" t="str">
        <f t="shared" si="11"/>
        <v>2011Ischaemic heart disease mortality, 35+ yearsMnonMaori</v>
      </c>
      <c r="B408" s="6">
        <v>2011</v>
      </c>
      <c r="C408" s="6" t="s">
        <v>139</v>
      </c>
      <c r="D408" s="6" t="s">
        <v>73</v>
      </c>
      <c r="E408" s="6" t="s">
        <v>72</v>
      </c>
      <c r="F408" s="7">
        <v>96.383606230434452</v>
      </c>
      <c r="G408" s="7">
        <v>98.552922407502948</v>
      </c>
      <c r="H408" s="7">
        <v>100.75875110567435</v>
      </c>
      <c r="I408" s="7"/>
      <c r="J408" s="7"/>
      <c r="K408" s="7"/>
    </row>
    <row r="409" spans="1:11" x14ac:dyDescent="0.25">
      <c r="A409" t="str">
        <f t="shared" si="11"/>
        <v>2012Ischaemic heart disease mortality, 35+ yearsMnonMaori</v>
      </c>
      <c r="B409" s="6">
        <v>2012</v>
      </c>
      <c r="C409" s="6" t="s">
        <v>139</v>
      </c>
      <c r="D409" s="6" t="s">
        <v>73</v>
      </c>
      <c r="E409" s="6" t="s">
        <v>72</v>
      </c>
      <c r="F409" s="7">
        <v>90.297605246839595</v>
      </c>
      <c r="G409" s="7">
        <v>92.359150935140008</v>
      </c>
      <c r="H409" s="7">
        <v>94.455890129394007</v>
      </c>
      <c r="I409" s="7"/>
      <c r="J409" s="7"/>
      <c r="K409" s="7"/>
    </row>
    <row r="410" spans="1:11" x14ac:dyDescent="0.25">
      <c r="A410" t="str">
        <f t="shared" ref="A410:A421" si="12">B410&amp;C410&amp;D410&amp;E410</f>
        <v>1996Total cardiovascular disease mortality, 35+ yearsTMaori</v>
      </c>
      <c r="B410" s="6">
        <v>1996</v>
      </c>
      <c r="C410" s="6" t="s">
        <v>136</v>
      </c>
      <c r="D410" s="6" t="s">
        <v>74</v>
      </c>
      <c r="E410" s="6" t="s">
        <v>9</v>
      </c>
      <c r="F410" s="7">
        <v>555.21654843791566</v>
      </c>
      <c r="G410" s="7">
        <v>577.41246435178289</v>
      </c>
      <c r="H410" s="7">
        <v>600.26813803609582</v>
      </c>
      <c r="I410" s="7">
        <v>2.3064979253783378</v>
      </c>
      <c r="J410" s="7">
        <v>2.4023670329457225</v>
      </c>
      <c r="K410" s="7">
        <v>2.5022209200720393</v>
      </c>
    </row>
    <row r="411" spans="1:11" x14ac:dyDescent="0.25">
      <c r="A411" t="str">
        <f t="shared" si="12"/>
        <v>1997Total cardiovascular disease mortality, 35+ yearsTMaori</v>
      </c>
      <c r="B411" s="6">
        <v>1997</v>
      </c>
      <c r="C411" s="6" t="s">
        <v>136</v>
      </c>
      <c r="D411" s="6" t="s">
        <v>74</v>
      </c>
      <c r="E411" s="6" t="s">
        <v>9</v>
      </c>
      <c r="F411" s="7">
        <v>534.52102156215869</v>
      </c>
      <c r="G411" s="7">
        <v>555.80807056110871</v>
      </c>
      <c r="H411" s="7">
        <v>577.72547953310891</v>
      </c>
      <c r="I411" s="7">
        <v>2.3252322059653276</v>
      </c>
      <c r="J411" s="7">
        <v>2.4216294059360028</v>
      </c>
      <c r="K411" s="7">
        <v>2.5220229466327124</v>
      </c>
    </row>
    <row r="412" spans="1:11" x14ac:dyDescent="0.25">
      <c r="A412" t="str">
        <f t="shared" si="12"/>
        <v>1998Total cardiovascular disease mortality, 35+ yearsTMaori</v>
      </c>
      <c r="B412" s="6">
        <v>1998</v>
      </c>
      <c r="C412" s="6" t="s">
        <v>136</v>
      </c>
      <c r="D412" s="6" t="s">
        <v>74</v>
      </c>
      <c r="E412" s="6" t="s">
        <v>9</v>
      </c>
      <c r="F412" s="7">
        <v>513.36395625944817</v>
      </c>
      <c r="G412" s="7">
        <v>533.72292335058683</v>
      </c>
      <c r="H412" s="7">
        <v>554.68227889955847</v>
      </c>
      <c r="I412" s="7">
        <v>2.3590248474925342</v>
      </c>
      <c r="J412" s="7">
        <v>2.4565823291668583</v>
      </c>
      <c r="K412" s="7">
        <v>2.5581743008724138</v>
      </c>
    </row>
    <row r="413" spans="1:11" x14ac:dyDescent="0.25">
      <c r="A413" t="str">
        <f t="shared" si="12"/>
        <v>1999Total cardiovascular disease mortality, 35+ yearsTMaori</v>
      </c>
      <c r="B413" s="6">
        <v>1999</v>
      </c>
      <c r="C413" s="6" t="s">
        <v>136</v>
      </c>
      <c r="D413" s="6" t="s">
        <v>74</v>
      </c>
      <c r="E413" s="6" t="s">
        <v>9</v>
      </c>
      <c r="F413" s="7">
        <v>494.6082786909306</v>
      </c>
      <c r="G413" s="7">
        <v>514.11132562191131</v>
      </c>
      <c r="H413" s="7">
        <v>534.18627515027754</v>
      </c>
      <c r="I413" s="7">
        <v>2.3476878197827507</v>
      </c>
      <c r="J413" s="7">
        <v>2.4442994916249741</v>
      </c>
      <c r="K413" s="7">
        <v>2.5448869114595407</v>
      </c>
    </row>
    <row r="414" spans="1:11" x14ac:dyDescent="0.25">
      <c r="A414" t="str">
        <f t="shared" si="12"/>
        <v>2000Total cardiovascular disease mortality, 35+ yearsTMaori</v>
      </c>
      <c r="B414" s="6">
        <v>2000</v>
      </c>
      <c r="C414" s="6" t="s">
        <v>136</v>
      </c>
      <c r="D414" s="6" t="s">
        <v>74</v>
      </c>
      <c r="E414" s="6" t="s">
        <v>9</v>
      </c>
      <c r="F414" s="7">
        <v>461.62477297962914</v>
      </c>
      <c r="G414" s="7">
        <v>480.00876306635735</v>
      </c>
      <c r="H414" s="7">
        <v>498.93714667123805</v>
      </c>
      <c r="I414" s="7">
        <v>2.2963619649634581</v>
      </c>
      <c r="J414" s="7">
        <v>2.3919075052015848</v>
      </c>
      <c r="K414" s="7">
        <v>2.4914284423495534</v>
      </c>
    </row>
    <row r="415" spans="1:11" x14ac:dyDescent="0.25">
      <c r="A415" t="str">
        <f t="shared" si="12"/>
        <v>2001Total cardiovascular disease mortality, 35+ yearsTMaori</v>
      </c>
      <c r="B415" s="6">
        <v>2001</v>
      </c>
      <c r="C415" s="6" t="s">
        <v>136</v>
      </c>
      <c r="D415" s="6" t="s">
        <v>74</v>
      </c>
      <c r="E415" s="6" t="s">
        <v>9</v>
      </c>
      <c r="F415" s="7">
        <v>432.52570758776858</v>
      </c>
      <c r="G415" s="7">
        <v>449.89767243322149</v>
      </c>
      <c r="H415" s="7">
        <v>467.78838965978008</v>
      </c>
      <c r="I415" s="7">
        <v>2.2340747857803565</v>
      </c>
      <c r="J415" s="7">
        <v>2.3278343885207593</v>
      </c>
      <c r="K415" s="7">
        <v>2.4255288922599969</v>
      </c>
    </row>
    <row r="416" spans="1:11" x14ac:dyDescent="0.25">
      <c r="A416" t="str">
        <f t="shared" si="12"/>
        <v>2002Total cardiovascular disease mortality, 35+ yearsTMaori</v>
      </c>
      <c r="B416" s="6">
        <v>2002</v>
      </c>
      <c r="C416" s="6" t="s">
        <v>136</v>
      </c>
      <c r="D416" s="6" t="s">
        <v>74</v>
      </c>
      <c r="E416" s="6" t="s">
        <v>9</v>
      </c>
      <c r="F416" s="7">
        <v>407.88176546761571</v>
      </c>
      <c r="G416" s="7">
        <v>424.35821300448811</v>
      </c>
      <c r="H416" s="7">
        <v>441.32946555794615</v>
      </c>
      <c r="I416" s="7">
        <v>2.1857333846475826</v>
      </c>
      <c r="J416" s="7">
        <v>2.2780093975837503</v>
      </c>
      <c r="K416" s="7">
        <v>2.3741810652338935</v>
      </c>
    </row>
    <row r="417" spans="1:11" x14ac:dyDescent="0.25">
      <c r="A417" t="str">
        <f t="shared" si="12"/>
        <v>2003Total cardiovascular disease mortality, 35+ yearsTMaori</v>
      </c>
      <c r="B417" s="6">
        <v>2003</v>
      </c>
      <c r="C417" s="6" t="s">
        <v>136</v>
      </c>
      <c r="D417" s="6" t="s">
        <v>74</v>
      </c>
      <c r="E417" s="6" t="s">
        <v>9</v>
      </c>
      <c r="F417" s="7">
        <v>386.37820206954638</v>
      </c>
      <c r="G417" s="7">
        <v>402.05726435909799</v>
      </c>
      <c r="H417" s="7">
        <v>418.20930636536781</v>
      </c>
      <c r="I417" s="7">
        <v>2.1920289051942694</v>
      </c>
      <c r="J417" s="7">
        <v>2.285185310117313</v>
      </c>
      <c r="K417" s="7">
        <v>2.3823006572594223</v>
      </c>
    </row>
    <row r="418" spans="1:11" x14ac:dyDescent="0.25">
      <c r="A418" t="str">
        <f t="shared" si="12"/>
        <v>2004Total cardiovascular disease mortality, 35+ yearsTMaori</v>
      </c>
      <c r="B418" s="6">
        <v>2004</v>
      </c>
      <c r="C418" s="6" t="s">
        <v>136</v>
      </c>
      <c r="D418" s="6" t="s">
        <v>74</v>
      </c>
      <c r="E418" s="6" t="s">
        <v>9</v>
      </c>
      <c r="F418" s="7">
        <v>378.99641599275066</v>
      </c>
      <c r="G418" s="7">
        <v>394.17210706799392</v>
      </c>
      <c r="H418" s="7">
        <v>409.79960561075052</v>
      </c>
      <c r="I418" s="7">
        <v>2.2497163895997341</v>
      </c>
      <c r="J418" s="7">
        <v>2.3444044397049697</v>
      </c>
      <c r="K418" s="7">
        <v>2.4430778040810086</v>
      </c>
    </row>
    <row r="419" spans="1:11" x14ac:dyDescent="0.25">
      <c r="A419" t="str">
        <f t="shared" si="12"/>
        <v>2005Total cardiovascular disease mortality, 35+ yearsTMaori</v>
      </c>
      <c r="B419" s="6">
        <v>2005</v>
      </c>
      <c r="C419" s="6" t="s">
        <v>136</v>
      </c>
      <c r="D419" s="6" t="s">
        <v>74</v>
      </c>
      <c r="E419" s="6" t="s">
        <v>9</v>
      </c>
      <c r="F419" s="7">
        <v>374.23894471937325</v>
      </c>
      <c r="G419" s="7">
        <v>388.992773076964</v>
      </c>
      <c r="H419" s="7">
        <v>404.17915519892767</v>
      </c>
      <c r="I419" s="7">
        <v>2.3713552736573456</v>
      </c>
      <c r="J419" s="7">
        <v>2.4702589312168395</v>
      </c>
      <c r="K419" s="7">
        <v>2.57328762798379</v>
      </c>
    </row>
    <row r="420" spans="1:11" x14ac:dyDescent="0.25">
      <c r="A420" t="str">
        <f t="shared" si="12"/>
        <v>2006Total cardiovascular disease mortality, 35+ yearsTMaori</v>
      </c>
      <c r="B420" s="6">
        <v>2006</v>
      </c>
      <c r="C420" s="6" t="s">
        <v>136</v>
      </c>
      <c r="D420" s="6" t="s">
        <v>74</v>
      </c>
      <c r="E420" s="6" t="s">
        <v>9</v>
      </c>
      <c r="F420" s="7">
        <v>355.81028998304362</v>
      </c>
      <c r="G420" s="7">
        <v>369.84586995048653</v>
      </c>
      <c r="H420" s="7">
        <v>384.29318562420565</v>
      </c>
      <c r="I420" s="7">
        <v>2.3412955060018987</v>
      </c>
      <c r="J420" s="7">
        <v>2.4393025780530233</v>
      </c>
      <c r="K420" s="7">
        <v>2.5414122446495226</v>
      </c>
    </row>
    <row r="421" spans="1:11" x14ac:dyDescent="0.25">
      <c r="A421" t="str">
        <f t="shared" si="12"/>
        <v>2007Total cardiovascular disease mortality, 35+ yearsTMaori</v>
      </c>
      <c r="B421" s="6">
        <v>2007</v>
      </c>
      <c r="C421" s="6" t="s">
        <v>136</v>
      </c>
      <c r="D421" s="6" t="s">
        <v>74</v>
      </c>
      <c r="E421" s="6" t="s">
        <v>9</v>
      </c>
      <c r="F421" s="7">
        <v>338.69754885213126</v>
      </c>
      <c r="G421" s="7">
        <v>352.07124431992952</v>
      </c>
      <c r="H421" s="7">
        <v>365.83764040112362</v>
      </c>
      <c r="I421" s="7">
        <v>2.3308602672100625</v>
      </c>
      <c r="J421" s="7">
        <v>2.4288468856355334</v>
      </c>
      <c r="K421" s="7">
        <v>2.530952746010223</v>
      </c>
    </row>
    <row r="422" spans="1:11" x14ac:dyDescent="0.25">
      <c r="A422" t="str">
        <f t="shared" ref="A422:A468" si="13">B422&amp;C422&amp;D422&amp;E422</f>
        <v>2008Total cardiovascular disease mortality, 35+ yearsTMaori</v>
      </c>
      <c r="B422" s="6">
        <v>2008</v>
      </c>
      <c r="C422" s="6" t="s">
        <v>136</v>
      </c>
      <c r="D422" s="6" t="s">
        <v>74</v>
      </c>
      <c r="E422" s="6" t="s">
        <v>9</v>
      </c>
      <c r="F422" s="7">
        <v>310.34935028716183</v>
      </c>
      <c r="G422" s="7">
        <v>322.80407428215102</v>
      </c>
      <c r="H422" s="7">
        <v>335.63041579420178</v>
      </c>
      <c r="I422" s="7">
        <v>2.2129135779828157</v>
      </c>
      <c r="J422" s="7">
        <v>2.3075643378495108</v>
      </c>
      <c r="K422" s="7">
        <v>2.4062635008858901</v>
      </c>
    </row>
    <row r="423" spans="1:11" x14ac:dyDescent="0.25">
      <c r="A423" t="str">
        <f t="shared" si="13"/>
        <v>2009Total cardiovascular disease mortality, 35+ yearsTMaori</v>
      </c>
      <c r="B423" s="6">
        <v>2009</v>
      </c>
      <c r="C423" s="6" t="s">
        <v>136</v>
      </c>
      <c r="D423" s="6" t="s">
        <v>74</v>
      </c>
      <c r="E423" s="6" t="s">
        <v>9</v>
      </c>
      <c r="F423" s="7">
        <v>292.86662160783612</v>
      </c>
      <c r="G423" s="7">
        <v>304.63171611314965</v>
      </c>
      <c r="H423" s="7">
        <v>316.74820429455474</v>
      </c>
      <c r="I423" s="7">
        <v>2.1466391858452725</v>
      </c>
      <c r="J423" s="7">
        <v>2.2387671605634902</v>
      </c>
      <c r="K423" s="7">
        <v>2.3348490199315584</v>
      </c>
    </row>
    <row r="424" spans="1:11" x14ac:dyDescent="0.25">
      <c r="A424" t="str">
        <f t="shared" si="13"/>
        <v>2010Total cardiovascular disease mortality, 35+ yearsTMaori</v>
      </c>
      <c r="B424" s="6">
        <v>2010</v>
      </c>
      <c r="C424" s="6" t="s">
        <v>136</v>
      </c>
      <c r="D424" s="6" t="s">
        <v>74</v>
      </c>
      <c r="E424" s="6" t="s">
        <v>9</v>
      </c>
      <c r="F424" s="7">
        <v>275.17627735349532</v>
      </c>
      <c r="G424" s="7">
        <v>286.26467292548489</v>
      </c>
      <c r="H424" s="7">
        <v>297.6852548852172</v>
      </c>
      <c r="I424" s="7">
        <v>2.0733204368946092</v>
      </c>
      <c r="J424" s="7">
        <v>2.1628854666075052</v>
      </c>
      <c r="K424" s="7">
        <v>2.2563196013582538</v>
      </c>
    </row>
    <row r="425" spans="1:11" x14ac:dyDescent="0.25">
      <c r="A425" t="str">
        <f t="shared" si="13"/>
        <v>2011Total cardiovascular disease mortality, 35+ yearsTMaori</v>
      </c>
      <c r="B425" s="6">
        <v>2011</v>
      </c>
      <c r="C425" s="6" t="s">
        <v>136</v>
      </c>
      <c r="D425" s="6" t="s">
        <v>74</v>
      </c>
      <c r="E425" s="6" t="s">
        <v>9</v>
      </c>
      <c r="F425" s="7">
        <v>274.98087410087601</v>
      </c>
      <c r="G425" s="7">
        <v>285.78556950193928</v>
      </c>
      <c r="H425" s="7">
        <v>296.90599854375955</v>
      </c>
      <c r="I425" s="7">
        <v>2.1748255205595708</v>
      </c>
      <c r="J425" s="7">
        <v>2.2672574820321896</v>
      </c>
      <c r="K425" s="7">
        <v>2.3636178816350895</v>
      </c>
    </row>
    <row r="426" spans="1:11" x14ac:dyDescent="0.25">
      <c r="A426" t="str">
        <f t="shared" si="13"/>
        <v>2012Total cardiovascular disease mortality, 35+ yearsTMaori</v>
      </c>
      <c r="B426" s="6">
        <v>2012</v>
      </c>
      <c r="C426" s="6" t="s">
        <v>136</v>
      </c>
      <c r="D426" s="6" t="s">
        <v>74</v>
      </c>
      <c r="E426" s="6" t="s">
        <v>9</v>
      </c>
      <c r="F426" s="7">
        <v>277.43053429552828</v>
      </c>
      <c r="G426" s="7">
        <v>288.02950150138884</v>
      </c>
      <c r="H426" s="7">
        <v>298.92971815501011</v>
      </c>
      <c r="I426" s="7">
        <v>2.2930527026913281</v>
      </c>
      <c r="J426" s="7">
        <v>2.3888192987862533</v>
      </c>
      <c r="K426" s="7">
        <v>2.488585471915254</v>
      </c>
    </row>
    <row r="427" spans="1:11" x14ac:dyDescent="0.25">
      <c r="A427" t="str">
        <f t="shared" si="13"/>
        <v>1996Total cardiovascular disease mortality, 35+ yearsTnonMaori</v>
      </c>
      <c r="B427" s="6">
        <v>1996</v>
      </c>
      <c r="C427" s="6" t="s">
        <v>136</v>
      </c>
      <c r="D427" s="6" t="s">
        <v>74</v>
      </c>
      <c r="E427" s="6" t="s">
        <v>72</v>
      </c>
      <c r="F427" s="7">
        <v>237.69854685935641</v>
      </c>
      <c r="G427" s="7">
        <v>240.35147686978291</v>
      </c>
      <c r="H427" s="7">
        <v>243.02663270821876</v>
      </c>
      <c r="I427" s="7"/>
      <c r="J427" s="7"/>
      <c r="K427" s="7"/>
    </row>
    <row r="428" spans="1:11" x14ac:dyDescent="0.25">
      <c r="A428" t="str">
        <f t="shared" si="13"/>
        <v>1997Total cardiovascular disease mortality, 35+ yearsTnonMaori</v>
      </c>
      <c r="B428" s="6">
        <v>1997</v>
      </c>
      <c r="C428" s="6" t="s">
        <v>136</v>
      </c>
      <c r="D428" s="6" t="s">
        <v>74</v>
      </c>
      <c r="E428" s="6" t="s">
        <v>72</v>
      </c>
      <c r="F428" s="7">
        <v>226.98329180118699</v>
      </c>
      <c r="G428" s="7">
        <v>229.51821992196159</v>
      </c>
      <c r="H428" s="7">
        <v>232.07439854934245</v>
      </c>
      <c r="I428" s="7"/>
      <c r="J428" s="7"/>
      <c r="K428" s="7"/>
    </row>
    <row r="429" spans="1:11" x14ac:dyDescent="0.25">
      <c r="A429" t="str">
        <f t="shared" si="13"/>
        <v>1998Total cardiovascular disease mortality, 35+ yearsTnonMaori</v>
      </c>
      <c r="B429" s="6">
        <v>1998</v>
      </c>
      <c r="C429" s="6" t="s">
        <v>136</v>
      </c>
      <c r="D429" s="6" t="s">
        <v>74</v>
      </c>
      <c r="E429" s="6" t="s">
        <v>72</v>
      </c>
      <c r="F429" s="7">
        <v>214.8451607551219</v>
      </c>
      <c r="G429" s="7">
        <v>217.26237993887921</v>
      </c>
      <c r="H429" s="7">
        <v>219.70001304109968</v>
      </c>
      <c r="I429" s="7"/>
      <c r="J429" s="7"/>
      <c r="K429" s="7"/>
    </row>
    <row r="430" spans="1:11" x14ac:dyDescent="0.25">
      <c r="A430" t="str">
        <f t="shared" si="13"/>
        <v>1999Total cardiovascular disease mortality, 35+ yearsTnonMaori</v>
      </c>
      <c r="B430" s="6">
        <v>1999</v>
      </c>
      <c r="C430" s="6" t="s">
        <v>136</v>
      </c>
      <c r="D430" s="6" t="s">
        <v>74</v>
      </c>
      <c r="E430" s="6" t="s">
        <v>72</v>
      </c>
      <c r="F430" s="7">
        <v>208.0049894936796</v>
      </c>
      <c r="G430" s="7">
        <v>210.33074195017295</v>
      </c>
      <c r="H430" s="7">
        <v>212.6760145579735</v>
      </c>
      <c r="I430" s="7"/>
      <c r="J430" s="7"/>
      <c r="K430" s="7"/>
    </row>
    <row r="431" spans="1:11" x14ac:dyDescent="0.25">
      <c r="A431" t="str">
        <f t="shared" si="13"/>
        <v>2000Total cardiovascular disease mortality, 35+ yearsTnonMaori</v>
      </c>
      <c r="B431" s="6">
        <v>2000</v>
      </c>
      <c r="C431" s="6" t="s">
        <v>136</v>
      </c>
      <c r="D431" s="6" t="s">
        <v>74</v>
      </c>
      <c r="E431" s="6" t="s">
        <v>72</v>
      </c>
      <c r="F431" s="7">
        <v>198.45115194497407</v>
      </c>
      <c r="G431" s="7">
        <v>200.68031979602122</v>
      </c>
      <c r="H431" s="7">
        <v>202.92828317053716</v>
      </c>
      <c r="I431" s="7"/>
      <c r="J431" s="7"/>
      <c r="K431" s="7"/>
    </row>
    <row r="432" spans="1:11" x14ac:dyDescent="0.25">
      <c r="A432" t="str">
        <f t="shared" si="13"/>
        <v>2001Total cardiovascular disease mortality, 35+ yearsTnonMaori</v>
      </c>
      <c r="B432" s="6">
        <v>2001</v>
      </c>
      <c r="C432" s="6" t="s">
        <v>136</v>
      </c>
      <c r="D432" s="6" t="s">
        <v>74</v>
      </c>
      <c r="E432" s="6" t="s">
        <v>72</v>
      </c>
      <c r="F432" s="7">
        <v>191.12609416034769</v>
      </c>
      <c r="G432" s="7">
        <v>193.26876286895671</v>
      </c>
      <c r="H432" s="7">
        <v>195.42946240941527</v>
      </c>
      <c r="I432" s="7"/>
      <c r="J432" s="7"/>
      <c r="K432" s="7"/>
    </row>
    <row r="433" spans="1:11" x14ac:dyDescent="0.25">
      <c r="A433" t="str">
        <f t="shared" si="13"/>
        <v>2002Total cardiovascular disease mortality, 35+ yearsTnonMaori</v>
      </c>
      <c r="B433" s="6">
        <v>2002</v>
      </c>
      <c r="C433" s="6" t="s">
        <v>136</v>
      </c>
      <c r="D433" s="6" t="s">
        <v>74</v>
      </c>
      <c r="E433" s="6" t="s">
        <v>72</v>
      </c>
      <c r="F433" s="7">
        <v>184.21779806441651</v>
      </c>
      <c r="G433" s="7">
        <v>186.28466302843105</v>
      </c>
      <c r="H433" s="7">
        <v>188.36893471574152</v>
      </c>
      <c r="I433" s="7"/>
      <c r="J433" s="7"/>
      <c r="K433" s="7"/>
    </row>
    <row r="434" spans="1:11" x14ac:dyDescent="0.25">
      <c r="A434" t="str">
        <f t="shared" si="13"/>
        <v>2003Total cardiovascular disease mortality, 35+ yearsTnonMaori</v>
      </c>
      <c r="B434" s="6">
        <v>2003</v>
      </c>
      <c r="C434" s="6" t="s">
        <v>136</v>
      </c>
      <c r="D434" s="6" t="s">
        <v>74</v>
      </c>
      <c r="E434" s="6" t="s">
        <v>72</v>
      </c>
      <c r="F434" s="7">
        <v>173.96289116360964</v>
      </c>
      <c r="G434" s="7">
        <v>175.9407705707936</v>
      </c>
      <c r="H434" s="7">
        <v>177.9355289414502</v>
      </c>
      <c r="I434" s="7"/>
      <c r="J434" s="7"/>
      <c r="K434" s="7"/>
    </row>
    <row r="435" spans="1:11" x14ac:dyDescent="0.25">
      <c r="A435" t="str">
        <f t="shared" si="13"/>
        <v>2004Total cardiovascular disease mortality, 35+ yearsTnonMaori</v>
      </c>
      <c r="B435" s="6">
        <v>2004</v>
      </c>
      <c r="C435" s="6" t="s">
        <v>136</v>
      </c>
      <c r="D435" s="6" t="s">
        <v>74</v>
      </c>
      <c r="E435" s="6" t="s">
        <v>72</v>
      </c>
      <c r="F435" s="7">
        <v>166.23715468623612</v>
      </c>
      <c r="G435" s="7">
        <v>168.13315159802303</v>
      </c>
      <c r="H435" s="7">
        <v>170.04537949029481</v>
      </c>
      <c r="I435" s="7"/>
      <c r="J435" s="7"/>
      <c r="K435" s="7"/>
    </row>
    <row r="436" spans="1:11" x14ac:dyDescent="0.25">
      <c r="A436" t="str">
        <f t="shared" si="13"/>
        <v>2005Total cardiovascular disease mortality, 35+ yearsTnonMaori</v>
      </c>
      <c r="B436" s="6">
        <v>2005</v>
      </c>
      <c r="C436" s="6" t="s">
        <v>136</v>
      </c>
      <c r="D436" s="6" t="s">
        <v>74</v>
      </c>
      <c r="E436" s="6" t="s">
        <v>72</v>
      </c>
      <c r="F436" s="7">
        <v>155.66476964907909</v>
      </c>
      <c r="G436" s="7">
        <v>157.47044496479066</v>
      </c>
      <c r="H436" s="7">
        <v>159.29184049733507</v>
      </c>
      <c r="I436" s="7"/>
      <c r="J436" s="7"/>
      <c r="K436" s="7"/>
    </row>
    <row r="437" spans="1:11" x14ac:dyDescent="0.25">
      <c r="A437" t="str">
        <f t="shared" si="13"/>
        <v>2006Total cardiovascular disease mortality, 35+ yearsTnonMaori</v>
      </c>
      <c r="B437" s="6">
        <v>2006</v>
      </c>
      <c r="C437" s="6" t="s">
        <v>136</v>
      </c>
      <c r="D437" s="6" t="s">
        <v>74</v>
      </c>
      <c r="E437" s="6" t="s">
        <v>72</v>
      </c>
      <c r="F437" s="7">
        <v>149.87919606962899</v>
      </c>
      <c r="G437" s="7">
        <v>151.61951341259444</v>
      </c>
      <c r="H437" s="7">
        <v>153.37499718664588</v>
      </c>
      <c r="I437" s="7"/>
      <c r="J437" s="7"/>
      <c r="K437" s="7"/>
    </row>
    <row r="438" spans="1:11" x14ac:dyDescent="0.25">
      <c r="A438" t="str">
        <f t="shared" si="13"/>
        <v>2007Total cardiovascular disease mortality, 35+ yearsTnonMaori</v>
      </c>
      <c r="B438" s="6">
        <v>2007</v>
      </c>
      <c r="C438" s="6" t="s">
        <v>136</v>
      </c>
      <c r="D438" s="6" t="s">
        <v>74</v>
      </c>
      <c r="E438" s="6" t="s">
        <v>72</v>
      </c>
      <c r="F438" s="7">
        <v>143.27367843221214</v>
      </c>
      <c r="G438" s="7">
        <v>144.95407116937568</v>
      </c>
      <c r="H438" s="7">
        <v>146.64925519943591</v>
      </c>
      <c r="I438" s="7"/>
      <c r="J438" s="7"/>
      <c r="K438" s="7"/>
    </row>
    <row r="439" spans="1:11" x14ac:dyDescent="0.25">
      <c r="A439" t="str">
        <f t="shared" si="13"/>
        <v>2008Total cardiovascular disease mortality, 35+ yearsTnonMaori</v>
      </c>
      <c r="B439" s="6">
        <v>2008</v>
      </c>
      <c r="C439" s="6" t="s">
        <v>136</v>
      </c>
      <c r="D439" s="6" t="s">
        <v>74</v>
      </c>
      <c r="E439" s="6" t="s">
        <v>72</v>
      </c>
      <c r="F439" s="7">
        <v>138.26327051888867</v>
      </c>
      <c r="G439" s="7">
        <v>139.88952289970902</v>
      </c>
      <c r="H439" s="7">
        <v>141.53013067711052</v>
      </c>
      <c r="I439" s="7"/>
      <c r="J439" s="7"/>
      <c r="K439" s="7"/>
    </row>
    <row r="440" spans="1:11" x14ac:dyDescent="0.25">
      <c r="A440" t="str">
        <f t="shared" si="13"/>
        <v>2009Total cardiovascular disease mortality, 35+ yearsTnonMaori</v>
      </c>
      <c r="B440" s="6">
        <v>2009</v>
      </c>
      <c r="C440" s="6" t="s">
        <v>136</v>
      </c>
      <c r="D440" s="6" t="s">
        <v>74</v>
      </c>
      <c r="E440" s="6" t="s">
        <v>72</v>
      </c>
      <c r="F440" s="7">
        <v>134.49213967228309</v>
      </c>
      <c r="G440" s="7">
        <v>136.07119198428603</v>
      </c>
      <c r="H440" s="7">
        <v>137.66415808212216</v>
      </c>
      <c r="I440" s="7"/>
      <c r="J440" s="7"/>
      <c r="K440" s="7"/>
    </row>
    <row r="441" spans="1:11" x14ac:dyDescent="0.25">
      <c r="A441" t="str">
        <f t="shared" si="13"/>
        <v>2010Total cardiovascular disease mortality, 35+ yearsTnonMaori</v>
      </c>
      <c r="B441" s="6">
        <v>2010</v>
      </c>
      <c r="C441" s="6" t="s">
        <v>136</v>
      </c>
      <c r="D441" s="6" t="s">
        <v>74</v>
      </c>
      <c r="E441" s="6" t="s">
        <v>72</v>
      </c>
      <c r="F441" s="7">
        <v>130.81787718053968</v>
      </c>
      <c r="G441" s="7">
        <v>132.35313535787549</v>
      </c>
      <c r="H441" s="7">
        <v>133.90191568197687</v>
      </c>
      <c r="I441" s="7"/>
      <c r="J441" s="7"/>
      <c r="K441" s="7"/>
    </row>
    <row r="442" spans="1:11" x14ac:dyDescent="0.25">
      <c r="A442" t="str">
        <f t="shared" si="13"/>
        <v>2011Total cardiovascular disease mortality, 35+ yearsTnonMaori</v>
      </c>
      <c r="B442" s="6">
        <v>2011</v>
      </c>
      <c r="C442" s="6" t="s">
        <v>136</v>
      </c>
      <c r="D442" s="6" t="s">
        <v>74</v>
      </c>
      <c r="E442" s="6" t="s">
        <v>72</v>
      </c>
      <c r="F442" s="7">
        <v>124.57225825581756</v>
      </c>
      <c r="G442" s="7">
        <v>126.04901373874122</v>
      </c>
      <c r="H442" s="7">
        <v>127.53890720210696</v>
      </c>
      <c r="I442" s="7"/>
      <c r="J442" s="7"/>
      <c r="K442" s="7"/>
    </row>
    <row r="443" spans="1:11" x14ac:dyDescent="0.25">
      <c r="A443" t="str">
        <f t="shared" si="13"/>
        <v>2012Total cardiovascular disease mortality, 35+ yearsTnonMaori</v>
      </c>
      <c r="B443" s="6">
        <v>2012</v>
      </c>
      <c r="C443" s="6" t="s">
        <v>136</v>
      </c>
      <c r="D443" s="6" t="s">
        <v>74</v>
      </c>
      <c r="E443" s="6" t="s">
        <v>72</v>
      </c>
      <c r="F443" s="7">
        <v>119.14780709733489</v>
      </c>
      <c r="G443" s="7">
        <v>120.57400141054417</v>
      </c>
      <c r="H443" s="7">
        <v>122.01300685457076</v>
      </c>
      <c r="I443" s="7"/>
      <c r="J443" s="7"/>
      <c r="K443" s="7"/>
    </row>
    <row r="444" spans="1:11" x14ac:dyDescent="0.25">
      <c r="A444" t="str">
        <f t="shared" si="13"/>
        <v>1996Total cardiovascular disease mortality, 35+ yearsFMaori</v>
      </c>
      <c r="B444" s="6">
        <v>1996</v>
      </c>
      <c r="C444" s="6" t="s">
        <v>136</v>
      </c>
      <c r="D444" s="6" t="s">
        <v>71</v>
      </c>
      <c r="E444" s="6" t="s">
        <v>9</v>
      </c>
      <c r="F444" s="7">
        <v>415.94979815653636</v>
      </c>
      <c r="G444" s="7">
        <v>442.04260270776655</v>
      </c>
      <c r="H444" s="7">
        <v>469.34343656475664</v>
      </c>
      <c r="I444" s="7">
        <v>2.4794000995018726</v>
      </c>
      <c r="J444" s="7">
        <v>2.640566997300001</v>
      </c>
      <c r="K444" s="7">
        <v>2.8122101264054895</v>
      </c>
    </row>
    <row r="445" spans="1:11" x14ac:dyDescent="0.25">
      <c r="A445" t="str">
        <f t="shared" si="13"/>
        <v>1997Total cardiovascular disease mortality, 35+ yearsFMaori</v>
      </c>
      <c r="B445" s="6">
        <v>1997</v>
      </c>
      <c r="C445" s="6" t="s">
        <v>136</v>
      </c>
      <c r="D445" s="6" t="s">
        <v>71</v>
      </c>
      <c r="E445" s="6" t="s">
        <v>9</v>
      </c>
      <c r="F445" s="7">
        <v>393.17978993685222</v>
      </c>
      <c r="G445" s="7">
        <v>417.94128031761181</v>
      </c>
      <c r="H445" s="7">
        <v>443.85358287822652</v>
      </c>
      <c r="I445" s="7">
        <v>2.4304716636399792</v>
      </c>
      <c r="J445" s="7">
        <v>2.5891073125399111</v>
      </c>
      <c r="K445" s="7">
        <v>2.7580970295322125</v>
      </c>
    </row>
    <row r="446" spans="1:11" x14ac:dyDescent="0.25">
      <c r="A446" t="str">
        <f t="shared" si="13"/>
        <v>1998Total cardiovascular disease mortality, 35+ yearsFMaori</v>
      </c>
      <c r="B446" s="6">
        <v>1998</v>
      </c>
      <c r="C446" s="6" t="s">
        <v>136</v>
      </c>
      <c r="D446" s="6" t="s">
        <v>71</v>
      </c>
      <c r="E446" s="6" t="s">
        <v>9</v>
      </c>
      <c r="F446" s="7">
        <v>378.90519197786369</v>
      </c>
      <c r="G446" s="7">
        <v>402.59319966554142</v>
      </c>
      <c r="H446" s="7">
        <v>427.37424091582324</v>
      </c>
      <c r="I446" s="7">
        <v>2.4331830971683241</v>
      </c>
      <c r="J446" s="7">
        <v>2.5911552133733977</v>
      </c>
      <c r="K446" s="7">
        <v>2.7593835201328734</v>
      </c>
    </row>
    <row r="447" spans="1:11" x14ac:dyDescent="0.25">
      <c r="A447" t="str">
        <f t="shared" si="13"/>
        <v>1999Total cardiovascular disease mortality, 35+ yearsFMaori</v>
      </c>
      <c r="B447" s="6">
        <v>1999</v>
      </c>
      <c r="C447" s="6" t="s">
        <v>136</v>
      </c>
      <c r="D447" s="6" t="s">
        <v>71</v>
      </c>
      <c r="E447" s="6" t="s">
        <v>9</v>
      </c>
      <c r="F447" s="7">
        <v>387.29667448033098</v>
      </c>
      <c r="G447" s="7">
        <v>410.61907246939518</v>
      </c>
      <c r="H447" s="7">
        <v>434.97884069493279</v>
      </c>
      <c r="I447" s="7">
        <v>2.5241774884763788</v>
      </c>
      <c r="J447" s="7">
        <v>2.6827331384471198</v>
      </c>
      <c r="K447" s="7">
        <v>2.8512484264593274</v>
      </c>
    </row>
    <row r="448" spans="1:11" x14ac:dyDescent="0.25">
      <c r="A448" t="str">
        <f t="shared" si="13"/>
        <v>2000Total cardiovascular disease mortality, 35+ yearsFMaori</v>
      </c>
      <c r="B448" s="6">
        <v>2000</v>
      </c>
      <c r="C448" s="6" t="s">
        <v>136</v>
      </c>
      <c r="D448" s="6" t="s">
        <v>71</v>
      </c>
      <c r="E448" s="6" t="s">
        <v>9</v>
      </c>
      <c r="F448" s="7">
        <v>366.7969396218412</v>
      </c>
      <c r="G448" s="7">
        <v>388.93490658929375</v>
      </c>
      <c r="H448" s="7">
        <v>412.05974746665953</v>
      </c>
      <c r="I448" s="7">
        <v>2.4871345985587645</v>
      </c>
      <c r="J448" s="7">
        <v>2.6440545397385948</v>
      </c>
      <c r="K448" s="7">
        <v>2.8108749776402955</v>
      </c>
    </row>
    <row r="449" spans="1:11" x14ac:dyDescent="0.25">
      <c r="A449" t="str">
        <f t="shared" si="13"/>
        <v>2001Total cardiovascular disease mortality, 35+ yearsFMaori</v>
      </c>
      <c r="B449" s="6">
        <v>2001</v>
      </c>
      <c r="C449" s="6" t="s">
        <v>136</v>
      </c>
      <c r="D449" s="6" t="s">
        <v>71</v>
      </c>
      <c r="E449" s="6" t="s">
        <v>9</v>
      </c>
      <c r="F449" s="7">
        <v>338.95087566500536</v>
      </c>
      <c r="G449" s="7">
        <v>359.71160228049098</v>
      </c>
      <c r="H449" s="7">
        <v>381.41126052070558</v>
      </c>
      <c r="I449" s="7">
        <v>2.3657851944499733</v>
      </c>
      <c r="J449" s="7">
        <v>2.5170788188923545</v>
      </c>
      <c r="K449" s="7">
        <v>2.6780477768563973</v>
      </c>
    </row>
    <row r="450" spans="1:11" x14ac:dyDescent="0.25">
      <c r="A450" t="str">
        <f t="shared" si="13"/>
        <v>2002Total cardiovascular disease mortality, 35+ yearsFMaori</v>
      </c>
      <c r="B450" s="6">
        <v>2002</v>
      </c>
      <c r="C450" s="6" t="s">
        <v>136</v>
      </c>
      <c r="D450" s="6" t="s">
        <v>71</v>
      </c>
      <c r="E450" s="6" t="s">
        <v>9</v>
      </c>
      <c r="F450" s="7">
        <v>307.49144963748995</v>
      </c>
      <c r="G450" s="7">
        <v>326.77116359346815</v>
      </c>
      <c r="H450" s="7">
        <v>346.94305104041274</v>
      </c>
      <c r="I450" s="7">
        <v>2.2400523199944722</v>
      </c>
      <c r="J450" s="7">
        <v>2.3864516109191238</v>
      </c>
      <c r="K450" s="7">
        <v>2.5424188713915998</v>
      </c>
    </row>
    <row r="451" spans="1:11" x14ac:dyDescent="0.25">
      <c r="A451" t="str">
        <f t="shared" si="13"/>
        <v>2003Total cardiovascular disease mortality, 35+ yearsFMaori</v>
      </c>
      <c r="B451" s="6">
        <v>2003</v>
      </c>
      <c r="C451" s="6" t="s">
        <v>136</v>
      </c>
      <c r="D451" s="6" t="s">
        <v>71</v>
      </c>
      <c r="E451" s="6" t="s">
        <v>9</v>
      </c>
      <c r="F451" s="7">
        <v>295.06107753445747</v>
      </c>
      <c r="G451" s="7">
        <v>313.49844930502843</v>
      </c>
      <c r="H451" s="7">
        <v>332.7861703841582</v>
      </c>
      <c r="I451" s="7">
        <v>2.2561028472415292</v>
      </c>
      <c r="J451" s="7">
        <v>2.4035038254261227</v>
      </c>
      <c r="K451" s="7">
        <v>2.5605351484313612</v>
      </c>
    </row>
    <row r="452" spans="1:11" x14ac:dyDescent="0.25">
      <c r="A452" t="str">
        <f t="shared" si="13"/>
        <v>2004Total cardiovascular disease mortality, 35+ yearsFMaori</v>
      </c>
      <c r="B452" s="6">
        <v>2004</v>
      </c>
      <c r="C452" s="6" t="s">
        <v>136</v>
      </c>
      <c r="D452" s="6" t="s">
        <v>71</v>
      </c>
      <c r="E452" s="6" t="s">
        <v>9</v>
      </c>
      <c r="F452" s="7">
        <v>280.06948328610935</v>
      </c>
      <c r="G452" s="7">
        <v>297.58709355152695</v>
      </c>
      <c r="H452" s="7">
        <v>315.91340230027333</v>
      </c>
      <c r="I452" s="7">
        <v>2.2349164154466066</v>
      </c>
      <c r="J452" s="7">
        <v>2.3814448281763179</v>
      </c>
      <c r="K452" s="7">
        <v>2.5375801217668501</v>
      </c>
    </row>
    <row r="453" spans="1:11" x14ac:dyDescent="0.25">
      <c r="A453" t="str">
        <f t="shared" si="13"/>
        <v>2005Total cardiovascular disease mortality, 35+ yearsFMaori</v>
      </c>
      <c r="B453" s="6">
        <v>2005</v>
      </c>
      <c r="C453" s="6" t="s">
        <v>136</v>
      </c>
      <c r="D453" s="6" t="s">
        <v>71</v>
      </c>
      <c r="E453" s="6" t="s">
        <v>9</v>
      </c>
      <c r="F453" s="7">
        <v>275.51012631233363</v>
      </c>
      <c r="G453" s="7">
        <v>292.50449401565345</v>
      </c>
      <c r="H453" s="7">
        <v>310.27278333245033</v>
      </c>
      <c r="I453" s="7">
        <v>2.3429470549447871</v>
      </c>
      <c r="J453" s="7">
        <v>2.495345409112919</v>
      </c>
      <c r="K453" s="7">
        <v>2.6576566028836952</v>
      </c>
    </row>
    <row r="454" spans="1:11" x14ac:dyDescent="0.25">
      <c r="A454" t="str">
        <f t="shared" si="13"/>
        <v>2006Total cardiovascular disease mortality, 35+ yearsFMaori</v>
      </c>
      <c r="B454" s="6">
        <v>2006</v>
      </c>
      <c r="C454" s="6" t="s">
        <v>136</v>
      </c>
      <c r="D454" s="6" t="s">
        <v>71</v>
      </c>
      <c r="E454" s="6" t="s">
        <v>9</v>
      </c>
      <c r="F454" s="7">
        <v>262.41002082042598</v>
      </c>
      <c r="G454" s="7">
        <v>278.5657767272981</v>
      </c>
      <c r="H454" s="7">
        <v>295.45590290825902</v>
      </c>
      <c r="I454" s="7">
        <v>2.3390275330987182</v>
      </c>
      <c r="J454" s="7">
        <v>2.4913872541599953</v>
      </c>
      <c r="K454" s="7">
        <v>2.653671392216534</v>
      </c>
    </row>
    <row r="455" spans="1:11" x14ac:dyDescent="0.25">
      <c r="A455" t="str">
        <f t="shared" si="13"/>
        <v>2007Total cardiovascular disease mortality, 35+ yearsFMaori</v>
      </c>
      <c r="B455" s="6">
        <v>2007</v>
      </c>
      <c r="C455" s="6" t="s">
        <v>136</v>
      </c>
      <c r="D455" s="6" t="s">
        <v>71</v>
      </c>
      <c r="E455" s="6" t="s">
        <v>9</v>
      </c>
      <c r="F455" s="7">
        <v>255.67332055629254</v>
      </c>
      <c r="G455" s="7">
        <v>271.18199184152814</v>
      </c>
      <c r="H455" s="7">
        <v>287.3854200390565</v>
      </c>
      <c r="I455" s="7">
        <v>2.4075881465570972</v>
      </c>
      <c r="J455" s="7">
        <v>2.5629816668438905</v>
      </c>
      <c r="K455" s="7">
        <v>2.7284047871607608</v>
      </c>
    </row>
    <row r="456" spans="1:11" x14ac:dyDescent="0.25">
      <c r="A456" t="str">
        <f t="shared" si="13"/>
        <v>2008Total cardiovascular disease mortality, 35+ yearsFMaori</v>
      </c>
      <c r="B456" s="6">
        <v>2008</v>
      </c>
      <c r="C456" s="6" t="s">
        <v>136</v>
      </c>
      <c r="D456" s="6" t="s">
        <v>71</v>
      </c>
      <c r="E456" s="6" t="s">
        <v>9</v>
      </c>
      <c r="F456" s="7">
        <v>240.88963356280686</v>
      </c>
      <c r="G456" s="7">
        <v>255.46820703204318</v>
      </c>
      <c r="H456" s="7">
        <v>270.69840977307189</v>
      </c>
      <c r="I456" s="7">
        <v>2.3217764493010957</v>
      </c>
      <c r="J456" s="7">
        <v>2.4719047427135208</v>
      </c>
      <c r="K456" s="7">
        <v>2.6317404756555836</v>
      </c>
    </row>
    <row r="457" spans="1:11" x14ac:dyDescent="0.25">
      <c r="A457" t="str">
        <f t="shared" si="13"/>
        <v>2009Total cardiovascular disease mortality, 35+ yearsFMaori</v>
      </c>
      <c r="B457" s="6">
        <v>2009</v>
      </c>
      <c r="C457" s="6" t="s">
        <v>136</v>
      </c>
      <c r="D457" s="6" t="s">
        <v>71</v>
      </c>
      <c r="E457" s="6" t="s">
        <v>9</v>
      </c>
      <c r="F457" s="7">
        <v>231.1493134181874</v>
      </c>
      <c r="G457" s="7">
        <v>244.98776383047689</v>
      </c>
      <c r="H457" s="7">
        <v>259.43823043489573</v>
      </c>
      <c r="I457" s="7">
        <v>2.2660415303033172</v>
      </c>
      <c r="J457" s="7">
        <v>2.4117064040046303</v>
      </c>
      <c r="K457" s="7">
        <v>2.5667348551808806</v>
      </c>
    </row>
    <row r="458" spans="1:11" x14ac:dyDescent="0.25">
      <c r="A458" t="str">
        <f t="shared" si="13"/>
        <v>2010Total cardiovascular disease mortality, 35+ yearsFMaori</v>
      </c>
      <c r="B458" s="6">
        <v>2010</v>
      </c>
      <c r="C458" s="6" t="s">
        <v>136</v>
      </c>
      <c r="D458" s="6" t="s">
        <v>71</v>
      </c>
      <c r="E458" s="6" t="s">
        <v>9</v>
      </c>
      <c r="F458" s="7">
        <v>220.37055315507186</v>
      </c>
      <c r="G458" s="7">
        <v>233.54020617039254</v>
      </c>
      <c r="H458" s="7">
        <v>247.29128022951502</v>
      </c>
      <c r="I458" s="7">
        <v>2.2152764312705751</v>
      </c>
      <c r="J458" s="7">
        <v>2.3581822053612722</v>
      </c>
      <c r="K458" s="7">
        <v>2.5103067207251515</v>
      </c>
    </row>
    <row r="459" spans="1:11" x14ac:dyDescent="0.25">
      <c r="A459" t="str">
        <f t="shared" si="13"/>
        <v>2011Total cardiovascular disease mortality, 35+ yearsFMaori</v>
      </c>
      <c r="B459" s="6">
        <v>2011</v>
      </c>
      <c r="C459" s="6" t="s">
        <v>136</v>
      </c>
      <c r="D459" s="6" t="s">
        <v>71</v>
      </c>
      <c r="E459" s="6" t="s">
        <v>9</v>
      </c>
      <c r="F459" s="7">
        <v>215.63278158418112</v>
      </c>
      <c r="G459" s="7">
        <v>228.33964078888823</v>
      </c>
      <c r="H459" s="7">
        <v>241.59981812952574</v>
      </c>
      <c r="I459" s="7">
        <v>2.3123871350493532</v>
      </c>
      <c r="J459" s="7">
        <v>2.4606047042738179</v>
      </c>
      <c r="K459" s="7">
        <v>2.6183226065064664</v>
      </c>
    </row>
    <row r="460" spans="1:11" x14ac:dyDescent="0.25">
      <c r="A460" t="str">
        <f t="shared" si="13"/>
        <v>2012Total cardiovascular disease mortality, 35+ yearsFMaori</v>
      </c>
      <c r="B460" s="6">
        <v>2012</v>
      </c>
      <c r="C460" s="6" t="s">
        <v>136</v>
      </c>
      <c r="D460" s="6" t="s">
        <v>71</v>
      </c>
      <c r="E460" s="6" t="s">
        <v>9</v>
      </c>
      <c r="F460" s="7">
        <v>208.91483297550434</v>
      </c>
      <c r="G460" s="7">
        <v>221.14143412039394</v>
      </c>
      <c r="H460" s="7">
        <v>233.896860901579</v>
      </c>
      <c r="I460" s="7">
        <v>2.3565715194160788</v>
      </c>
      <c r="J460" s="7">
        <v>2.5076390870767202</v>
      </c>
      <c r="K460" s="7">
        <v>2.6683908123412681</v>
      </c>
    </row>
    <row r="461" spans="1:11" x14ac:dyDescent="0.25">
      <c r="A461" t="str">
        <f t="shared" si="13"/>
        <v>1996Total cardiovascular disease mortality, 35+ yearsFnonMaori</v>
      </c>
      <c r="B461" s="6">
        <v>1996</v>
      </c>
      <c r="C461" s="6" t="s">
        <v>136</v>
      </c>
      <c r="D461" s="6" t="s">
        <v>71</v>
      </c>
      <c r="E461" s="6" t="s">
        <v>72</v>
      </c>
      <c r="F461" s="7">
        <v>164.80616447699907</v>
      </c>
      <c r="G461" s="7">
        <v>167.40442607961029</v>
      </c>
      <c r="H461" s="7">
        <v>170.03338929424376</v>
      </c>
      <c r="I461" s="7"/>
      <c r="J461" s="7"/>
      <c r="K461" s="7"/>
    </row>
    <row r="462" spans="1:11" x14ac:dyDescent="0.25">
      <c r="A462" t="str">
        <f t="shared" si="13"/>
        <v>1997Total cardiovascular disease mortality, 35+ yearsFnonMaori</v>
      </c>
      <c r="B462" s="6">
        <v>1997</v>
      </c>
      <c r="C462" s="6" t="s">
        <v>136</v>
      </c>
      <c r="D462" s="6" t="s">
        <v>71</v>
      </c>
      <c r="E462" s="6" t="s">
        <v>72</v>
      </c>
      <c r="F462" s="7">
        <v>158.92519586763757</v>
      </c>
      <c r="G462" s="7">
        <v>161.42292684949081</v>
      </c>
      <c r="H462" s="7">
        <v>163.95007998977192</v>
      </c>
      <c r="I462" s="7"/>
      <c r="J462" s="7"/>
      <c r="K462" s="7"/>
    </row>
    <row r="463" spans="1:11" x14ac:dyDescent="0.25">
      <c r="A463" t="str">
        <f t="shared" si="13"/>
        <v>1998Total cardiovascular disease mortality, 35+ yearsFnonMaori</v>
      </c>
      <c r="B463" s="6">
        <v>1998</v>
      </c>
      <c r="C463" s="6" t="s">
        <v>136</v>
      </c>
      <c r="D463" s="6" t="s">
        <v>71</v>
      </c>
      <c r="E463" s="6" t="s">
        <v>72</v>
      </c>
      <c r="F463" s="7">
        <v>152.96073194762792</v>
      </c>
      <c r="G463" s="7">
        <v>155.37208947873469</v>
      </c>
      <c r="H463" s="7">
        <v>157.81193831133962</v>
      </c>
      <c r="I463" s="7"/>
      <c r="J463" s="7"/>
      <c r="K463" s="7"/>
    </row>
    <row r="464" spans="1:11" x14ac:dyDescent="0.25">
      <c r="A464" t="str">
        <f t="shared" si="13"/>
        <v>1999Total cardiovascular disease mortality, 35+ yearsFnonMaori</v>
      </c>
      <c r="B464" s="6">
        <v>1999</v>
      </c>
      <c r="C464" s="6" t="s">
        <v>136</v>
      </c>
      <c r="D464" s="6" t="s">
        <v>71</v>
      </c>
      <c r="E464" s="6" t="s">
        <v>72</v>
      </c>
      <c r="F464" s="7">
        <v>150.7168004401824</v>
      </c>
      <c r="G464" s="7">
        <v>153.05997700057449</v>
      </c>
      <c r="H464" s="7">
        <v>155.43045897369331</v>
      </c>
      <c r="I464" s="7"/>
      <c r="J464" s="7"/>
      <c r="K464" s="7"/>
    </row>
    <row r="465" spans="1:11" x14ac:dyDescent="0.25">
      <c r="A465" t="str">
        <f t="shared" si="13"/>
        <v>2000Total cardiovascular disease mortality, 35+ yearsFnonMaori</v>
      </c>
      <c r="B465" s="6">
        <v>2000</v>
      </c>
      <c r="C465" s="6" t="s">
        <v>136</v>
      </c>
      <c r="D465" s="6" t="s">
        <v>71</v>
      </c>
      <c r="E465" s="6" t="s">
        <v>72</v>
      </c>
      <c r="F465" s="7">
        <v>144.84669888510891</v>
      </c>
      <c r="G465" s="7">
        <v>147.09791373204652</v>
      </c>
      <c r="H465" s="7">
        <v>149.37535423530261</v>
      </c>
      <c r="I465" s="7"/>
      <c r="J465" s="7"/>
      <c r="K465" s="7"/>
    </row>
    <row r="466" spans="1:11" x14ac:dyDescent="0.25">
      <c r="A466" t="str">
        <f t="shared" si="13"/>
        <v>2001Total cardiovascular disease mortality, 35+ yearsFnonMaori</v>
      </c>
      <c r="B466" s="6">
        <v>2001</v>
      </c>
      <c r="C466" s="6" t="s">
        <v>136</v>
      </c>
      <c r="D466" s="6" t="s">
        <v>71</v>
      </c>
      <c r="E466" s="6" t="s">
        <v>72</v>
      </c>
      <c r="F466" s="7">
        <v>140.74139256984435</v>
      </c>
      <c r="G466" s="7">
        <v>142.90835852283035</v>
      </c>
      <c r="H466" s="7">
        <v>145.10033393716765</v>
      </c>
      <c r="I466" s="7"/>
      <c r="J466" s="7"/>
      <c r="K466" s="7"/>
    </row>
    <row r="467" spans="1:11" x14ac:dyDescent="0.25">
      <c r="A467" t="str">
        <f t="shared" si="13"/>
        <v>2002Total cardiovascular disease mortality, 35+ yearsFnonMaori</v>
      </c>
      <c r="B467" s="6">
        <v>2002</v>
      </c>
      <c r="C467" s="6" t="s">
        <v>136</v>
      </c>
      <c r="D467" s="6" t="s">
        <v>71</v>
      </c>
      <c r="E467" s="6" t="s">
        <v>72</v>
      </c>
      <c r="F467" s="7">
        <v>134.84897781871632</v>
      </c>
      <c r="G467" s="7">
        <v>136.927630167877</v>
      </c>
      <c r="H467" s="7">
        <v>139.03030044250866</v>
      </c>
      <c r="I467" s="7"/>
      <c r="J467" s="7"/>
      <c r="K467" s="7"/>
    </row>
    <row r="468" spans="1:11" x14ac:dyDescent="0.25">
      <c r="A468" t="str">
        <f t="shared" si="13"/>
        <v>2003Total cardiovascular disease mortality, 35+ yearsFnonMaori</v>
      </c>
      <c r="B468" s="6">
        <v>2003</v>
      </c>
      <c r="C468" s="6" t="s">
        <v>136</v>
      </c>
      <c r="D468" s="6" t="s">
        <v>71</v>
      </c>
      <c r="E468" s="6" t="s">
        <v>72</v>
      </c>
      <c r="F468" s="7">
        <v>128.43357696921115</v>
      </c>
      <c r="G468" s="7">
        <v>130.43392982719615</v>
      </c>
      <c r="H468" s="7">
        <v>132.45763505588758</v>
      </c>
      <c r="I468" s="7"/>
      <c r="J468" s="7"/>
      <c r="K468" s="7"/>
    </row>
    <row r="469" spans="1:11" x14ac:dyDescent="0.25">
      <c r="A469" t="str">
        <f t="shared" ref="A469:A511" si="14">B469&amp;C469&amp;D469&amp;E469</f>
        <v>2004Total cardiovascular disease mortality, 35+ yearsFnonMaori</v>
      </c>
      <c r="B469" s="6">
        <v>2004</v>
      </c>
      <c r="C469" s="6" t="s">
        <v>136</v>
      </c>
      <c r="D469" s="6" t="s">
        <v>71</v>
      </c>
      <c r="E469" s="6" t="s">
        <v>72</v>
      </c>
      <c r="F469" s="7">
        <v>123.03691479012674</v>
      </c>
      <c r="G469" s="7">
        <v>124.96073393370008</v>
      </c>
      <c r="H469" s="7">
        <v>126.90709965233675</v>
      </c>
      <c r="I469" s="7"/>
      <c r="J469" s="7"/>
      <c r="K469" s="7"/>
    </row>
    <row r="470" spans="1:11" x14ac:dyDescent="0.25">
      <c r="A470" t="str">
        <f t="shared" si="14"/>
        <v>2005Total cardiovascular disease mortality, 35+ yearsFnonMaori</v>
      </c>
      <c r="B470" s="6">
        <v>2005</v>
      </c>
      <c r="C470" s="6" t="s">
        <v>136</v>
      </c>
      <c r="D470" s="6" t="s">
        <v>71</v>
      </c>
      <c r="E470" s="6" t="s">
        <v>72</v>
      </c>
      <c r="F470" s="7">
        <v>115.38672552412345</v>
      </c>
      <c r="G470" s="7">
        <v>117.22004214223679</v>
      </c>
      <c r="H470" s="7">
        <v>119.07518959196437</v>
      </c>
      <c r="I470" s="7"/>
      <c r="J470" s="7"/>
      <c r="K470" s="7"/>
    </row>
    <row r="471" spans="1:11" x14ac:dyDescent="0.25">
      <c r="A471" t="str">
        <f t="shared" si="14"/>
        <v>2006Total cardiovascular disease mortality, 35+ yearsFnonMaori</v>
      </c>
      <c r="B471" s="6">
        <v>2006</v>
      </c>
      <c r="C471" s="6" t="s">
        <v>136</v>
      </c>
      <c r="D471" s="6" t="s">
        <v>71</v>
      </c>
      <c r="E471" s="6" t="s">
        <v>72</v>
      </c>
      <c r="F471" s="7">
        <v>110.0560955958891</v>
      </c>
      <c r="G471" s="7">
        <v>111.81151234604845</v>
      </c>
      <c r="H471" s="7">
        <v>113.58791311465021</v>
      </c>
      <c r="I471" s="7"/>
      <c r="J471" s="7"/>
      <c r="K471" s="7"/>
    </row>
    <row r="472" spans="1:11" x14ac:dyDescent="0.25">
      <c r="A472" t="str">
        <f t="shared" si="14"/>
        <v>2007Total cardiovascular disease mortality, 35+ yearsFnonMaori</v>
      </c>
      <c r="B472" s="6">
        <v>2007</v>
      </c>
      <c r="C472" s="6" t="s">
        <v>136</v>
      </c>
      <c r="D472" s="6" t="s">
        <v>71</v>
      </c>
      <c r="E472" s="6" t="s">
        <v>72</v>
      </c>
      <c r="F472" s="7">
        <v>104.12314250934571</v>
      </c>
      <c r="G472" s="7">
        <v>105.80723044167043</v>
      </c>
      <c r="H472" s="7">
        <v>107.51173069132183</v>
      </c>
      <c r="I472" s="7"/>
      <c r="J472" s="7"/>
      <c r="K472" s="7"/>
    </row>
    <row r="473" spans="1:11" x14ac:dyDescent="0.25">
      <c r="A473" t="str">
        <f t="shared" si="14"/>
        <v>2008Total cardiovascular disease mortality, 35+ yearsFnonMaori</v>
      </c>
      <c r="B473" s="6">
        <v>2008</v>
      </c>
      <c r="C473" s="6" t="s">
        <v>136</v>
      </c>
      <c r="D473" s="6" t="s">
        <v>71</v>
      </c>
      <c r="E473" s="6" t="s">
        <v>72</v>
      </c>
      <c r="F473" s="7">
        <v>101.69603709387088</v>
      </c>
      <c r="G473" s="7">
        <v>103.3487264366038</v>
      </c>
      <c r="H473" s="7">
        <v>105.0215427005483</v>
      </c>
      <c r="I473" s="7"/>
      <c r="J473" s="7"/>
      <c r="K473" s="7"/>
    </row>
    <row r="474" spans="1:11" x14ac:dyDescent="0.25">
      <c r="A474" t="str">
        <f t="shared" si="14"/>
        <v>2009Total cardiovascular disease mortality, 35+ yearsFnonMaori</v>
      </c>
      <c r="B474" s="6">
        <v>2009</v>
      </c>
      <c r="C474" s="6" t="s">
        <v>136</v>
      </c>
      <c r="D474" s="6" t="s">
        <v>71</v>
      </c>
      <c r="E474" s="6" t="s">
        <v>72</v>
      </c>
      <c r="F474" s="7">
        <v>99.960303843035689</v>
      </c>
      <c r="G474" s="7">
        <v>101.58274797615313</v>
      </c>
      <c r="H474" s="7">
        <v>103.22492604881428</v>
      </c>
      <c r="I474" s="7"/>
      <c r="J474" s="7"/>
      <c r="K474" s="7"/>
    </row>
    <row r="475" spans="1:11" x14ac:dyDescent="0.25">
      <c r="A475" t="str">
        <f t="shared" si="14"/>
        <v>2010Total cardiovascular disease mortality, 35+ yearsFnonMaori</v>
      </c>
      <c r="B475" s="6">
        <v>2010</v>
      </c>
      <c r="C475" s="6" t="s">
        <v>136</v>
      </c>
      <c r="D475" s="6" t="s">
        <v>71</v>
      </c>
      <c r="E475" s="6" t="s">
        <v>72</v>
      </c>
      <c r="F475" s="7">
        <v>97.452048312868882</v>
      </c>
      <c r="G475" s="7">
        <v>99.033995608755049</v>
      </c>
      <c r="H475" s="7">
        <v>100.63518687106706</v>
      </c>
      <c r="I475" s="7"/>
      <c r="J475" s="7"/>
      <c r="K475" s="7"/>
    </row>
    <row r="476" spans="1:11" x14ac:dyDescent="0.25">
      <c r="A476" t="str">
        <f t="shared" si="14"/>
        <v>2011Total cardiovascular disease mortality, 35+ yearsFnonMaori</v>
      </c>
      <c r="B476" s="6">
        <v>2011</v>
      </c>
      <c r="C476" s="6" t="s">
        <v>136</v>
      </c>
      <c r="D476" s="6" t="s">
        <v>71</v>
      </c>
      <c r="E476" s="6" t="s">
        <v>72</v>
      </c>
      <c r="F476" s="7">
        <v>91.292828935890995</v>
      </c>
      <c r="G476" s="7">
        <v>92.798181029356613</v>
      </c>
      <c r="H476" s="7">
        <v>94.322132746826298</v>
      </c>
      <c r="I476" s="7"/>
      <c r="J476" s="7"/>
      <c r="K476" s="7"/>
    </row>
    <row r="477" spans="1:11" x14ac:dyDescent="0.25">
      <c r="A477" t="str">
        <f t="shared" si="14"/>
        <v>2012Total cardiovascular disease mortality, 35+ yearsFnonMaori</v>
      </c>
      <c r="B477" s="6">
        <v>2012</v>
      </c>
      <c r="C477" s="6" t="s">
        <v>136</v>
      </c>
      <c r="D477" s="6" t="s">
        <v>71</v>
      </c>
      <c r="E477" s="6" t="s">
        <v>72</v>
      </c>
      <c r="F477" s="7">
        <v>86.735175768139925</v>
      </c>
      <c r="G477" s="7">
        <v>88.187106055277482</v>
      </c>
      <c r="H477" s="7">
        <v>89.657246966888962</v>
      </c>
      <c r="I477" s="7"/>
      <c r="J477" s="7"/>
      <c r="K477" s="7"/>
    </row>
    <row r="478" spans="1:11" x14ac:dyDescent="0.25">
      <c r="A478" t="str">
        <f t="shared" si="14"/>
        <v>1996Total cardiovascular disease mortality, 35+ yearsMMaori</v>
      </c>
      <c r="B478" s="6">
        <v>1996</v>
      </c>
      <c r="C478" s="6" t="s">
        <v>136</v>
      </c>
      <c r="D478" s="6" t="s">
        <v>73</v>
      </c>
      <c r="E478" s="6" t="s">
        <v>9</v>
      </c>
      <c r="F478" s="7">
        <v>690.97450430961601</v>
      </c>
      <c r="G478" s="7">
        <v>727.57431605053659</v>
      </c>
      <c r="H478" s="7">
        <v>765.60945714631043</v>
      </c>
      <c r="I478" s="7">
        <v>2.1322057758061517</v>
      </c>
      <c r="J478" s="7">
        <v>2.2494797958183237</v>
      </c>
      <c r="K478" s="7">
        <v>2.3732040355634463</v>
      </c>
    </row>
    <row r="479" spans="1:11" x14ac:dyDescent="0.25">
      <c r="A479" t="str">
        <f t="shared" si="14"/>
        <v>1997Total cardiovascular disease mortality, 35+ yearsMMaori</v>
      </c>
      <c r="B479" s="6">
        <v>1997</v>
      </c>
      <c r="C479" s="6" t="s">
        <v>136</v>
      </c>
      <c r="D479" s="6" t="s">
        <v>73</v>
      </c>
      <c r="E479" s="6" t="s">
        <v>9</v>
      </c>
      <c r="F479" s="7">
        <v>673.02601689913945</v>
      </c>
      <c r="G479" s="7">
        <v>708.34179391684506</v>
      </c>
      <c r="H479" s="7">
        <v>745.02981605598507</v>
      </c>
      <c r="I479" s="7">
        <v>2.1845977741612552</v>
      </c>
      <c r="J479" s="7">
        <v>2.3038512155151682</v>
      </c>
      <c r="K479" s="7">
        <v>2.4296144974644336</v>
      </c>
    </row>
    <row r="480" spans="1:11" x14ac:dyDescent="0.25">
      <c r="A480" t="str">
        <f t="shared" si="14"/>
        <v>1998Total cardiovascular disease mortality, 35+ yearsMMaori</v>
      </c>
      <c r="B480" s="6">
        <v>1998</v>
      </c>
      <c r="C480" s="6" t="s">
        <v>136</v>
      </c>
      <c r="D480" s="6" t="s">
        <v>73</v>
      </c>
      <c r="E480" s="6" t="s">
        <v>9</v>
      </c>
      <c r="F480" s="7">
        <v>645.44343072570723</v>
      </c>
      <c r="G480" s="7">
        <v>679.24201987991432</v>
      </c>
      <c r="H480" s="7">
        <v>714.35123962291868</v>
      </c>
      <c r="I480" s="7">
        <v>2.2325704963099624</v>
      </c>
      <c r="J480" s="7">
        <v>2.354356129389529</v>
      </c>
      <c r="K480" s="7">
        <v>2.4827851094313105</v>
      </c>
    </row>
    <row r="481" spans="1:11" x14ac:dyDescent="0.25">
      <c r="A481" t="str">
        <f t="shared" si="14"/>
        <v>1999Total cardiovascular disease mortality, 35+ yearsMMaori</v>
      </c>
      <c r="B481" s="6">
        <v>1999</v>
      </c>
      <c r="C481" s="6" t="s">
        <v>136</v>
      </c>
      <c r="D481" s="6" t="s">
        <v>73</v>
      </c>
      <c r="E481" s="6" t="s">
        <v>9</v>
      </c>
      <c r="F481" s="7">
        <v>594.71609825232747</v>
      </c>
      <c r="G481" s="7">
        <v>626.41825761473058</v>
      </c>
      <c r="H481" s="7">
        <v>659.37147091589929</v>
      </c>
      <c r="I481" s="7">
        <v>2.1503333057185037</v>
      </c>
      <c r="J481" s="7">
        <v>2.2696198636642428</v>
      </c>
      <c r="K481" s="7">
        <v>2.3955236668847966</v>
      </c>
    </row>
    <row r="482" spans="1:11" x14ac:dyDescent="0.25">
      <c r="A482" t="str">
        <f t="shared" si="14"/>
        <v>2000Total cardiovascular disease mortality, 35+ yearsMMaori</v>
      </c>
      <c r="B482" s="6">
        <v>2000</v>
      </c>
      <c r="C482" s="6" t="s">
        <v>136</v>
      </c>
      <c r="D482" s="6" t="s">
        <v>73</v>
      </c>
      <c r="E482" s="6" t="s">
        <v>9</v>
      </c>
      <c r="F482" s="7">
        <v>549.15152409186521</v>
      </c>
      <c r="G482" s="7">
        <v>578.90459338831022</v>
      </c>
      <c r="H482" s="7">
        <v>609.85070470275889</v>
      </c>
      <c r="I482" s="7">
        <v>2.0940007581681339</v>
      </c>
      <c r="J482" s="7">
        <v>2.2120654078559636</v>
      </c>
      <c r="K482" s="7">
        <v>2.3367868180304057</v>
      </c>
    </row>
    <row r="483" spans="1:11" x14ac:dyDescent="0.25">
      <c r="A483" t="str">
        <f t="shared" si="14"/>
        <v>2001Total cardiovascular disease mortality, 35+ yearsMMaori</v>
      </c>
      <c r="B483" s="6">
        <v>2001</v>
      </c>
      <c r="C483" s="6" t="s">
        <v>136</v>
      </c>
      <c r="D483" s="6" t="s">
        <v>73</v>
      </c>
      <c r="E483" s="6" t="s">
        <v>9</v>
      </c>
      <c r="F483" s="7">
        <v>520.22224058930931</v>
      </c>
      <c r="G483" s="7">
        <v>548.51195237736397</v>
      </c>
      <c r="H483" s="7">
        <v>577.94014105727615</v>
      </c>
      <c r="I483" s="7">
        <v>2.0781074575271758</v>
      </c>
      <c r="J483" s="7">
        <v>2.1958669346690347</v>
      </c>
      <c r="K483" s="7">
        <v>2.320299451940024</v>
      </c>
    </row>
    <row r="484" spans="1:11" x14ac:dyDescent="0.25">
      <c r="A484" t="str">
        <f t="shared" si="14"/>
        <v>2002Total cardiovascular disease mortality, 35+ yearsMMaori</v>
      </c>
      <c r="B484" s="6">
        <v>2002</v>
      </c>
      <c r="C484" s="6" t="s">
        <v>136</v>
      </c>
      <c r="D484" s="6" t="s">
        <v>73</v>
      </c>
      <c r="E484" s="6" t="s">
        <v>9</v>
      </c>
      <c r="F484" s="7">
        <v>506.3057435327454</v>
      </c>
      <c r="G484" s="7">
        <v>533.62731357432006</v>
      </c>
      <c r="H484" s="7">
        <v>562.04010686841423</v>
      </c>
      <c r="I484" s="7">
        <v>2.0924869853538492</v>
      </c>
      <c r="J484" s="7">
        <v>2.2103270329132458</v>
      </c>
      <c r="K484" s="7">
        <v>2.3348033352766131</v>
      </c>
    </row>
    <row r="485" spans="1:11" x14ac:dyDescent="0.25">
      <c r="A485" t="str">
        <f t="shared" si="14"/>
        <v>2003Total cardiovascular disease mortality, 35+ yearsMMaori</v>
      </c>
      <c r="B485" s="6">
        <v>2003</v>
      </c>
      <c r="C485" s="6" t="s">
        <v>136</v>
      </c>
      <c r="D485" s="6" t="s">
        <v>73</v>
      </c>
      <c r="E485" s="6" t="s">
        <v>9</v>
      </c>
      <c r="F485" s="7">
        <v>475.83479937634365</v>
      </c>
      <c r="G485" s="7">
        <v>501.78759840150724</v>
      </c>
      <c r="H485" s="7">
        <v>528.78787669846281</v>
      </c>
      <c r="I485" s="7">
        <v>2.0976039881405177</v>
      </c>
      <c r="J485" s="7">
        <v>2.2172344783461551</v>
      </c>
      <c r="K485" s="7">
        <v>2.3436877312218463</v>
      </c>
    </row>
    <row r="486" spans="1:11" x14ac:dyDescent="0.25">
      <c r="A486" t="str">
        <f t="shared" si="14"/>
        <v>2004Total cardiovascular disease mortality, 35+ yearsMMaori</v>
      </c>
      <c r="B486" s="6">
        <v>2004</v>
      </c>
      <c r="C486" s="6" t="s">
        <v>136</v>
      </c>
      <c r="D486" s="6" t="s">
        <v>73</v>
      </c>
      <c r="E486" s="6" t="s">
        <v>9</v>
      </c>
      <c r="F486" s="7">
        <v>477.53916866963243</v>
      </c>
      <c r="G486" s="7">
        <v>502.95892100593443</v>
      </c>
      <c r="H486" s="7">
        <v>529.38040726392751</v>
      </c>
      <c r="I486" s="7">
        <v>2.2066616665019456</v>
      </c>
      <c r="J486" s="7">
        <v>2.3300810080825198</v>
      </c>
      <c r="K486" s="7">
        <v>2.4604032356412286</v>
      </c>
    </row>
    <row r="487" spans="1:11" x14ac:dyDescent="0.25">
      <c r="A487" t="str">
        <f t="shared" si="14"/>
        <v>2005Total cardiovascular disease mortality, 35+ yearsMMaori</v>
      </c>
      <c r="B487" s="6">
        <v>2005</v>
      </c>
      <c r="C487" s="6" t="s">
        <v>136</v>
      </c>
      <c r="D487" s="6" t="s">
        <v>73</v>
      </c>
      <c r="E487" s="6" t="s">
        <v>9</v>
      </c>
      <c r="F487" s="7">
        <v>472.70704145113012</v>
      </c>
      <c r="G487" s="7">
        <v>497.44332336163308</v>
      </c>
      <c r="H487" s="7">
        <v>523.13817387538631</v>
      </c>
      <c r="I487" s="7">
        <v>2.3399665320602225</v>
      </c>
      <c r="J487" s="7">
        <v>2.4695040477919905</v>
      </c>
      <c r="K487" s="7">
        <v>2.6062125925756927</v>
      </c>
    </row>
    <row r="488" spans="1:11" x14ac:dyDescent="0.25">
      <c r="A488" t="str">
        <f t="shared" si="14"/>
        <v>2006Total cardiovascular disease mortality, 35+ yearsMMaori</v>
      </c>
      <c r="B488" s="6">
        <v>2006</v>
      </c>
      <c r="C488" s="6" t="s">
        <v>136</v>
      </c>
      <c r="D488" s="6" t="s">
        <v>73</v>
      </c>
      <c r="E488" s="6" t="s">
        <v>9</v>
      </c>
      <c r="F488" s="7">
        <v>448.75833443151049</v>
      </c>
      <c r="G488" s="7">
        <v>472.29797174689389</v>
      </c>
      <c r="H488" s="7">
        <v>496.75196561953965</v>
      </c>
      <c r="I488" s="7">
        <v>2.2943647222874421</v>
      </c>
      <c r="J488" s="7">
        <v>2.4219614389827253</v>
      </c>
      <c r="K488" s="7">
        <v>2.5566542036398969</v>
      </c>
    </row>
    <row r="489" spans="1:11" x14ac:dyDescent="0.25">
      <c r="A489" t="str">
        <f t="shared" si="14"/>
        <v>2007Total cardiovascular disease mortality, 35+ yearsMMaori</v>
      </c>
      <c r="B489" s="6">
        <v>2007</v>
      </c>
      <c r="C489" s="6" t="s">
        <v>136</v>
      </c>
      <c r="D489" s="6" t="s">
        <v>73</v>
      </c>
      <c r="E489" s="6" t="s">
        <v>9</v>
      </c>
      <c r="F489" s="7">
        <v>419.8957498295552</v>
      </c>
      <c r="G489" s="7">
        <v>442.20757818820044</v>
      </c>
      <c r="H489" s="7">
        <v>465.39713649515988</v>
      </c>
      <c r="I489" s="7">
        <v>2.2334341330431964</v>
      </c>
      <c r="J489" s="7">
        <v>2.3593408675232466</v>
      </c>
      <c r="K489" s="7">
        <v>2.4923454185687803</v>
      </c>
    </row>
    <row r="490" spans="1:11" x14ac:dyDescent="0.25">
      <c r="A490" t="str">
        <f t="shared" si="14"/>
        <v>2008Total cardiovascular disease mortality, 35+ yearsMMaori</v>
      </c>
      <c r="B490" s="6">
        <v>2008</v>
      </c>
      <c r="C490" s="6" t="s">
        <v>136</v>
      </c>
      <c r="D490" s="6" t="s">
        <v>73</v>
      </c>
      <c r="E490" s="6" t="s">
        <v>9</v>
      </c>
      <c r="F490" s="7">
        <v>375.66035502567928</v>
      </c>
      <c r="G490" s="7">
        <v>396.25698895802691</v>
      </c>
      <c r="H490" s="7">
        <v>417.68920643654042</v>
      </c>
      <c r="I490" s="7">
        <v>2.0846906090998569</v>
      </c>
      <c r="J490" s="7">
        <v>2.2057546009551992</v>
      </c>
      <c r="K490" s="7">
        <v>2.3338491277301951</v>
      </c>
    </row>
    <row r="491" spans="1:11" x14ac:dyDescent="0.25">
      <c r="A491" t="str">
        <f t="shared" si="14"/>
        <v>2009Total cardiovascular disease mortality, 35+ yearsMMaori</v>
      </c>
      <c r="B491" s="6">
        <v>2009</v>
      </c>
      <c r="C491" s="6" t="s">
        <v>136</v>
      </c>
      <c r="D491" s="6" t="s">
        <v>73</v>
      </c>
      <c r="E491" s="6" t="s">
        <v>9</v>
      </c>
      <c r="F491" s="7">
        <v>349.01698882052978</v>
      </c>
      <c r="G491" s="7">
        <v>368.36476578414471</v>
      </c>
      <c r="H491" s="7">
        <v>388.50599798732293</v>
      </c>
      <c r="I491" s="7">
        <v>2.0052432526536084</v>
      </c>
      <c r="J491" s="7">
        <v>2.1230170414156024</v>
      </c>
      <c r="K491" s="7">
        <v>2.2477080285279709</v>
      </c>
    </row>
    <row r="492" spans="1:11" x14ac:dyDescent="0.25">
      <c r="A492" t="str">
        <f t="shared" si="14"/>
        <v>2010Total cardiovascular disease mortality, 35+ yearsMMaori</v>
      </c>
      <c r="B492" s="6">
        <v>2010</v>
      </c>
      <c r="C492" s="6" t="s">
        <v>136</v>
      </c>
      <c r="D492" s="6" t="s">
        <v>73</v>
      </c>
      <c r="E492" s="6" t="s">
        <v>9</v>
      </c>
      <c r="F492" s="7">
        <v>325.8082100714073</v>
      </c>
      <c r="G492" s="7">
        <v>344.00260285040758</v>
      </c>
      <c r="H492" s="7">
        <v>362.94855302747283</v>
      </c>
      <c r="I492" s="7">
        <v>1.929066244036425</v>
      </c>
      <c r="J492" s="7">
        <v>2.0433840767000913</v>
      </c>
      <c r="K492" s="7">
        <v>2.164476465139288</v>
      </c>
    </row>
    <row r="493" spans="1:11" x14ac:dyDescent="0.25">
      <c r="A493" t="str">
        <f t="shared" si="14"/>
        <v>2011Total cardiovascular disease mortality, 35+ yearsMMaori</v>
      </c>
      <c r="B493" s="6">
        <v>2011</v>
      </c>
      <c r="C493" s="6" t="s">
        <v>136</v>
      </c>
      <c r="D493" s="6" t="s">
        <v>73</v>
      </c>
      <c r="E493" s="6" t="s">
        <v>9</v>
      </c>
      <c r="F493" s="7">
        <v>332.14621071411506</v>
      </c>
      <c r="G493" s="7">
        <v>350.05012899490208</v>
      </c>
      <c r="H493" s="7">
        <v>368.66836325060075</v>
      </c>
      <c r="I493" s="7">
        <v>2.0421221436690358</v>
      </c>
      <c r="J493" s="7">
        <v>2.1599933950490739</v>
      </c>
      <c r="K493" s="7">
        <v>2.2846681728219722</v>
      </c>
    </row>
    <row r="494" spans="1:11" x14ac:dyDescent="0.25">
      <c r="A494" t="str">
        <f t="shared" si="14"/>
        <v>2012Total cardiovascular disease mortality, 35+ yearsMMaori</v>
      </c>
      <c r="B494" s="6">
        <v>2012</v>
      </c>
      <c r="C494" s="6" t="s">
        <v>136</v>
      </c>
      <c r="D494" s="6" t="s">
        <v>73</v>
      </c>
      <c r="E494" s="6" t="s">
        <v>9</v>
      </c>
      <c r="F494" s="7">
        <v>347.54122070094951</v>
      </c>
      <c r="G494" s="7">
        <v>365.43547493851548</v>
      </c>
      <c r="H494" s="7">
        <v>384.01220365921995</v>
      </c>
      <c r="I494" s="7">
        <v>2.2216930800889902</v>
      </c>
      <c r="J494" s="7">
        <v>2.3456634220998822</v>
      </c>
      <c r="K494" s="7">
        <v>2.4765513018373091</v>
      </c>
    </row>
    <row r="495" spans="1:11" x14ac:dyDescent="0.25">
      <c r="A495" t="str">
        <f t="shared" si="14"/>
        <v>1996Total cardiovascular disease mortality, 35+ yearsMnonMaori</v>
      </c>
      <c r="B495" s="6">
        <v>1996</v>
      </c>
      <c r="C495" s="6" t="s">
        <v>136</v>
      </c>
      <c r="D495" s="6" t="s">
        <v>73</v>
      </c>
      <c r="E495" s="6" t="s">
        <v>72</v>
      </c>
      <c r="F495" s="7">
        <v>318.3747582420437</v>
      </c>
      <c r="G495" s="7">
        <v>323.44114288248448</v>
      </c>
      <c r="H495" s="7">
        <v>328.56795094141006</v>
      </c>
      <c r="I495" s="7"/>
      <c r="J495" s="7"/>
      <c r="K495" s="7"/>
    </row>
    <row r="496" spans="1:11" x14ac:dyDescent="0.25">
      <c r="A496" t="str">
        <f t="shared" si="14"/>
        <v>1997Total cardiovascular disease mortality, 35+ yearsMnonMaori</v>
      </c>
      <c r="B496" s="6">
        <v>1997</v>
      </c>
      <c r="C496" s="6" t="s">
        <v>136</v>
      </c>
      <c r="D496" s="6" t="s">
        <v>73</v>
      </c>
      <c r="E496" s="6" t="s">
        <v>72</v>
      </c>
      <c r="F496" s="7">
        <v>302.62252201188761</v>
      </c>
      <c r="G496" s="7">
        <v>307.45986943364807</v>
      </c>
      <c r="H496" s="7">
        <v>312.35516647916859</v>
      </c>
      <c r="I496" s="7"/>
      <c r="J496" s="7"/>
      <c r="K496" s="7"/>
    </row>
    <row r="497" spans="1:11" x14ac:dyDescent="0.25">
      <c r="A497" t="str">
        <f t="shared" si="14"/>
        <v>1998Total cardiovascular disease mortality, 35+ yearsMnonMaori</v>
      </c>
      <c r="B497" s="6">
        <v>1998</v>
      </c>
      <c r="C497" s="6" t="s">
        <v>136</v>
      </c>
      <c r="D497" s="6" t="s">
        <v>73</v>
      </c>
      <c r="E497" s="6" t="s">
        <v>72</v>
      </c>
      <c r="F497" s="7">
        <v>283.9113012271776</v>
      </c>
      <c r="G497" s="7">
        <v>288.50436490932992</v>
      </c>
      <c r="H497" s="7">
        <v>293.15311276208115</v>
      </c>
      <c r="I497" s="7"/>
      <c r="J497" s="7"/>
      <c r="K497" s="7"/>
    </row>
    <row r="498" spans="1:11" x14ac:dyDescent="0.25">
      <c r="A498" t="str">
        <f t="shared" si="14"/>
        <v>1999Total cardiovascular disease mortality, 35+ yearsMnonMaori</v>
      </c>
      <c r="B498" s="6">
        <v>1999</v>
      </c>
      <c r="C498" s="6" t="s">
        <v>136</v>
      </c>
      <c r="D498" s="6" t="s">
        <v>73</v>
      </c>
      <c r="E498" s="6" t="s">
        <v>72</v>
      </c>
      <c r="F498" s="7">
        <v>271.59892077666927</v>
      </c>
      <c r="G498" s="7">
        <v>276.00139901991975</v>
      </c>
      <c r="H498" s="7">
        <v>280.45735479283167</v>
      </c>
      <c r="I498" s="7"/>
      <c r="J498" s="7"/>
      <c r="K498" s="7"/>
    </row>
    <row r="499" spans="1:11" x14ac:dyDescent="0.25">
      <c r="A499" t="str">
        <f t="shared" si="14"/>
        <v>2000Total cardiovascular disease mortality, 35+ yearsMnonMaori</v>
      </c>
      <c r="B499" s="6">
        <v>2000</v>
      </c>
      <c r="C499" s="6" t="s">
        <v>136</v>
      </c>
      <c r="D499" s="6" t="s">
        <v>73</v>
      </c>
      <c r="E499" s="6" t="s">
        <v>72</v>
      </c>
      <c r="F499" s="7">
        <v>257.48737751348631</v>
      </c>
      <c r="G499" s="7">
        <v>261.70319888931829</v>
      </c>
      <c r="H499" s="7">
        <v>265.97074399820121</v>
      </c>
      <c r="I499" s="7"/>
      <c r="J499" s="7"/>
      <c r="K499" s="7"/>
    </row>
    <row r="500" spans="1:11" x14ac:dyDescent="0.25">
      <c r="A500" t="str">
        <f t="shared" si="14"/>
        <v>2001Total cardiovascular disease mortality, 35+ yearsMnonMaori</v>
      </c>
      <c r="B500" s="6">
        <v>2001</v>
      </c>
      <c r="C500" s="6" t="s">
        <v>136</v>
      </c>
      <c r="D500" s="6" t="s">
        <v>73</v>
      </c>
      <c r="E500" s="6" t="s">
        <v>72</v>
      </c>
      <c r="F500" s="7">
        <v>245.74358969958647</v>
      </c>
      <c r="G500" s="7">
        <v>249.79289214536885</v>
      </c>
      <c r="H500" s="7">
        <v>253.89219165956197</v>
      </c>
      <c r="I500" s="7"/>
      <c r="J500" s="7"/>
      <c r="K500" s="7"/>
    </row>
    <row r="501" spans="1:11" x14ac:dyDescent="0.25">
      <c r="A501" t="str">
        <f t="shared" si="14"/>
        <v>2002Total cardiovascular disease mortality, 35+ yearsMnonMaori</v>
      </c>
      <c r="B501" s="6">
        <v>2002</v>
      </c>
      <c r="C501" s="6" t="s">
        <v>136</v>
      </c>
      <c r="D501" s="6" t="s">
        <v>73</v>
      </c>
      <c r="E501" s="6" t="s">
        <v>72</v>
      </c>
      <c r="F501" s="7">
        <v>237.50947092724073</v>
      </c>
      <c r="G501" s="7">
        <v>241.42459718777039</v>
      </c>
      <c r="H501" s="7">
        <v>245.38808230306356</v>
      </c>
      <c r="I501" s="7"/>
      <c r="J501" s="7"/>
      <c r="K501" s="7"/>
    </row>
    <row r="502" spans="1:11" x14ac:dyDescent="0.25">
      <c r="A502" t="str">
        <f t="shared" si="14"/>
        <v>2003Total cardiovascular disease mortality, 35+ yearsMnonMaori</v>
      </c>
      <c r="B502" s="6">
        <v>2003</v>
      </c>
      <c r="C502" s="6" t="s">
        <v>136</v>
      </c>
      <c r="D502" s="6" t="s">
        <v>73</v>
      </c>
      <c r="E502" s="6" t="s">
        <v>72</v>
      </c>
      <c r="F502" s="7">
        <v>222.58142781610741</v>
      </c>
      <c r="G502" s="7">
        <v>226.31237395144282</v>
      </c>
      <c r="H502" s="7">
        <v>230.09017707687892</v>
      </c>
      <c r="I502" s="7"/>
      <c r="J502" s="7"/>
      <c r="K502" s="7"/>
    </row>
    <row r="503" spans="1:11" x14ac:dyDescent="0.25">
      <c r="A503" t="str">
        <f t="shared" si="14"/>
        <v>2004Total cardiovascular disease mortality, 35+ yearsMnonMaori</v>
      </c>
      <c r="B503" s="6">
        <v>2004</v>
      </c>
      <c r="C503" s="6" t="s">
        <v>136</v>
      </c>
      <c r="D503" s="6" t="s">
        <v>73</v>
      </c>
      <c r="E503" s="6" t="s">
        <v>72</v>
      </c>
      <c r="F503" s="7">
        <v>212.28816063815387</v>
      </c>
      <c r="G503" s="7">
        <v>215.85469314641188</v>
      </c>
      <c r="H503" s="7">
        <v>219.46611946253142</v>
      </c>
      <c r="I503" s="7"/>
      <c r="J503" s="7"/>
      <c r="K503" s="7"/>
    </row>
    <row r="504" spans="1:11" x14ac:dyDescent="0.25">
      <c r="A504" t="str">
        <f t="shared" si="14"/>
        <v>2005Total cardiovascular disease mortality, 35+ yearsMnonMaori</v>
      </c>
      <c r="B504" s="6">
        <v>2005</v>
      </c>
      <c r="C504" s="6" t="s">
        <v>136</v>
      </c>
      <c r="D504" s="6" t="s">
        <v>73</v>
      </c>
      <c r="E504" s="6" t="s">
        <v>72</v>
      </c>
      <c r="F504" s="7">
        <v>198.04659771800016</v>
      </c>
      <c r="G504" s="7">
        <v>201.43450414928549</v>
      </c>
      <c r="H504" s="7">
        <v>204.86582871824359</v>
      </c>
      <c r="I504" s="7"/>
      <c r="J504" s="7"/>
      <c r="K504" s="7"/>
    </row>
    <row r="505" spans="1:11" x14ac:dyDescent="0.25">
      <c r="A505" t="str">
        <f t="shared" si="14"/>
        <v>2006Total cardiovascular disease mortality, 35+ yearsMnonMaori</v>
      </c>
      <c r="B505" s="6">
        <v>2006</v>
      </c>
      <c r="C505" s="6" t="s">
        <v>136</v>
      </c>
      <c r="D505" s="6" t="s">
        <v>73</v>
      </c>
      <c r="E505" s="6" t="s">
        <v>72</v>
      </c>
      <c r="F505" s="7">
        <v>191.73397531633887</v>
      </c>
      <c r="G505" s="7">
        <v>195.00639611556699</v>
      </c>
      <c r="H505" s="7">
        <v>198.32065970187668</v>
      </c>
      <c r="I505" s="7"/>
      <c r="J505" s="7"/>
      <c r="K505" s="7"/>
    </row>
    <row r="506" spans="1:11" x14ac:dyDescent="0.25">
      <c r="A506" t="str">
        <f t="shared" si="14"/>
        <v>2007Total cardiovascular disease mortality, 35+ yearsMnonMaori</v>
      </c>
      <c r="B506" s="6">
        <v>2007</v>
      </c>
      <c r="C506" s="6" t="s">
        <v>136</v>
      </c>
      <c r="D506" s="6" t="s">
        <v>73</v>
      </c>
      <c r="E506" s="6" t="s">
        <v>72</v>
      </c>
      <c r="F506" s="7">
        <v>184.26555803645397</v>
      </c>
      <c r="G506" s="7">
        <v>187.42843998307649</v>
      </c>
      <c r="H506" s="7">
        <v>190.63199333548584</v>
      </c>
      <c r="I506" s="7"/>
      <c r="J506" s="7"/>
      <c r="K506" s="7"/>
    </row>
    <row r="507" spans="1:11" x14ac:dyDescent="0.25">
      <c r="A507" t="str">
        <f t="shared" si="14"/>
        <v>2008Total cardiovascular disease mortality, 35+ yearsMnonMaori</v>
      </c>
      <c r="B507" s="6">
        <v>2008</v>
      </c>
      <c r="C507" s="6" t="s">
        <v>136</v>
      </c>
      <c r="D507" s="6" t="s">
        <v>73</v>
      </c>
      <c r="E507" s="6" t="s">
        <v>72</v>
      </c>
      <c r="F507" s="7">
        <v>176.61319217943168</v>
      </c>
      <c r="G507" s="7">
        <v>179.64690577384644</v>
      </c>
      <c r="H507" s="7">
        <v>182.71965773338636</v>
      </c>
      <c r="I507" s="7"/>
      <c r="J507" s="7"/>
      <c r="K507" s="7"/>
    </row>
    <row r="508" spans="1:11" x14ac:dyDescent="0.25">
      <c r="A508" t="str">
        <f t="shared" si="14"/>
        <v>2009Total cardiovascular disease mortality, 35+ yearsMnonMaori</v>
      </c>
      <c r="B508" s="6">
        <v>2009</v>
      </c>
      <c r="C508" s="6" t="s">
        <v>136</v>
      </c>
      <c r="D508" s="6" t="s">
        <v>73</v>
      </c>
      <c r="E508" s="6" t="s">
        <v>72</v>
      </c>
      <c r="F508" s="7">
        <v>170.58692213523409</v>
      </c>
      <c r="G508" s="7">
        <v>173.51003717733866</v>
      </c>
      <c r="H508" s="7">
        <v>176.47067695731005</v>
      </c>
      <c r="I508" s="7"/>
      <c r="J508" s="7"/>
      <c r="K508" s="7"/>
    </row>
    <row r="509" spans="1:11" x14ac:dyDescent="0.25">
      <c r="A509" t="str">
        <f t="shared" si="14"/>
        <v>2010Total cardiovascular disease mortality, 35+ yearsMnonMaori</v>
      </c>
      <c r="B509" s="6">
        <v>2010</v>
      </c>
      <c r="C509" s="6" t="s">
        <v>136</v>
      </c>
      <c r="D509" s="6" t="s">
        <v>73</v>
      </c>
      <c r="E509" s="6" t="s">
        <v>72</v>
      </c>
      <c r="F509" s="7">
        <v>165.51622477975084</v>
      </c>
      <c r="G509" s="7">
        <v>168.34945851488939</v>
      </c>
      <c r="H509" s="7">
        <v>171.21902501282088</v>
      </c>
      <c r="I509" s="7"/>
      <c r="J509" s="7"/>
      <c r="K509" s="7"/>
    </row>
    <row r="510" spans="1:11" x14ac:dyDescent="0.25">
      <c r="A510" t="str">
        <f t="shared" si="14"/>
        <v>2011Total cardiovascular disease mortality, 35+ yearsMnonMaori</v>
      </c>
      <c r="B510" s="6">
        <v>2011</v>
      </c>
      <c r="C510" s="6" t="s">
        <v>136</v>
      </c>
      <c r="D510" s="6" t="s">
        <v>73</v>
      </c>
      <c r="E510" s="6" t="s">
        <v>72</v>
      </c>
      <c r="F510" s="7">
        <v>159.3225768242869</v>
      </c>
      <c r="G510" s="7">
        <v>162.06074046210179</v>
      </c>
      <c r="H510" s="7">
        <v>164.83415788630933</v>
      </c>
      <c r="I510" s="7"/>
      <c r="J510" s="7"/>
      <c r="K510" s="7"/>
    </row>
    <row r="511" spans="1:11" x14ac:dyDescent="0.25">
      <c r="A511" t="str">
        <f t="shared" si="14"/>
        <v>2012Total cardiovascular disease mortality, 35+ yearsMnonMaori</v>
      </c>
      <c r="B511" s="6">
        <v>2012</v>
      </c>
      <c r="C511" s="6" t="s">
        <v>136</v>
      </c>
      <c r="D511" s="6" t="s">
        <v>73</v>
      </c>
      <c r="E511" s="6" t="s">
        <v>72</v>
      </c>
      <c r="F511" s="7">
        <v>153.14942750156106</v>
      </c>
      <c r="G511" s="7">
        <v>155.79194845071623</v>
      </c>
      <c r="H511" s="7">
        <v>158.4686261049585</v>
      </c>
      <c r="I511" s="7"/>
      <c r="J511" s="7"/>
      <c r="K511" s="7"/>
    </row>
  </sheetData>
  <sortState xmlns:xlrd2="http://schemas.microsoft.com/office/spreadsheetml/2017/richdata2" ref="A2:K307">
    <sortCondition ref="C2:C307"/>
    <sortCondition ref="D2:D307" customList="T,F,M"/>
    <sortCondition ref="E2:E307" customList="Maori,nonMaori,Total"/>
    <sortCondition ref="B2:B30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6"/>
  <sheetViews>
    <sheetView workbookViewId="0">
      <selection activeCell="H121" sqref="H121:H137"/>
    </sheetView>
  </sheetViews>
  <sheetFormatPr defaultRowHeight="13.2" x14ac:dyDescent="0.25"/>
  <cols>
    <col min="10" max="10" width="20.6640625" customWidth="1"/>
  </cols>
  <sheetData>
    <row r="1" spans="1:10" x14ac:dyDescent="0.25">
      <c r="A1">
        <v>1</v>
      </c>
      <c r="C1" s="8" t="s">
        <v>136</v>
      </c>
      <c r="J1" s="1"/>
    </row>
    <row r="2" spans="1:10" x14ac:dyDescent="0.25">
      <c r="A2">
        <v>2</v>
      </c>
      <c r="C2" s="1" t="s">
        <v>137</v>
      </c>
      <c r="J2" s="3"/>
    </row>
    <row r="3" spans="1:10" x14ac:dyDescent="0.25">
      <c r="A3">
        <v>3</v>
      </c>
      <c r="C3" s="1" t="s">
        <v>138</v>
      </c>
      <c r="J3" s="2"/>
    </row>
    <row r="4" spans="1:10" x14ac:dyDescent="0.25">
      <c r="A4">
        <v>4</v>
      </c>
      <c r="C4" s="1" t="s">
        <v>140</v>
      </c>
      <c r="J4" s="2"/>
    </row>
    <row r="5" spans="1:10" x14ac:dyDescent="0.25">
      <c r="A5">
        <v>5</v>
      </c>
      <c r="C5" s="1" t="s">
        <v>139</v>
      </c>
      <c r="J5" s="2"/>
    </row>
    <row r="14" spans="1:10" x14ac:dyDescent="0.25">
      <c r="C14" s="6"/>
    </row>
    <row r="16" spans="1:10" x14ac:dyDescent="0.25">
      <c r="F16" s="6"/>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2018-09-11T02:48:06Z</cp:lastPrinted>
  <dcterms:created xsi:type="dcterms:W3CDTF">2017-03-05T22:29:50Z</dcterms:created>
  <dcterms:modified xsi:type="dcterms:W3CDTF">2019-08-06T00:16:36Z</dcterms:modified>
</cp:coreProperties>
</file>