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trlProps/ctrlProp2.xml" ContentType="application/vnd.ms-excel.controlproperties+xml"/>
  <Override PartName="/xl/charts/chart3.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03 Health status\"/>
    </mc:Choice>
  </mc:AlternateContent>
  <xr:revisionPtr revIDLastSave="0" documentId="13_ncr:1_{269B1C34-68F9-4619-80E9-37C64F35637C}"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Non-Pacific" sheetId="13" r:id="rId2"/>
    <sheet name="Māori vs NMNP by sex" sheetId="16" r:id="rId3"/>
    <sheet name="Māori_Non-Māori historic data" sheetId="11" state="hidden" r:id="rId4"/>
    <sheet name="ref" sheetId="4" state="hidden" r:id="rId5"/>
  </sheets>
  <externalReferences>
    <externalReference r:id="rId6"/>
  </externalReferences>
  <definedNames>
    <definedName name="_xlnm._FilterDatabase" localSheetId="3" hidden="1">'Māori_Non-Māori historic data'!$A$1:$K$265</definedName>
    <definedName name="abc">[1]DataAnnualUpdate!$L:$R</definedName>
    <definedName name="ethnicdata">'Māori_Non-Māori historic data'!$A:$K</definedName>
    <definedName name="joinhistrefresh">#REF!</definedName>
    <definedName name="_xlnm.Print_Area" localSheetId="2">'Māori vs NMNP by sex'!$A$1:$AC$54</definedName>
    <definedName name="_xlnm.Print_Area" localSheetId="1">'Māori vs Non-Māori Non-Pacific'!$A$1:$AC$52</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39" i="16" l="1"/>
  <c r="C39" i="16"/>
  <c r="Q38" i="13"/>
  <c r="C38" i="13"/>
  <c r="A265" i="11" l="1"/>
  <c r="A264" i="11"/>
  <c r="A263" i="11"/>
  <c r="A262" i="11"/>
  <c r="A261" i="11"/>
  <c r="A260" i="11"/>
  <c r="A259" i="11"/>
  <c r="A258" i="11"/>
  <c r="A257" i="11"/>
  <c r="A256" i="11"/>
  <c r="A255" i="11"/>
  <c r="A254" i="11"/>
  <c r="A253" i="11"/>
  <c r="A252" i="11"/>
  <c r="A251" i="11"/>
  <c r="A250" i="11"/>
  <c r="A249" i="11"/>
  <c r="A248" i="11"/>
  <c r="A247" i="11"/>
  <c r="A246" i="11"/>
  <c r="A245" i="11"/>
  <c r="A244" i="11"/>
  <c r="A243" i="11"/>
  <c r="A242" i="11"/>
  <c r="A241" i="11"/>
  <c r="A240" i="11"/>
  <c r="A239" i="11"/>
  <c r="A238" i="11"/>
  <c r="A237" i="11"/>
  <c r="A236" i="11"/>
  <c r="A235" i="11"/>
  <c r="A234" i="11"/>
  <c r="A233" i="11"/>
  <c r="A232" i="11"/>
  <c r="A231" i="11"/>
  <c r="A230" i="11"/>
  <c r="A229" i="11"/>
  <c r="A228" i="11"/>
  <c r="A227" i="11"/>
  <c r="A226" i="11"/>
  <c r="A225" i="11"/>
  <c r="A224" i="11"/>
  <c r="A223" i="11"/>
  <c r="A222" i="11"/>
  <c r="A221" i="11"/>
  <c r="A220" i="11"/>
  <c r="A219" i="11"/>
  <c r="A218" i="11"/>
  <c r="A217" i="11"/>
  <c r="A216" i="11"/>
  <c r="A215" i="11"/>
  <c r="A214" i="11"/>
  <c r="A213" i="11"/>
  <c r="A212" i="11"/>
  <c r="A211" i="11"/>
  <c r="A210" i="11"/>
  <c r="A209" i="11"/>
  <c r="A208" i="11"/>
  <c r="A207" i="11"/>
  <c r="A206" i="11"/>
  <c r="A205" i="11"/>
  <c r="A204" i="11"/>
  <c r="A203" i="11"/>
  <c r="A202" i="11"/>
  <c r="A201" i="11"/>
  <c r="A200" i="11"/>
  <c r="A68" i="11" l="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64" i="11"/>
  <c r="A165" i="11"/>
  <c r="A166" i="11"/>
  <c r="A167" i="11"/>
  <c r="A168" i="11"/>
  <c r="A169" i="11"/>
  <c r="A170" i="11"/>
  <c r="A171" i="11"/>
  <c r="A172" i="11"/>
  <c r="A173" i="11"/>
  <c r="A174" i="11"/>
  <c r="A175" i="11"/>
  <c r="A176" i="11"/>
  <c r="A177" i="11"/>
  <c r="A178" i="11"/>
  <c r="A179" i="11"/>
  <c r="A180" i="11"/>
  <c r="A181" i="11"/>
  <c r="A182" i="11"/>
  <c r="A183" i="11"/>
  <c r="A184" i="11"/>
  <c r="A185" i="11"/>
  <c r="A186" i="11"/>
  <c r="A187" i="11"/>
  <c r="A188" i="11"/>
  <c r="A189" i="11"/>
  <c r="A190" i="11"/>
  <c r="A191" i="11"/>
  <c r="A192" i="11"/>
  <c r="A193" i="11"/>
  <c r="A194" i="11"/>
  <c r="A195" i="11"/>
  <c r="A196" i="11"/>
  <c r="A197" i="11"/>
  <c r="A198" i="11"/>
  <c r="A199"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BG10" i="13" l="1"/>
  <c r="BG13" i="13" s="1"/>
  <c r="BG14" i="13" s="1"/>
  <c r="C41" i="13" s="1"/>
  <c r="BG16" i="13" l="1"/>
  <c r="BG10" i="16"/>
  <c r="BG13" i="16" l="1"/>
  <c r="BG14" i="16" s="1"/>
  <c r="C42" i="16" s="1"/>
  <c r="BG16" i="16"/>
  <c r="BG17" i="13"/>
  <c r="Q65" i="13"/>
  <c r="C65" i="13"/>
  <c r="CA38" i="13"/>
  <c r="BV85" i="16"/>
  <c r="BV61" i="16"/>
  <c r="BV36" i="16"/>
  <c r="BV86" i="16"/>
  <c r="BV82" i="16"/>
  <c r="BV62" i="16"/>
  <c r="BV58" i="16"/>
  <c r="BV37" i="16"/>
  <c r="BV33" i="16"/>
  <c r="BV83" i="16"/>
  <c r="BV59" i="16"/>
  <c r="BV34" i="16"/>
  <c r="BV60" i="16"/>
  <c r="BV35" i="16"/>
  <c r="BV84" i="16"/>
  <c r="CA39" i="13"/>
  <c r="CA35" i="13"/>
  <c r="BG17" i="16" l="1"/>
  <c r="R67" i="16"/>
  <c r="C67" i="16"/>
  <c r="BZ54" i="13"/>
  <c r="CA36" i="13"/>
  <c r="BZ35" i="13"/>
  <c r="CA37" i="13"/>
  <c r="CA40" i="13"/>
  <c r="BZ36" i="13"/>
  <c r="CA52" i="13"/>
  <c r="BZ84" i="16"/>
  <c r="CA82" i="16"/>
  <c r="CA58" i="16"/>
  <c r="CA62" i="16"/>
  <c r="CA86" i="16"/>
  <c r="BZ52" i="13"/>
  <c r="BZ59" i="16"/>
  <c r="BZ82" i="16"/>
  <c r="BZ61" i="16"/>
  <c r="BZ83" i="16"/>
  <c r="CA85" i="16"/>
  <c r="CA60" i="16"/>
  <c r="BZ86" i="16"/>
  <c r="CA61" i="16"/>
  <c r="CA84" i="16"/>
  <c r="CA59" i="16"/>
  <c r="BZ62" i="16"/>
  <c r="BZ85" i="16"/>
  <c r="BZ60" i="16"/>
  <c r="CA54" i="13"/>
  <c r="CA83" i="16"/>
  <c r="BZ58" i="16"/>
  <c r="CA53" i="13"/>
  <c r="BZ53" i="13"/>
  <c r="BZ40" i="13"/>
  <c r="BZ37" i="13"/>
  <c r="BZ39" i="13"/>
  <c r="BZ38" i="13"/>
  <c r="BG29" i="16" l="1"/>
  <c r="BI83" i="16" l="1"/>
  <c r="BI85" i="16"/>
  <c r="BI87" i="16"/>
  <c r="BI89" i="16"/>
  <c r="BI91" i="16"/>
  <c r="BI93" i="16"/>
  <c r="BI95" i="16"/>
  <c r="BI97" i="16"/>
  <c r="BI99" i="16"/>
  <c r="BI101" i="16"/>
  <c r="BI103" i="16"/>
  <c r="BI105" i="16"/>
  <c r="BI59" i="16"/>
  <c r="BI61" i="16"/>
  <c r="BI63" i="16"/>
  <c r="BI65" i="16"/>
  <c r="BI67" i="16"/>
  <c r="BI69" i="16"/>
  <c r="BI71" i="16"/>
  <c r="BI73" i="16"/>
  <c r="BI75" i="16"/>
  <c r="BI77" i="16"/>
  <c r="BI79" i="16"/>
  <c r="BI81" i="16"/>
  <c r="BI34" i="16"/>
  <c r="BI36" i="16"/>
  <c r="BI38" i="16"/>
  <c r="BI40" i="16"/>
  <c r="BI42" i="16"/>
  <c r="BI44" i="16"/>
  <c r="BI46" i="16"/>
  <c r="BI48" i="16"/>
  <c r="BI50" i="16"/>
  <c r="BI52" i="16"/>
  <c r="BI54" i="16"/>
  <c r="BI56" i="16"/>
  <c r="BV90" i="16"/>
  <c r="BV94" i="16"/>
  <c r="BV98" i="16"/>
  <c r="BV102" i="16"/>
  <c r="BV87" i="16"/>
  <c r="BV67" i="16"/>
  <c r="BV71" i="16"/>
  <c r="BV75" i="16"/>
  <c r="BV79" i="16"/>
  <c r="BV39" i="16"/>
  <c r="BV43" i="16"/>
  <c r="BV47" i="16"/>
  <c r="BV51" i="16"/>
  <c r="BV55" i="16"/>
  <c r="W47" i="16"/>
  <c r="X48" i="16"/>
  <c r="V50" i="16"/>
  <c r="W51" i="16"/>
  <c r="X52" i="16"/>
  <c r="V54" i="16"/>
  <c r="W55" i="16"/>
  <c r="X56" i="16"/>
  <c r="U48" i="16"/>
  <c r="U50" i="16"/>
  <c r="U52" i="16"/>
  <c r="U54" i="16"/>
  <c r="U56" i="16"/>
  <c r="S48" i="16"/>
  <c r="S52" i="16"/>
  <c r="S56" i="16"/>
  <c r="N48" i="16"/>
  <c r="N50" i="16"/>
  <c r="N52" i="16"/>
  <c r="BJ83" i="16"/>
  <c r="BJ85" i="16"/>
  <c r="BJ87" i="16"/>
  <c r="BJ89" i="16"/>
  <c r="BJ91" i="16"/>
  <c r="BJ93" i="16"/>
  <c r="BJ95" i="16"/>
  <c r="BJ97" i="16"/>
  <c r="BJ99" i="16"/>
  <c r="BJ101" i="16"/>
  <c r="BJ103" i="16"/>
  <c r="BJ105" i="16"/>
  <c r="BJ59" i="16"/>
  <c r="BJ61" i="16"/>
  <c r="BJ63" i="16"/>
  <c r="BJ65" i="16"/>
  <c r="BJ67" i="16"/>
  <c r="BJ69" i="16"/>
  <c r="BJ71" i="16"/>
  <c r="BJ73" i="16"/>
  <c r="BJ75" i="16"/>
  <c r="BJ77" i="16"/>
  <c r="BJ79" i="16"/>
  <c r="BJ81" i="16"/>
  <c r="BJ34" i="16"/>
  <c r="BJ36" i="16"/>
  <c r="BJ38" i="16"/>
  <c r="BJ40" i="16"/>
  <c r="BJ42" i="16"/>
  <c r="BJ44" i="16"/>
  <c r="BJ46" i="16"/>
  <c r="BJ48" i="16"/>
  <c r="BJ50" i="16"/>
  <c r="BJ52" i="16"/>
  <c r="BJ54" i="16"/>
  <c r="BJ56" i="16"/>
  <c r="BV91" i="16"/>
  <c r="BV95" i="16"/>
  <c r="BV99" i="16"/>
  <c r="BV103" i="16"/>
  <c r="BV64" i="16"/>
  <c r="BV68" i="16"/>
  <c r="BV72" i="16"/>
  <c r="BV76" i="16"/>
  <c r="BV80" i="16"/>
  <c r="BV40" i="16"/>
  <c r="BV44" i="16"/>
  <c r="BV48" i="16"/>
  <c r="BV52" i="16"/>
  <c r="BV56" i="16"/>
  <c r="X47" i="16"/>
  <c r="V49" i="16"/>
  <c r="W50" i="16"/>
  <c r="X51" i="16"/>
  <c r="V53" i="16"/>
  <c r="W54" i="16"/>
  <c r="X55" i="16"/>
  <c r="V57" i="16"/>
  <c r="T47" i="16"/>
  <c r="T49" i="16"/>
  <c r="T51" i="16"/>
  <c r="T53" i="16"/>
  <c r="T55" i="16"/>
  <c r="T57" i="16"/>
  <c r="S49" i="16"/>
  <c r="S53" i="16"/>
  <c r="S57" i="16"/>
  <c r="O48" i="16"/>
  <c r="O50" i="16"/>
  <c r="BI84" i="16"/>
  <c r="BI86" i="16"/>
  <c r="BI88" i="16"/>
  <c r="BI90" i="16"/>
  <c r="BI92" i="16"/>
  <c r="BI94" i="16"/>
  <c r="BI96" i="16"/>
  <c r="BI98" i="16"/>
  <c r="BI100" i="16"/>
  <c r="BI102" i="16"/>
  <c r="BI104" i="16"/>
  <c r="BJ82" i="16"/>
  <c r="BI60" i="16"/>
  <c r="BI62" i="16"/>
  <c r="BI64" i="16"/>
  <c r="BI66" i="16"/>
  <c r="BI68" i="16"/>
  <c r="BI70" i="16"/>
  <c r="BI72" i="16"/>
  <c r="BI74" i="16"/>
  <c r="BI76" i="16"/>
  <c r="BI78" i="16"/>
  <c r="BI80" i="16"/>
  <c r="BJ58" i="16"/>
  <c r="BI35" i="16"/>
  <c r="BI37" i="16"/>
  <c r="BI39" i="16"/>
  <c r="BI41" i="16"/>
  <c r="BI43" i="16"/>
  <c r="BI45" i="16"/>
  <c r="BI47" i="16"/>
  <c r="BI49" i="16"/>
  <c r="BI51" i="16"/>
  <c r="BI53" i="16"/>
  <c r="BI55" i="16"/>
  <c r="BJ33" i="16"/>
  <c r="BV88" i="16"/>
  <c r="BV92" i="16"/>
  <c r="BV96" i="16"/>
  <c r="BV100" i="16"/>
  <c r="BV104" i="16"/>
  <c r="BV65" i="16"/>
  <c r="BV69" i="16"/>
  <c r="BV73" i="16"/>
  <c r="BV77" i="16"/>
  <c r="BV81" i="16"/>
  <c r="BV41" i="16"/>
  <c r="BV45" i="16"/>
  <c r="BV49" i="16"/>
  <c r="BV53" i="16"/>
  <c r="BV38" i="16"/>
  <c r="CA91" i="16"/>
  <c r="V48" i="16"/>
  <c r="W49" i="16"/>
  <c r="X50" i="16"/>
  <c r="V52" i="16"/>
  <c r="W53" i="16"/>
  <c r="X54" i="16"/>
  <c r="CA99" i="16" s="1"/>
  <c r="V56" i="16"/>
  <c r="W57" i="16"/>
  <c r="CA103" i="16"/>
  <c r="U47" i="16"/>
  <c r="U49" i="16"/>
  <c r="U51" i="16"/>
  <c r="U53" i="16"/>
  <c r="U55" i="16"/>
  <c r="U57" i="16"/>
  <c r="S50" i="16"/>
  <c r="S54" i="16"/>
  <c r="N47" i="16"/>
  <c r="N49" i="16"/>
  <c r="BJ84" i="16"/>
  <c r="BJ92" i="16"/>
  <c r="BJ100" i="16"/>
  <c r="BJ60" i="16"/>
  <c r="BJ68" i="16"/>
  <c r="BJ76" i="16"/>
  <c r="BJ35" i="16"/>
  <c r="BJ43" i="16"/>
  <c r="BJ51" i="16"/>
  <c r="BV89" i="16"/>
  <c r="BV105" i="16"/>
  <c r="BV78" i="16"/>
  <c r="BV50" i="16"/>
  <c r="CA90" i="16"/>
  <c r="V51" i="16"/>
  <c r="BZ96" i="16" s="1"/>
  <c r="W56" i="16"/>
  <c r="T50" i="16"/>
  <c r="S51" i="16"/>
  <c r="O51" i="16"/>
  <c r="N54" i="16"/>
  <c r="N56" i="16"/>
  <c r="M47" i="16"/>
  <c r="M51" i="16"/>
  <c r="M55" i="16"/>
  <c r="K48" i="16"/>
  <c r="K50" i="16"/>
  <c r="K52" i="16"/>
  <c r="K54" i="16"/>
  <c r="K56" i="16"/>
  <c r="J50" i="16"/>
  <c r="BP71" i="16" s="1"/>
  <c r="J54" i="16"/>
  <c r="I48" i="16"/>
  <c r="I52" i="16"/>
  <c r="I56" i="16"/>
  <c r="H49" i="16"/>
  <c r="H53" i="16"/>
  <c r="H57" i="16"/>
  <c r="G49" i="16"/>
  <c r="G53" i="16"/>
  <c r="G57" i="16"/>
  <c r="F47" i="16"/>
  <c r="F51" i="16"/>
  <c r="F55" i="16"/>
  <c r="E48" i="16"/>
  <c r="E52" i="16"/>
  <c r="E56" i="16"/>
  <c r="D48" i="16"/>
  <c r="D52" i="16"/>
  <c r="D56" i="16"/>
  <c r="BJ90" i="16"/>
  <c r="BJ98" i="16"/>
  <c r="BI82" i="16"/>
  <c r="BJ66" i="16"/>
  <c r="BJ74" i="16"/>
  <c r="BI58" i="16"/>
  <c r="BJ41" i="16"/>
  <c r="BJ49" i="16"/>
  <c r="BI33" i="16"/>
  <c r="BV101" i="16"/>
  <c r="BV74" i="16"/>
  <c r="BV46" i="16"/>
  <c r="X49" i="16"/>
  <c r="V55" i="16"/>
  <c r="T48" i="16"/>
  <c r="T56" i="16"/>
  <c r="S47" i="16"/>
  <c r="N51" i="16"/>
  <c r="O53" i="16"/>
  <c r="O55" i="16"/>
  <c r="O57" i="16"/>
  <c r="BQ104" i="16"/>
  <c r="M50" i="16"/>
  <c r="M54" i="16"/>
  <c r="BP99" i="16" s="1"/>
  <c r="L47" i="16"/>
  <c r="L49" i="16"/>
  <c r="L51" i="16"/>
  <c r="L53" i="16"/>
  <c r="L55" i="16"/>
  <c r="L57" i="16"/>
  <c r="J49" i="16"/>
  <c r="J53" i="16"/>
  <c r="J57" i="16"/>
  <c r="I47" i="16"/>
  <c r="I51" i="16"/>
  <c r="I55" i="16"/>
  <c r="H48" i="16"/>
  <c r="H52" i="16"/>
  <c r="H56" i="16"/>
  <c r="G48" i="16"/>
  <c r="G52" i="16"/>
  <c r="G56" i="16"/>
  <c r="F50" i="16"/>
  <c r="F54" i="16"/>
  <c r="E47" i="16"/>
  <c r="E51" i="16"/>
  <c r="E55" i="16"/>
  <c r="D47" i="16"/>
  <c r="D51" i="16"/>
  <c r="D55" i="16"/>
  <c r="BJ86" i="16"/>
  <c r="BJ94" i="16"/>
  <c r="BJ102" i="16"/>
  <c r="BJ62" i="16"/>
  <c r="BJ70" i="16"/>
  <c r="BJ78" i="16"/>
  <c r="BJ37" i="16"/>
  <c r="BJ45" i="16"/>
  <c r="BJ53" i="16"/>
  <c r="BV93" i="16"/>
  <c r="BV66" i="16"/>
  <c r="BV63" i="16"/>
  <c r="BV54" i="16"/>
  <c r="V47" i="16"/>
  <c r="BZ92" i="16" s="1"/>
  <c r="W52" i="16"/>
  <c r="X57" i="16"/>
  <c r="T52" i="16"/>
  <c r="S55" i="16"/>
  <c r="O47" i="16"/>
  <c r="BQ92" i="16" s="1"/>
  <c r="O52" i="16"/>
  <c r="O54" i="16"/>
  <c r="O56" i="16"/>
  <c r="BQ103" i="16"/>
  <c r="BQ89" i="16"/>
  <c r="M48" i="16"/>
  <c r="M52" i="16"/>
  <c r="M56" i="16"/>
  <c r="L48" i="16"/>
  <c r="L50" i="16"/>
  <c r="L52" i="16"/>
  <c r="L54" i="16"/>
  <c r="L56" i="16"/>
  <c r="J47" i="16"/>
  <c r="J51" i="16"/>
  <c r="J55" i="16"/>
  <c r="I49" i="16"/>
  <c r="I53" i="16"/>
  <c r="I57" i="16"/>
  <c r="H50" i="16"/>
  <c r="H54" i="16"/>
  <c r="G50" i="16"/>
  <c r="G54" i="16"/>
  <c r="F48" i="16"/>
  <c r="F52" i="16"/>
  <c r="F56" i="16"/>
  <c r="E49" i="16"/>
  <c r="E53" i="16"/>
  <c r="E57" i="16"/>
  <c r="D49" i="16"/>
  <c r="D53" i="16"/>
  <c r="D57" i="16"/>
  <c r="BJ88" i="16"/>
  <c r="BJ96" i="16"/>
  <c r="BJ104" i="16"/>
  <c r="BJ64" i="16"/>
  <c r="BJ72" i="16"/>
  <c r="BJ80" i="16"/>
  <c r="BJ39" i="16"/>
  <c r="BJ47" i="16"/>
  <c r="BJ55" i="16"/>
  <c r="BV97" i="16"/>
  <c r="BV70" i="16"/>
  <c r="BV42" i="16"/>
  <c r="BZ88" i="16"/>
  <c r="W48" i="16"/>
  <c r="X53" i="16"/>
  <c r="T54" i="16"/>
  <c r="BZ64" i="16"/>
  <c r="BZ80" i="16"/>
  <c r="O49" i="16"/>
  <c r="N53" i="16"/>
  <c r="N55" i="16"/>
  <c r="N57" i="16"/>
  <c r="M49" i="16"/>
  <c r="BP94" i="16" s="1"/>
  <c r="M53" i="16"/>
  <c r="M57" i="16"/>
  <c r="K47" i="16"/>
  <c r="BP68" i="16" s="1"/>
  <c r="K49" i="16"/>
  <c r="K51" i="16"/>
  <c r="K53" i="16"/>
  <c r="K55" i="16"/>
  <c r="K57" i="16"/>
  <c r="J48" i="16"/>
  <c r="J52" i="16"/>
  <c r="J56" i="16"/>
  <c r="I50" i="16"/>
  <c r="I54" i="16"/>
  <c r="H47" i="16"/>
  <c r="H51" i="16"/>
  <c r="H55" i="16"/>
  <c r="G47" i="16"/>
  <c r="G51" i="16"/>
  <c r="G55" i="16"/>
  <c r="BN104" i="16"/>
  <c r="F49" i="16"/>
  <c r="F53" i="16"/>
  <c r="F57" i="16"/>
  <c r="E50" i="16"/>
  <c r="E54" i="16"/>
  <c r="D50" i="16"/>
  <c r="BN71" i="16" s="1"/>
  <c r="D54" i="16"/>
  <c r="BN79" i="16"/>
  <c r="BP60" i="16"/>
  <c r="BQ60" i="16"/>
  <c r="BM60" i="16"/>
  <c r="BN60" i="16"/>
  <c r="BM61" i="16"/>
  <c r="BN61" i="16"/>
  <c r="BP83" i="16"/>
  <c r="BQ83" i="16"/>
  <c r="BP84" i="16"/>
  <c r="BQ84" i="16"/>
  <c r="BM82" i="16"/>
  <c r="BN82" i="16"/>
  <c r="BM58" i="16"/>
  <c r="BN58" i="16"/>
  <c r="BM62" i="16"/>
  <c r="BN62" i="16"/>
  <c r="BM59" i="16"/>
  <c r="BN59" i="16"/>
  <c r="BM85" i="16"/>
  <c r="BN85" i="16"/>
  <c r="BP62" i="16"/>
  <c r="BQ62" i="16"/>
  <c r="BP82" i="16"/>
  <c r="BQ82" i="16"/>
  <c r="BM83" i="16"/>
  <c r="BN83" i="16"/>
  <c r="BP59" i="16"/>
  <c r="BQ59" i="16"/>
  <c r="BP58" i="16"/>
  <c r="BQ58" i="16"/>
  <c r="BM84" i="16"/>
  <c r="BN84" i="16"/>
  <c r="BP86" i="16"/>
  <c r="BQ86" i="16"/>
  <c r="BP85" i="16"/>
  <c r="BQ85" i="16"/>
  <c r="BM86" i="16"/>
  <c r="BN86" i="16"/>
  <c r="BP61" i="16"/>
  <c r="BQ61" i="16"/>
  <c r="BN75" i="16" l="1"/>
  <c r="BP93" i="16"/>
  <c r="CA70" i="16"/>
  <c r="BQ102" i="16"/>
  <c r="CA102" i="16"/>
  <c r="BP78" i="16"/>
  <c r="BN92" i="16"/>
  <c r="BZ68" i="16"/>
  <c r="CA98" i="16"/>
  <c r="CA78" i="16"/>
  <c r="BZ70" i="16"/>
  <c r="BQ91" i="16"/>
  <c r="BP66" i="16"/>
  <c r="BM94" i="16"/>
  <c r="BP105" i="16"/>
  <c r="BP87" i="16"/>
  <c r="BM67" i="16"/>
  <c r="BM100" i="16"/>
  <c r="BQ69" i="16"/>
  <c r="BQ87" i="16"/>
  <c r="BP98" i="16"/>
  <c r="BN77" i="16"/>
  <c r="BN94" i="16"/>
  <c r="BQ72" i="16"/>
  <c r="BQ79" i="16"/>
  <c r="BM76" i="16"/>
  <c r="BM93" i="16"/>
  <c r="BP63" i="16"/>
  <c r="BP95" i="16"/>
  <c r="BM81" i="16"/>
  <c r="BM65" i="16"/>
  <c r="BM98" i="16"/>
  <c r="BN105" i="16"/>
  <c r="BN89" i="16"/>
  <c r="BP67" i="16"/>
  <c r="BQ100" i="16"/>
  <c r="BQ96" i="16"/>
  <c r="CA77" i="16"/>
  <c r="BZ104" i="16"/>
  <c r="CA94" i="16"/>
  <c r="CA66" i="16"/>
  <c r="BP91" i="16"/>
  <c r="BZ76" i="16"/>
  <c r="BN96" i="16"/>
  <c r="CA95" i="16"/>
  <c r="BN66" i="16"/>
  <c r="BQ63" i="16"/>
  <c r="BP74" i="16"/>
  <c r="BQ64" i="16"/>
  <c r="BN68" i="16"/>
  <c r="BP103" i="16"/>
  <c r="BN73" i="16"/>
  <c r="BP101" i="16"/>
  <c r="BP96" i="16"/>
  <c r="BP88" i="16"/>
  <c r="BP81" i="16"/>
  <c r="BP65" i="16"/>
  <c r="BP73" i="16"/>
  <c r="BM96" i="16"/>
  <c r="BP77" i="16"/>
  <c r="BM99" i="16"/>
  <c r="BQ97" i="16"/>
  <c r="BM72" i="16"/>
  <c r="BM101" i="16"/>
  <c r="BM105" i="16"/>
  <c r="BM89" i="16"/>
  <c r="BQ98" i="16"/>
  <c r="BM77" i="16"/>
  <c r="BP75" i="16"/>
  <c r="BP90" i="16"/>
  <c r="BP100" i="16"/>
  <c r="BN90" i="16"/>
  <c r="CA63" i="16"/>
  <c r="BP70" i="16"/>
  <c r="BQ70" i="16"/>
  <c r="BP97" i="16"/>
  <c r="BQ78" i="16"/>
  <c r="BQ75" i="16"/>
  <c r="BN101" i="16"/>
  <c r="BQ77" i="16"/>
  <c r="BN78" i="16"/>
  <c r="BN95" i="16"/>
  <c r="BP80" i="16"/>
  <c r="BP64" i="16"/>
  <c r="BN80" i="16"/>
  <c r="BN64" i="16"/>
  <c r="BN97" i="16"/>
  <c r="BQ68" i="16"/>
  <c r="BZ72" i="16"/>
  <c r="CA74" i="16"/>
  <c r="BQ67" i="16"/>
  <c r="BM68" i="16"/>
  <c r="BM73" i="16"/>
  <c r="BM90" i="16"/>
  <c r="BM66" i="16"/>
  <c r="BP76" i="16"/>
  <c r="BQ81" i="16"/>
  <c r="BQ65" i="16"/>
  <c r="BQ101" i="16"/>
  <c r="BP79" i="16"/>
  <c r="BP89" i="16"/>
  <c r="BM63" i="16"/>
  <c r="BQ94" i="16"/>
  <c r="BP72" i="16"/>
  <c r="BN98" i="16"/>
  <c r="BM64" i="16"/>
  <c r="BM97" i="16"/>
  <c r="BQ76" i="16"/>
  <c r="BM69" i="16"/>
  <c r="BN102" i="16"/>
  <c r="BP104" i="16"/>
  <c r="BP92" i="16"/>
  <c r="BM70" i="16"/>
  <c r="BM103" i="16"/>
  <c r="BQ74" i="16"/>
  <c r="BN72" i="16"/>
  <c r="BN69" i="16"/>
  <c r="BN88" i="16"/>
  <c r="BM79" i="16"/>
  <c r="BN63" i="16"/>
  <c r="BN99" i="16"/>
  <c r="BM78" i="16"/>
  <c r="BM95" i="16"/>
  <c r="BQ80" i="16"/>
  <c r="BQ90" i="16"/>
  <c r="BN74" i="16"/>
  <c r="BM104" i="16"/>
  <c r="BK33" i="16"/>
  <c r="BM74" i="16"/>
  <c r="BM87" i="16"/>
  <c r="BQ71" i="16"/>
  <c r="BK34" i="16"/>
  <c r="BN76" i="16"/>
  <c r="BM80" i="16"/>
  <c r="BQ66" i="16"/>
  <c r="BQ88" i="16"/>
  <c r="BN81" i="16"/>
  <c r="BM102" i="16"/>
  <c r="BZ101" i="16"/>
  <c r="BQ93" i="16"/>
  <c r="BM71" i="16"/>
  <c r="BM88" i="16"/>
  <c r="BN91" i="16"/>
  <c r="BM91" i="16"/>
  <c r="BQ99" i="16"/>
  <c r="BQ73" i="16"/>
  <c r="BM92" i="16"/>
  <c r="BZ74" i="16"/>
  <c r="BN93" i="16"/>
  <c r="BQ105" i="16"/>
  <c r="BM75" i="16"/>
  <c r="BZ100" i="16"/>
  <c r="BZ66" i="16"/>
  <c r="BQ95" i="16"/>
  <c r="BN65" i="16"/>
  <c r="BP102" i="16"/>
  <c r="BP69" i="16"/>
  <c r="BZ71" i="16"/>
  <c r="CA87" i="16"/>
  <c r="CA100" i="16"/>
  <c r="BZ90" i="16"/>
  <c r="BZ69" i="16"/>
  <c r="CA69" i="16"/>
  <c r="CA105" i="16"/>
  <c r="BZ95" i="16"/>
  <c r="CA89" i="16"/>
  <c r="BN100" i="16"/>
  <c r="BN87" i="16"/>
  <c r="BN70" i="16"/>
  <c r="BN103" i="16"/>
  <c r="BN67" i="16"/>
  <c r="BZ87" i="16"/>
  <c r="BZ67" i="16"/>
  <c r="CA76" i="16"/>
  <c r="CA68" i="16"/>
  <c r="BZ105" i="16"/>
  <c r="BZ89" i="16"/>
  <c r="CA104" i="16"/>
  <c r="BZ94" i="16"/>
  <c r="CA88" i="16"/>
  <c r="BZ81" i="16"/>
  <c r="BZ65" i="16"/>
  <c r="CA75" i="16"/>
  <c r="CA67" i="16"/>
  <c r="BZ99" i="16"/>
  <c r="CA93" i="16"/>
  <c r="BZ79" i="16"/>
  <c r="BZ93" i="16"/>
  <c r="BX34" i="16"/>
  <c r="BX33" i="16"/>
  <c r="BZ78" i="16"/>
  <c r="BZ98" i="16"/>
  <c r="CA92" i="16"/>
  <c r="BZ77" i="16"/>
  <c r="CA81" i="16"/>
  <c r="CA73" i="16"/>
  <c r="CA65" i="16"/>
  <c r="BZ103" i="16"/>
  <c r="CA97" i="16"/>
  <c r="BZ75" i="16"/>
  <c r="CA80" i="16"/>
  <c r="CA72" i="16"/>
  <c r="CA64" i="16"/>
  <c r="BZ97" i="16"/>
  <c r="BZ102" i="16"/>
  <c r="CA96" i="16"/>
  <c r="BZ73" i="16"/>
  <c r="CA79" i="16"/>
  <c r="CA71" i="16"/>
  <c r="BZ63" i="16"/>
  <c r="CA101" i="16"/>
  <c r="BZ91" i="16"/>
  <c r="BG29" i="13"/>
  <c r="BV82" i="13" l="1"/>
  <c r="BV86" i="13"/>
  <c r="BV90" i="13"/>
  <c r="BV94" i="13"/>
  <c r="BV98" i="13"/>
  <c r="BV102" i="13"/>
  <c r="BV57" i="13"/>
  <c r="BV61" i="13"/>
  <c r="BV65" i="13"/>
  <c r="BV69" i="13"/>
  <c r="BV73" i="13"/>
  <c r="BV77" i="13"/>
  <c r="BV54" i="13"/>
  <c r="BV39" i="13"/>
  <c r="BV43" i="13"/>
  <c r="BV47" i="13"/>
  <c r="BV51" i="13"/>
  <c r="R46" i="13"/>
  <c r="S47" i="13"/>
  <c r="T48" i="13"/>
  <c r="R50" i="13"/>
  <c r="S51" i="13"/>
  <c r="T52" i="13"/>
  <c r="R54" i="13"/>
  <c r="BZ50" i="13" s="1"/>
  <c r="S55" i="13"/>
  <c r="R45" i="13"/>
  <c r="I47" i="13"/>
  <c r="I49" i="13"/>
  <c r="I51" i="13"/>
  <c r="I53" i="13"/>
  <c r="I55" i="13"/>
  <c r="F46" i="13"/>
  <c r="F48" i="13"/>
  <c r="F50" i="13"/>
  <c r="F52" i="13"/>
  <c r="F54" i="13"/>
  <c r="E45" i="13"/>
  <c r="F45" i="13"/>
  <c r="BV83" i="13"/>
  <c r="BV87" i="13"/>
  <c r="BV91" i="13"/>
  <c r="BV95" i="13"/>
  <c r="BV99" i="13"/>
  <c r="BV103" i="13"/>
  <c r="BV58" i="13"/>
  <c r="BV62" i="13"/>
  <c r="BV66" i="13"/>
  <c r="BV70" i="13"/>
  <c r="BV74" i="13"/>
  <c r="BV78" i="13"/>
  <c r="BV36" i="13"/>
  <c r="BV40" i="13"/>
  <c r="BV44" i="13"/>
  <c r="BV48" i="13"/>
  <c r="BV52" i="13"/>
  <c r="S46" i="13"/>
  <c r="T47" i="13"/>
  <c r="R49" i="13"/>
  <c r="S50" i="13"/>
  <c r="T51" i="13"/>
  <c r="R53" i="13"/>
  <c r="S54" i="13"/>
  <c r="T55" i="13"/>
  <c r="H46" i="13"/>
  <c r="H48" i="13"/>
  <c r="H50" i="13"/>
  <c r="H52" i="13"/>
  <c r="H54" i="13"/>
  <c r="I45" i="13"/>
  <c r="E47" i="13"/>
  <c r="E49" i="13"/>
  <c r="E51" i="13"/>
  <c r="E53" i="13"/>
  <c r="E55" i="13"/>
  <c r="D45" i="13"/>
  <c r="BV85" i="13"/>
  <c r="BV89" i="13"/>
  <c r="BV93" i="13"/>
  <c r="BV97" i="13"/>
  <c r="BV101" i="13"/>
  <c r="BV81" i="13"/>
  <c r="BV60" i="13"/>
  <c r="BV64" i="13"/>
  <c r="BV68" i="13"/>
  <c r="BV72" i="13"/>
  <c r="BV76" i="13"/>
  <c r="BV56" i="13"/>
  <c r="BV38" i="13"/>
  <c r="BV42" i="13"/>
  <c r="BV46" i="13"/>
  <c r="BV50" i="13"/>
  <c r="BV35" i="13"/>
  <c r="R47" i="13"/>
  <c r="S48" i="13"/>
  <c r="T49" i="13"/>
  <c r="CA45" i="13" s="1"/>
  <c r="R51" i="13"/>
  <c r="BZ47" i="13" s="1"/>
  <c r="S52" i="13"/>
  <c r="T53" i="13"/>
  <c r="R55" i="13"/>
  <c r="S45" i="13"/>
  <c r="H47" i="13"/>
  <c r="H49" i="13"/>
  <c r="H51" i="13"/>
  <c r="H53" i="13"/>
  <c r="H55" i="13"/>
  <c r="E46" i="13"/>
  <c r="E48" i="13"/>
  <c r="E50" i="13"/>
  <c r="E52" i="13"/>
  <c r="E54" i="13"/>
  <c r="BV84" i="13"/>
  <c r="BV88" i="13"/>
  <c r="BV92" i="13"/>
  <c r="BV96" i="13"/>
  <c r="BV100" i="13"/>
  <c r="BV104" i="13"/>
  <c r="BV59" i="13"/>
  <c r="BV63" i="13"/>
  <c r="BV67" i="13"/>
  <c r="BV71" i="13"/>
  <c r="BV75" i="13"/>
  <c r="BV79" i="13"/>
  <c r="BV37" i="13"/>
  <c r="BV41" i="13"/>
  <c r="BV45" i="13"/>
  <c r="BV49" i="13"/>
  <c r="BV53" i="13"/>
  <c r="T46" i="13"/>
  <c r="CA42" i="13" s="1"/>
  <c r="R48" i="13"/>
  <c r="BZ44" i="13" s="1"/>
  <c r="S49" i="13"/>
  <c r="T50" i="13"/>
  <c r="R52" i="13"/>
  <c r="BZ48" i="13" s="1"/>
  <c r="S53" i="13"/>
  <c r="T54" i="13"/>
  <c r="T45" i="13"/>
  <c r="CA41" i="13" s="1"/>
  <c r="I46" i="13"/>
  <c r="I48" i="13"/>
  <c r="I50" i="13"/>
  <c r="I52" i="13"/>
  <c r="I54" i="13"/>
  <c r="H45" i="13"/>
  <c r="F47" i="13"/>
  <c r="F49" i="13"/>
  <c r="F51" i="13"/>
  <c r="F53" i="13"/>
  <c r="F55" i="13"/>
  <c r="BI83" i="13"/>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BI82" i="13"/>
  <c r="BI88" i="13"/>
  <c r="BI90" i="13"/>
  <c r="BI94" i="13"/>
  <c r="BI98" i="13"/>
  <c r="BI102" i="13"/>
  <c r="BI57" i="13"/>
  <c r="BI63" i="13"/>
  <c r="BI67" i="13"/>
  <c r="BI71" i="13"/>
  <c r="BI75" i="13"/>
  <c r="BI79" i="13"/>
  <c r="BI38" i="13"/>
  <c r="BI42" i="13"/>
  <c r="BI46" i="13"/>
  <c r="BI50" i="13"/>
  <c r="BI54" i="13"/>
  <c r="BJ50" i="13"/>
  <c r="BJ52" i="13"/>
  <c r="BJ54" i="13"/>
  <c r="D55" i="13"/>
  <c r="G52" i="13"/>
  <c r="D51" i="13"/>
  <c r="G48" i="13"/>
  <c r="D47" i="13"/>
  <c r="G55" i="13"/>
  <c r="D54" i="13"/>
  <c r="G51" i="13"/>
  <c r="D50" i="13"/>
  <c r="G47" i="13"/>
  <c r="D46" i="13"/>
  <c r="G54" i="13"/>
  <c r="D53" i="13"/>
  <c r="G50" i="13"/>
  <c r="D49" i="13"/>
  <c r="G46" i="13"/>
  <c r="D52" i="13"/>
  <c r="G53" i="13"/>
  <c r="D48" i="13"/>
  <c r="G45" i="13"/>
  <c r="G49" i="13"/>
  <c r="BZ43" i="13" l="1"/>
  <c r="CA46" i="13"/>
  <c r="BZ51" i="13"/>
  <c r="CA44" i="13"/>
  <c r="CA49" i="13"/>
  <c r="CA47" i="13"/>
  <c r="CA51" i="13"/>
  <c r="CA48" i="13"/>
  <c r="BX35" i="13"/>
  <c r="BX36" i="13"/>
  <c r="CA50" i="13"/>
  <c r="BZ45" i="13"/>
  <c r="BZ41" i="13"/>
  <c r="BZ42" i="13"/>
  <c r="BZ49" i="13"/>
  <c r="CA43" i="13"/>
  <c r="BZ46" i="13"/>
  <c r="BK36" i="13"/>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<sst xmlns="http://schemas.openxmlformats.org/spreadsheetml/2006/main" count="1314" uniqueCount="141">
  <si>
    <t>year</t>
  </si>
  <si>
    <t>type</t>
  </si>
  <si>
    <t>sex</t>
  </si>
  <si>
    <t>ethmn</t>
  </si>
  <si>
    <t>rate</t>
  </si>
  <si>
    <t>AllSex</t>
  </si>
  <si>
    <t>Male</t>
  </si>
  <si>
    <t>Female</t>
  </si>
  <si>
    <t>Year</t>
  </si>
  <si>
    <t>Maori</t>
  </si>
  <si>
    <t>Combo</t>
  </si>
  <si>
    <t>Māori</t>
  </si>
  <si>
    <t>Non-Māori</t>
  </si>
  <si>
    <t>ghost</t>
  </si>
  <si>
    <t>Māori female</t>
  </si>
  <si>
    <t>Māori male</t>
  </si>
  <si>
    <t>Select an indicator:</t>
  </si>
  <si>
    <t>ASR</t>
  </si>
  <si>
    <t>95% LCI</t>
  </si>
  <si>
    <t>95% UCI</t>
  </si>
  <si>
    <t>Source:</t>
  </si>
  <si>
    <t>Notes:</t>
  </si>
  <si>
    <t>95% LCI = 95% confidence interval lower bound.</t>
  </si>
  <si>
    <t>95% UCI = 95% confidence interval upper bound.</t>
  </si>
  <si>
    <t>ASR = age-standardised rates (per 100), age standardised to the 2001 Census Māori population.</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</si>
  <si>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</si>
  <si>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</si>
  <si>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</si>
  <si>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</si>
  <si>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</si>
  <si>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</si>
  <si>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</si>
  <si>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</si>
  <si>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</si>
  <si>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</si>
  <si>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</si>
  <si>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</si>
  <si>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</si>
  <si>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</si>
  <si>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Age-standardised percentages (rates per 100), by sex</t>
  </si>
  <si>
    <t>Age-standardised rate ratios, by sex</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</si>
  <si>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</si>
  <si>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</si>
  <si>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</si>
  <si>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</si>
  <si>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</si>
  <si>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</si>
  <si>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</si>
  <si>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</si>
  <si>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</si>
  <si>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</si>
  <si>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</si>
  <si>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</si>
  <si>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</si>
  <si>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</si>
  <si>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</si>
  <si>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</si>
  <si>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</si>
  <si>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</si>
  <si>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</si>
  <si>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</si>
  <si>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</si>
  <si>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</si>
  <si>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</si>
  <si>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</si>
  <si>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</si>
  <si>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</si>
  <si>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</si>
  <si>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</si>
  <si>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</si>
  <si>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</si>
  <si>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</si>
  <si>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</si>
  <si>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</si>
  <si>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</si>
  <si>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</si>
  <si>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</si>
  <si>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</si>
  <si>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</si>
  <si>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</si>
  <si>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</si>
  <si>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</si>
  <si>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</si>
  <si>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</si>
  <si>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</si>
  <si>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</si>
  <si>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</si>
  <si>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</si>
  <si>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</si>
  <si>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</si>
  <si>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</si>
  <si>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procedure code 3601, 3602, 3605, 3606, 3607, 3609, 3610, 3611, 3612, 3613, 3614, 3615, 3616, 3619</t>
  </si>
  <si>
    <t xml:space="preserve">Unless otherwise stated, all indicators used ethnicity as recorded on the relevant collection. </t>
  </si>
  <si>
    <t>Age-standardised and crude rates</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</si>
  <si>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</si>
  <si>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</si>
  <si>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</si>
  <si>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Chronic rheumatic heart disease</t>
  </si>
  <si>
    <t>393-398</t>
  </si>
  <si>
    <t>I05-I09</t>
  </si>
  <si>
    <t>Age group (years)</t>
  </si>
  <si>
    <t>1991-93</t>
  </si>
  <si>
    <t>1992-94</t>
  </si>
  <si>
    <t>1993-95</t>
  </si>
  <si>
    <t>1994-96</t>
  </si>
  <si>
    <t>1995-97</t>
  </si>
  <si>
    <t>2013-15</t>
  </si>
  <si>
    <t>2014-16</t>
  </si>
  <si>
    <t>Chronic rheumatic heart disease hospitalisation, 15+ years</t>
  </si>
  <si>
    <t>All revascularisation (coronary artery bypass graft (CABG) and angioplasty) heart disease procedures, 35+ years</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</si>
  <si>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</si>
  <si>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</si>
  <si>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</si>
  <si>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All revascularisation (coronary artery bypass graft (CABG) and angioplasty) heart disease procedures</t>
  </si>
  <si>
    <t>Coronary angioplasty procedures (percutaneous) [Open angioplasties and open coronary endarterectomy not included]</t>
  </si>
  <si>
    <t>procedure code 3601, 3602, 3605, 3606, 3607, 3609</t>
  </si>
  <si>
    <t>procedure code blocks 669, 670, 671, 3530400, 3530500, 3531000, 3531001, 3531002</t>
  </si>
  <si>
    <t>Coronary angioplasty procedures (percutaneous), 35+ years</t>
  </si>
  <si>
    <t>SNZ’s mid-year (at 30 June) estimated resident population were used as denominator data in the calculation of population rates.</t>
  </si>
  <si>
    <t>Rates were not calculated for counts fewer than five in data.</t>
  </si>
  <si>
    <t>ASR = age-standardised rates (per 100,000), age standardised to the 2001 Census Māori population.</t>
  </si>
  <si>
    <t>procedure code blocks 669, 670, 671, 672, 673, 674, 675, 676, 677, 678, 679, 3530400, 3530500, 3531000, 3531001, 3531002, 3849700, 3849701, 3849702, 3849703, 3849704, 3849705, 3849706, 3849707, 3850000, 3850300, 3850001, 3850301, 3850002, 3850302, 3850003, 3850303, 3850004, 3850304, 9020100, 9020101, 9020102, 9020103</t>
  </si>
  <si>
    <t>If the confidence intervals of two rates do not overlap, the difference in rates is said to be statistically significant.</t>
  </si>
  <si>
    <t>Age-standardised rate ratio, by sex, 1996-2016</t>
  </si>
  <si>
    <t>Data in this Excel tool were sourced from the Mortality Collection Data Set (MORT) and National Minimum Data Set (NMDS), Ministry of Health and Statistics New Zealand (SNZ).</t>
  </si>
  <si>
    <t>All indicators presented in this Excel tool compare Māori with non-Māori non-Pacific (NMNP).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t>
  </si>
  <si>
    <t>Age-standardised rates account for differences in population structure, and can be used to compare groups with different age structures, such as Māori and non-Māori non-Pacific.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</si>
  <si>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</si>
  <si>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</si>
  <si>
    <t>Health Status - Cardiovascular Disease Indicators</t>
  </si>
  <si>
    <t xml:space="preserve">Health Status - Cardiovascular Disease Indicators, by sex </t>
  </si>
  <si>
    <t>Chronic rheumatic heart disease mortality, 15+ years</t>
  </si>
  <si>
    <t>Age-standardised rate ratio 2001–2013</t>
  </si>
  <si>
    <t>Non-Māori Non-Pacific</t>
  </si>
  <si>
    <t>Māori vs non-Māori non-Pacific</t>
  </si>
  <si>
    <t>Māori vs Non-Māori Non-Pacific</t>
  </si>
  <si>
    <t>Māori male vs non-Māori non-Pacific male</t>
  </si>
  <si>
    <t>Māori female vs non-Māori non-Pacific female</t>
  </si>
  <si>
    <t>Non-Māori Non-Pacific male</t>
  </si>
  <si>
    <t>Non-Māori Non-Pacific female</t>
  </si>
  <si>
    <t>Māori female vs Non-Māori Non-Pacific female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</si>
</sst>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b/>
      <sz val="12"/>
      <name val="Arial"/>
      <family val="2"/>
    </font>
    <font>
      <sz val="8"/>
      <color theme="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5F9FD"/>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6">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xf numFmtId="9" fontId="1" fillId="0" borderId="0" applyFont="0" applyFill="0" applyBorder="0" applyAlignment="0" applyProtection="0"/>
  </cellStyleXfs>
  <cellXfs count="122">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0" fillId="34" borderId="0" xfId="0" applyFont="1" applyFill="1" applyAlignment="1">
      <alignment vertical="top"/>
    </xf>
    <xf numFmtId="0" fontId="30" fillId="34" borderId="12" xfId="0" applyFont="1" applyFill="1" applyBorder="1" applyAlignment="1">
      <alignment vertical="top"/>
    </xf>
    <xf numFmtId="0" fontId="30" fillId="34" borderId="12" xfId="0" applyFont="1" applyFill="1" applyBorder="1" applyAlignment="1">
      <alignment horizontal="left" vertical="top"/>
    </xf>
    <xf numFmtId="0" fontId="30" fillId="34" borderId="0" xfId="0" applyFont="1" applyFill="1" applyBorder="1" applyAlignment="1">
      <alignment vertical="top"/>
    </xf>
    <xf numFmtId="0" fontId="29" fillId="34" borderId="12" xfId="0" applyFont="1" applyFill="1" applyBorder="1" applyAlignment="1">
      <alignment vertical="top" wrapText="1"/>
    </xf>
    <xf numFmtId="0" fontId="29" fillId="34" borderId="12" xfId="0" applyFont="1" applyFill="1" applyBorder="1" applyAlignment="1">
      <alignment horizontal="left" vertical="top" wrapText="1"/>
    </xf>
    <xf numFmtId="0" fontId="29" fillId="34" borderId="0" xfId="0" applyFont="1" applyFill="1" applyBorder="1" applyAlignment="1">
      <alignment vertical="top" wrapText="1"/>
    </xf>
    <xf numFmtId="0" fontId="31" fillId="34" borderId="0" xfId="0" applyFont="1" applyFill="1" applyBorder="1"/>
    <xf numFmtId="0" fontId="32" fillId="34" borderId="0" xfId="0" applyFont="1" applyFill="1" applyBorder="1" applyAlignment="1">
      <alignment vertical="top" wrapText="1"/>
    </xf>
    <xf numFmtId="0" fontId="32" fillId="34" borderId="0" xfId="0" quotePrefix="1" applyFont="1" applyFill="1" applyBorder="1" applyAlignment="1">
      <alignment horizontal="left"/>
    </xf>
    <xf numFmtId="0" fontId="32" fillId="34" borderId="0" xfId="0" quotePrefix="1" applyFont="1" applyFill="1" applyBorder="1"/>
    <xf numFmtId="0" fontId="32" fillId="34" borderId="0" xfId="0" applyFont="1" applyFill="1" applyBorder="1"/>
    <xf numFmtId="0" fontId="30" fillId="34" borderId="13" xfId="0" applyFont="1" applyFill="1" applyBorder="1" applyAlignment="1">
      <alignment horizontal="center" vertical="top" wrapText="1"/>
    </xf>
    <xf numFmtId="0" fontId="30" fillId="34" borderId="13" xfId="0" applyFont="1" applyFill="1" applyBorder="1" applyAlignment="1">
      <alignment horizontal="center" vertical="center" wrapText="1"/>
    </xf>
    <xf numFmtId="0" fontId="29" fillId="34" borderId="0" xfId="0" applyFont="1" applyFill="1" applyAlignment="1">
      <alignment vertical="top" wrapText="1"/>
    </xf>
    <xf numFmtId="3" fontId="29" fillId="34" borderId="0" xfId="0" applyNumberFormat="1" applyFont="1" applyFill="1" applyAlignment="1">
      <alignment vertical="top" wrapText="1"/>
    </xf>
    <xf numFmtId="0" fontId="29" fillId="34" borderId="0" xfId="0" applyFont="1" applyFill="1" applyAlignment="1">
      <alignment vertical="center" wrapText="1"/>
    </xf>
    <xf numFmtId="0" fontId="32" fillId="34" borderId="0" xfId="0" applyFont="1" applyFill="1"/>
    <xf numFmtId="0" fontId="29" fillId="34" borderId="11" xfId="0" applyFont="1" applyFill="1" applyBorder="1" applyAlignment="1">
      <alignment vertical="top" wrapText="1"/>
    </xf>
    <xf numFmtId="0" fontId="29" fillId="34" borderId="11" xfId="0" applyFont="1" applyFill="1" applyBorder="1" applyAlignment="1">
      <alignment vertical="center" wrapText="1"/>
    </xf>
    <xf numFmtId="0" fontId="32" fillId="34" borderId="10" xfId="0" applyFont="1" applyFill="1" applyBorder="1"/>
    <xf numFmtId="0" fontId="32" fillId="34" borderId="10" xfId="0" applyFont="1" applyFill="1" applyBorder="1" applyAlignment="1">
      <alignment horizontal="left"/>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17"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17" fillId="0" borderId="0" xfId="0" applyFont="1" applyFill="1" applyBorder="1" applyProtection="1">
      <protection locked="0"/>
    </xf>
    <xf numFmtId="0" fontId="18" fillId="33" borderId="0" xfId="0" applyFont="1" applyFill="1" applyProtection="1">
      <protection locked="0"/>
    </xf>
    <xf numFmtId="0" fontId="13" fillId="34" borderId="0" xfId="0" applyFont="1" applyFill="1" applyBorder="1" applyAlignment="1" applyProtection="1">
      <alignment vertical="center"/>
      <protection locked="0"/>
    </xf>
    <xf numFmtId="0" fontId="19" fillId="33" borderId="0" xfId="0" applyFont="1" applyFill="1" applyProtection="1">
      <protection locked="0"/>
    </xf>
    <xf numFmtId="0" fontId="13" fillId="34" borderId="0" xfId="0" applyFont="1" applyFill="1" applyProtection="1">
      <protection locked="0"/>
    </xf>
    <xf numFmtId="0" fontId="34" fillId="34" borderId="0" xfId="0" applyFont="1" applyFill="1" applyProtection="1">
      <protection locked="0"/>
    </xf>
    <xf numFmtId="0" fontId="27"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22" fillId="34" borderId="0" xfId="0" applyFont="1" applyFill="1" applyProtection="1">
      <protection locked="0"/>
    </xf>
    <xf numFmtId="0" fontId="33" fillId="33" borderId="0" xfId="0" applyFont="1" applyFill="1" applyProtection="1">
      <protection locked="0"/>
    </xf>
    <xf numFmtId="0" fontId="21" fillId="33" borderId="0" xfId="0" applyFont="1" applyFill="1" applyProtection="1">
      <protection locked="0"/>
    </xf>
    <xf numFmtId="0" fontId="21" fillId="33" borderId="0" xfId="0" applyFont="1" applyFill="1" applyAlignment="1" applyProtection="1">
      <alignment vertical="center"/>
      <protection locked="0"/>
    </xf>
    <xf numFmtId="0" fontId="21" fillId="33" borderId="0" xfId="0" applyFont="1"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17"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17" fillId="34" borderId="0" xfId="0" applyFont="1" applyFill="1" applyAlignment="1" applyProtection="1">
      <alignment vertical="top"/>
      <protection locked="0"/>
    </xf>
    <xf numFmtId="164" fontId="17" fillId="34" borderId="0" xfId="0" applyNumberFormat="1" applyFont="1" applyFill="1" applyAlignment="1" applyProtection="1">
      <alignment vertical="center"/>
      <protection locked="0"/>
    </xf>
    <xf numFmtId="2" fontId="17" fillId="35" borderId="0" xfId="0" applyNumberFormat="1" applyFont="1" applyFill="1" applyAlignment="1" applyProtection="1">
      <alignment horizontal="right"/>
      <protection locked="0"/>
    </xf>
    <xf numFmtId="2" fontId="17" fillId="34" borderId="0" xfId="0" applyNumberFormat="1" applyFont="1" applyFill="1" applyAlignment="1" applyProtection="1">
      <alignment vertical="center"/>
      <protection locked="0"/>
    </xf>
    <xf numFmtId="0" fontId="33" fillId="33" borderId="0" xfId="0" applyFont="1" applyFill="1" applyBorder="1" applyAlignment="1" applyProtection="1">
      <alignment horizontal="left" vertical="top"/>
      <protection locked="0"/>
    </xf>
    <xf numFmtId="0" fontId="22" fillId="33" borderId="0" xfId="0" applyFont="1" applyFill="1" applyBorder="1" applyAlignment="1" applyProtection="1">
      <alignment vertical="top"/>
      <protection locked="0"/>
    </xf>
    <xf numFmtId="0" fontId="18" fillId="33" borderId="0" xfId="0" applyFont="1" applyFill="1" applyAlignment="1" applyProtection="1">
      <alignment horizontal="left" vertical="top"/>
      <protection locked="0"/>
    </xf>
    <xf numFmtId="0" fontId="16" fillId="33"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right" vertical="top"/>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17" fillId="0" borderId="0" xfId="0" applyFont="1" applyProtection="1">
      <protection locked="0"/>
    </xf>
    <xf numFmtId="2" fontId="17" fillId="34" borderId="0" xfId="0" applyNumberFormat="1" applyFont="1" applyFill="1" applyProtection="1">
      <protection locked="0"/>
    </xf>
    <xf numFmtId="164" fontId="0" fillId="33" borderId="0" xfId="0" applyNumberFormat="1" applyFill="1" applyBorder="1" applyAlignment="1" applyProtection="1">
      <alignment horizontal="right"/>
      <protection locked="0"/>
    </xf>
    <xf numFmtId="2" fontId="16" fillId="33" borderId="0" xfId="0" applyNumberFormat="1" applyFont="1" applyFill="1" applyBorder="1" applyAlignment="1" applyProtection="1">
      <alignment horizontal="right"/>
      <protection locked="0"/>
    </xf>
    <xf numFmtId="2" fontId="0" fillId="33" borderId="0" xfId="0" applyNumberFormat="1" applyFont="1" applyFill="1" applyBorder="1" applyAlignment="1" applyProtection="1">
      <alignment horizontal="right"/>
      <protection locked="0"/>
    </xf>
    <xf numFmtId="0" fontId="19" fillId="33" borderId="0" xfId="0" applyFont="1" applyFill="1" applyBorder="1" applyProtection="1">
      <protection locked="0"/>
    </xf>
    <xf numFmtId="164" fontId="0" fillId="33" borderId="0" xfId="0" applyNumberFormat="1" applyFill="1" applyProtection="1">
      <protection locked="0"/>
    </xf>
    <xf numFmtId="0" fontId="1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top"/>
      <protection locked="0"/>
    </xf>
    <xf numFmtId="0" fontId="0" fillId="34" borderId="0" xfId="0" applyFill="1" applyAlignment="1" applyProtection="1">
      <alignment vertical="top"/>
      <protection locked="0"/>
    </xf>
    <xf numFmtId="0" fontId="21" fillId="34" borderId="0" xfId="0" applyFont="1" applyFill="1" applyAlignment="1" applyProtection="1">
      <alignment vertical="top"/>
      <protection locked="0"/>
    </xf>
    <xf numFmtId="0" fontId="18" fillId="33" borderId="0" xfId="0" applyFont="1" applyFill="1" applyBorder="1" applyProtection="1">
      <protection locked="0"/>
    </xf>
    <xf numFmtId="164" fontId="22" fillId="33" borderId="0" xfId="0" applyNumberFormat="1" applyFont="1" applyFill="1" applyAlignment="1" applyProtection="1">
      <alignment vertical="center"/>
      <protection locked="0"/>
    </xf>
    <xf numFmtId="0" fontId="33" fillId="33" borderId="0" xfId="0" applyFont="1" applyFill="1" applyAlignment="1" applyProtection="1">
      <alignment vertical="top"/>
      <protection locked="0"/>
    </xf>
    <xf numFmtId="0" fontId="22" fillId="33" borderId="0" xfId="0" applyFont="1" applyFill="1" applyProtection="1">
      <protection locked="0"/>
    </xf>
    <xf numFmtId="1" fontId="16" fillId="33" borderId="0" xfId="0" applyNumberFormat="1" applyFont="1" applyFill="1" applyBorder="1" applyAlignment="1" applyProtection="1">
      <alignment horizontal="right"/>
      <protection locked="0"/>
    </xf>
    <xf numFmtId="1" fontId="0" fillId="33" borderId="0" xfId="0" applyNumberFormat="1" applyFill="1" applyBorder="1" applyAlignment="1" applyProtection="1">
      <alignment horizontal="right"/>
      <protection locked="0"/>
    </xf>
    <xf numFmtId="1" fontId="22" fillId="33" borderId="0" xfId="0" applyNumberFormat="1" applyFont="1" applyFill="1" applyAlignment="1" applyProtection="1">
      <alignment vertical="center"/>
      <protection locked="0"/>
    </xf>
    <xf numFmtId="164" fontId="19" fillId="33" borderId="0" xfId="0" applyNumberFormat="1" applyFont="1" applyFill="1" applyProtection="1">
      <protection locked="0"/>
    </xf>
    <xf numFmtId="164" fontId="16" fillId="33" borderId="0" xfId="0" applyNumberFormat="1" applyFont="1" applyFill="1" applyAlignment="1" applyProtection="1">
      <alignment horizontal="right"/>
      <protection locked="0"/>
    </xf>
    <xf numFmtId="164" fontId="0" fillId="33" borderId="0" xfId="0" applyNumberFormat="1" applyFont="1" applyFill="1" applyBorder="1" applyAlignment="1" applyProtection="1">
      <alignment horizontal="right"/>
      <protection locked="0"/>
    </xf>
    <xf numFmtId="0" fontId="21" fillId="33" borderId="0" xfId="0" applyFont="1" applyFill="1" applyAlignment="1" applyProtection="1">
      <alignment vertical="top"/>
      <protection locked="0"/>
    </xf>
    <xf numFmtId="0" fontId="21" fillId="33" borderId="10" xfId="0" applyFont="1" applyFill="1" applyBorder="1" applyProtection="1">
      <protection locked="0"/>
    </xf>
    <xf numFmtId="164" fontId="22" fillId="33" borderId="10" xfId="0" applyNumberFormat="1" applyFont="1" applyFill="1" applyBorder="1" applyAlignment="1" applyProtection="1">
      <alignment vertical="center"/>
      <protection locked="0"/>
    </xf>
    <xf numFmtId="0" fontId="21" fillId="33" borderId="0" xfId="0" applyFont="1" applyFill="1" applyBorder="1" applyProtection="1">
      <protection locked="0"/>
    </xf>
    <xf numFmtId="164" fontId="0" fillId="33" borderId="0" xfId="0" applyNumberFormat="1" applyFill="1" applyBorder="1" applyProtection="1">
      <protection locked="0"/>
    </xf>
    <xf numFmtId="164" fontId="17" fillId="34" borderId="0" xfId="0" applyNumberFormat="1" applyFont="1" applyFill="1" applyProtection="1">
      <protection locked="0"/>
    </xf>
    <xf numFmtId="9" fontId="16" fillId="33" borderId="0" xfId="45" applyFont="1" applyFill="1" applyBorder="1" applyAlignment="1" applyProtection="1">
      <alignment horizontal="right"/>
      <protection locked="0"/>
    </xf>
    <xf numFmtId="164" fontId="22" fillId="33" borderId="0" xfId="0" applyNumberFormat="1" applyFont="1" applyFill="1" applyBorder="1" applyAlignment="1" applyProtection="1">
      <alignment vertical="center"/>
      <protection locked="0"/>
    </xf>
    <xf numFmtId="0" fontId="0" fillId="34" borderId="0" xfId="0" applyFont="1" applyFill="1" applyAlignment="1">
      <alignment horizontal="left" vertical="top" wrapText="1"/>
    </xf>
    <xf numFmtId="0" fontId="0" fillId="34" borderId="0" xfId="0" applyFill="1" applyAlignment="1">
      <alignment horizontal="left" vertical="top" wrapText="1"/>
    </xf>
    <xf numFmtId="0" fontId="29" fillId="34" borderId="0" xfId="0" applyFont="1" applyFill="1" applyBorder="1" applyAlignment="1">
      <alignment horizontal="left" vertical="top" wrapText="1"/>
    </xf>
    <xf numFmtId="0" fontId="30" fillId="34" borderId="0" xfId="0" applyFont="1" applyFill="1" applyBorder="1" applyAlignment="1">
      <alignment horizontal="center"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center" vertical="top" wrapText="1"/>
      <protection locked="0"/>
    </xf>
    <xf numFmtId="0" fontId="16" fillId="33" borderId="0" xfId="0" applyFont="1" applyFill="1" applyAlignment="1" applyProtection="1">
      <alignment horizontal="right" vertical="top" wrapText="1"/>
      <protection locked="0"/>
    </xf>
  </cellXfs>
  <cellStyles count="46">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Percent" xfId="45" builtinId="5"/>
    <cellStyle name="Title" xfId="1" builtinId="15" customBuiltin="1"/>
    <cellStyle name="Total" xfId="17" builtinId="25" customBuiltin="1"/>
    <cellStyle name="Warning Text" xfId="14" builtinId="11" customBuiltin="1"/>
  </cellStyles>
  <dxfs count="18">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Non-Pacific'!$BI$33</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Non-Pacific'!$BN$41:$BN$51</c:f>
                <c:numCache>
                  <c:formatCode>General</c:formatCode>
                  <c:ptCount val="11"/>
                  <c:pt idx="0">
                    <c:v>1.9000000000000004</c:v>
                  </c:pt>
                  <c:pt idx="1">
                    <c:v>1.8000000000000007</c:v>
                  </c:pt>
                  <c:pt idx="2">
                    <c:v>1.8000000000000007</c:v>
                  </c:pt>
                  <c:pt idx="3">
                    <c:v>1.6999999999999993</c:v>
                  </c:pt>
                  <c:pt idx="4">
                    <c:v>1.7999999999999989</c:v>
                  </c:pt>
                  <c:pt idx="5">
                    <c:v>1.8000000000000007</c:v>
                  </c:pt>
                  <c:pt idx="6">
                    <c:v>1.8000000000000007</c:v>
                  </c:pt>
                  <c:pt idx="7">
                    <c:v>1.5999999999999996</c:v>
                  </c:pt>
                  <c:pt idx="8">
                    <c:v>1.3999999999999995</c:v>
                  </c:pt>
                  <c:pt idx="9">
                    <c:v>1.2000000000000002</c:v>
                  </c:pt>
                  <c:pt idx="10">
                    <c:v>1.2000000000000002</c:v>
                  </c:pt>
                </c:numCache>
              </c:numRef>
            </c:plus>
            <c:minus>
              <c:numRef>
                <c:f>'Māori vs Non-Māori Non-Pacific'!$BM$41:$BM$51</c:f>
                <c:numCache>
                  <c:formatCode>General</c:formatCode>
                  <c:ptCount val="11"/>
                  <c:pt idx="0">
                    <c:v>1.5999999999999996</c:v>
                  </c:pt>
                  <c:pt idx="1">
                    <c:v>1.5999999999999996</c:v>
                  </c:pt>
                  <c:pt idx="2">
                    <c:v>1.5</c:v>
                  </c:pt>
                  <c:pt idx="3">
                    <c:v>1.5000000000000009</c:v>
                  </c:pt>
                  <c:pt idx="4">
                    <c:v>1.6000000000000014</c:v>
                  </c:pt>
                  <c:pt idx="5">
                    <c:v>1.5999999999999996</c:v>
                  </c:pt>
                  <c:pt idx="6">
                    <c:v>1.5999999999999996</c:v>
                  </c:pt>
                  <c:pt idx="7">
                    <c:v>1.2999999999999998</c:v>
                  </c:pt>
                  <c:pt idx="8">
                    <c:v>1.2000000000000002</c:v>
                  </c:pt>
                  <c:pt idx="9">
                    <c:v>1.0999999999999996</c:v>
                  </c:pt>
                  <c:pt idx="10">
                    <c:v>1</c:v>
                  </c:pt>
                </c:numCache>
              </c:numRef>
            </c:minus>
            <c:spPr>
              <a:ln w="12700">
                <a:solidFill>
                  <a:srgbClr val="0070C0"/>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Non-Pacific'!$BI$41:$BI$51</c:f>
              <c:numCache>
                <c:formatCode>General</c:formatCode>
                <c:ptCount val="11"/>
                <c:pt idx="0">
                  <c:v>9.1</c:v>
                </c:pt>
                <c:pt idx="1">
                  <c:v>8.5</c:v>
                </c:pt>
                <c:pt idx="2">
                  <c:v>8.5</c:v>
                </c:pt>
                <c:pt idx="3">
                  <c:v>8.3000000000000007</c:v>
                </c:pt>
                <c:pt idx="4">
                  <c:v>9.8000000000000007</c:v>
                </c:pt>
                <c:pt idx="5">
                  <c:v>9.6999999999999993</c:v>
                </c:pt>
                <c:pt idx="6">
                  <c:v>10.5</c:v>
                </c:pt>
                <c:pt idx="7">
                  <c:v>8</c:v>
                </c:pt>
                <c:pt idx="8">
                  <c:v>6.8</c:v>
                </c:pt>
                <c:pt idx="9">
                  <c:v>5.5</c:v>
                </c:pt>
                <c:pt idx="10">
                  <c:v>5.2</c:v>
                </c:pt>
              </c:numCache>
            </c:numRef>
          </c:val>
          <c:smooth val="0"/>
          <c:extLst>
            <c:ext xmlns:c16="http://schemas.microsoft.com/office/drawing/2014/chart" uri="{C3380CC4-5D6E-409C-BE32-E72D297353CC}">
              <c16:uniqueId val="{00000000-8EBE-4FF1-8DC0-E8769B46C303}"/>
            </c:ext>
          </c:extLst>
        </c:ser>
        <c:ser>
          <c:idx val="2"/>
          <c:order val="1"/>
          <c:tx>
            <c:strRef>
              <c:f>'Māori vs Non-Māori Non-Pacific'!$BJ$33</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Non-Pacific'!$BQ$41:$BQ$51</c:f>
                <c:numCache>
                  <c:formatCode>General</c:formatCode>
                  <c:ptCount val="11"/>
                  <c:pt idx="0">
                    <c:v>9.9999999999999978E-2</c:v>
                  </c:pt>
                  <c:pt idx="1">
                    <c:v>9.9999999999999978E-2</c:v>
                  </c:pt>
                  <c:pt idx="2">
                    <c:v>9.9999999999999978E-2</c:v>
                  </c:pt>
                  <c:pt idx="3">
                    <c:v>0.19999999999999996</c:v>
                  </c:pt>
                  <c:pt idx="4">
                    <c:v>0.19999999999999996</c:v>
                  </c:pt>
                  <c:pt idx="5">
                    <c:v>9.9999999999999867E-2</c:v>
                  </c:pt>
                  <c:pt idx="6">
                    <c:v>0.10000000000000009</c:v>
                  </c:pt>
                  <c:pt idx="7">
                    <c:v>9.9999999999999978E-2</c:v>
                  </c:pt>
                  <c:pt idx="8">
                    <c:v>0.10000000000000009</c:v>
                  </c:pt>
                  <c:pt idx="9">
                    <c:v>9.9999999999999978E-2</c:v>
                  </c:pt>
                  <c:pt idx="10">
                    <c:v>9.9999999999999978E-2</c:v>
                  </c:pt>
                </c:numCache>
              </c:numRef>
            </c:plus>
            <c:minus>
              <c:numRef>
                <c:f>'Māori vs Non-Māori Non-Pacific'!$BP$41:$BP$51</c:f>
                <c:numCache>
                  <c:formatCode>General</c:formatCode>
                  <c:ptCount val="11"/>
                  <c:pt idx="0">
                    <c:v>9.9999999999999978E-2</c:v>
                  </c:pt>
                  <c:pt idx="1">
                    <c:v>0.10000000000000009</c:v>
                  </c:pt>
                  <c:pt idx="2">
                    <c:v>9.9999999999999978E-2</c:v>
                  </c:pt>
                  <c:pt idx="3">
                    <c:v>9.9999999999999978E-2</c:v>
                  </c:pt>
                  <c:pt idx="4">
                    <c:v>0.10000000000000009</c:v>
                  </c:pt>
                  <c:pt idx="5">
                    <c:v>0.10000000000000009</c:v>
                  </c:pt>
                  <c:pt idx="6">
                    <c:v>9.9999999999999978E-2</c:v>
                  </c:pt>
                  <c:pt idx="7">
                    <c:v>9.9999999999999978E-2</c:v>
                  </c:pt>
                  <c:pt idx="8">
                    <c:v>9.9999999999999978E-2</c:v>
                  </c:pt>
                  <c:pt idx="9">
                    <c:v>9.9999999999999978E-2</c:v>
                  </c:pt>
                  <c:pt idx="10">
                    <c:v>0</c:v>
                  </c:pt>
                </c:numCache>
              </c:numRef>
            </c:minus>
            <c:spPr>
              <a:ln>
                <a:solidFill>
                  <a:sysClr val="window" lastClr="FFFFFF">
                    <a:lumMod val="65000"/>
                  </a:sysClr>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Non-Pacific'!$BJ$41:$BJ$51</c:f>
              <c:numCache>
                <c:formatCode>General</c:formatCode>
                <c:ptCount val="11"/>
                <c:pt idx="0">
                  <c:v>0.9</c:v>
                </c:pt>
                <c:pt idx="1">
                  <c:v>0.8</c:v>
                </c:pt>
                <c:pt idx="2">
                  <c:v>0.9</c:v>
                </c:pt>
                <c:pt idx="3">
                  <c:v>1</c:v>
                </c:pt>
                <c:pt idx="4">
                  <c:v>1.1000000000000001</c:v>
                </c:pt>
                <c:pt idx="5">
                  <c:v>1.1000000000000001</c:v>
                </c:pt>
                <c:pt idx="6">
                  <c:v>1</c:v>
                </c:pt>
                <c:pt idx="7">
                  <c:v>0.9</c:v>
                </c:pt>
                <c:pt idx="8">
                  <c:v>0.7</c:v>
                </c:pt>
                <c:pt idx="9">
                  <c:v>0.6</c:v>
                </c:pt>
                <c:pt idx="10">
                  <c:v>0.5</c:v>
                </c:pt>
              </c:numCache>
            </c:numRef>
          </c:val>
          <c:smooth val="0"/>
          <c:extLst>
            <c:ext xmlns:c16="http://schemas.microsoft.com/office/drawing/2014/chart" uri="{C3380CC4-5D6E-409C-BE32-E72D297353CC}">
              <c16:uniqueId val="{00000001-8EBE-4FF1-8DC0-E8769B46C303}"/>
            </c:ext>
          </c:extLst>
        </c:ser>
        <c:ser>
          <c:idx val="0"/>
          <c:order val="2"/>
          <c:tx>
            <c:v>Ghost</c:v>
          </c:tx>
          <c:spPr>
            <a:ln w="28575" cap="rnd">
              <a:noFill/>
              <a:round/>
            </a:ln>
            <a:effectLst/>
          </c:spPr>
          <c:marker>
            <c:symbol val="none"/>
          </c:marker>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Non-Pacific'!$BK$35:$BK$36</c:f>
              <c:numCache>
                <c:formatCode>General</c:formatCode>
                <c:ptCount val="2"/>
                <c:pt idx="0">
                  <c:v>10.9</c:v>
                </c:pt>
                <c:pt idx="1">
                  <c:v>0.5</c:v>
                </c:pt>
              </c:numCache>
            </c:numRef>
          </c:val>
          <c:smooth val="0"/>
          <c:extLst>
            <c:ext xmlns:c16="http://schemas.microsoft.com/office/drawing/2014/chart" uri="{C3380CC4-5D6E-409C-BE32-E72D297353CC}">
              <c16:uniqueId val="{00000002-8EBE-4FF1-8DC0-E8769B46C303}"/>
            </c:ext>
          </c:extLst>
        </c:ser>
        <c:dLbls>
          <c:showLegendKey val="0"/>
          <c:showVal val="0"/>
          <c:showCatName val="0"/>
          <c:showSerName val="0"/>
          <c:showPercent val="0"/>
          <c:showBubbleSize val="0"/>
        </c:dLbls>
        <c:marker val="1"/>
        <c:smooth val="0"/>
        <c:axId val="475312880"/>
        <c:axId val="475301512"/>
      </c:lineChart>
      <c:catAx>
        <c:axId val="47531288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5301512"/>
        <c:crosses val="autoZero"/>
        <c:auto val="1"/>
        <c:lblAlgn val="ctr"/>
        <c:lblOffset val="100"/>
        <c:noMultiLvlLbl val="0"/>
      </c:catAx>
      <c:valAx>
        <c:axId val="475301512"/>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75312880"/>
        <c:crosses val="autoZero"/>
        <c:crossBetween val="between"/>
      </c:valAx>
      <c:spPr>
        <a:noFill/>
        <a:ln>
          <a:noFill/>
        </a:ln>
        <a:effectLst/>
      </c:spPr>
    </c:plotArea>
    <c:legend>
      <c:legendPos val="b"/>
      <c:legendEntry>
        <c:idx val="2"/>
        <c:delete val="1"/>
      </c:legendEntry>
      <c:layout>
        <c:manualLayout>
          <c:xMode val="edge"/>
          <c:yMode val="edge"/>
          <c:x val="0.70628403592408096"/>
          <c:y val="9.0685811332406996E-2"/>
          <c:w val="0.28126496942984169"/>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Non-Pacific'!$BV$33</c:f>
              <c:strCache>
                <c:ptCount val="1"/>
                <c:pt idx="0">
                  <c:v>Māori vs Non-Māori Non-Pacific</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2E2B-429D-9C36-C48578D0D3E2}"/>
              </c:ext>
            </c:extLst>
          </c:dPt>
          <c:errBars>
            <c:errDir val="y"/>
            <c:errBarType val="both"/>
            <c:errValType val="cust"/>
            <c:noEndCap val="0"/>
            <c:plus>
              <c:numRef>
                <c:f>'Māori vs Non-Māori Non-Pacific'!$CA$41:$CA$51</c:f>
                <c:numCache>
                  <c:formatCode>General</c:formatCode>
                  <c:ptCount val="11"/>
                  <c:pt idx="0">
                    <c:v>2.9700000000000006</c:v>
                  </c:pt>
                  <c:pt idx="1">
                    <c:v>2.8699999999999992</c:v>
                  </c:pt>
                  <c:pt idx="2">
                    <c:v>2.59</c:v>
                  </c:pt>
                  <c:pt idx="3">
                    <c:v>2.13</c:v>
                  </c:pt>
                  <c:pt idx="4">
                    <c:v>2.0999999999999996</c:v>
                  </c:pt>
                  <c:pt idx="5">
                    <c:v>2.1499999999999986</c:v>
                  </c:pt>
                  <c:pt idx="6">
                    <c:v>2.58</c:v>
                  </c:pt>
                  <c:pt idx="7">
                    <c:v>2.4000000000000004</c:v>
                  </c:pt>
                  <c:pt idx="8">
                    <c:v>2.7300000000000004</c:v>
                  </c:pt>
                  <c:pt idx="9">
                    <c:v>2.8500000000000014</c:v>
                  </c:pt>
                  <c:pt idx="10">
                    <c:v>3.1100000000000012</c:v>
                  </c:pt>
                </c:numCache>
              </c:numRef>
            </c:plus>
            <c:minus>
              <c:numRef>
                <c:f>'Māori vs Non-Māori Non-Pacific'!$BZ$41:$BZ$51</c:f>
                <c:numCache>
                  <c:formatCode>General</c:formatCode>
                  <c:ptCount val="11"/>
                  <c:pt idx="0">
                    <c:v>2.3099999999999987</c:v>
                  </c:pt>
                  <c:pt idx="1">
                    <c:v>2.2400000000000002</c:v>
                  </c:pt>
                  <c:pt idx="2">
                    <c:v>2.0299999999999994</c:v>
                  </c:pt>
                  <c:pt idx="3">
                    <c:v>1.6800000000000006</c:v>
                  </c:pt>
                  <c:pt idx="4">
                    <c:v>1.6899999999999995</c:v>
                  </c:pt>
                  <c:pt idx="5">
                    <c:v>1.7400000000000011</c:v>
                  </c:pt>
                  <c:pt idx="6">
                    <c:v>2.08</c:v>
                  </c:pt>
                  <c:pt idx="7">
                    <c:v>1.9100000000000001</c:v>
                  </c:pt>
                  <c:pt idx="8">
                    <c:v>2.12</c:v>
                  </c:pt>
                  <c:pt idx="9">
                    <c:v>2.169999999999999</c:v>
                  </c:pt>
                  <c:pt idx="10">
                    <c:v>2.3499999999999996</c:v>
                  </c:pt>
                </c:numCache>
              </c:numRef>
            </c:minus>
            <c:spPr>
              <a:ln w="12700">
                <a:solidFill>
                  <a:srgbClr val="FFC000"/>
                </a:solidFill>
              </a:ln>
            </c:spPr>
          </c:errBars>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Non-Pacific'!$BV$41:$BV$51</c:f>
              <c:numCache>
                <c:formatCode>0.00</c:formatCode>
                <c:ptCount val="11"/>
                <c:pt idx="0">
                  <c:v>10.62</c:v>
                </c:pt>
                <c:pt idx="1">
                  <c:v>10.08</c:v>
                </c:pt>
                <c:pt idx="2">
                  <c:v>9.4499999999999993</c:v>
                </c:pt>
                <c:pt idx="3">
                  <c:v>7.94</c:v>
                </c:pt>
                <c:pt idx="4">
                  <c:v>8.6</c:v>
                </c:pt>
                <c:pt idx="5">
                  <c:v>8.9600000000000009</c:v>
                </c:pt>
                <c:pt idx="6">
                  <c:v>10.89</c:v>
                </c:pt>
                <c:pt idx="7">
                  <c:v>9.25</c:v>
                </c:pt>
                <c:pt idx="8">
                  <c:v>9.51</c:v>
                </c:pt>
                <c:pt idx="9">
                  <c:v>9.0399999999999991</c:v>
                </c:pt>
                <c:pt idx="10">
                  <c:v>9.61</c:v>
                </c:pt>
              </c:numCache>
            </c:numRef>
          </c:val>
          <c:smooth val="0"/>
          <c:extLst>
            <c:ext xmlns:c16="http://schemas.microsoft.com/office/drawing/2014/chart" uri="{C3380CC4-5D6E-409C-BE32-E72D297353CC}">
              <c16:uniqueId val="{00000001-2E2B-429D-9C36-C48578D0D3E2}"/>
            </c:ext>
          </c:extLst>
        </c:ser>
        <c:ser>
          <c:idx val="2"/>
          <c:order val="1"/>
          <c:tx>
            <c:v>Ghost</c:v>
          </c:tx>
          <c:spPr>
            <a:ln w="28575" cap="rnd">
              <a:noFill/>
              <a:round/>
            </a:ln>
            <a:effectLst/>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Non-Pacific'!$BX$35:$BX$36</c:f>
              <c:numCache>
                <c:formatCode>0.00</c:formatCode>
                <c:ptCount val="2"/>
                <c:pt idx="0">
                  <c:v>12.14</c:v>
                </c:pt>
                <c:pt idx="1">
                  <c:v>7.41</c:v>
                </c:pt>
              </c:numCache>
            </c:numRef>
          </c:val>
          <c:smooth val="0"/>
          <c:extLst>
            <c:ext xmlns:c16="http://schemas.microsoft.com/office/drawing/2014/chart" uri="{C3380CC4-5D6E-409C-BE32-E72D297353CC}">
              <c16:uniqueId val="{00000002-2E2B-429D-9C36-C48578D0D3E2}"/>
            </c:ext>
          </c:extLst>
        </c:ser>
        <c:ser>
          <c:idx val="1"/>
          <c:order val="2"/>
          <c:tx>
            <c:strRef>
              <c:f>'Māori vs Non-Māori Non-Pacific'!$CC$33</c:f>
              <c:strCache>
                <c:ptCount val="1"/>
                <c:pt idx="0">
                  <c:v>Reference (1.00)</c:v>
                </c:pt>
              </c:strCache>
            </c:strRef>
          </c:tx>
          <c:spPr>
            <a:ln>
              <a:solidFill>
                <a:schemeClr val="tx1"/>
              </a:solidFill>
            </a:ln>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Non-Pacific'!$CC$41:$CC$51</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2E2B-429D-9C36-C48578D0D3E2}"/>
            </c:ext>
          </c:extLst>
        </c:ser>
        <c:dLbls>
          <c:showLegendKey val="0"/>
          <c:showVal val="0"/>
          <c:showCatName val="0"/>
          <c:showSerName val="0"/>
          <c:showPercent val="0"/>
          <c:showBubbleSize val="0"/>
        </c:dLbls>
        <c:marker val="1"/>
        <c:smooth val="0"/>
        <c:axId val="310020128"/>
        <c:axId val="310023656"/>
      </c:lineChart>
      <c:catAx>
        <c:axId val="31002012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023656"/>
        <c:crosses val="autoZero"/>
        <c:auto val="1"/>
        <c:lblAlgn val="ctr"/>
        <c:lblOffset val="100"/>
        <c:tickLblSkip val="1"/>
        <c:noMultiLvlLbl val="0"/>
      </c:catAx>
      <c:valAx>
        <c:axId val="310023656"/>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020128"/>
        <c:crosses val="autoZero"/>
        <c:crossBetween val="between"/>
      </c:valAx>
      <c:spPr>
        <a:noFill/>
        <a:ln>
          <a:noFill/>
        </a:ln>
        <a:effectLst/>
      </c:spPr>
    </c:plotArea>
    <c:legend>
      <c:legendPos val="b"/>
      <c:legendEntry>
        <c:idx val="1"/>
        <c:delete val="1"/>
      </c:legendEntry>
      <c:layout>
        <c:manualLayout>
          <c:xMode val="edge"/>
          <c:yMode val="edge"/>
          <c:x val="0.55258761633935793"/>
          <c:y val="0.10373453749315818"/>
          <c:w val="0.44741238366064212"/>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9142762891967342E-2"/>
          <c:y val="0.23529411764705882"/>
          <c:w val="0.91846269109285505"/>
          <c:h val="0.44099555832645804"/>
        </c:manualLayout>
      </c:layout>
      <c:lineChart>
        <c:grouping val="standard"/>
        <c:varyColors val="0"/>
        <c:ser>
          <c:idx val="1"/>
          <c:order val="0"/>
          <c:tx>
            <c:strRef>
              <c:f>'Māori vs NMNP by sex'!$BI$32</c:f>
              <c:strCache>
                <c:ptCount val="1"/>
                <c:pt idx="0">
                  <c:v>Māori</c:v>
                </c:pt>
              </c:strCache>
            </c:strRef>
          </c:tx>
          <c:spPr>
            <a:ln w="28575" cap="rnd">
              <a:solidFill>
                <a:srgbClr val="0070C0"/>
              </a:solidFill>
              <a:round/>
            </a:ln>
            <a:effectLst/>
          </c:spPr>
          <c:marker>
            <c:symbol val="square"/>
            <c:size val="7"/>
            <c:spPr>
              <a:solidFill>
                <a:srgbClr val="0070C0"/>
              </a:solidFill>
              <a:ln>
                <a:solidFill>
                  <a:srgbClr val="0070C0"/>
                </a:solidFill>
              </a:ln>
            </c:spPr>
          </c:marker>
          <c:dPt>
            <c:idx val="11"/>
            <c:bubble3D val="0"/>
            <c:spPr>
              <a:ln w="28575" cap="rnd">
                <a:noFill/>
                <a:round/>
              </a:ln>
              <a:effectLst/>
            </c:spPr>
            <c:extLst>
              <c:ext xmlns:c16="http://schemas.microsoft.com/office/drawing/2014/chart" uri="{C3380CC4-5D6E-409C-BE32-E72D297353CC}">
                <c16:uniqueId val="{00000001-F1A1-4DF2-8F6D-D3F9A24E23BB}"/>
              </c:ext>
            </c:extLst>
          </c:dPt>
          <c:dPt>
            <c:idx val="17"/>
            <c:bubble3D val="0"/>
            <c:extLst>
              <c:ext xmlns:c16="http://schemas.microsoft.com/office/drawing/2014/chart" uri="{C3380CC4-5D6E-409C-BE32-E72D297353CC}">
                <c16:uniqueId val="{00000002-F1A1-4DF2-8F6D-D3F9A24E23BB}"/>
              </c:ext>
            </c:extLst>
          </c:dPt>
          <c:dPt>
            <c:idx val="19"/>
            <c:bubble3D val="0"/>
            <c:extLst>
              <c:ext xmlns:c16="http://schemas.microsoft.com/office/drawing/2014/chart" uri="{C3380CC4-5D6E-409C-BE32-E72D297353CC}">
                <c16:uniqueId val="{00000003-F1A1-4DF2-8F6D-D3F9A24E23BB}"/>
              </c:ext>
            </c:extLst>
          </c:dPt>
          <c:dPt>
            <c:idx val="24"/>
            <c:bubble3D val="0"/>
            <c:extLst>
              <c:ext xmlns:c16="http://schemas.microsoft.com/office/drawing/2014/chart" uri="{C3380CC4-5D6E-409C-BE32-E72D297353CC}">
                <c16:uniqueId val="{00000004-F1A1-4DF2-8F6D-D3F9A24E23BB}"/>
              </c:ext>
            </c:extLst>
          </c:dPt>
          <c:errBars>
            <c:errDir val="y"/>
            <c:errBarType val="both"/>
            <c:errValType val="cust"/>
            <c:noEndCap val="0"/>
            <c:plus>
              <c:numRef>
                <c:f>('Māori vs NMNP by sex'!$BN$68:$BN$78,'Māori vs NMNP by sex'!$BN$92:$BN$102)</c:f>
                <c:numCache>
                  <c:formatCode>General</c:formatCode>
                  <c:ptCount val="22"/>
                  <c:pt idx="0">
                    <c:v>2.5999999999999996</c:v>
                  </c:pt>
                  <c:pt idx="1">
                    <c:v>2.5</c:v>
                  </c:pt>
                  <c:pt idx="2">
                    <c:v>2.5</c:v>
                  </c:pt>
                  <c:pt idx="3">
                    <c:v>2.5</c:v>
                  </c:pt>
                  <c:pt idx="4">
                    <c:v>2.7000000000000011</c:v>
                  </c:pt>
                  <c:pt idx="5">
                    <c:v>2.5</c:v>
                  </c:pt>
                  <c:pt idx="6">
                    <c:v>2.6999999999999993</c:v>
                  </c:pt>
                  <c:pt idx="7">
                    <c:v>2.5</c:v>
                  </c:pt>
                  <c:pt idx="8">
                    <c:v>2.2999999999999998</c:v>
                  </c:pt>
                  <c:pt idx="9">
                    <c:v>1.9000000000000004</c:v>
                  </c:pt>
                  <c:pt idx="10">
                    <c:v>1.6999999999999997</c:v>
                  </c:pt>
                  <c:pt idx="11">
                    <c:v>2.9000000000000004</c:v>
                  </c:pt>
                  <c:pt idx="12">
                    <c:v>2.7999999999999989</c:v>
                  </c:pt>
                  <c:pt idx="13">
                    <c:v>2.7999999999999989</c:v>
                  </c:pt>
                  <c:pt idx="14">
                    <c:v>2.5</c:v>
                  </c:pt>
                  <c:pt idx="15">
                    <c:v>2.6999999999999993</c:v>
                  </c:pt>
                  <c:pt idx="16">
                    <c:v>2.6000000000000014</c:v>
                  </c:pt>
                  <c:pt idx="17">
                    <c:v>2.5</c:v>
                  </c:pt>
                  <c:pt idx="18">
                    <c:v>2</c:v>
                  </c:pt>
                  <c:pt idx="19">
                    <c:v>1.9000000000000004</c:v>
                  </c:pt>
                  <c:pt idx="20">
                    <c:v>1.7999999999999998</c:v>
                  </c:pt>
                  <c:pt idx="21">
                    <c:v>1.8999999999999995</c:v>
                  </c:pt>
                </c:numCache>
              </c:numRef>
            </c:plus>
            <c:minus>
              <c:numRef>
                <c:f>('Māori vs NMNP by sex'!$BM$68:$BM$78,'Māori vs NMNP by sex'!$BM$92:$BM$102)</c:f>
                <c:numCache>
                  <c:formatCode>General</c:formatCode>
                  <c:ptCount val="22"/>
                  <c:pt idx="0">
                    <c:v>2.0999999999999996</c:v>
                  </c:pt>
                  <c:pt idx="1">
                    <c:v>2.0999999999999996</c:v>
                  </c:pt>
                  <c:pt idx="2">
                    <c:v>2</c:v>
                  </c:pt>
                  <c:pt idx="3">
                    <c:v>2</c:v>
                  </c:pt>
                  <c:pt idx="4">
                    <c:v>2.1999999999999993</c:v>
                  </c:pt>
                  <c:pt idx="5">
                    <c:v>2.0999999999999996</c:v>
                  </c:pt>
                  <c:pt idx="6">
                    <c:v>2.3000000000000007</c:v>
                  </c:pt>
                  <c:pt idx="7">
                    <c:v>2.0999999999999996</c:v>
                  </c:pt>
                  <c:pt idx="8">
                    <c:v>1.9000000000000004</c:v>
                  </c:pt>
                  <c:pt idx="9">
                    <c:v>1.4</c:v>
                  </c:pt>
                  <c:pt idx="10">
                    <c:v>1.1999999999999997</c:v>
                  </c:pt>
                  <c:pt idx="11">
                    <c:v>2.5</c:v>
                  </c:pt>
                  <c:pt idx="12">
                    <c:v>2.3000000000000007</c:v>
                  </c:pt>
                  <c:pt idx="13">
                    <c:v>2.2000000000000002</c:v>
                  </c:pt>
                  <c:pt idx="14">
                    <c:v>2.1999999999999993</c:v>
                  </c:pt>
                  <c:pt idx="15">
                    <c:v>2.3000000000000007</c:v>
                  </c:pt>
                  <c:pt idx="16">
                    <c:v>2.1999999999999993</c:v>
                  </c:pt>
                  <c:pt idx="17">
                    <c:v>2.2000000000000011</c:v>
                  </c:pt>
                  <c:pt idx="18">
                    <c:v>1.6999999999999993</c:v>
                  </c:pt>
                  <c:pt idx="19">
                    <c:v>1.5</c:v>
                  </c:pt>
                  <c:pt idx="20">
                    <c:v>1.5</c:v>
                  </c:pt>
                  <c:pt idx="21">
                    <c:v>1.5</c:v>
                  </c:pt>
                </c:numCache>
              </c:numRef>
            </c:minus>
            <c:spPr>
              <a:ln w="12700">
                <a:solidFill>
                  <a:srgbClr val="0070C0"/>
                </a:solidFill>
              </a:ln>
            </c:spPr>
          </c:errBars>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sex'!$BI$68:$BI$78,'Māori vs NMNP by sex'!$BI$92:$BI$102)</c:f>
              <c:numCache>
                <c:formatCode>General</c:formatCode>
                <c:ptCount val="22"/>
                <c:pt idx="0">
                  <c:v>7.5</c:v>
                </c:pt>
                <c:pt idx="1">
                  <c:v>7.1</c:v>
                </c:pt>
                <c:pt idx="2">
                  <c:v>7</c:v>
                </c:pt>
                <c:pt idx="3">
                  <c:v>7.5</c:v>
                </c:pt>
                <c:pt idx="4">
                  <c:v>8.6999999999999993</c:v>
                </c:pt>
                <c:pt idx="5">
                  <c:v>8.5</c:v>
                </c:pt>
                <c:pt idx="6">
                  <c:v>10.5</c:v>
                </c:pt>
                <c:pt idx="7">
                  <c:v>9</c:v>
                </c:pt>
                <c:pt idx="8">
                  <c:v>7.7</c:v>
                </c:pt>
                <c:pt idx="9">
                  <c:v>5</c:v>
                </c:pt>
                <c:pt idx="10">
                  <c:v>3.9</c:v>
                </c:pt>
                <c:pt idx="11">
                  <c:v>10.6</c:v>
                </c:pt>
                <c:pt idx="12">
                  <c:v>9.8000000000000007</c:v>
                </c:pt>
                <c:pt idx="13">
                  <c:v>9.9</c:v>
                </c:pt>
                <c:pt idx="14">
                  <c:v>9.1</c:v>
                </c:pt>
                <c:pt idx="15">
                  <c:v>10.9</c:v>
                </c:pt>
                <c:pt idx="16">
                  <c:v>10.7</c:v>
                </c:pt>
                <c:pt idx="17">
                  <c:v>10.4</c:v>
                </c:pt>
                <c:pt idx="18">
                  <c:v>7.1</c:v>
                </c:pt>
                <c:pt idx="19">
                  <c:v>6</c:v>
                </c:pt>
                <c:pt idx="20">
                  <c:v>5.9</c:v>
                </c:pt>
                <c:pt idx="21">
                  <c:v>6.2</c:v>
                </c:pt>
              </c:numCache>
            </c:numRef>
          </c:val>
          <c:smooth val="0"/>
          <c:extLst>
            <c:ext xmlns:c16="http://schemas.microsoft.com/office/drawing/2014/chart" uri="{C3380CC4-5D6E-409C-BE32-E72D297353CC}">
              <c16:uniqueId val="{00000005-F1A1-4DF2-8F6D-D3F9A24E23BB}"/>
            </c:ext>
          </c:extLst>
        </c:ser>
        <c:ser>
          <c:idx val="2"/>
          <c:order val="1"/>
          <c:tx>
            <c:strRef>
              <c:f>'Māori vs NMNP by sex'!$BJ$32</c:f>
              <c:strCache>
                <c:ptCount val="1"/>
                <c:pt idx="0">
                  <c:v>Non-Māori Non-Pacific</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dPt>
            <c:idx val="11"/>
            <c:bubble3D val="0"/>
            <c:spPr>
              <a:ln w="22225" cap="rnd">
                <a:noFill/>
                <a:round/>
              </a:ln>
              <a:effectLst/>
            </c:spPr>
            <c:extLst>
              <c:ext xmlns:c16="http://schemas.microsoft.com/office/drawing/2014/chart" uri="{C3380CC4-5D6E-409C-BE32-E72D297353CC}">
                <c16:uniqueId val="{00000007-F1A1-4DF2-8F6D-D3F9A24E23BB}"/>
              </c:ext>
            </c:extLst>
          </c:dPt>
          <c:dPt>
            <c:idx val="17"/>
            <c:bubble3D val="0"/>
            <c:extLst>
              <c:ext xmlns:c16="http://schemas.microsoft.com/office/drawing/2014/chart" uri="{C3380CC4-5D6E-409C-BE32-E72D297353CC}">
                <c16:uniqueId val="{00000008-F1A1-4DF2-8F6D-D3F9A24E23BB}"/>
              </c:ext>
            </c:extLst>
          </c:dPt>
          <c:dPt>
            <c:idx val="19"/>
            <c:bubble3D val="0"/>
            <c:extLst>
              <c:ext xmlns:c16="http://schemas.microsoft.com/office/drawing/2014/chart" uri="{C3380CC4-5D6E-409C-BE32-E72D297353CC}">
                <c16:uniqueId val="{00000009-F1A1-4DF2-8F6D-D3F9A24E23BB}"/>
              </c:ext>
            </c:extLst>
          </c:dPt>
          <c:dPt>
            <c:idx val="24"/>
            <c:bubble3D val="0"/>
            <c:extLst>
              <c:ext xmlns:c16="http://schemas.microsoft.com/office/drawing/2014/chart" uri="{C3380CC4-5D6E-409C-BE32-E72D297353CC}">
                <c16:uniqueId val="{0000000A-F1A1-4DF2-8F6D-D3F9A24E23BB}"/>
              </c:ext>
            </c:extLst>
          </c:dPt>
          <c:errBars>
            <c:errDir val="y"/>
            <c:errBarType val="both"/>
            <c:errValType val="cust"/>
            <c:noEndCap val="0"/>
            <c:plus>
              <c:numRef>
                <c:f>('Māori vs NMNP by sex'!$BQ$68:$BQ$78,'Māori vs NMNP by sex'!$BQ$92:$BQ$102)</c:f>
                <c:numCache>
                  <c:formatCode>General</c:formatCode>
                  <c:ptCount val="22"/>
                  <c:pt idx="0">
                    <c:v>0.10000000000000009</c:v>
                  </c:pt>
                  <c:pt idx="1">
                    <c:v>0.20000000000000007</c:v>
                  </c:pt>
                  <c:pt idx="2">
                    <c:v>0.10000000000000009</c:v>
                  </c:pt>
                  <c:pt idx="3">
                    <c:v>0.20000000000000007</c:v>
                  </c:pt>
                  <c:pt idx="4">
                    <c:v>9.9999999999999867E-2</c:v>
                  </c:pt>
                  <c:pt idx="5">
                    <c:v>0.19999999999999996</c:v>
                  </c:pt>
                  <c:pt idx="6">
                    <c:v>0.19999999999999996</c:v>
                  </c:pt>
                  <c:pt idx="7">
                    <c:v>0.20000000000000007</c:v>
                  </c:pt>
                  <c:pt idx="8">
                    <c:v>0.10000000000000009</c:v>
                  </c:pt>
                  <c:pt idx="9">
                    <c:v>0.19999999999999996</c:v>
                  </c:pt>
                  <c:pt idx="10">
                    <c:v>9.9999999999999978E-2</c:v>
                  </c:pt>
                  <c:pt idx="11">
                    <c:v>0.19999999999999996</c:v>
                  </c:pt>
                  <c:pt idx="12">
                    <c:v>0.10000000000000009</c:v>
                  </c:pt>
                  <c:pt idx="13">
                    <c:v>9.9999999999999867E-2</c:v>
                  </c:pt>
                  <c:pt idx="14">
                    <c:v>0.19999999999999996</c:v>
                  </c:pt>
                  <c:pt idx="15">
                    <c:v>0.19999999999999996</c:v>
                  </c:pt>
                  <c:pt idx="16">
                    <c:v>0.19999999999999996</c:v>
                  </c:pt>
                  <c:pt idx="17">
                    <c:v>9.9999999999999978E-2</c:v>
                  </c:pt>
                  <c:pt idx="18">
                    <c:v>0.19999999999999996</c:v>
                  </c:pt>
                  <c:pt idx="19">
                    <c:v>0.20000000000000007</c:v>
                  </c:pt>
                  <c:pt idx="20">
                    <c:v>0.10000000000000009</c:v>
                  </c:pt>
                  <c:pt idx="21">
                    <c:v>9.9999999999999978E-2</c:v>
                  </c:pt>
                </c:numCache>
              </c:numRef>
            </c:plus>
            <c:minus>
              <c:numRef>
                <c:f>('Māori vs NMNP by sex'!$BP$68:$BP$78,'Māori vs NMNP by sex'!$BP$92:$BP$102)</c:f>
                <c:numCache>
                  <c:formatCode>General</c:formatCode>
                  <c:ptCount val="22"/>
                  <c:pt idx="0">
                    <c:v>0.19999999999999996</c:v>
                  </c:pt>
                  <c:pt idx="1">
                    <c:v>9.9999999999999978E-2</c:v>
                  </c:pt>
                  <c:pt idx="2">
                    <c:v>0.19999999999999996</c:v>
                  </c:pt>
                  <c:pt idx="3">
                    <c:v>9.9999999999999978E-2</c:v>
                  </c:pt>
                  <c:pt idx="4">
                    <c:v>0.20000000000000007</c:v>
                  </c:pt>
                  <c:pt idx="5">
                    <c:v>0.10000000000000009</c:v>
                  </c:pt>
                  <c:pt idx="6">
                    <c:v>0.20000000000000007</c:v>
                  </c:pt>
                  <c:pt idx="7">
                    <c:v>0.20000000000000007</c:v>
                  </c:pt>
                  <c:pt idx="8">
                    <c:v>0.19999999999999996</c:v>
                  </c:pt>
                  <c:pt idx="9">
                    <c:v>9.9999999999999978E-2</c:v>
                  </c:pt>
                  <c:pt idx="10">
                    <c:v>9.9999999999999978E-2</c:v>
                  </c:pt>
                  <c:pt idx="11">
                    <c:v>9.9999999999999978E-2</c:v>
                  </c:pt>
                  <c:pt idx="12">
                    <c:v>0.19999999999999996</c:v>
                  </c:pt>
                  <c:pt idx="13">
                    <c:v>0.20000000000000007</c:v>
                  </c:pt>
                  <c:pt idx="14">
                    <c:v>0.10000000000000009</c:v>
                  </c:pt>
                  <c:pt idx="15">
                    <c:v>9.9999999999999867E-2</c:v>
                  </c:pt>
                  <c:pt idx="16">
                    <c:v>9.9999999999999978E-2</c:v>
                  </c:pt>
                  <c:pt idx="17">
                    <c:v>0.20000000000000007</c:v>
                  </c:pt>
                  <c:pt idx="18">
                    <c:v>0.10000000000000009</c:v>
                  </c:pt>
                  <c:pt idx="19">
                    <c:v>9.9999999999999978E-2</c:v>
                  </c:pt>
                  <c:pt idx="20">
                    <c:v>9.9999999999999978E-2</c:v>
                  </c:pt>
                  <c:pt idx="21">
                    <c:v>9.9999999999999978E-2</c:v>
                  </c:pt>
                </c:numCache>
              </c:numRef>
            </c:minus>
            <c:spPr>
              <a:ln>
                <a:solidFill>
                  <a:sysClr val="window" lastClr="FFFFFF">
                    <a:lumMod val="65000"/>
                  </a:sysClr>
                </a:solidFill>
              </a:ln>
            </c:spPr>
          </c:errBars>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sex'!$BJ$68:$BJ$78,'Māori vs NMNP by sex'!$BJ$92:$BJ$102)</c:f>
              <c:numCache>
                <c:formatCode>General</c:formatCode>
                <c:ptCount val="22"/>
                <c:pt idx="0">
                  <c:v>0.7</c:v>
                </c:pt>
                <c:pt idx="1">
                  <c:v>0.7</c:v>
                </c:pt>
                <c:pt idx="2">
                  <c:v>0.7</c:v>
                </c:pt>
                <c:pt idx="3">
                  <c:v>0.9</c:v>
                </c:pt>
                <c:pt idx="4">
                  <c:v>1.1000000000000001</c:v>
                </c:pt>
                <c:pt idx="5">
                  <c:v>1.1000000000000001</c:v>
                </c:pt>
                <c:pt idx="6">
                  <c:v>1.1000000000000001</c:v>
                </c:pt>
                <c:pt idx="7">
                  <c:v>0.9</c:v>
                </c:pt>
                <c:pt idx="8">
                  <c:v>0.7</c:v>
                </c:pt>
                <c:pt idx="9">
                  <c:v>0.5</c:v>
                </c:pt>
                <c:pt idx="10">
                  <c:v>0.5</c:v>
                </c:pt>
                <c:pt idx="11">
                  <c:v>1</c:v>
                </c:pt>
                <c:pt idx="12">
                  <c:v>1</c:v>
                </c:pt>
                <c:pt idx="13">
                  <c:v>1.1000000000000001</c:v>
                </c:pt>
                <c:pt idx="14">
                  <c:v>1.1000000000000001</c:v>
                </c:pt>
                <c:pt idx="15">
                  <c:v>1.2</c:v>
                </c:pt>
                <c:pt idx="16">
                  <c:v>1</c:v>
                </c:pt>
                <c:pt idx="17">
                  <c:v>0.9</c:v>
                </c:pt>
                <c:pt idx="18">
                  <c:v>0.8</c:v>
                </c:pt>
                <c:pt idx="19">
                  <c:v>0.7</c:v>
                </c:pt>
                <c:pt idx="20">
                  <c:v>0.7</c:v>
                </c:pt>
                <c:pt idx="21">
                  <c:v>0.6</c:v>
                </c:pt>
              </c:numCache>
            </c:numRef>
          </c:val>
          <c:smooth val="0"/>
          <c:extLst>
            <c:ext xmlns:c16="http://schemas.microsoft.com/office/drawing/2014/chart" uri="{C3380CC4-5D6E-409C-BE32-E72D297353CC}">
              <c16:uniqueId val="{0000000B-F1A1-4DF2-8F6D-D3F9A24E23BB}"/>
            </c:ext>
          </c:extLst>
        </c:ser>
        <c:ser>
          <c:idx val="0"/>
          <c:order val="2"/>
          <c:tx>
            <c:v>Ghost</c:v>
          </c:tx>
          <c:spPr>
            <a:ln w="28575" cap="rnd">
              <a:noFill/>
              <a:round/>
            </a:ln>
            <a:effectLst/>
          </c:spPr>
          <c:marker>
            <c:symbol val="none"/>
          </c:marker>
          <c:cat>
            <c:multiLvlStrRef>
              <c:f>('Māori vs NMNP by sex'!$BF$68:$BG$78,'Māori vs NMNP by sex'!$BF$92:$BG$102)</c:f>
              <c:multiLvlStrCache>
                <c:ptCount val="22"/>
                <c:lvl>
                  <c:pt idx="0">
                    <c:v>2001-03</c:v>
                  </c:pt>
                  <c:pt idx="1">
                    <c:v>2002-04</c:v>
                  </c:pt>
                  <c:pt idx="2">
                    <c:v>2003-05</c:v>
                  </c:pt>
                  <c:pt idx="3">
                    <c:v>2004-06</c:v>
                  </c:pt>
                  <c:pt idx="4">
                    <c:v>2005-07</c:v>
                  </c:pt>
                  <c:pt idx="5">
                    <c:v>2006-08</c:v>
                  </c:pt>
                  <c:pt idx="6">
                    <c:v>2007-09</c:v>
                  </c:pt>
                  <c:pt idx="7">
                    <c:v>2008-10</c:v>
                  </c:pt>
                  <c:pt idx="8">
                    <c:v>2009-11</c:v>
                  </c:pt>
                  <c:pt idx="9">
                    <c:v>2010-12</c:v>
                  </c:pt>
                  <c:pt idx="10">
                    <c:v>2011-13</c:v>
                  </c:pt>
                  <c:pt idx="11">
                    <c:v>2001-03</c:v>
                  </c:pt>
                  <c:pt idx="12">
                    <c:v>2002-04</c:v>
                  </c:pt>
                  <c:pt idx="13">
                    <c:v>2003-05</c:v>
                  </c:pt>
                  <c:pt idx="14">
                    <c:v>2004-06</c:v>
                  </c:pt>
                  <c:pt idx="15">
                    <c:v>2005-07</c:v>
                  </c:pt>
                  <c:pt idx="16">
                    <c:v>2006-08</c:v>
                  </c:pt>
                  <c:pt idx="17">
                    <c:v>2007-09</c:v>
                  </c:pt>
                  <c:pt idx="18">
                    <c:v>2008-10</c:v>
                  </c:pt>
                  <c:pt idx="19">
                    <c:v>2009-11</c:v>
                  </c:pt>
                  <c:pt idx="20">
                    <c:v>2010-12</c:v>
                  </c:pt>
                  <c:pt idx="21">
                    <c:v>2011-13</c:v>
                  </c:pt>
                </c:lvl>
                <c:lvl>
                  <c:pt idx="0">
                    <c:v>Male</c:v>
                  </c:pt>
                  <c:pt idx="11">
                    <c:v>Female</c:v>
                  </c:pt>
                </c:lvl>
              </c:multiLvlStrCache>
            </c:multiLvlStrRef>
          </c:cat>
          <c:val>
            <c:numRef>
              <c:f>'Māori vs NMNP by sex'!$BK$33:$BK$34</c:f>
              <c:numCache>
                <c:formatCode>General</c:formatCode>
                <c:ptCount val="2"/>
                <c:pt idx="0">
                  <c:v>10.5</c:v>
                </c:pt>
                <c:pt idx="1">
                  <c:v>0.5</c:v>
                </c:pt>
              </c:numCache>
            </c:numRef>
          </c:val>
          <c:smooth val="0"/>
          <c:extLst>
            <c:ext xmlns:c16="http://schemas.microsoft.com/office/drawing/2014/chart" uri="{C3380CC4-5D6E-409C-BE32-E72D297353CC}">
              <c16:uniqueId val="{0000000C-F1A1-4DF2-8F6D-D3F9A24E23BB}"/>
            </c:ext>
          </c:extLst>
        </c:ser>
        <c:dLbls>
          <c:showLegendKey val="0"/>
          <c:showVal val="0"/>
          <c:showCatName val="0"/>
          <c:showSerName val="0"/>
          <c:showPercent val="0"/>
          <c:showBubbleSize val="0"/>
        </c:dLbls>
        <c:marker val="1"/>
        <c:smooth val="0"/>
        <c:axId val="310422136"/>
        <c:axId val="310415864"/>
      </c:lineChart>
      <c:catAx>
        <c:axId val="310422136"/>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54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15864"/>
        <c:crosses val="autoZero"/>
        <c:auto val="1"/>
        <c:lblAlgn val="ctr"/>
        <c:lblOffset val="100"/>
        <c:noMultiLvlLbl val="0"/>
      </c:catAx>
      <c:valAx>
        <c:axId val="310415864"/>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22136"/>
        <c:crosses val="autoZero"/>
        <c:crossBetween val="between"/>
      </c:valAx>
      <c:spPr>
        <a:noFill/>
        <a:ln>
          <a:noFill/>
        </a:ln>
        <a:effectLst/>
      </c:spPr>
    </c:plotArea>
    <c:legend>
      <c:legendPos val="b"/>
      <c:legendEntry>
        <c:idx val="2"/>
        <c:delete val="1"/>
      </c:legendEntry>
      <c:layout>
        <c:manualLayout>
          <c:xMode val="edge"/>
          <c:yMode val="edge"/>
          <c:x val="0.66994682221261326"/>
          <c:y val="9.0685811332406996E-2"/>
          <c:w val="0.31760213726159126"/>
          <c:h val="0.12222921388453965"/>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NMNP by sex'!$BS$58</c:f>
              <c:strCache>
                <c:ptCount val="1"/>
                <c:pt idx="0">
                  <c:v>Māori male vs non-Māori non-Pacific male</c:v>
                </c:pt>
              </c:strCache>
            </c:strRef>
          </c:tx>
          <c:spPr>
            <a:ln w="28575" cap="rnd">
              <a:solidFill>
                <a:schemeClr val="accent6">
                  <a:lumMod val="75000"/>
                </a:schemeClr>
              </a:solidFill>
              <a:round/>
            </a:ln>
            <a:effectLst/>
          </c:spPr>
          <c:marker>
            <c:symbol val="circle"/>
            <c:size val="7"/>
            <c:spPr>
              <a:solidFill>
                <a:schemeClr val="accent6">
                  <a:lumMod val="75000"/>
                </a:schemeClr>
              </a:solidFill>
              <a:ln>
                <a:solidFill>
                  <a:schemeClr val="accent6">
                    <a:lumMod val="75000"/>
                  </a:schemeClr>
                </a:solidFill>
              </a:ln>
            </c:spPr>
          </c:marker>
          <c:dPt>
            <c:idx val="19"/>
            <c:bubble3D val="0"/>
            <c:extLst>
              <c:ext xmlns:c16="http://schemas.microsoft.com/office/drawing/2014/chart" uri="{C3380CC4-5D6E-409C-BE32-E72D297353CC}">
                <c16:uniqueId val="{00000000-77B5-45B3-A4F9-25982DBC8EBC}"/>
              </c:ext>
            </c:extLst>
          </c:dPt>
          <c:errBars>
            <c:errDir val="y"/>
            <c:errBarType val="both"/>
            <c:errValType val="cust"/>
            <c:noEndCap val="0"/>
            <c:plus>
              <c:numRef>
                <c:f>'Māori vs NMNP by sex'!$CA$68:$CA$78</c:f>
                <c:numCache>
                  <c:formatCode>General</c:formatCode>
                  <c:ptCount val="11"/>
                  <c:pt idx="0">
                    <c:v>5.379999999999999</c:v>
                  </c:pt>
                  <c:pt idx="1">
                    <c:v>5.0500000000000007</c:v>
                  </c:pt>
                  <c:pt idx="2">
                    <c:v>5.1199999999999992</c:v>
                  </c:pt>
                  <c:pt idx="3">
                    <c:v>3.6000000000000014</c:v>
                  </c:pt>
                  <c:pt idx="4">
                    <c:v>3.3000000000000007</c:v>
                  </c:pt>
                  <c:pt idx="5">
                    <c:v>2.8900000000000006</c:v>
                  </c:pt>
                  <c:pt idx="6">
                    <c:v>3.6899999999999995</c:v>
                  </c:pt>
                  <c:pt idx="7">
                    <c:v>3.9799999999999986</c:v>
                  </c:pt>
                  <c:pt idx="8">
                    <c:v>5.1099999999999994</c:v>
                  </c:pt>
                  <c:pt idx="9">
                    <c:v>4.76</c:v>
                  </c:pt>
                  <c:pt idx="10">
                    <c:v>4.3000000000000007</c:v>
                  </c:pt>
                </c:numCache>
              </c:numRef>
            </c:plus>
            <c:minus>
              <c:numRef>
                <c:f>'Māori vs NMNP by sex'!$BZ$68:$BZ$78</c:f>
                <c:numCache>
                  <c:formatCode>General</c:formatCode>
                  <c:ptCount val="11"/>
                  <c:pt idx="0">
                    <c:v>3.6199999999999992</c:v>
                  </c:pt>
                  <c:pt idx="1">
                    <c:v>3.3499999999999996</c:v>
                  </c:pt>
                  <c:pt idx="2">
                    <c:v>3.4300000000000006</c:v>
                  </c:pt>
                  <c:pt idx="3">
                    <c:v>2.4799999999999995</c:v>
                  </c:pt>
                  <c:pt idx="4">
                    <c:v>2.3599999999999994</c:v>
                  </c:pt>
                  <c:pt idx="5">
                    <c:v>2.08</c:v>
                  </c:pt>
                  <c:pt idx="6">
                    <c:v>2.6800000000000006</c:v>
                  </c:pt>
                  <c:pt idx="7">
                    <c:v>2.8400000000000007</c:v>
                  </c:pt>
                  <c:pt idx="8">
                    <c:v>3.5400000000000009</c:v>
                  </c:pt>
                  <c:pt idx="9">
                    <c:v>3.16</c:v>
                  </c:pt>
                  <c:pt idx="10">
                    <c:v>2.7699999999999996</c:v>
                  </c:pt>
                </c:numCache>
              </c:numRef>
            </c:minus>
            <c:spPr>
              <a:ln w="12700">
                <a:solidFill>
                  <a:schemeClr val="accent6">
                    <a:lumMod val="75000"/>
                  </a:schemeClr>
                </a:solidFill>
              </a:ln>
            </c:spPr>
          </c:errBars>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sex'!$BV$68:$BV$78</c:f>
              <c:numCache>
                <c:formatCode>0.00</c:formatCode>
                <c:ptCount val="11"/>
                <c:pt idx="0">
                  <c:v>11.02</c:v>
                </c:pt>
                <c:pt idx="1">
                  <c:v>10.02</c:v>
                </c:pt>
                <c:pt idx="2">
                  <c:v>10.31</c:v>
                </c:pt>
                <c:pt idx="3">
                  <c:v>8.0399999999999991</c:v>
                </c:pt>
                <c:pt idx="4">
                  <c:v>8.26</c:v>
                </c:pt>
                <c:pt idx="5">
                  <c:v>7.41</c:v>
                </c:pt>
                <c:pt idx="6">
                  <c:v>9.8800000000000008</c:v>
                </c:pt>
                <c:pt idx="7">
                  <c:v>10.050000000000001</c:v>
                </c:pt>
                <c:pt idx="8">
                  <c:v>11.46</c:v>
                </c:pt>
                <c:pt idx="9">
                  <c:v>9.42</c:v>
                </c:pt>
                <c:pt idx="10">
                  <c:v>7.75</c:v>
                </c:pt>
              </c:numCache>
            </c:numRef>
          </c:val>
          <c:smooth val="0"/>
          <c:extLst>
            <c:ext xmlns:c16="http://schemas.microsoft.com/office/drawing/2014/chart" uri="{C3380CC4-5D6E-409C-BE32-E72D297353CC}">
              <c16:uniqueId val="{00000001-77B5-45B3-A4F9-25982DBC8EBC}"/>
            </c:ext>
          </c:extLst>
        </c:ser>
        <c:ser>
          <c:idx val="3"/>
          <c:order val="1"/>
          <c:tx>
            <c:strRef>
              <c:f>'Māori vs NMNP by sex'!$BS$82</c:f>
              <c:strCache>
                <c:ptCount val="1"/>
                <c:pt idx="0">
                  <c:v>Māori female vs non-Māori non-Pacific female</c:v>
                </c:pt>
              </c:strCache>
            </c:strRef>
          </c:tx>
          <c:spPr>
            <a:ln w="28575">
              <a:solidFill>
                <a:schemeClr val="accent2">
                  <a:lumMod val="75000"/>
                </a:schemeClr>
              </a:solidFill>
            </a:ln>
          </c:spPr>
          <c:marker>
            <c:symbol val="circle"/>
            <c:size val="7"/>
            <c:spPr>
              <a:solidFill>
                <a:schemeClr val="accent2">
                  <a:lumMod val="75000"/>
                </a:schemeClr>
              </a:solidFill>
              <a:ln>
                <a:solidFill>
                  <a:schemeClr val="accent2">
                    <a:lumMod val="75000"/>
                  </a:schemeClr>
                </a:solidFill>
              </a:ln>
            </c:spPr>
          </c:marker>
          <c:errBars>
            <c:errDir val="y"/>
            <c:errBarType val="both"/>
            <c:errValType val="cust"/>
            <c:noEndCap val="0"/>
            <c:plus>
              <c:numRef>
                <c:f>'Māori vs NMNP by sex'!$CA$92:$CA$102</c:f>
                <c:numCache>
                  <c:formatCode>General</c:formatCode>
                  <c:ptCount val="11"/>
                  <c:pt idx="0">
                    <c:v>3.8800000000000008</c:v>
                  </c:pt>
                  <c:pt idx="1">
                    <c:v>3.8200000000000003</c:v>
                  </c:pt>
                  <c:pt idx="2">
                    <c:v>3.26</c:v>
                  </c:pt>
                  <c:pt idx="3">
                    <c:v>2.91</c:v>
                  </c:pt>
                  <c:pt idx="4">
                    <c:v>3</c:v>
                  </c:pt>
                  <c:pt idx="5">
                    <c:v>3.4299999999999997</c:v>
                  </c:pt>
                  <c:pt idx="6">
                    <c:v>3.9499999999999993</c:v>
                  </c:pt>
                  <c:pt idx="7">
                    <c:v>3.2199999999999989</c:v>
                  </c:pt>
                  <c:pt idx="8">
                    <c:v>3.41</c:v>
                  </c:pt>
                  <c:pt idx="9">
                    <c:v>3.9299999999999997</c:v>
                  </c:pt>
                  <c:pt idx="10">
                    <c:v>4.9500000000000011</c:v>
                  </c:pt>
                </c:numCache>
              </c:numRef>
            </c:plus>
            <c:minus>
              <c:numRef>
                <c:f>'Māori vs NMNP by sex'!$BZ$92:$BZ$102</c:f>
                <c:numCache>
                  <c:formatCode>General</c:formatCode>
                  <c:ptCount val="11"/>
                  <c:pt idx="0">
                    <c:v>2.8299999999999992</c:v>
                  </c:pt>
                  <c:pt idx="1">
                    <c:v>2.7699999999999996</c:v>
                  </c:pt>
                  <c:pt idx="2">
                    <c:v>2.41</c:v>
                  </c:pt>
                  <c:pt idx="3">
                    <c:v>2.13</c:v>
                  </c:pt>
                  <c:pt idx="4">
                    <c:v>2.25</c:v>
                  </c:pt>
                  <c:pt idx="5">
                    <c:v>2.58</c:v>
                  </c:pt>
                  <c:pt idx="6">
                    <c:v>2.9800000000000004</c:v>
                  </c:pt>
                  <c:pt idx="7">
                    <c:v>2.3400000000000007</c:v>
                  </c:pt>
                  <c:pt idx="8">
                    <c:v>2.4000000000000004</c:v>
                  </c:pt>
                  <c:pt idx="9">
                    <c:v>2.7000000000000011</c:v>
                  </c:pt>
                  <c:pt idx="10">
                    <c:v>3.4299999999999997</c:v>
                  </c:pt>
                </c:numCache>
              </c:numRef>
            </c:minus>
            <c:spPr>
              <a:ln>
                <a:solidFill>
                  <a:schemeClr val="accent2">
                    <a:lumMod val="75000"/>
                  </a:schemeClr>
                </a:solidFill>
              </a:ln>
            </c:spPr>
          </c:errBars>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sex'!$BV$92:$BV$102</c:f>
              <c:numCache>
                <c:formatCode>0.00</c:formatCode>
                <c:ptCount val="11"/>
                <c:pt idx="0">
                  <c:v>10.45</c:v>
                </c:pt>
                <c:pt idx="1">
                  <c:v>10.119999999999999</c:v>
                </c:pt>
                <c:pt idx="2">
                  <c:v>9.14</c:v>
                </c:pt>
                <c:pt idx="3">
                  <c:v>7.93</c:v>
                </c:pt>
                <c:pt idx="4">
                  <c:v>8.98</c:v>
                </c:pt>
                <c:pt idx="5">
                  <c:v>10.41</c:v>
                </c:pt>
                <c:pt idx="6">
                  <c:v>12.14</c:v>
                </c:pt>
                <c:pt idx="7">
                  <c:v>8.4700000000000006</c:v>
                </c:pt>
                <c:pt idx="8">
                  <c:v>8.07</c:v>
                </c:pt>
                <c:pt idx="9">
                  <c:v>8.7100000000000009</c:v>
                </c:pt>
                <c:pt idx="10">
                  <c:v>11.1</c:v>
                </c:pt>
              </c:numCache>
            </c:numRef>
          </c:val>
          <c:smooth val="0"/>
          <c:extLst>
            <c:ext xmlns:c16="http://schemas.microsoft.com/office/drawing/2014/chart" uri="{C3380CC4-5D6E-409C-BE32-E72D297353CC}">
              <c16:uniqueId val="{00000002-77B5-45B3-A4F9-25982DBC8EBC}"/>
            </c:ext>
          </c:extLst>
        </c:ser>
        <c:ser>
          <c:idx val="2"/>
          <c:order val="2"/>
          <c:tx>
            <c:v>Ghost</c:v>
          </c:tx>
          <c:spPr>
            <a:ln w="28575" cap="rnd">
              <a:noFill/>
              <a:round/>
            </a:ln>
            <a:effectLst/>
          </c:spPr>
          <c:marker>
            <c:symbol val="none"/>
          </c:marker>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sex'!$BX$33:$BX$34</c:f>
              <c:numCache>
                <c:formatCode>0.00</c:formatCode>
                <c:ptCount val="2"/>
                <c:pt idx="0">
                  <c:v>12.14</c:v>
                </c:pt>
                <c:pt idx="1">
                  <c:v>7.41</c:v>
                </c:pt>
              </c:numCache>
            </c:numRef>
          </c:val>
          <c:smooth val="0"/>
          <c:extLst>
            <c:ext xmlns:c16="http://schemas.microsoft.com/office/drawing/2014/chart" uri="{C3380CC4-5D6E-409C-BE32-E72D297353CC}">
              <c16:uniqueId val="{00000003-77B5-45B3-A4F9-25982DBC8EBC}"/>
            </c:ext>
          </c:extLst>
        </c:ser>
        <c:ser>
          <c:idx val="1"/>
          <c:order val="3"/>
          <c:tx>
            <c:strRef>
              <c:f>'Māori vs NMNP by sex'!$CC$57</c:f>
              <c:strCache>
                <c:ptCount val="1"/>
                <c:pt idx="0">
                  <c:v>Reference (1.00)</c:v>
                </c:pt>
              </c:strCache>
            </c:strRef>
          </c:tx>
          <c:spPr>
            <a:ln>
              <a:solidFill>
                <a:schemeClr val="tx1"/>
              </a:solidFill>
            </a:ln>
          </c:spPr>
          <c:marker>
            <c:symbol val="none"/>
          </c:marker>
          <c:cat>
            <c:strRef>
              <c:f>'Māori vs NMNP by sex'!$BU$43:$BU$53</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NMNP by sex'!$CC$68:$CC$78</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4-77B5-45B3-A4F9-25982DBC8EBC}"/>
            </c:ext>
          </c:extLst>
        </c:ser>
        <c:dLbls>
          <c:showLegendKey val="0"/>
          <c:showVal val="0"/>
          <c:showCatName val="0"/>
          <c:showSerName val="0"/>
          <c:showPercent val="0"/>
          <c:showBubbleSize val="0"/>
        </c:dLbls>
        <c:marker val="1"/>
        <c:smooth val="0"/>
        <c:axId val="310428768"/>
        <c:axId val="310429552"/>
      </c:lineChart>
      <c:catAx>
        <c:axId val="310428768"/>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29552"/>
        <c:crosses val="autoZero"/>
        <c:auto val="1"/>
        <c:lblAlgn val="ctr"/>
        <c:lblOffset val="100"/>
        <c:tickLblSkip val="1"/>
        <c:noMultiLvlLbl val="0"/>
      </c:catAx>
      <c:valAx>
        <c:axId val="310429552"/>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10428768"/>
        <c:crosses val="autoZero"/>
        <c:crossBetween val="between"/>
      </c:valAx>
      <c:spPr>
        <a:noFill/>
        <a:ln>
          <a:noFill/>
        </a:ln>
        <a:effectLst/>
      </c:spPr>
    </c:plotArea>
    <c:legend>
      <c:legendPos val="b"/>
      <c:legendEntry>
        <c:idx val="2"/>
        <c:delete val="1"/>
      </c:legendEntry>
      <c:layout>
        <c:manualLayout>
          <c:xMode val="edge"/>
          <c:yMode val="edge"/>
          <c:x val="0.17373799823323804"/>
          <c:y val="0.11343714139824815"/>
          <c:w val="0.78509158565148485"/>
          <c:h val="4.9562979262519173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ctrlProps/ctrlProp2.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175260</xdr:colOff>
          <xdr:row>3</xdr:row>
          <xdr:rowOff>144780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1</xdr:col>
      <xdr:colOff>370527</xdr:colOff>
      <xdr:row>7</xdr:row>
      <xdr:rowOff>137160</xdr:rowOff>
    </xdr:from>
    <xdr:to>
      <xdr:col>14</xdr:col>
      <xdr:colOff>182880</xdr:colOff>
      <xdr:row>35</xdr:row>
      <xdr:rowOff>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53407" y="1424940"/>
          <a:ext cx="7843833" cy="4244340"/>
          <a:chOff x="515307" y="1424940"/>
          <a:chExt cx="7843833" cy="4244340"/>
        </a:xfrm>
      </xdr:grpSpPr>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518160" y="1424940"/>
          <a:ext cx="7840980" cy="42443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15307" y="5072545"/>
            <a:ext cx="6321334" cy="392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grpSp>
    <xdr:clientData/>
  </xdr:twoCellAnchor>
  <xdr:twoCellAnchor>
    <xdr:from>
      <xdr:col>15</xdr:col>
      <xdr:colOff>209550</xdr:colOff>
      <xdr:row>7</xdr:row>
      <xdr:rowOff>137160</xdr:rowOff>
    </xdr:from>
    <xdr:to>
      <xdr:col>27</xdr:col>
      <xdr:colOff>220980</xdr:colOff>
      <xdr:row>35</xdr:row>
      <xdr:rowOff>7620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Chronic rheumatic heart disease mortality, 15+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 Non-Pacific'!$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0.93545</cdr:y>
    </cdr:from>
    <cdr:to>
      <cdr:x>0.82059</cdr:x>
      <cdr:y>0.99426</cdr:y>
    </cdr:to>
    <cdr:sp macro="" textlink="'Māori vs Non-Māori Non-Pacific'!$BG$17">
      <cdr:nvSpPr>
        <cdr:cNvPr id="16" name="TextBox 15"/>
        <cdr:cNvSpPr txBox="1"/>
      </cdr:nvSpPr>
      <cdr:spPr>
        <a:xfrm xmlns:a="http://schemas.openxmlformats.org/drawingml/2006/main">
          <a:off x="0" y="3719281"/>
          <a:ext cx="6181923" cy="233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F46938E-E1EE-48A2-AE2E-7099A936DBD9}" type="TxLink">
            <a:rPr lang="en-US" sz="800" b="0" i="0" u="none" strike="noStrike">
              <a:solidFill>
                <a:srgbClr val="000000"/>
              </a:solidFill>
              <a:latin typeface="Arial"/>
              <a:cs typeface="Arial"/>
            </a:rPr>
            <a:pPr/>
            <a:t>Source: Mortality Collection Data Set (MORT), Ministry of Health.</a:t>
          </a:fld>
          <a:endParaRPr lang="en-NZ" sz="8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 Non-Pacific'!$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Chronic rheumatic heart disease mortality, 15+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0.94337</cdr:y>
    </cdr:from>
    <cdr:to>
      <cdr:x>0.79531</cdr:x>
      <cdr:y>1</cdr:y>
    </cdr:to>
    <cdr:sp macro="" textlink="'Māori vs Non-Māori Non-Pacific'!$BG$17">
      <cdr:nvSpPr>
        <cdr:cNvPr id="5" name="TextBox 4"/>
        <cdr:cNvSpPr txBox="1"/>
      </cdr:nvSpPr>
      <cdr:spPr>
        <a:xfrm xmlns:a="http://schemas.openxmlformats.org/drawingml/2006/main">
          <a:off x="0" y="3808298"/>
          <a:ext cx="60087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5A02BE9-6F05-45E2-BC56-80265B008933}" type="TxLink">
            <a:rPr lang="en-US" sz="800" b="0" i="0" u="none" strike="noStrike">
              <a:solidFill>
                <a:srgbClr val="000000"/>
              </a:solidFill>
              <a:latin typeface="Arial"/>
              <a:cs typeface="Arial"/>
            </a:rPr>
            <a:pPr/>
            <a:t>Source: Mortality Collection Data Set (MORT), Ministry of Health.</a:t>
          </a:fld>
          <a:endParaRPr lang="en-NZ" sz="800"/>
        </a:p>
      </cdr:txBody>
    </cdr:sp>
  </cdr:relSizeAnchor>
  <cdr:relSizeAnchor xmlns:cdr="http://schemas.openxmlformats.org/drawingml/2006/chartDrawing">
    <cdr:from>
      <cdr:x>0</cdr:x>
      <cdr:y>0.8705</cdr:y>
    </cdr:from>
    <cdr:to>
      <cdr:x>0.95717</cdr:x>
      <cdr:y>0.97924</cdr:y>
    </cdr:to>
    <cdr:sp macro="" textlink="">
      <cdr:nvSpPr>
        <cdr:cNvPr id="7" name="TextBox 6"/>
        <cdr:cNvSpPr txBox="1"/>
      </cdr:nvSpPr>
      <cdr:spPr>
        <a:xfrm xmlns:a="http://schemas.openxmlformats.org/drawingml/2006/main">
          <a:off x="0" y="3514132"/>
          <a:ext cx="7231639" cy="4389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cdr:txBody>
    </cdr:sp>
  </cdr:relSizeAnchor>
</c:userShapes>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13</xdr:col>
          <xdr:colOff>68580</xdr:colOff>
          <xdr:row>4</xdr:row>
          <xdr:rowOff>22860</xdr:rowOff>
        </xdr:to>
        <xdr:sp macro="" textlink="">
          <xdr:nvSpPr>
            <xdr:cNvPr id="24577" name="Drop Down 1" hidden="1">
              <a:extLst>
                <a:ext uri="{63B3BB69-23CF-44E3-9099-C40C66FF867C}">
                  <a14:compatExt spid="_x0000_s24577"/>
                </a:ext>
                <a:ext uri="{FF2B5EF4-FFF2-40B4-BE49-F238E27FC236}">
                  <a16:creationId xmlns:a16="http://schemas.microsoft.com/office/drawing/2014/main" id="{00000000-0008-0000-0200-0000016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2</xdr:col>
      <xdr:colOff>22858</xdr:colOff>
      <xdr:row>5</xdr:row>
      <xdr:rowOff>127430</xdr:rowOff>
    </xdr:from>
    <xdr:to>
      <xdr:col>14</xdr:col>
      <xdr:colOff>297180</xdr:colOff>
      <xdr:row>36</xdr:row>
      <xdr:rowOff>22859</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28574</xdr:colOff>
      <xdr:row>31</xdr:row>
      <xdr:rowOff>30481</xdr:rowOff>
    </xdr:from>
    <xdr:to>
      <xdr:col>11</xdr:col>
      <xdr:colOff>373379</xdr:colOff>
      <xdr:row>33</xdr:row>
      <xdr:rowOff>160021</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714374" y="4899661"/>
          <a:ext cx="5998845" cy="388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clientData/>
  </xdr:twoCellAnchor>
  <xdr:twoCellAnchor>
    <xdr:from>
      <xdr:col>16</xdr:col>
      <xdr:colOff>400050</xdr:colOff>
      <xdr:row>5</xdr:row>
      <xdr:rowOff>154101</xdr:rowOff>
    </xdr:from>
    <xdr:to>
      <xdr:col>26</xdr:col>
      <xdr:colOff>594360</xdr:colOff>
      <xdr:row>36</xdr:row>
      <xdr:rowOff>7620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0.9525</cdr:x>
      <cdr:y>0.08717</cdr:y>
    </cdr:to>
    <cdr:sp macro="" textlink="'Māori vs NMNP by sex'!$BG$10">
      <cdr:nvSpPr>
        <cdr:cNvPr id="11" name="TextBox 10"/>
        <cdr:cNvSpPr txBox="1"/>
      </cdr:nvSpPr>
      <cdr:spPr>
        <a:xfrm xmlns:a="http://schemas.openxmlformats.org/drawingml/2006/main">
          <a:off x="0" y="44190"/>
          <a:ext cx="5829300" cy="27414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Chronic rheumatic heart disease mortality, 15+ years</a:t>
          </a:fld>
          <a:endParaRPr lang="en-NZ" sz="1100" b="1"/>
        </a:p>
      </cdr:txBody>
    </cdr:sp>
  </cdr:relSizeAnchor>
  <cdr:relSizeAnchor xmlns:cdr="http://schemas.openxmlformats.org/drawingml/2006/chartDrawing">
    <cdr:from>
      <cdr:x>0</cdr:x>
      <cdr:y>0.06765</cdr:y>
    </cdr:from>
    <cdr:to>
      <cdr:x>0.60699</cdr:x>
      <cdr:y>0.14454</cdr:y>
    </cdr:to>
    <cdr:sp macro="" textlink="'Māori vs NMNP by sex'!$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0.47446</cdr:x>
      <cdr:y>0.21257</cdr:y>
    </cdr:to>
    <cdr:sp macro="" textlink="'Māori vs NMNP by sex'!$BG$14">
      <cdr:nvSpPr>
        <cdr:cNvPr id="15" name="TextBox 14"/>
        <cdr:cNvSpPr txBox="1"/>
      </cdr:nvSpPr>
      <cdr:spPr>
        <a:xfrm xmlns:a="http://schemas.openxmlformats.org/drawingml/2006/main">
          <a:off x="0" y="534811"/>
          <a:ext cx="3680462" cy="305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(deaths per 100,000)</a:t>
          </a:fld>
          <a:endParaRPr lang="en-NZ" sz="1050"/>
        </a:p>
      </cdr:txBody>
    </cdr:sp>
  </cdr:relSizeAnchor>
  <cdr:relSizeAnchor xmlns:cdr="http://schemas.openxmlformats.org/drawingml/2006/chartDrawing">
    <cdr:from>
      <cdr:x>0</cdr:x>
      <cdr:y>0.90095</cdr:y>
    </cdr:from>
    <cdr:to>
      <cdr:x>0.82059</cdr:x>
      <cdr:y>0.95976</cdr:y>
    </cdr:to>
    <cdr:sp macro="" textlink="'Māori vs NMNP by sex'!$BG$17">
      <cdr:nvSpPr>
        <cdr:cNvPr id="16" name="TextBox 15"/>
        <cdr:cNvSpPr txBox="1"/>
      </cdr:nvSpPr>
      <cdr:spPr>
        <a:xfrm xmlns:a="http://schemas.openxmlformats.org/drawingml/2006/main">
          <a:off x="0" y="3290331"/>
          <a:ext cx="5022011" cy="21481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24283D01-3543-4A98-8EA5-55AC486DF252}" type="TxLink">
            <a:rPr lang="en-US" sz="800" b="0" i="0" u="none" strike="noStrike">
              <a:solidFill>
                <a:srgbClr val="000000"/>
              </a:solidFill>
              <a:latin typeface="Arial"/>
              <a:cs typeface="Arial"/>
            </a:rPr>
            <a:pPr/>
            <a:t>Source: Mortality Collection Data Set (MORT), Ministry of Health.</a:t>
          </a:fld>
          <a:endParaRPr lang="en-NZ" sz="800"/>
        </a:p>
      </cdr:txBody>
    </cdr:sp>
  </cdr:relSizeAnchor>
</c:userShapes>
</file>

<file path=xl/drawings/drawing6.xml><?xml version="1.0" encoding="utf-8"?>
<c:userShapes xmlns:c="http://schemas.openxmlformats.org/drawingml/2006/chart">
  <cdr:relSizeAnchor xmlns:cdr="http://schemas.openxmlformats.org/drawingml/2006/chartDrawing">
    <cdr:from>
      <cdr:x>0.00467</cdr:x>
      <cdr:y>0.01617</cdr:y>
    </cdr:from>
    <cdr:to>
      <cdr:x>0.95717</cdr:x>
      <cdr:y>0.09494</cdr:y>
    </cdr:to>
    <cdr:sp macro="" textlink="'Māori vs NMNP by sex'!$BG$10">
      <cdr:nvSpPr>
        <cdr:cNvPr id="2" name="TextBox 1"/>
        <cdr:cNvSpPr txBox="1"/>
      </cdr:nvSpPr>
      <cdr:spPr>
        <a:xfrm xmlns:a="http://schemas.openxmlformats.org/drawingml/2006/main">
          <a:off x="28579" y="59085"/>
          <a:ext cx="5829295" cy="28782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Chronic rheumatic heart disease mortality, 15+ years</a:t>
          </a:fld>
          <a:endParaRPr lang="en-NZ" sz="1100" b="1"/>
        </a:p>
      </cdr:txBody>
    </cdr:sp>
  </cdr:relSizeAnchor>
  <cdr:relSizeAnchor xmlns:cdr="http://schemas.openxmlformats.org/drawingml/2006/chartDrawing">
    <cdr:from>
      <cdr:x>0.00156</cdr:x>
      <cdr:y>0.06715</cdr:y>
    </cdr:from>
    <cdr:to>
      <cdr:x>0.45602</cdr:x>
      <cdr:y>0.1377</cdr:y>
    </cdr:to>
    <cdr:sp macro="" textlink="'Māori vs NMNP by sex'!$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MNP by sex'!$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0.5385</cdr:x>
      <cdr:y>0.95397</cdr:y>
    </cdr:from>
    <cdr:to>
      <cdr:x>0.9883</cdr:x>
      <cdr:y>0.99807</cdr:y>
    </cdr:to>
    <cdr:sp macro="" textlink="">
      <cdr:nvSpPr>
        <cdr:cNvPr id="6" name="TextBox 5"/>
        <cdr:cNvSpPr txBox="1"/>
      </cdr:nvSpPr>
      <cdr:spPr>
        <a:xfrm xmlns:a="http://schemas.openxmlformats.org/drawingml/2006/main">
          <a:off x="3295650" y="3090863"/>
          <a:ext cx="2752725" cy="1428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0.87668</cdr:y>
    </cdr:from>
    <cdr:to>
      <cdr:x>0.95717</cdr:x>
      <cdr:y>0.95873</cdr:y>
    </cdr:to>
    <cdr:sp macro="" textlink="">
      <cdr:nvSpPr>
        <cdr:cNvPr id="7" name="TextBox 6"/>
        <cdr:cNvSpPr txBox="1"/>
      </cdr:nvSpPr>
      <cdr:spPr>
        <a:xfrm xmlns:a="http://schemas.openxmlformats.org/drawingml/2006/main">
          <a:off x="0" y="4046779"/>
          <a:ext cx="8267336" cy="378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endParaRPr lang="en-NZ" sz="900"/>
        </a:p>
      </cdr:txBody>
    </cdr:sp>
  </cdr:relSizeAnchor>
  <cdr:relSizeAnchor xmlns:cdr="http://schemas.openxmlformats.org/drawingml/2006/chartDrawing">
    <cdr:from>
      <cdr:x>0</cdr:x>
      <cdr:y>0.93892</cdr:y>
    </cdr:from>
    <cdr:to>
      <cdr:x>0.79531</cdr:x>
      <cdr:y>0.98646</cdr:y>
    </cdr:to>
    <cdr:sp macro="" textlink="'Māori vs NMNP by sex'!$BG$17">
      <cdr:nvSpPr>
        <cdr:cNvPr id="5" name="TextBox 4"/>
        <cdr:cNvSpPr txBox="1"/>
      </cdr:nvSpPr>
      <cdr:spPr>
        <a:xfrm xmlns:a="http://schemas.openxmlformats.org/drawingml/2006/main">
          <a:off x="0" y="4334079"/>
          <a:ext cx="6869307" cy="21946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0D9DEC37-9A21-4C31-97F0-4771DF521855}" type="TxLink">
            <a:rPr lang="en-US" sz="800" b="0" i="0" u="none" strike="noStrike">
              <a:solidFill>
                <a:srgbClr val="000000"/>
              </a:solidFill>
              <a:latin typeface="Arial"/>
              <a:cs typeface="Arial"/>
            </a:rPr>
            <a:pPr/>
            <a:t>Source: Mortality Collection Data Set (MORT), Ministry of Health.</a:t>
          </a:fld>
          <a:endParaRPr lang="en-NZ"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0"/>
  <sheetViews>
    <sheetView tabSelected="1" zoomScaleNormal="100" workbookViewId="0">
      <selection activeCell="D12" sqref="D12"/>
    </sheetView>
  </sheetViews>
  <sheetFormatPr defaultColWidth="8.88671875"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15" ht="15.6" x14ac:dyDescent="0.25">
      <c r="A1" s="9" t="s">
        <v>41</v>
      </c>
    </row>
    <row r="2" spans="1:15" x14ac:dyDescent="0.25">
      <c r="A2" s="12" t="s">
        <v>42</v>
      </c>
    </row>
    <row r="3" spans="1:15" x14ac:dyDescent="0.25">
      <c r="A3" s="115" t="s">
        <v>124</v>
      </c>
      <c r="B3" s="115"/>
      <c r="C3" s="115"/>
      <c r="D3" s="115"/>
      <c r="E3" s="115"/>
      <c r="F3" s="115"/>
      <c r="G3" s="115"/>
    </row>
    <row r="4" spans="1:15" x14ac:dyDescent="0.25">
      <c r="A4" s="115"/>
      <c r="B4" s="115"/>
      <c r="C4" s="115"/>
      <c r="D4" s="115"/>
      <c r="E4" s="115"/>
      <c r="F4" s="115"/>
      <c r="G4" s="115"/>
    </row>
    <row r="5" spans="1:15" x14ac:dyDescent="0.25">
      <c r="A5" s="13" t="s">
        <v>110</v>
      </c>
    </row>
    <row r="6" spans="1:15" ht="12.75" customHeight="1" x14ac:dyDescent="0.25">
      <c r="A6" s="116" t="s">
        <v>111</v>
      </c>
      <c r="B6" s="116"/>
      <c r="C6" s="116"/>
      <c r="D6" s="116"/>
      <c r="E6" s="116"/>
      <c r="F6" s="116"/>
      <c r="G6" s="116"/>
      <c r="H6" s="5"/>
    </row>
    <row r="7" spans="1:15" x14ac:dyDescent="0.25">
      <c r="A7" s="116"/>
      <c r="B7" s="116"/>
      <c r="C7" s="116"/>
      <c r="D7" s="116"/>
      <c r="E7" s="116"/>
      <c r="F7" s="116"/>
      <c r="G7" s="116"/>
      <c r="H7" s="5"/>
    </row>
    <row r="8" spans="1:15" x14ac:dyDescent="0.25">
      <c r="A8" s="11"/>
      <c r="B8" s="11"/>
      <c r="C8" s="11"/>
      <c r="D8" s="11"/>
      <c r="E8" s="11"/>
      <c r="F8" s="11"/>
      <c r="G8" s="11"/>
    </row>
    <row r="9" spans="1:15" x14ac:dyDescent="0.25">
      <c r="A9" s="12" t="s">
        <v>112</v>
      </c>
      <c r="B9" s="12"/>
      <c r="C9" s="12"/>
      <c r="D9" s="12"/>
      <c r="E9" s="12"/>
      <c r="F9" s="12"/>
      <c r="G9" s="12"/>
      <c r="H9" s="12"/>
    </row>
    <row r="10" spans="1:15" ht="29.25" customHeight="1" x14ac:dyDescent="0.25">
      <c r="A10" s="14" t="s">
        <v>88</v>
      </c>
      <c r="B10" s="15" t="s">
        <v>89</v>
      </c>
      <c r="C10" s="14" t="s">
        <v>90</v>
      </c>
      <c r="D10" s="16"/>
      <c r="E10" s="118"/>
      <c r="F10" s="118"/>
      <c r="G10" s="118"/>
      <c r="H10" s="118"/>
    </row>
    <row r="11" spans="1:15" ht="27.6" x14ac:dyDescent="0.25">
      <c r="A11" s="17" t="s">
        <v>97</v>
      </c>
      <c r="B11" s="18" t="s">
        <v>98</v>
      </c>
      <c r="C11" s="17" t="s">
        <v>99</v>
      </c>
      <c r="D11" s="19"/>
      <c r="E11" s="117"/>
      <c r="F11" s="117"/>
      <c r="G11" s="117"/>
      <c r="H11" s="117"/>
    </row>
    <row r="12" spans="1:15" ht="248.4" x14ac:dyDescent="0.25">
      <c r="A12" s="17" t="s">
        <v>113</v>
      </c>
      <c r="B12" s="18" t="s">
        <v>91</v>
      </c>
      <c r="C12" s="17" t="s">
        <v>121</v>
      </c>
      <c r="D12" s="19"/>
      <c r="E12" s="117"/>
      <c r="F12" s="117"/>
      <c r="G12" s="117"/>
      <c r="H12" s="117"/>
    </row>
    <row r="13" spans="1:15" ht="96.6" x14ac:dyDescent="0.25">
      <c r="A13" s="17" t="s">
        <v>114</v>
      </c>
      <c r="B13" s="18" t="s">
        <v>115</v>
      </c>
      <c r="C13" s="17" t="s">
        <v>116</v>
      </c>
      <c r="D13" s="19"/>
      <c r="E13" s="117"/>
      <c r="F13" s="117"/>
      <c r="G13" s="117"/>
      <c r="H13" s="117"/>
    </row>
    <row r="14" spans="1:15" ht="13.8" x14ac:dyDescent="0.3">
      <c r="J14" s="20"/>
      <c r="K14" s="20"/>
      <c r="L14" s="21"/>
      <c r="M14" s="22"/>
      <c r="N14" s="23"/>
      <c r="O14" s="24"/>
    </row>
    <row r="15" spans="1:15" ht="13.8" x14ac:dyDescent="0.3">
      <c r="A15" s="12" t="s">
        <v>43</v>
      </c>
      <c r="J15" s="20"/>
      <c r="K15" s="20"/>
      <c r="L15" s="24"/>
      <c r="M15" s="22"/>
      <c r="N15" s="23"/>
      <c r="O15" s="24"/>
    </row>
    <row r="16" spans="1:15" ht="13.8" x14ac:dyDescent="0.3">
      <c r="A16" s="5" t="s">
        <v>118</v>
      </c>
      <c r="C16" s="5"/>
      <c r="H16" s="5"/>
      <c r="J16" s="20"/>
      <c r="K16" s="20"/>
      <c r="L16" s="21"/>
      <c r="M16" s="22"/>
      <c r="N16" s="23"/>
      <c r="O16" s="24"/>
    </row>
    <row r="17" spans="1:15" ht="13.8" x14ac:dyDescent="0.3">
      <c r="J17" s="20"/>
      <c r="K17" s="20"/>
      <c r="L17" s="24"/>
      <c r="M17" s="22"/>
      <c r="N17" s="23"/>
      <c r="O17" s="24"/>
    </row>
    <row r="18" spans="1:15" ht="13.8" x14ac:dyDescent="0.3">
      <c r="A18" s="12" t="s">
        <v>44</v>
      </c>
      <c r="J18" s="20"/>
      <c r="K18" s="20"/>
      <c r="L18" s="24"/>
      <c r="M18" s="22"/>
      <c r="N18" s="23"/>
      <c r="O18" s="24"/>
    </row>
    <row r="19" spans="1:15" ht="12.75" customHeight="1" x14ac:dyDescent="0.3">
      <c r="A19" s="116" t="s">
        <v>125</v>
      </c>
      <c r="B19" s="116"/>
      <c r="C19" s="116"/>
      <c r="D19" s="116"/>
      <c r="E19" s="116"/>
      <c r="F19" s="116"/>
      <c r="G19" s="116"/>
      <c r="H19" s="116"/>
      <c r="J19" s="20"/>
      <c r="K19" s="20"/>
      <c r="L19" s="24"/>
      <c r="M19" s="22"/>
      <c r="N19" s="23"/>
      <c r="O19" s="24"/>
    </row>
    <row r="20" spans="1:15" ht="13.8" x14ac:dyDescent="0.3">
      <c r="A20" s="116"/>
      <c r="B20" s="116"/>
      <c r="C20" s="116"/>
      <c r="D20" s="116"/>
      <c r="E20" s="116"/>
      <c r="F20" s="116"/>
      <c r="G20" s="116"/>
      <c r="H20" s="116"/>
      <c r="J20" s="20"/>
      <c r="K20" s="20"/>
      <c r="L20" s="24"/>
      <c r="M20" s="22"/>
      <c r="N20" s="23"/>
      <c r="O20" s="24"/>
    </row>
    <row r="21" spans="1:15" ht="13.8" x14ac:dyDescent="0.3">
      <c r="A21" s="116"/>
      <c r="B21" s="116"/>
      <c r="C21" s="116"/>
      <c r="D21" s="116"/>
      <c r="E21" s="116"/>
      <c r="F21" s="116"/>
      <c r="G21" s="116"/>
      <c r="H21" s="116"/>
      <c r="J21" s="20"/>
      <c r="K21" s="20"/>
      <c r="L21" s="21"/>
      <c r="M21" s="22"/>
      <c r="N21" s="23"/>
      <c r="O21" s="24"/>
    </row>
    <row r="22" spans="1:15" ht="13.8" x14ac:dyDescent="0.3">
      <c r="A22" s="116"/>
      <c r="B22" s="116"/>
      <c r="C22" s="116"/>
      <c r="D22" s="116"/>
      <c r="E22" s="116"/>
      <c r="F22" s="116"/>
      <c r="G22" s="116"/>
      <c r="H22" s="116"/>
      <c r="J22" s="20"/>
      <c r="K22" s="20"/>
      <c r="L22" s="21"/>
      <c r="M22" s="22"/>
      <c r="N22" s="23"/>
      <c r="O22" s="24"/>
    </row>
    <row r="23" spans="1:15" ht="13.8" x14ac:dyDescent="0.3">
      <c r="A23" s="116"/>
      <c r="B23" s="116"/>
      <c r="C23" s="116"/>
      <c r="D23" s="116"/>
      <c r="E23" s="116"/>
      <c r="F23" s="116"/>
      <c r="G23" s="116"/>
      <c r="H23" s="116"/>
      <c r="J23" s="20"/>
      <c r="K23" s="20"/>
      <c r="L23" s="21"/>
      <c r="M23" s="22"/>
      <c r="N23" s="23"/>
      <c r="O23" s="24"/>
    </row>
    <row r="24" spans="1:15" ht="13.8" x14ac:dyDescent="0.3">
      <c r="A24" s="11"/>
      <c r="B24" s="11"/>
      <c r="C24" s="11"/>
      <c r="D24" s="11"/>
      <c r="E24" s="11"/>
      <c r="F24" s="11"/>
      <c r="G24" s="11"/>
      <c r="J24" s="20"/>
      <c r="K24" s="20"/>
      <c r="L24" s="21"/>
      <c r="M24" s="22"/>
      <c r="N24" s="23"/>
      <c r="O24" s="24"/>
    </row>
    <row r="25" spans="1:15" ht="13.8" x14ac:dyDescent="0.3">
      <c r="A25" s="5" t="s">
        <v>92</v>
      </c>
      <c r="J25" s="20"/>
      <c r="K25" s="20"/>
      <c r="L25" s="21"/>
      <c r="M25" s="22"/>
      <c r="N25" s="23"/>
      <c r="O25" s="24"/>
    </row>
    <row r="26" spans="1:15" ht="13.8" x14ac:dyDescent="0.3">
      <c r="J26" s="20"/>
      <c r="K26" s="20"/>
      <c r="L26" s="24"/>
      <c r="M26" s="22"/>
      <c r="N26" s="23"/>
      <c r="O26" s="24"/>
    </row>
    <row r="27" spans="1:15" ht="13.8" x14ac:dyDescent="0.3">
      <c r="A27" s="12" t="s">
        <v>93</v>
      </c>
      <c r="J27" s="20"/>
      <c r="K27" s="20"/>
      <c r="L27" s="21"/>
      <c r="M27" s="22"/>
      <c r="N27" s="23"/>
      <c r="O27" s="24"/>
    </row>
    <row r="28" spans="1:15" ht="12.75" customHeight="1" x14ac:dyDescent="0.3">
      <c r="A28" s="116" t="s">
        <v>126</v>
      </c>
      <c r="B28" s="116"/>
      <c r="C28" s="116"/>
      <c r="D28" s="116"/>
      <c r="E28" s="116"/>
      <c r="F28" s="116"/>
      <c r="G28" s="116"/>
      <c r="H28" s="116"/>
      <c r="J28" s="20"/>
      <c r="K28" s="20"/>
      <c r="L28" s="21"/>
      <c r="M28" s="22"/>
      <c r="N28" s="23"/>
      <c r="O28" s="24"/>
    </row>
    <row r="29" spans="1:15" ht="13.8" x14ac:dyDescent="0.3">
      <c r="A29" s="116"/>
      <c r="B29" s="116"/>
      <c r="C29" s="116"/>
      <c r="D29" s="116"/>
      <c r="E29" s="116"/>
      <c r="F29" s="116"/>
      <c r="G29" s="116"/>
      <c r="H29" s="116"/>
      <c r="J29" s="20"/>
      <c r="K29" s="20"/>
      <c r="L29" s="21"/>
      <c r="M29" s="22"/>
      <c r="N29" s="23"/>
      <c r="O29" s="24"/>
    </row>
    <row r="30" spans="1:15" ht="13.8" x14ac:dyDescent="0.3">
      <c r="A30" s="116"/>
      <c r="B30" s="116"/>
      <c r="C30" s="116"/>
      <c r="D30" s="116"/>
      <c r="E30" s="116"/>
      <c r="F30" s="116"/>
      <c r="G30" s="116"/>
      <c r="H30" s="116"/>
      <c r="J30" s="20"/>
      <c r="K30" s="20"/>
      <c r="L30" s="21"/>
      <c r="M30" s="22"/>
      <c r="N30" s="23"/>
      <c r="O30" s="24"/>
    </row>
    <row r="31" spans="1:15" ht="13.8" x14ac:dyDescent="0.3">
      <c r="A31" s="11"/>
      <c r="B31" s="11"/>
      <c r="C31" s="11"/>
      <c r="D31" s="11"/>
      <c r="E31" s="11"/>
      <c r="F31" s="11"/>
      <c r="G31" s="11"/>
      <c r="J31" s="20"/>
      <c r="K31" s="20"/>
      <c r="L31" s="21"/>
      <c r="M31" s="22"/>
      <c r="N31" s="23"/>
      <c r="O31" s="24"/>
    </row>
    <row r="32" spans="1:15" ht="12.75" customHeight="1" x14ac:dyDescent="0.3">
      <c r="A32" s="116" t="s">
        <v>127</v>
      </c>
      <c r="B32" s="116"/>
      <c r="C32" s="116"/>
      <c r="D32" s="116"/>
      <c r="E32" s="116"/>
      <c r="F32" s="116"/>
      <c r="G32" s="116"/>
      <c r="H32" s="116"/>
      <c r="J32" s="20"/>
      <c r="K32" s="20"/>
      <c r="L32" s="21"/>
      <c r="M32" s="22"/>
      <c r="N32" s="23"/>
      <c r="O32" s="24"/>
    </row>
    <row r="33" spans="1:15" ht="13.8" x14ac:dyDescent="0.3">
      <c r="A33" s="116"/>
      <c r="B33" s="116"/>
      <c r="C33" s="116"/>
      <c r="D33" s="116"/>
      <c r="E33" s="116"/>
      <c r="F33" s="116"/>
      <c r="G33" s="116"/>
      <c r="H33" s="116"/>
      <c r="J33" s="20"/>
      <c r="K33" s="20"/>
      <c r="L33" s="24"/>
      <c r="M33" s="22"/>
      <c r="N33" s="23"/>
      <c r="O33" s="24"/>
    </row>
    <row r="34" spans="1:15" ht="13.8" x14ac:dyDescent="0.3">
      <c r="A34" s="116"/>
      <c r="B34" s="116"/>
      <c r="C34" s="116"/>
      <c r="D34" s="116"/>
      <c r="E34" s="116"/>
      <c r="F34" s="116"/>
      <c r="G34" s="116"/>
      <c r="H34" s="116"/>
      <c r="J34" s="20"/>
      <c r="K34" s="20"/>
      <c r="L34" s="21"/>
      <c r="M34" s="22"/>
      <c r="N34" s="23"/>
      <c r="O34" s="24"/>
    </row>
    <row r="35" spans="1:15" ht="13.8" x14ac:dyDescent="0.3">
      <c r="A35" s="116"/>
      <c r="B35" s="116"/>
      <c r="C35" s="116"/>
      <c r="D35" s="116"/>
      <c r="E35" s="116"/>
      <c r="F35" s="116"/>
      <c r="G35" s="116"/>
      <c r="H35" s="116"/>
      <c r="J35" s="20"/>
      <c r="K35" s="20"/>
      <c r="L35" s="21"/>
      <c r="M35" s="22"/>
      <c r="N35" s="23"/>
      <c r="O35" s="24"/>
    </row>
    <row r="36" spans="1:15" ht="13.8" x14ac:dyDescent="0.3">
      <c r="J36" s="20"/>
      <c r="K36" s="20"/>
      <c r="L36" s="24"/>
      <c r="M36" s="22"/>
      <c r="N36" s="23"/>
      <c r="O36" s="24"/>
    </row>
    <row r="37" spans="1:15" ht="13.8" x14ac:dyDescent="0.3">
      <c r="A37" s="13" t="s">
        <v>119</v>
      </c>
      <c r="B37" s="11"/>
      <c r="C37" s="11"/>
      <c r="D37" s="11"/>
      <c r="E37" s="11"/>
      <c r="F37" s="11"/>
      <c r="G37" s="11"/>
      <c r="J37" s="20"/>
      <c r="K37" s="20"/>
      <c r="L37" s="21"/>
      <c r="M37" s="22"/>
      <c r="N37" s="23"/>
      <c r="O37" s="24"/>
    </row>
    <row r="38" spans="1:15" ht="13.8" x14ac:dyDescent="0.3">
      <c r="J38" s="20"/>
      <c r="K38" s="20"/>
      <c r="L38" s="21"/>
      <c r="M38" s="22"/>
      <c r="N38" s="23"/>
      <c r="O38" s="24"/>
    </row>
    <row r="39" spans="1:15" ht="14.4" thickBot="1" x14ac:dyDescent="0.35">
      <c r="A39" s="12" t="s">
        <v>94</v>
      </c>
      <c r="J39" s="20"/>
      <c r="K39" s="20"/>
      <c r="L39" s="21"/>
      <c r="M39" s="22"/>
      <c r="N39" s="23"/>
      <c r="O39" s="24"/>
    </row>
    <row r="40" spans="1:15" ht="33" customHeight="1" thickBot="1" x14ac:dyDescent="0.35">
      <c r="A40" s="25" t="s">
        <v>100</v>
      </c>
      <c r="B40" s="25" t="s">
        <v>45</v>
      </c>
      <c r="C40" s="26" t="s">
        <v>46</v>
      </c>
      <c r="J40" s="20"/>
      <c r="K40" s="20"/>
      <c r="L40" s="21"/>
      <c r="M40" s="22"/>
      <c r="N40" s="23"/>
      <c r="O40" s="24"/>
    </row>
    <row r="41" spans="1:15" ht="13.8" x14ac:dyDescent="0.3">
      <c r="A41" s="27" t="s">
        <v>47</v>
      </c>
      <c r="B41" s="28">
        <v>67404</v>
      </c>
      <c r="C41" s="29">
        <v>12.81</v>
      </c>
      <c r="J41" s="20"/>
      <c r="K41" s="20"/>
      <c r="L41" s="21"/>
      <c r="M41" s="22"/>
      <c r="N41" s="23"/>
      <c r="O41" s="24"/>
    </row>
    <row r="42" spans="1:15" ht="13.8" x14ac:dyDescent="0.3">
      <c r="A42" s="27" t="s">
        <v>48</v>
      </c>
      <c r="B42" s="28">
        <v>66186</v>
      </c>
      <c r="C42" s="29">
        <v>12.58</v>
      </c>
      <c r="J42" s="20"/>
      <c r="K42" s="20"/>
      <c r="L42" s="21"/>
      <c r="M42" s="22"/>
      <c r="N42" s="23"/>
      <c r="O42" s="24"/>
    </row>
    <row r="43" spans="1:15" ht="13.8" x14ac:dyDescent="0.3">
      <c r="A43" s="27" t="s">
        <v>49</v>
      </c>
      <c r="B43" s="28">
        <v>62838</v>
      </c>
      <c r="C43" s="29">
        <v>11.94</v>
      </c>
      <c r="J43" s="20"/>
      <c r="K43" s="20"/>
      <c r="L43" s="21"/>
      <c r="M43" s="22"/>
      <c r="N43" s="23"/>
      <c r="O43" s="24"/>
    </row>
    <row r="44" spans="1:15" ht="13.8" x14ac:dyDescent="0.3">
      <c r="A44" s="27" t="s">
        <v>50</v>
      </c>
      <c r="B44" s="28">
        <v>49587</v>
      </c>
      <c r="C44" s="29">
        <v>9.42</v>
      </c>
      <c r="J44" s="20"/>
      <c r="K44" s="20"/>
      <c r="L44" s="21"/>
      <c r="M44" s="22"/>
      <c r="N44" s="23"/>
      <c r="O44" s="24"/>
    </row>
    <row r="45" spans="1:15" ht="13.8" x14ac:dyDescent="0.3">
      <c r="A45" s="27" t="s">
        <v>51</v>
      </c>
      <c r="B45" s="28">
        <v>42153</v>
      </c>
      <c r="C45" s="29">
        <v>8.01</v>
      </c>
      <c r="J45" s="20"/>
      <c r="K45" s="20"/>
      <c r="L45" s="21"/>
      <c r="M45" s="22"/>
      <c r="N45" s="23"/>
      <c r="O45" s="24"/>
    </row>
    <row r="46" spans="1:15" ht="13.8" x14ac:dyDescent="0.3">
      <c r="A46" s="27" t="s">
        <v>52</v>
      </c>
      <c r="B46" s="28">
        <v>40218</v>
      </c>
      <c r="C46" s="29">
        <v>7.64</v>
      </c>
      <c r="J46" s="20"/>
      <c r="K46" s="30"/>
      <c r="L46" s="30"/>
      <c r="M46" s="30"/>
      <c r="N46" s="30"/>
      <c r="O46" s="30"/>
    </row>
    <row r="47" spans="1:15" ht="13.8" x14ac:dyDescent="0.3">
      <c r="A47" s="27" t="s">
        <v>53</v>
      </c>
      <c r="B47" s="28">
        <v>39231</v>
      </c>
      <c r="C47" s="29">
        <v>7.46</v>
      </c>
      <c r="J47" s="20"/>
      <c r="K47" s="30"/>
      <c r="L47" s="30"/>
      <c r="M47" s="30"/>
      <c r="N47" s="30"/>
      <c r="O47" s="30"/>
    </row>
    <row r="48" spans="1:15" ht="13.8" x14ac:dyDescent="0.3">
      <c r="A48" s="27" t="s">
        <v>54</v>
      </c>
      <c r="B48" s="28">
        <v>38412</v>
      </c>
      <c r="C48" s="29">
        <v>7.3</v>
      </c>
      <c r="J48" s="20"/>
      <c r="K48" s="20"/>
      <c r="L48" s="21"/>
      <c r="M48" s="22"/>
      <c r="N48" s="23"/>
      <c r="O48" s="24"/>
    </row>
    <row r="49" spans="1:15" ht="13.8" x14ac:dyDescent="0.3">
      <c r="A49" s="27" t="s">
        <v>55</v>
      </c>
      <c r="B49" s="28">
        <v>32832</v>
      </c>
      <c r="C49" s="29">
        <v>6.24</v>
      </c>
      <c r="J49" s="20"/>
      <c r="K49" s="20"/>
      <c r="L49" s="21"/>
      <c r="M49" s="22"/>
      <c r="N49" s="23"/>
      <c r="O49" s="24"/>
    </row>
    <row r="50" spans="1:15" ht="13.8" x14ac:dyDescent="0.3">
      <c r="A50" s="27" t="s">
        <v>56</v>
      </c>
      <c r="B50" s="28">
        <v>25101</v>
      </c>
      <c r="C50" s="29">
        <v>4.7699999999999996</v>
      </c>
      <c r="J50" s="20"/>
      <c r="K50" s="20"/>
      <c r="L50" s="21"/>
      <c r="M50" s="22"/>
      <c r="N50" s="23"/>
      <c r="O50" s="24"/>
    </row>
    <row r="51" spans="1:15" ht="13.8" x14ac:dyDescent="0.3">
      <c r="A51" s="27" t="s">
        <v>57</v>
      </c>
      <c r="B51" s="28">
        <v>19335</v>
      </c>
      <c r="C51" s="29">
        <v>3.67</v>
      </c>
      <c r="J51" s="20"/>
      <c r="K51" s="20"/>
      <c r="L51" s="21"/>
      <c r="M51" s="22"/>
      <c r="N51" s="23"/>
      <c r="O51" s="24"/>
    </row>
    <row r="52" spans="1:15" ht="13.8" x14ac:dyDescent="0.3">
      <c r="A52" s="27" t="s">
        <v>58</v>
      </c>
      <c r="B52" s="28">
        <v>13740</v>
      </c>
      <c r="C52" s="29">
        <v>2.61</v>
      </c>
      <c r="J52" s="20"/>
      <c r="K52" s="20"/>
      <c r="L52" s="21"/>
      <c r="M52" s="22"/>
      <c r="N52" s="23"/>
      <c r="O52" s="24"/>
    </row>
    <row r="53" spans="1:15" ht="13.8" x14ac:dyDescent="0.3">
      <c r="A53" s="27" t="s">
        <v>59</v>
      </c>
      <c r="B53" s="28">
        <v>11424</v>
      </c>
      <c r="C53" s="29">
        <v>2.17</v>
      </c>
      <c r="J53" s="20"/>
      <c r="K53" s="20"/>
      <c r="L53" s="21"/>
      <c r="M53" s="22"/>
      <c r="N53" s="23"/>
      <c r="O53" s="24"/>
    </row>
    <row r="54" spans="1:15" ht="13.8" x14ac:dyDescent="0.3">
      <c r="A54" s="27" t="s">
        <v>60</v>
      </c>
      <c r="B54" s="27">
        <v>8043</v>
      </c>
      <c r="C54" s="29">
        <v>1.53</v>
      </c>
      <c r="J54" s="20"/>
      <c r="K54" s="20"/>
      <c r="L54" s="21"/>
      <c r="M54" s="22"/>
      <c r="N54" s="23"/>
      <c r="O54" s="24"/>
    </row>
    <row r="55" spans="1:15" ht="13.8" x14ac:dyDescent="0.3">
      <c r="A55" s="27" t="s">
        <v>61</v>
      </c>
      <c r="B55" s="27">
        <v>5046</v>
      </c>
      <c r="C55" s="29">
        <v>0.96</v>
      </c>
      <c r="J55" s="20"/>
      <c r="K55" s="30"/>
      <c r="L55" s="30"/>
      <c r="M55" s="30"/>
      <c r="N55" s="30"/>
      <c r="O55" s="30"/>
    </row>
    <row r="56" spans="1:15" ht="13.8" x14ac:dyDescent="0.3">
      <c r="A56" s="27" t="s">
        <v>62</v>
      </c>
      <c r="B56" s="27">
        <v>2736</v>
      </c>
      <c r="C56" s="29">
        <v>0.52</v>
      </c>
      <c r="J56" s="20"/>
      <c r="K56" s="20"/>
      <c r="L56" s="21"/>
      <c r="M56" s="22"/>
      <c r="N56" s="23"/>
      <c r="O56" s="24"/>
    </row>
    <row r="57" spans="1:15" ht="13.8" x14ac:dyDescent="0.3">
      <c r="A57" s="27" t="s">
        <v>63</v>
      </c>
      <c r="B57" s="27">
        <v>1251</v>
      </c>
      <c r="C57" s="29">
        <v>0.24</v>
      </c>
      <c r="J57" s="20"/>
      <c r="K57" s="20"/>
      <c r="L57" s="21"/>
      <c r="M57" s="22"/>
      <c r="N57" s="23"/>
      <c r="O57" s="24"/>
    </row>
    <row r="58" spans="1:15" ht="14.4" thickBot="1" x14ac:dyDescent="0.35">
      <c r="A58" s="31" t="s">
        <v>64</v>
      </c>
      <c r="B58" s="31">
        <v>699</v>
      </c>
      <c r="C58" s="32">
        <v>0.13</v>
      </c>
      <c r="J58" s="20"/>
      <c r="K58" s="20"/>
      <c r="L58" s="21"/>
      <c r="M58" s="22"/>
      <c r="N58" s="23"/>
      <c r="O58" s="24"/>
    </row>
    <row r="59" spans="1:15" ht="13.8" x14ac:dyDescent="0.3">
      <c r="J59" s="20"/>
      <c r="K59" s="20"/>
      <c r="L59" s="24"/>
      <c r="M59" s="22"/>
      <c r="N59" s="23"/>
      <c r="O59" s="24"/>
    </row>
    <row r="60" spans="1:15" ht="13.8" x14ac:dyDescent="0.3">
      <c r="A60" s="12" t="s">
        <v>65</v>
      </c>
      <c r="J60" s="20"/>
      <c r="K60" s="20"/>
      <c r="L60" s="21"/>
      <c r="M60" s="22"/>
      <c r="N60" s="23"/>
      <c r="O60" s="24"/>
    </row>
    <row r="61" spans="1:15" ht="13.8" x14ac:dyDescent="0.3">
      <c r="A61" s="116" t="s">
        <v>95</v>
      </c>
      <c r="B61" s="116"/>
      <c r="C61" s="116"/>
      <c r="D61" s="116"/>
      <c r="E61" s="116"/>
      <c r="F61" s="116"/>
      <c r="G61" s="116"/>
      <c r="H61" s="116"/>
      <c r="J61" s="20"/>
      <c r="K61" s="30"/>
      <c r="L61" s="30"/>
      <c r="M61" s="30"/>
      <c r="N61" s="30"/>
      <c r="O61" s="30"/>
    </row>
    <row r="62" spans="1:15" ht="13.8" x14ac:dyDescent="0.3">
      <c r="A62" s="116"/>
      <c r="B62" s="116"/>
      <c r="C62" s="116"/>
      <c r="D62" s="116"/>
      <c r="E62" s="116"/>
      <c r="F62" s="116"/>
      <c r="G62" s="116"/>
      <c r="H62" s="116"/>
      <c r="J62" s="20"/>
      <c r="K62" s="20"/>
      <c r="L62" s="21"/>
      <c r="M62" s="22"/>
      <c r="N62" s="23"/>
      <c r="O62" s="24"/>
    </row>
    <row r="63" spans="1:15" ht="13.8" x14ac:dyDescent="0.3">
      <c r="A63" s="116"/>
      <c r="B63" s="116"/>
      <c r="C63" s="116"/>
      <c r="D63" s="116"/>
      <c r="E63" s="116"/>
      <c r="F63" s="116"/>
      <c r="G63" s="116"/>
      <c r="H63" s="116"/>
      <c r="J63" s="20"/>
      <c r="K63" s="20"/>
      <c r="L63" s="21"/>
      <c r="M63" s="22"/>
      <c r="N63" s="23"/>
      <c r="O63" s="24"/>
    </row>
    <row r="64" spans="1:15" ht="13.8" x14ac:dyDescent="0.3">
      <c r="J64" s="20"/>
      <c r="K64" s="20"/>
      <c r="L64" s="21"/>
      <c r="M64" s="22"/>
      <c r="N64" s="23"/>
      <c r="O64" s="24"/>
    </row>
    <row r="65" spans="1:15" ht="13.8" x14ac:dyDescent="0.3">
      <c r="A65" s="116" t="s">
        <v>96</v>
      </c>
      <c r="B65" s="116"/>
      <c r="C65" s="116"/>
      <c r="D65" s="116"/>
      <c r="E65" s="116"/>
      <c r="F65" s="116"/>
      <c r="G65" s="116"/>
      <c r="H65" s="116"/>
      <c r="J65" s="20"/>
      <c r="K65" s="20"/>
      <c r="L65" s="21"/>
      <c r="M65" s="22"/>
      <c r="N65" s="23"/>
      <c r="O65" s="24"/>
    </row>
    <row r="66" spans="1:15" ht="13.8" x14ac:dyDescent="0.3">
      <c r="A66" s="116"/>
      <c r="B66" s="116"/>
      <c r="C66" s="116"/>
      <c r="D66" s="116"/>
      <c r="E66" s="116"/>
      <c r="F66" s="116"/>
      <c r="G66" s="116"/>
      <c r="H66" s="116"/>
      <c r="J66" s="20"/>
      <c r="K66" s="20"/>
      <c r="L66" s="24"/>
      <c r="M66" s="22"/>
      <c r="N66" s="23"/>
      <c r="O66" s="24"/>
    </row>
    <row r="67" spans="1:15" ht="13.8" x14ac:dyDescent="0.3">
      <c r="J67" s="20"/>
      <c r="K67" s="30"/>
      <c r="L67" s="30"/>
      <c r="M67" s="30"/>
      <c r="N67" s="30"/>
      <c r="O67" s="30"/>
    </row>
    <row r="68" spans="1:15" ht="13.8" x14ac:dyDescent="0.3">
      <c r="A68" s="12" t="s">
        <v>66</v>
      </c>
      <c r="J68" s="20"/>
      <c r="K68" s="20"/>
      <c r="L68" s="24"/>
      <c r="M68" s="22"/>
      <c r="N68" s="23"/>
      <c r="O68" s="24"/>
    </row>
    <row r="69" spans="1:15" ht="13.8" x14ac:dyDescent="0.3">
      <c r="A69" s="116" t="s">
        <v>128</v>
      </c>
      <c r="B69" s="116"/>
      <c r="C69" s="116"/>
      <c r="D69" s="116"/>
      <c r="E69" s="116"/>
      <c r="F69" s="116"/>
      <c r="G69" s="116"/>
      <c r="H69" s="116"/>
      <c r="J69" s="20"/>
      <c r="K69" s="20"/>
      <c r="L69" s="24"/>
      <c r="M69" s="22"/>
      <c r="N69" s="23"/>
      <c r="O69" s="24"/>
    </row>
    <row r="70" spans="1:15" ht="13.8" x14ac:dyDescent="0.3">
      <c r="A70" s="116"/>
      <c r="B70" s="116"/>
      <c r="C70" s="116"/>
      <c r="D70" s="116"/>
      <c r="E70" s="116"/>
      <c r="F70" s="116"/>
      <c r="G70" s="116"/>
      <c r="H70" s="116"/>
      <c r="J70" s="20"/>
      <c r="K70" s="20"/>
      <c r="L70" s="24"/>
      <c r="M70" s="22"/>
      <c r="N70" s="23"/>
      <c r="O70" s="24"/>
    </row>
    <row r="71" spans="1:15" ht="13.8" x14ac:dyDescent="0.3">
      <c r="A71" s="116"/>
      <c r="B71" s="116"/>
      <c r="C71" s="116"/>
      <c r="D71" s="116"/>
      <c r="E71" s="116"/>
      <c r="F71" s="116"/>
      <c r="G71" s="116"/>
      <c r="H71" s="116"/>
      <c r="J71" s="20"/>
      <c r="K71" s="20"/>
      <c r="L71" s="24"/>
      <c r="M71" s="22"/>
      <c r="N71" s="23"/>
      <c r="O71" s="24"/>
    </row>
    <row r="72" spans="1:15" ht="13.8" x14ac:dyDescent="0.3">
      <c r="A72" s="116"/>
      <c r="B72" s="116"/>
      <c r="C72" s="116"/>
      <c r="D72" s="116"/>
      <c r="E72" s="116"/>
      <c r="F72" s="116"/>
      <c r="G72" s="116"/>
      <c r="H72" s="116"/>
      <c r="J72" s="20"/>
      <c r="K72" s="20"/>
      <c r="L72" s="24"/>
      <c r="M72" s="22"/>
      <c r="N72" s="23"/>
      <c r="O72" s="24"/>
    </row>
    <row r="73" spans="1:15" ht="13.8" x14ac:dyDescent="0.3">
      <c r="A73" s="116"/>
      <c r="B73" s="116"/>
      <c r="C73" s="116"/>
      <c r="D73" s="116"/>
      <c r="E73" s="116"/>
      <c r="F73" s="116"/>
      <c r="G73" s="116"/>
      <c r="H73" s="116"/>
      <c r="J73" s="20"/>
      <c r="K73" s="20"/>
      <c r="L73" s="24"/>
      <c r="M73" s="22"/>
      <c r="N73" s="23"/>
      <c r="O73" s="24"/>
    </row>
    <row r="74" spans="1:15" ht="13.8" x14ac:dyDescent="0.3">
      <c r="J74" s="20"/>
      <c r="K74" s="20"/>
      <c r="L74" s="24"/>
      <c r="M74" s="22"/>
      <c r="N74" s="23"/>
      <c r="O74" s="24"/>
    </row>
    <row r="75" spans="1:15" ht="13.8" x14ac:dyDescent="0.3">
      <c r="J75" s="20"/>
      <c r="K75" s="20"/>
      <c r="L75" s="24"/>
      <c r="M75" s="22"/>
      <c r="N75" s="23"/>
      <c r="O75" s="24"/>
    </row>
    <row r="76" spans="1:15" ht="13.8" x14ac:dyDescent="0.3">
      <c r="J76" s="20"/>
      <c r="K76" s="20"/>
      <c r="L76" s="24"/>
      <c r="M76" s="22"/>
      <c r="N76" s="23"/>
      <c r="O76" s="24"/>
    </row>
    <row r="77" spans="1:15" ht="13.8" x14ac:dyDescent="0.3">
      <c r="J77" s="20"/>
      <c r="K77" s="20"/>
      <c r="L77" s="24"/>
      <c r="M77" s="22"/>
      <c r="N77" s="23"/>
      <c r="O77" s="24"/>
    </row>
    <row r="78" spans="1:15" ht="13.8" x14ac:dyDescent="0.3">
      <c r="J78" s="20"/>
      <c r="K78" s="20"/>
      <c r="L78" s="24"/>
      <c r="M78" s="22"/>
      <c r="N78" s="23"/>
      <c r="O78" s="24"/>
    </row>
    <row r="79" spans="1:15" ht="13.8" x14ac:dyDescent="0.3">
      <c r="J79" s="20"/>
      <c r="K79" s="20"/>
      <c r="L79" s="21"/>
      <c r="M79" s="22"/>
      <c r="N79" s="23"/>
      <c r="O79" s="24"/>
    </row>
    <row r="80" spans="1:15" ht="13.8" x14ac:dyDescent="0.3">
      <c r="J80" s="20"/>
      <c r="K80" s="20"/>
      <c r="L80" s="21"/>
      <c r="M80" s="22"/>
      <c r="N80" s="23"/>
      <c r="O80" s="24"/>
    </row>
    <row r="81" spans="9:16" ht="13.8" x14ac:dyDescent="0.3">
      <c r="J81" s="20"/>
      <c r="K81" s="20"/>
      <c r="L81" s="21"/>
      <c r="M81" s="22"/>
      <c r="N81" s="23"/>
      <c r="O81" s="24"/>
    </row>
    <row r="82" spans="9:16" ht="13.8" x14ac:dyDescent="0.3">
      <c r="J82" s="20"/>
      <c r="K82" s="20"/>
      <c r="L82" s="24"/>
      <c r="M82" s="22"/>
      <c r="N82" s="23"/>
      <c r="O82" s="24"/>
    </row>
    <row r="83" spans="9:16" ht="13.8" x14ac:dyDescent="0.3">
      <c r="I83" s="20"/>
      <c r="J83" s="20"/>
      <c r="K83" s="20"/>
      <c r="L83" s="20"/>
      <c r="M83" s="20"/>
      <c r="N83" s="20"/>
      <c r="O83" s="20"/>
      <c r="P83" s="20"/>
    </row>
    <row r="84" spans="9:16" ht="13.8" x14ac:dyDescent="0.3">
      <c r="I84" s="20"/>
      <c r="J84" s="20"/>
      <c r="K84" s="20"/>
      <c r="L84" s="20"/>
      <c r="M84" s="20"/>
      <c r="N84" s="20"/>
      <c r="O84" s="20"/>
      <c r="P84" s="20"/>
    </row>
    <row r="85" spans="9:16" ht="13.8" x14ac:dyDescent="0.3">
      <c r="I85" s="20"/>
      <c r="J85" s="20"/>
      <c r="K85" s="20"/>
      <c r="L85" s="20"/>
      <c r="M85" s="20"/>
      <c r="N85" s="20"/>
      <c r="O85" s="20"/>
      <c r="P85" s="20"/>
    </row>
    <row r="86" spans="9:16" ht="13.8" x14ac:dyDescent="0.3">
      <c r="I86" s="20"/>
      <c r="J86" s="20"/>
      <c r="K86" s="20"/>
      <c r="L86" s="20"/>
      <c r="M86" s="20"/>
      <c r="N86" s="20"/>
      <c r="O86" s="20"/>
      <c r="P86" s="20"/>
    </row>
    <row r="87" spans="9:16" ht="13.8" x14ac:dyDescent="0.3">
      <c r="I87" s="20"/>
      <c r="J87" s="20"/>
      <c r="K87" s="20"/>
      <c r="L87" s="20"/>
      <c r="M87" s="20"/>
      <c r="N87" s="20"/>
      <c r="O87" s="20"/>
      <c r="P87" s="20"/>
    </row>
    <row r="88" spans="9:16" ht="13.8" x14ac:dyDescent="0.3">
      <c r="I88" s="20"/>
      <c r="J88" s="20"/>
      <c r="K88" s="20"/>
      <c r="L88" s="20"/>
      <c r="M88" s="20"/>
      <c r="N88" s="20"/>
      <c r="O88" s="20"/>
      <c r="P88" s="20"/>
    </row>
    <row r="89" spans="9:16" ht="13.8" x14ac:dyDescent="0.3">
      <c r="I89" s="20"/>
      <c r="J89" s="20"/>
      <c r="K89" s="20"/>
      <c r="L89" s="20"/>
      <c r="M89" s="20"/>
      <c r="N89" s="20"/>
      <c r="O89" s="20"/>
      <c r="P89" s="20"/>
    </row>
    <row r="90" spans="9:16" ht="13.8" x14ac:dyDescent="0.3">
      <c r="I90" s="20"/>
      <c r="J90" s="20"/>
      <c r="K90" s="20"/>
      <c r="L90" s="20"/>
      <c r="M90" s="20"/>
      <c r="N90" s="20"/>
      <c r="O90" s="20"/>
      <c r="P90" s="20"/>
    </row>
    <row r="91" spans="9:16" ht="13.8" x14ac:dyDescent="0.3">
      <c r="I91" s="20"/>
      <c r="J91" s="20"/>
      <c r="K91" s="20"/>
      <c r="L91" s="20"/>
      <c r="M91" s="20"/>
      <c r="N91" s="20"/>
      <c r="O91" s="20"/>
      <c r="P91" s="20"/>
    </row>
    <row r="92" spans="9:16" ht="13.8" x14ac:dyDescent="0.3">
      <c r="I92" s="20"/>
      <c r="J92" s="20"/>
      <c r="K92" s="20"/>
      <c r="L92" s="20"/>
      <c r="M92" s="20"/>
      <c r="N92" s="20"/>
      <c r="O92" s="20"/>
      <c r="P92" s="20"/>
    </row>
    <row r="93" spans="9:16" ht="13.8" x14ac:dyDescent="0.3">
      <c r="I93" s="20"/>
      <c r="J93" s="20"/>
      <c r="K93" s="20"/>
      <c r="L93" s="20"/>
      <c r="M93" s="20"/>
      <c r="N93" s="20"/>
      <c r="O93" s="20"/>
      <c r="P93" s="20"/>
    </row>
    <row r="94" spans="9:16" ht="13.8" x14ac:dyDescent="0.3">
      <c r="J94" s="20"/>
      <c r="K94" s="20"/>
      <c r="L94" s="21"/>
      <c r="M94" s="22"/>
      <c r="N94" s="23"/>
      <c r="O94" s="24"/>
    </row>
    <row r="95" spans="9:16" ht="13.8" x14ac:dyDescent="0.3">
      <c r="J95" s="20"/>
      <c r="K95" s="20"/>
      <c r="L95" s="24"/>
      <c r="M95" s="22"/>
      <c r="N95" s="23"/>
      <c r="O95" s="24"/>
    </row>
    <row r="96" spans="9:16" ht="13.8" x14ac:dyDescent="0.3">
      <c r="J96" s="20"/>
      <c r="K96" s="20"/>
      <c r="L96" s="21"/>
      <c r="M96" s="22"/>
      <c r="N96" s="23"/>
      <c r="O96" s="24"/>
    </row>
    <row r="97" spans="10:15" ht="13.8" x14ac:dyDescent="0.3">
      <c r="J97" s="20"/>
      <c r="K97" s="20"/>
      <c r="L97" s="24"/>
      <c r="M97" s="22"/>
      <c r="N97" s="23"/>
      <c r="O97" s="24"/>
    </row>
    <row r="98" spans="10:15" ht="13.8" x14ac:dyDescent="0.3">
      <c r="J98" s="20"/>
      <c r="K98" s="20"/>
      <c r="L98" s="21"/>
      <c r="M98" s="22"/>
      <c r="N98" s="23"/>
      <c r="O98" s="24"/>
    </row>
    <row r="99" spans="10:15" ht="13.8" x14ac:dyDescent="0.3">
      <c r="J99" s="20"/>
      <c r="K99" s="20"/>
      <c r="L99" s="21"/>
      <c r="M99" s="22"/>
      <c r="N99" s="23"/>
      <c r="O99" s="24"/>
    </row>
    <row r="100" spans="10:15" ht="13.8" x14ac:dyDescent="0.3">
      <c r="J100" s="20"/>
      <c r="K100" s="20"/>
      <c r="L100" s="21"/>
      <c r="M100" s="22"/>
      <c r="N100" s="23"/>
      <c r="O100" s="24"/>
    </row>
    <row r="101" spans="10:15" ht="13.8" x14ac:dyDescent="0.3">
      <c r="J101" s="20"/>
      <c r="K101" s="20"/>
      <c r="L101" s="21"/>
      <c r="M101" s="22"/>
      <c r="N101" s="23"/>
      <c r="O101" s="24"/>
    </row>
    <row r="102" spans="10:15" ht="13.8" x14ac:dyDescent="0.3">
      <c r="J102" s="20"/>
      <c r="K102" s="20"/>
      <c r="L102" s="21"/>
      <c r="M102" s="22"/>
      <c r="N102" s="23"/>
      <c r="O102" s="24"/>
    </row>
    <row r="103" spans="10:15" ht="13.8" x14ac:dyDescent="0.3">
      <c r="J103" s="20"/>
      <c r="K103" s="20"/>
      <c r="L103" s="21"/>
      <c r="M103" s="22"/>
      <c r="N103" s="23"/>
      <c r="O103" s="24"/>
    </row>
    <row r="104" spans="10:15" ht="13.8" x14ac:dyDescent="0.3">
      <c r="J104" s="20"/>
      <c r="K104" s="20"/>
      <c r="L104" s="21"/>
      <c r="M104" s="22"/>
      <c r="N104" s="23"/>
      <c r="O104" s="24"/>
    </row>
    <row r="105" spans="10:15" ht="13.8" x14ac:dyDescent="0.3">
      <c r="J105" s="20"/>
      <c r="K105" s="20"/>
      <c r="L105" s="21"/>
      <c r="M105" s="22"/>
      <c r="N105" s="23"/>
      <c r="O105" s="24"/>
    </row>
    <row r="106" spans="10:15" ht="13.8" x14ac:dyDescent="0.3">
      <c r="J106" s="20"/>
      <c r="K106" s="20"/>
      <c r="L106" s="21"/>
      <c r="M106" s="22"/>
      <c r="N106" s="23"/>
      <c r="O106" s="24"/>
    </row>
    <row r="107" spans="10:15" ht="13.8" x14ac:dyDescent="0.3">
      <c r="J107" s="20"/>
      <c r="K107" s="30"/>
      <c r="L107" s="30"/>
      <c r="M107" s="30"/>
      <c r="N107" s="30"/>
      <c r="O107" s="30"/>
    </row>
    <row r="108" spans="10:15" ht="13.8" x14ac:dyDescent="0.3">
      <c r="J108" s="20"/>
      <c r="K108" s="30"/>
      <c r="L108" s="30"/>
      <c r="M108" s="30"/>
      <c r="N108" s="30"/>
      <c r="O108" s="30"/>
    </row>
    <row r="109" spans="10:15" ht="13.8" x14ac:dyDescent="0.3">
      <c r="J109" s="20"/>
      <c r="K109" s="20"/>
      <c r="L109" s="21"/>
      <c r="M109" s="22"/>
      <c r="N109" s="23"/>
      <c r="O109" s="24"/>
    </row>
    <row r="110" spans="10:15" ht="13.8" x14ac:dyDescent="0.3">
      <c r="J110" s="20"/>
      <c r="K110" s="20"/>
      <c r="L110" s="21"/>
      <c r="M110" s="22"/>
      <c r="N110" s="23"/>
      <c r="O110" s="24"/>
    </row>
    <row r="111" spans="10:15" ht="13.8" x14ac:dyDescent="0.3">
      <c r="J111" s="20"/>
      <c r="K111" s="20"/>
      <c r="L111" s="21"/>
      <c r="M111" s="22"/>
      <c r="N111" s="23"/>
      <c r="O111" s="24"/>
    </row>
    <row r="112" spans="10:15" ht="13.8" x14ac:dyDescent="0.3">
      <c r="J112" s="20"/>
      <c r="K112" s="20"/>
      <c r="L112" s="21"/>
      <c r="M112" s="22"/>
      <c r="N112" s="23"/>
      <c r="O112" s="24"/>
    </row>
    <row r="113" spans="10:15" ht="13.8" x14ac:dyDescent="0.3">
      <c r="J113" s="20"/>
      <c r="K113" s="20"/>
      <c r="L113" s="21"/>
      <c r="M113" s="22"/>
      <c r="N113" s="23"/>
      <c r="O113" s="24"/>
    </row>
    <row r="114" spans="10:15" ht="13.8" x14ac:dyDescent="0.3">
      <c r="J114" s="20"/>
      <c r="K114" s="20"/>
      <c r="L114" s="21"/>
      <c r="M114" s="22"/>
      <c r="N114" s="23"/>
      <c r="O114" s="24"/>
    </row>
    <row r="115" spans="10:15" ht="13.8" x14ac:dyDescent="0.3">
      <c r="J115" s="20"/>
      <c r="K115" s="20"/>
      <c r="L115" s="21"/>
      <c r="M115" s="22"/>
      <c r="N115" s="23"/>
      <c r="O115" s="24"/>
    </row>
    <row r="116" spans="10:15" ht="13.8" x14ac:dyDescent="0.3">
      <c r="J116" s="20"/>
      <c r="K116" s="30"/>
      <c r="L116" s="30"/>
      <c r="M116" s="30"/>
      <c r="N116" s="30"/>
      <c r="O116" s="30"/>
    </row>
    <row r="117" spans="10:15" ht="13.8" x14ac:dyDescent="0.3">
      <c r="J117" s="20"/>
      <c r="K117" s="20"/>
      <c r="L117" s="21"/>
      <c r="M117" s="22"/>
      <c r="N117" s="23"/>
      <c r="O117" s="24"/>
    </row>
    <row r="118" spans="10:15" ht="13.8" x14ac:dyDescent="0.3">
      <c r="J118" s="20"/>
      <c r="K118" s="20"/>
      <c r="L118" s="21"/>
      <c r="M118" s="22"/>
      <c r="N118" s="23"/>
      <c r="O118" s="24"/>
    </row>
    <row r="119" spans="10:15" ht="13.8" x14ac:dyDescent="0.3">
      <c r="J119" s="20"/>
      <c r="K119" s="20"/>
      <c r="L119" s="21"/>
      <c r="M119" s="22"/>
      <c r="N119" s="23"/>
      <c r="O119" s="24"/>
    </row>
    <row r="120" spans="10:15" ht="13.8" x14ac:dyDescent="0.3">
      <c r="J120" s="20"/>
      <c r="K120" s="20"/>
      <c r="L120" s="24"/>
      <c r="M120" s="22"/>
      <c r="N120" s="23"/>
      <c r="O120" s="24"/>
    </row>
    <row r="121" spans="10:15" ht="13.8" x14ac:dyDescent="0.3">
      <c r="J121" s="20"/>
      <c r="K121" s="20"/>
      <c r="L121" s="21"/>
      <c r="M121" s="22"/>
      <c r="N121" s="23"/>
      <c r="O121" s="24"/>
    </row>
    <row r="122" spans="10:15" ht="13.8" x14ac:dyDescent="0.3">
      <c r="J122" s="20"/>
      <c r="K122" s="30"/>
      <c r="L122" s="30"/>
      <c r="M122" s="30"/>
      <c r="N122" s="30"/>
      <c r="O122" s="30"/>
    </row>
    <row r="123" spans="10:15" ht="13.8" x14ac:dyDescent="0.3">
      <c r="J123" s="20"/>
      <c r="K123" s="20"/>
      <c r="L123" s="21"/>
      <c r="M123" s="22"/>
      <c r="N123" s="23"/>
      <c r="O123" s="24"/>
    </row>
    <row r="124" spans="10:15" ht="13.8" x14ac:dyDescent="0.3">
      <c r="J124" s="20"/>
      <c r="K124" s="20"/>
      <c r="L124" s="21"/>
      <c r="M124" s="22"/>
      <c r="N124" s="23"/>
      <c r="O124" s="24"/>
    </row>
    <row r="125" spans="10:15" ht="13.8" x14ac:dyDescent="0.3">
      <c r="J125" s="20"/>
      <c r="K125" s="20"/>
      <c r="L125" s="21"/>
      <c r="M125" s="22"/>
      <c r="N125" s="23"/>
      <c r="O125" s="24"/>
    </row>
    <row r="126" spans="10:15" ht="13.8" x14ac:dyDescent="0.3">
      <c r="J126" s="20"/>
      <c r="K126" s="20"/>
      <c r="L126" s="21"/>
      <c r="M126" s="22"/>
      <c r="N126" s="23"/>
      <c r="O126" s="24"/>
    </row>
    <row r="127" spans="10:15" ht="13.8" x14ac:dyDescent="0.3">
      <c r="J127" s="20"/>
      <c r="K127" s="20"/>
      <c r="L127" s="24"/>
      <c r="M127" s="22"/>
      <c r="N127" s="23"/>
      <c r="O127" s="24"/>
    </row>
    <row r="128" spans="10:15" ht="13.8" x14ac:dyDescent="0.3">
      <c r="J128" s="20"/>
      <c r="K128" s="30"/>
      <c r="L128" s="30"/>
      <c r="M128" s="30"/>
      <c r="N128" s="30"/>
      <c r="O128" s="30"/>
    </row>
    <row r="129" spans="10:15" ht="13.8" x14ac:dyDescent="0.3">
      <c r="J129" s="20"/>
      <c r="K129" s="20"/>
      <c r="L129" s="24"/>
      <c r="M129" s="22"/>
      <c r="N129" s="23"/>
      <c r="O129" s="24"/>
    </row>
    <row r="130" spans="10:15" ht="13.8" x14ac:dyDescent="0.3">
      <c r="J130" s="20"/>
      <c r="K130" s="20"/>
      <c r="L130" s="24"/>
      <c r="M130" s="22"/>
      <c r="N130" s="23"/>
      <c r="O130" s="24"/>
    </row>
    <row r="131" spans="10:15" ht="13.8" x14ac:dyDescent="0.3">
      <c r="J131" s="20"/>
      <c r="K131" s="20"/>
      <c r="L131" s="24"/>
      <c r="M131" s="22"/>
      <c r="N131" s="23"/>
      <c r="O131" s="24"/>
    </row>
    <row r="132" spans="10:15" ht="13.8" x14ac:dyDescent="0.3">
      <c r="J132" s="20"/>
      <c r="K132" s="20"/>
      <c r="L132" s="24"/>
      <c r="M132" s="22"/>
      <c r="N132" s="23"/>
      <c r="O132" s="24"/>
    </row>
    <row r="133" spans="10:15" ht="13.8" x14ac:dyDescent="0.3">
      <c r="J133" s="20"/>
      <c r="K133" s="20"/>
      <c r="L133" s="24"/>
      <c r="M133" s="22"/>
      <c r="N133" s="23"/>
      <c r="O133" s="24"/>
    </row>
    <row r="134" spans="10:15" ht="13.8" x14ac:dyDescent="0.3">
      <c r="J134" s="20"/>
      <c r="K134" s="20"/>
      <c r="L134" s="24"/>
      <c r="M134" s="22"/>
      <c r="N134" s="23"/>
      <c r="O134" s="24"/>
    </row>
    <row r="135" spans="10:15" ht="13.8" x14ac:dyDescent="0.3">
      <c r="J135" s="20"/>
      <c r="K135" s="20"/>
      <c r="L135" s="24"/>
      <c r="M135" s="22"/>
      <c r="N135" s="23"/>
      <c r="O135" s="24"/>
    </row>
    <row r="136" spans="10:15" ht="13.8" x14ac:dyDescent="0.3">
      <c r="J136" s="20"/>
      <c r="K136" s="20"/>
      <c r="L136" s="24"/>
      <c r="M136" s="22"/>
      <c r="N136" s="23"/>
      <c r="O136" s="24"/>
    </row>
    <row r="137" spans="10:15" ht="13.8" x14ac:dyDescent="0.3">
      <c r="J137" s="20"/>
      <c r="K137" s="20"/>
      <c r="L137" s="24"/>
      <c r="M137" s="22"/>
      <c r="N137" s="23"/>
      <c r="O137" s="24"/>
    </row>
    <row r="138" spans="10:15" ht="13.8" x14ac:dyDescent="0.3">
      <c r="J138" s="20"/>
      <c r="K138" s="20"/>
      <c r="L138" s="24"/>
      <c r="M138" s="22"/>
      <c r="N138" s="23"/>
      <c r="O138" s="24"/>
    </row>
    <row r="139" spans="10:15" ht="13.8" x14ac:dyDescent="0.3">
      <c r="J139" s="20"/>
      <c r="K139" s="20"/>
      <c r="L139" s="24"/>
      <c r="M139" s="22"/>
      <c r="N139" s="23"/>
      <c r="O139" s="24"/>
    </row>
    <row r="140" spans="10:15" ht="13.8" x14ac:dyDescent="0.3">
      <c r="J140" s="20"/>
      <c r="K140" s="20"/>
      <c r="L140" s="21"/>
      <c r="M140" s="22"/>
      <c r="N140" s="23"/>
      <c r="O140" s="24"/>
    </row>
    <row r="141" spans="10:15" ht="13.8" x14ac:dyDescent="0.3">
      <c r="J141" s="20"/>
      <c r="K141" s="20"/>
      <c r="L141" s="21"/>
      <c r="M141" s="22"/>
      <c r="N141" s="23"/>
      <c r="O141" s="24"/>
    </row>
    <row r="142" spans="10:15" ht="13.8" x14ac:dyDescent="0.3">
      <c r="J142" s="20"/>
      <c r="K142" s="20"/>
      <c r="L142" s="21"/>
      <c r="M142" s="22"/>
      <c r="N142" s="23"/>
      <c r="O142" s="24"/>
    </row>
    <row r="143" spans="10:15" ht="13.8" x14ac:dyDescent="0.3">
      <c r="J143" s="20"/>
      <c r="K143" s="20"/>
      <c r="L143" s="24"/>
      <c r="M143" s="22"/>
      <c r="N143" s="23"/>
      <c r="O143" s="24"/>
    </row>
    <row r="144" spans="10:15" ht="13.8" x14ac:dyDescent="0.3">
      <c r="J144" s="20"/>
      <c r="K144" s="20"/>
      <c r="L144" s="21"/>
      <c r="M144" s="22"/>
      <c r="N144" s="23"/>
      <c r="O144" s="24"/>
    </row>
    <row r="145" spans="10:15" ht="13.8" x14ac:dyDescent="0.3">
      <c r="J145" s="20"/>
      <c r="K145" s="20"/>
      <c r="L145" s="21"/>
      <c r="M145" s="22"/>
      <c r="N145" s="23"/>
      <c r="O145" s="24"/>
    </row>
    <row r="146" spans="10:15" ht="13.8" x14ac:dyDescent="0.3">
      <c r="J146" s="20"/>
      <c r="K146" s="20"/>
      <c r="L146" s="21"/>
      <c r="M146" s="22"/>
      <c r="N146" s="23"/>
      <c r="O146" s="24"/>
    </row>
    <row r="147" spans="10:15" ht="13.8" x14ac:dyDescent="0.3">
      <c r="J147" s="20"/>
      <c r="K147" s="20"/>
      <c r="L147" s="21"/>
      <c r="M147" s="22"/>
      <c r="N147" s="23"/>
      <c r="O147" s="24"/>
    </row>
    <row r="148" spans="10:15" ht="13.8" x14ac:dyDescent="0.3">
      <c r="J148" s="20"/>
      <c r="K148" s="20"/>
      <c r="L148" s="21"/>
      <c r="M148" s="22"/>
      <c r="N148" s="23"/>
      <c r="O148" s="24"/>
    </row>
    <row r="149" spans="10:15" ht="13.8" x14ac:dyDescent="0.3">
      <c r="J149" s="20"/>
      <c r="K149" s="20"/>
      <c r="L149" s="21"/>
      <c r="M149" s="22"/>
      <c r="N149" s="23"/>
      <c r="O149" s="24"/>
    </row>
    <row r="150" spans="10:15" ht="13.8" x14ac:dyDescent="0.3">
      <c r="J150" s="33"/>
      <c r="K150" s="33"/>
      <c r="L150" s="33"/>
      <c r="M150" s="34"/>
      <c r="N150" s="33"/>
      <c r="O150" s="33"/>
    </row>
  </sheetData>
  <sheetProtection algorithmName="SHA-512" hashValue="4qiqy3omNGEcxCWKEMXHWg/Ekg8ONZzLmmqzsrI3KRVEzkq3epldRb4C/NSuhPjuZcyKMsUbJZfsiGAEwDdPvQ==" saltValue="SiFyVW2DoglPMJ6UMMVtRw==" spinCount="100000" sheet="1" objects="1" scenarios="1" selectLockedCells="1" selectUnlockedCells="1"/>
  <mergeCells count="12">
    <mergeCell ref="A3:G4"/>
    <mergeCell ref="A6:G7"/>
    <mergeCell ref="E12:H12"/>
    <mergeCell ref="A69:H73"/>
    <mergeCell ref="E11:H11"/>
    <mergeCell ref="E10:H10"/>
    <mergeCell ref="E13:H13"/>
    <mergeCell ref="A28:H30"/>
    <mergeCell ref="A32:H35"/>
    <mergeCell ref="A61:H63"/>
    <mergeCell ref="A65:H66"/>
    <mergeCell ref="A19:H23"/>
  </mergeCells>
  <hyperlinks>
    <hyperlink ref="A8"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08"/>
  <sheetViews>
    <sheetView zoomScaleNormal="100" workbookViewId="0">
      <pane ySplit="5" topLeftCell="A6" activePane="bottomLeft" state="frozen"/>
      <selection pane="bottomLeft" activeCell="M2" sqref="M2"/>
    </sheetView>
  </sheetViews>
  <sheetFormatPr defaultColWidth="9.109375" defaultRowHeight="13.2" x14ac:dyDescent="0.25"/>
  <cols>
    <col min="1" max="1" width="2.6640625" style="37" customWidth="1"/>
    <col min="2" max="2" width="7.33203125" style="37" customWidth="1"/>
    <col min="3" max="4" width="9.109375" style="37" customWidth="1"/>
    <col min="5" max="5" width="10.33203125" style="37" customWidth="1"/>
    <col min="6" max="6" width="8.33203125" style="37" customWidth="1"/>
    <col min="7" max="8" width="9.109375" style="37"/>
    <col min="9" max="10" width="9.109375" style="37" customWidth="1"/>
    <col min="11" max="14" width="9.109375" style="37"/>
    <col min="15" max="15" width="7.33203125" style="37" customWidth="1"/>
    <col min="16" max="17" width="9.109375" style="37"/>
    <col min="18" max="18" width="10.88671875" style="37" customWidth="1"/>
    <col min="19" max="19" width="9.88671875" style="37" customWidth="1"/>
    <col min="20" max="20" width="13.44140625" style="37" customWidth="1"/>
    <col min="21" max="21" width="12.6640625" style="37" customWidth="1"/>
    <col min="22" max="30" width="9.109375" style="37"/>
    <col min="31" max="31" width="9.109375" style="39"/>
    <col min="32" max="56" width="9.109375" style="39" customWidth="1"/>
    <col min="57" max="57" width="9.109375" style="40" customWidth="1"/>
    <col min="58" max="67" width="9.109375" style="40"/>
    <col min="68" max="16384" width="9.109375" style="37"/>
  </cols>
  <sheetData>
    <row r="1" spans="2:87" ht="21" customHeight="1" x14ac:dyDescent="0.25">
      <c r="B1" s="35" t="s">
        <v>129</v>
      </c>
      <c r="C1" s="36"/>
      <c r="D1" s="36"/>
      <c r="AD1" s="38"/>
      <c r="BP1" s="40"/>
      <c r="BQ1" s="40"/>
      <c r="BR1" s="40"/>
      <c r="BS1" s="40"/>
      <c r="BT1" s="40"/>
      <c r="BU1" s="40"/>
      <c r="BV1" s="40"/>
      <c r="BW1" s="40"/>
      <c r="BX1" s="40"/>
      <c r="BY1" s="40"/>
      <c r="BZ1" s="40"/>
      <c r="CA1" s="40"/>
      <c r="CB1" s="40"/>
      <c r="CC1" s="40"/>
      <c r="CD1" s="40"/>
      <c r="CE1" s="40"/>
      <c r="CF1" s="40"/>
      <c r="CG1" s="40"/>
      <c r="CH1" s="40"/>
      <c r="CI1" s="40"/>
    </row>
    <row r="2" spans="2:87" ht="10.5" customHeight="1" x14ac:dyDescent="0.25">
      <c r="AD2" s="41"/>
      <c r="BP2" s="40"/>
      <c r="BQ2" s="40"/>
      <c r="BR2" s="40"/>
      <c r="BS2" s="40"/>
      <c r="BT2" s="40"/>
      <c r="BU2" s="40"/>
      <c r="BV2" s="40"/>
      <c r="BW2" s="40"/>
      <c r="BX2" s="40"/>
      <c r="BY2" s="40"/>
      <c r="BZ2" s="40"/>
      <c r="CA2" s="40"/>
      <c r="CB2" s="40"/>
      <c r="CC2" s="40"/>
      <c r="CD2" s="40"/>
      <c r="CE2" s="40"/>
      <c r="CF2" s="40"/>
      <c r="CG2" s="40"/>
      <c r="CH2" s="40"/>
      <c r="CI2" s="40"/>
    </row>
    <row r="3" spans="2:87" ht="12.7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P3" s="40"/>
      <c r="BQ3" s="40"/>
      <c r="BR3" s="40"/>
      <c r="BS3" s="40"/>
      <c r="BT3" s="40"/>
      <c r="BU3" s="40"/>
      <c r="BV3" s="40"/>
      <c r="BW3" s="40"/>
      <c r="BX3" s="40"/>
      <c r="BY3" s="40"/>
      <c r="BZ3" s="40"/>
      <c r="CA3" s="40"/>
      <c r="CB3" s="40"/>
      <c r="CC3" s="40"/>
      <c r="CD3" s="40"/>
      <c r="CE3" s="40"/>
      <c r="CF3" s="40"/>
      <c r="CG3" s="40"/>
      <c r="CH3" s="40"/>
      <c r="CI3" s="40"/>
    </row>
    <row r="4" spans="2:87" x14ac:dyDescent="0.25">
      <c r="B4" s="42"/>
      <c r="C4" s="43" t="s">
        <v>16</v>
      </c>
      <c r="D4" s="42"/>
      <c r="E4" s="42"/>
      <c r="F4" s="42"/>
      <c r="G4" s="42"/>
      <c r="H4" s="42"/>
      <c r="I4" s="42"/>
      <c r="J4" s="43"/>
      <c r="K4" s="42"/>
      <c r="L4" s="42"/>
      <c r="M4" s="42"/>
      <c r="N4" s="42"/>
      <c r="O4" s="42"/>
      <c r="P4" s="42"/>
      <c r="Q4" s="42"/>
      <c r="R4" s="42"/>
      <c r="S4" s="42"/>
      <c r="T4" s="42"/>
      <c r="U4" s="42"/>
      <c r="V4" s="42"/>
      <c r="W4" s="42"/>
      <c r="X4" s="42"/>
      <c r="Y4" s="42"/>
      <c r="Z4" s="42"/>
      <c r="AA4" s="42"/>
      <c r="AB4" s="42"/>
      <c r="AC4" s="42"/>
      <c r="BG4" s="40">
        <v>1</v>
      </c>
      <c r="BP4" s="40"/>
      <c r="BQ4" s="40"/>
      <c r="BR4" s="40"/>
      <c r="BS4" s="40"/>
      <c r="BT4" s="40"/>
      <c r="BU4" s="40"/>
      <c r="BV4" s="40"/>
      <c r="BW4" s="40"/>
      <c r="BX4" s="40"/>
      <c r="BY4" s="40"/>
      <c r="BZ4" s="40"/>
      <c r="CA4" s="40"/>
      <c r="CB4" s="40"/>
      <c r="CC4" s="40"/>
      <c r="CD4" s="40"/>
      <c r="CE4" s="40"/>
      <c r="CF4" s="40"/>
      <c r="CG4" s="40"/>
      <c r="CH4" s="40"/>
      <c r="CI4" s="40"/>
    </row>
    <row r="5" spans="2:87"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P5" s="40"/>
      <c r="BQ5" s="40"/>
      <c r="BR5" s="40"/>
      <c r="BS5" s="40"/>
      <c r="BT5" s="40"/>
      <c r="BU5" s="40"/>
      <c r="BV5" s="40"/>
      <c r="BW5" s="40"/>
      <c r="BX5" s="40"/>
      <c r="BY5" s="40"/>
      <c r="BZ5" s="40"/>
      <c r="CA5" s="40"/>
      <c r="CB5" s="40"/>
      <c r="CC5" s="40"/>
      <c r="CD5" s="40"/>
      <c r="CE5" s="40"/>
      <c r="CF5" s="40"/>
      <c r="CG5" s="40"/>
      <c r="CH5" s="40"/>
      <c r="CI5" s="40"/>
    </row>
    <row r="6" spans="2:87"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P6" s="40"/>
      <c r="BQ6" s="40"/>
      <c r="BR6" s="40"/>
      <c r="BS6" s="40"/>
      <c r="BT6" s="40"/>
      <c r="BU6" s="40"/>
      <c r="BV6" s="40"/>
      <c r="BW6" s="40"/>
      <c r="BX6" s="40"/>
      <c r="BY6" s="40"/>
      <c r="BZ6" s="40"/>
      <c r="CA6" s="40"/>
      <c r="CB6" s="40"/>
      <c r="CC6" s="40"/>
      <c r="CD6" s="40"/>
      <c r="CE6" s="40"/>
      <c r="CF6" s="40"/>
      <c r="CG6" s="40"/>
      <c r="CH6" s="40"/>
      <c r="CI6" s="40"/>
    </row>
    <row r="7" spans="2:87"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G7" s="44"/>
      <c r="BP7" s="40"/>
      <c r="BQ7" s="40"/>
      <c r="BR7" s="40"/>
      <c r="BS7" s="40"/>
      <c r="BT7" s="40"/>
      <c r="BU7" s="40"/>
      <c r="BV7" s="40"/>
      <c r="BW7" s="40"/>
      <c r="BX7" s="40"/>
      <c r="BY7" s="40"/>
      <c r="BZ7" s="40"/>
      <c r="CA7" s="40"/>
      <c r="CB7" s="40"/>
      <c r="CC7" s="40"/>
      <c r="CD7" s="40"/>
      <c r="CE7" s="40"/>
      <c r="CF7" s="40"/>
      <c r="CG7" s="40"/>
      <c r="CH7" s="40"/>
      <c r="CI7" s="40"/>
    </row>
    <row r="8" spans="2:87" ht="12" customHeight="1" x14ac:dyDescent="0.3">
      <c r="B8" s="42"/>
      <c r="C8" s="45"/>
      <c r="D8" s="42"/>
      <c r="E8" s="42"/>
      <c r="F8" s="42"/>
      <c r="G8" s="42"/>
      <c r="H8" s="42"/>
      <c r="I8" s="42"/>
      <c r="J8" s="42"/>
      <c r="K8" s="42"/>
      <c r="L8" s="42"/>
      <c r="M8" s="42"/>
      <c r="N8" s="42"/>
      <c r="O8" s="42"/>
      <c r="P8" s="45"/>
      <c r="Q8" s="42"/>
      <c r="R8" s="42"/>
      <c r="S8" s="42"/>
      <c r="T8" s="42"/>
      <c r="U8" s="42"/>
      <c r="V8" s="42"/>
      <c r="W8" s="42"/>
      <c r="X8" s="42"/>
      <c r="Y8" s="42"/>
      <c r="Z8" s="42"/>
      <c r="AA8" s="42"/>
      <c r="AB8" s="42"/>
      <c r="AC8" s="42"/>
      <c r="BG8" s="46"/>
      <c r="BP8" s="40"/>
      <c r="BQ8" s="40"/>
      <c r="BR8" s="40"/>
      <c r="BS8" s="40"/>
      <c r="BT8" s="40"/>
      <c r="BU8" s="40"/>
      <c r="BV8" s="40"/>
      <c r="BW8" s="40"/>
      <c r="BX8" s="40"/>
      <c r="BY8" s="40"/>
      <c r="BZ8" s="40"/>
      <c r="CA8" s="40"/>
      <c r="CB8" s="40"/>
      <c r="CC8" s="40"/>
      <c r="CD8" s="40"/>
      <c r="CE8" s="40"/>
      <c r="CF8" s="40"/>
      <c r="CG8" s="40"/>
      <c r="CH8" s="40"/>
      <c r="CI8" s="40"/>
    </row>
    <row r="9" spans="2:87"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G9" s="44"/>
      <c r="BP9" s="40"/>
      <c r="BQ9" s="40"/>
      <c r="BR9" s="40"/>
      <c r="BS9" s="40"/>
      <c r="BT9" s="40"/>
      <c r="BU9" s="40"/>
      <c r="BV9" s="40"/>
      <c r="BW9" s="40"/>
      <c r="BX9" s="40"/>
      <c r="BY9" s="40"/>
      <c r="BZ9" s="40"/>
      <c r="CA9" s="40"/>
      <c r="CB9" s="40"/>
      <c r="CC9" s="40"/>
      <c r="CD9" s="40"/>
      <c r="CE9" s="40"/>
      <c r="CF9" s="40"/>
      <c r="CG9" s="40"/>
      <c r="CH9" s="40"/>
      <c r="CI9" s="40"/>
    </row>
    <row r="10" spans="2:87" x14ac:dyDescent="0.25">
      <c r="B10" s="42"/>
      <c r="C10" s="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G10" s="40" t="str">
        <f>VLOOKUP($BG$4, RefCauseofDeath, 3,FALSE)</f>
        <v>Chronic rheumatic heart disease mortality, 15+ years</v>
      </c>
      <c r="BP10" s="40"/>
      <c r="BQ10" s="40"/>
      <c r="BR10" s="40"/>
      <c r="BS10" s="40"/>
      <c r="BT10" s="40"/>
      <c r="BU10" s="40"/>
      <c r="BV10" s="40"/>
      <c r="BW10" s="40"/>
      <c r="BX10" s="40"/>
      <c r="BY10" s="40"/>
      <c r="BZ10" s="40"/>
      <c r="CA10" s="40"/>
      <c r="CB10" s="40"/>
      <c r="CC10" s="40"/>
      <c r="CD10" s="40"/>
      <c r="CE10" s="40"/>
      <c r="CF10" s="40"/>
      <c r="CG10" s="40"/>
      <c r="CH10" s="40"/>
      <c r="CI10" s="40"/>
    </row>
    <row r="11" spans="2:87"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P11" s="40"/>
      <c r="BQ11" s="40"/>
      <c r="BR11" s="40"/>
      <c r="BS11" s="40"/>
      <c r="BT11" s="40"/>
      <c r="BU11" s="40"/>
      <c r="BV11" s="40"/>
      <c r="BW11" s="40"/>
      <c r="BX11" s="40"/>
      <c r="BY11" s="40"/>
      <c r="BZ11" s="40"/>
      <c r="CA11" s="40"/>
      <c r="CB11" s="40"/>
      <c r="CC11" s="40"/>
      <c r="CD11" s="40"/>
      <c r="CE11" s="40"/>
      <c r="CF11" s="40"/>
      <c r="CG11" s="40"/>
      <c r="CH11" s="40"/>
      <c r="CI11" s="40"/>
    </row>
    <row r="12" spans="2:87"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G12" s="40" t="s">
        <v>70</v>
      </c>
      <c r="BH12" s="40" t="s">
        <v>67</v>
      </c>
      <c r="BI12" s="40" t="s">
        <v>69</v>
      </c>
      <c r="BP12" s="40"/>
      <c r="BQ12" s="40"/>
      <c r="BR12" s="40"/>
      <c r="BS12" s="40"/>
      <c r="BT12" s="40"/>
      <c r="BU12" s="40"/>
      <c r="BV12" s="40"/>
      <c r="BW12" s="40"/>
      <c r="BX12" s="40"/>
      <c r="BY12" s="40"/>
      <c r="BZ12" s="40"/>
      <c r="CA12" s="40"/>
      <c r="CB12" s="40"/>
      <c r="CC12" s="40"/>
      <c r="CD12" s="40"/>
      <c r="CE12" s="40"/>
      <c r="CF12" s="40"/>
      <c r="CG12" s="40"/>
      <c r="CH12" s="40"/>
      <c r="CI12" s="40"/>
    </row>
    <row r="13" spans="2:87"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G13" s="40" t="str">
        <f>IF(BG10="Chronic rheumatic heart disease mortality, 15+ years","deaths","events")</f>
        <v>deaths</v>
      </c>
      <c r="BP13" s="40"/>
      <c r="BQ13" s="40"/>
      <c r="BR13" s="40"/>
      <c r="BS13" s="40"/>
      <c r="BT13" s="40"/>
      <c r="BU13" s="40"/>
      <c r="BV13" s="40"/>
      <c r="BW13" s="40"/>
      <c r="BX13" s="40"/>
      <c r="BY13" s="40"/>
      <c r="BZ13" s="40"/>
      <c r="CA13" s="40"/>
      <c r="CB13" s="40"/>
      <c r="CC13" s="40"/>
      <c r="CD13" s="40"/>
      <c r="CE13" s="40"/>
      <c r="CF13" s="40"/>
      <c r="CG13" s="40"/>
      <c r="CH13" s="40"/>
      <c r="CI13" s="40"/>
    </row>
    <row r="14" spans="2:87"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G14" s="48" t="str">
        <f>"Age-standardised rate ("&amp;BG13&amp;" per 100,000)"</f>
        <v>Age-standardised rate (deaths per 100,000)</v>
      </c>
      <c r="BP14" s="40"/>
      <c r="BQ14" s="40"/>
      <c r="BR14" s="40"/>
      <c r="BS14" s="40"/>
      <c r="BT14" s="40"/>
      <c r="BU14" s="40"/>
      <c r="BV14" s="40"/>
      <c r="BW14" s="40"/>
      <c r="BX14" s="40"/>
      <c r="BY14" s="40"/>
      <c r="BZ14" s="40"/>
      <c r="CA14" s="40"/>
      <c r="CB14" s="40"/>
      <c r="CC14" s="40"/>
      <c r="CD14" s="40"/>
      <c r="CE14" s="40"/>
      <c r="CF14" s="40"/>
      <c r="CG14" s="40"/>
      <c r="CH14" s="40"/>
      <c r="CI14" s="40"/>
    </row>
    <row r="15" spans="2:87"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G15" s="40" t="s">
        <v>35</v>
      </c>
      <c r="BP15" s="40"/>
      <c r="BQ15" s="40"/>
      <c r="BR15" s="40"/>
      <c r="BS15" s="40"/>
      <c r="BT15" s="40"/>
      <c r="BU15" s="40"/>
      <c r="BV15" s="40"/>
      <c r="BW15" s="40"/>
      <c r="BX15" s="40"/>
      <c r="BY15" s="40"/>
      <c r="BZ15" s="40"/>
      <c r="CA15" s="40"/>
      <c r="CB15" s="40"/>
      <c r="CC15" s="40"/>
      <c r="CD15" s="40"/>
      <c r="CE15" s="40"/>
      <c r="CF15" s="40"/>
      <c r="CG15" s="40"/>
      <c r="CH15" s="40"/>
      <c r="CI15" s="40"/>
    </row>
    <row r="16" spans="2:87"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G16" s="49" t="str">
        <f>IF(BG10="Chronic rheumatic heart disease mortality, 15+ years","Mortality Collection Data Set (MORT), Ministry of Health.","National Minimum Data Set (NMDS), Ministry of Health.")</f>
        <v>Mortality Collection Data Set (MORT), Ministry of Health.</v>
      </c>
      <c r="BP16" s="40"/>
      <c r="BQ16" s="40"/>
      <c r="BR16" s="40"/>
      <c r="BS16" s="40"/>
      <c r="BT16" s="40"/>
      <c r="BU16" s="40"/>
      <c r="BV16" s="40"/>
      <c r="BW16" s="40"/>
      <c r="BX16" s="40"/>
      <c r="BY16" s="40"/>
      <c r="BZ16" s="40"/>
      <c r="CA16" s="40"/>
      <c r="CB16" s="40"/>
      <c r="CC16" s="40"/>
      <c r="CD16" s="40"/>
      <c r="CE16" s="40"/>
      <c r="CF16" s="40"/>
      <c r="CG16" s="40"/>
      <c r="CH16" s="40"/>
      <c r="CI16" s="40"/>
    </row>
    <row r="17" spans="2:87"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G17" s="50" t="str">
        <f>"Source: "&amp;BG16</f>
        <v>Source: Mortality Collection Data Set (MORT), Ministry of Health.</v>
      </c>
      <c r="BP17" s="40"/>
      <c r="BQ17" s="40"/>
      <c r="BR17" s="40"/>
      <c r="BS17" s="40"/>
      <c r="BT17" s="40"/>
      <c r="BU17" s="40"/>
      <c r="BV17" s="40"/>
      <c r="BW17" s="40"/>
      <c r="BX17" s="40"/>
      <c r="BY17" s="40"/>
      <c r="BZ17" s="40"/>
      <c r="CA17" s="40"/>
      <c r="CB17" s="40"/>
      <c r="CC17" s="40"/>
      <c r="CD17" s="40"/>
      <c r="CE17" s="40"/>
      <c r="CF17" s="40"/>
      <c r="CG17" s="40"/>
      <c r="CH17" s="40"/>
      <c r="CI17" s="40"/>
    </row>
    <row r="18" spans="2:87"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P18" s="40"/>
      <c r="BQ18" s="40"/>
      <c r="BR18" s="40"/>
      <c r="BS18" s="40"/>
      <c r="BT18" s="40"/>
      <c r="BU18" s="40"/>
      <c r="BV18" s="40"/>
      <c r="BW18" s="40"/>
      <c r="BX18" s="40"/>
      <c r="BY18" s="40"/>
      <c r="BZ18" s="40"/>
      <c r="CA18" s="40"/>
      <c r="CB18" s="40"/>
      <c r="CC18" s="40"/>
      <c r="CD18" s="40"/>
      <c r="CE18" s="40"/>
      <c r="CF18" s="40"/>
      <c r="CG18" s="40"/>
      <c r="CH18" s="40"/>
      <c r="CI18" s="40"/>
    </row>
    <row r="19" spans="2:87"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P19" s="40"/>
      <c r="BQ19" s="40"/>
      <c r="BR19" s="40"/>
      <c r="BS19" s="40"/>
      <c r="BT19" s="40"/>
      <c r="BU19" s="40"/>
      <c r="BV19" s="40"/>
      <c r="BW19" s="40"/>
      <c r="BX19" s="40"/>
      <c r="BY19" s="40"/>
      <c r="BZ19" s="40"/>
      <c r="CA19" s="40"/>
      <c r="CB19" s="40"/>
      <c r="CC19" s="40"/>
      <c r="CD19" s="40"/>
      <c r="CE19" s="40"/>
      <c r="CF19" s="40"/>
      <c r="CG19" s="40"/>
      <c r="CH19" s="40"/>
      <c r="CI19" s="40"/>
    </row>
    <row r="20" spans="2:87"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P20" s="40"/>
      <c r="BQ20" s="40"/>
      <c r="BR20" s="40"/>
      <c r="BS20" s="40"/>
      <c r="BT20" s="40"/>
      <c r="BU20" s="40"/>
      <c r="BV20" s="40"/>
      <c r="BW20" s="40"/>
      <c r="BX20" s="40"/>
      <c r="BY20" s="40"/>
      <c r="BZ20" s="40"/>
      <c r="CA20" s="40"/>
      <c r="CB20" s="40"/>
      <c r="CC20" s="40"/>
      <c r="CD20" s="40"/>
      <c r="CE20" s="40"/>
      <c r="CF20" s="40"/>
      <c r="CG20" s="40"/>
      <c r="CH20" s="40"/>
      <c r="CI20" s="40"/>
    </row>
    <row r="21" spans="2:87"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P21" s="40"/>
      <c r="BQ21" s="40"/>
      <c r="BR21" s="40"/>
      <c r="BS21" s="40"/>
      <c r="BT21" s="40"/>
      <c r="BU21" s="40"/>
      <c r="BV21" s="40"/>
      <c r="BW21" s="40"/>
      <c r="BX21" s="40"/>
      <c r="BY21" s="40"/>
      <c r="BZ21" s="40"/>
      <c r="CA21" s="40"/>
      <c r="CB21" s="40"/>
      <c r="CC21" s="40"/>
      <c r="CD21" s="40"/>
      <c r="CE21" s="40"/>
      <c r="CF21" s="40"/>
      <c r="CG21" s="40"/>
      <c r="CH21" s="40"/>
      <c r="CI21" s="40"/>
    </row>
    <row r="22" spans="2:87"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P22" s="40"/>
      <c r="BQ22" s="40"/>
      <c r="BR22" s="40"/>
      <c r="BS22" s="40"/>
      <c r="BT22" s="40"/>
      <c r="BU22" s="40"/>
      <c r="BV22" s="40"/>
      <c r="BW22" s="40"/>
      <c r="BX22" s="40"/>
      <c r="BY22" s="40"/>
      <c r="BZ22" s="40"/>
      <c r="CA22" s="40"/>
      <c r="CB22" s="40"/>
      <c r="CC22" s="40"/>
      <c r="CD22" s="40"/>
      <c r="CE22" s="40"/>
      <c r="CF22" s="40"/>
      <c r="CG22" s="40"/>
      <c r="CH22" s="40"/>
      <c r="CI22" s="40"/>
    </row>
    <row r="23" spans="2:87"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P23" s="40"/>
      <c r="BQ23" s="40"/>
      <c r="BR23" s="40"/>
      <c r="BS23" s="40"/>
      <c r="BT23" s="40"/>
      <c r="BU23" s="40"/>
      <c r="BV23" s="40"/>
      <c r="BW23" s="40"/>
      <c r="BX23" s="40"/>
      <c r="BY23" s="40"/>
      <c r="BZ23" s="40"/>
      <c r="CA23" s="40"/>
      <c r="CB23" s="40"/>
      <c r="CC23" s="40"/>
      <c r="CD23" s="40"/>
      <c r="CE23" s="40"/>
      <c r="CF23" s="40"/>
      <c r="CG23" s="40"/>
      <c r="CH23" s="40"/>
      <c r="CI23" s="40"/>
    </row>
    <row r="24" spans="2:87"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P24" s="40"/>
      <c r="BQ24" s="40"/>
      <c r="BR24" s="40"/>
      <c r="BS24" s="40"/>
      <c r="BT24" s="40"/>
      <c r="BU24" s="40"/>
      <c r="BV24" s="40"/>
      <c r="BW24" s="40"/>
      <c r="BX24" s="40"/>
      <c r="BY24" s="40"/>
      <c r="BZ24" s="40"/>
      <c r="CA24" s="40"/>
      <c r="CB24" s="40"/>
      <c r="CC24" s="40"/>
      <c r="CD24" s="40"/>
      <c r="CE24" s="40"/>
      <c r="CF24" s="40"/>
      <c r="CG24" s="40"/>
      <c r="CH24" s="40"/>
      <c r="CI24" s="40"/>
    </row>
    <row r="25" spans="2:87"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P25" s="40"/>
      <c r="BQ25" s="40"/>
      <c r="BR25" s="40"/>
      <c r="BS25" s="40"/>
      <c r="BT25" s="40"/>
      <c r="BU25" s="40"/>
      <c r="BV25" s="40"/>
      <c r="BW25" s="40"/>
      <c r="BX25" s="40"/>
      <c r="BY25" s="40"/>
      <c r="BZ25" s="40"/>
      <c r="CA25" s="40"/>
      <c r="CB25" s="40"/>
      <c r="CC25" s="40"/>
      <c r="CD25" s="40"/>
      <c r="CE25" s="40"/>
      <c r="CF25" s="40"/>
      <c r="CG25" s="40"/>
      <c r="CH25" s="40"/>
      <c r="CI25" s="40"/>
    </row>
    <row r="26" spans="2:87"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P26" s="40"/>
      <c r="BQ26" s="40"/>
      <c r="BR26" s="40"/>
      <c r="BS26" s="40"/>
      <c r="BT26" s="40"/>
      <c r="BU26" s="40"/>
      <c r="BV26" s="40"/>
      <c r="BW26" s="40"/>
      <c r="BX26" s="40"/>
      <c r="BY26" s="40"/>
      <c r="BZ26" s="40"/>
      <c r="CA26" s="40"/>
      <c r="CB26" s="40"/>
      <c r="CC26" s="40"/>
      <c r="CD26" s="40"/>
      <c r="CE26" s="40"/>
      <c r="CF26" s="40"/>
      <c r="CG26" s="40"/>
      <c r="CH26" s="40"/>
      <c r="CI26" s="40"/>
    </row>
    <row r="27" spans="2:87"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P27" s="40"/>
      <c r="BQ27" s="40"/>
      <c r="BR27" s="40"/>
      <c r="BS27" s="40"/>
      <c r="BT27" s="40"/>
      <c r="BU27" s="40"/>
      <c r="BV27" s="40"/>
      <c r="BW27" s="40"/>
      <c r="BX27" s="40"/>
      <c r="BY27" s="40"/>
      <c r="BZ27" s="40"/>
      <c r="CA27" s="40"/>
      <c r="CB27" s="40"/>
      <c r="CC27" s="40"/>
      <c r="CD27" s="40"/>
      <c r="CE27" s="40"/>
      <c r="CF27" s="40"/>
      <c r="CG27" s="40"/>
      <c r="CH27" s="40"/>
      <c r="CI27" s="40"/>
    </row>
    <row r="28" spans="2:87"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P28" s="40"/>
      <c r="BQ28" s="40"/>
      <c r="BR28" s="40"/>
      <c r="BS28" s="40"/>
      <c r="BT28" s="40"/>
      <c r="BU28" s="40"/>
      <c r="BV28" s="40"/>
      <c r="BW28" s="40"/>
      <c r="BX28" s="40"/>
      <c r="BY28" s="40"/>
      <c r="BZ28" s="40"/>
      <c r="CA28" s="40"/>
      <c r="CB28" s="40"/>
      <c r="CC28" s="40"/>
      <c r="CD28" s="40"/>
      <c r="CE28" s="40"/>
      <c r="CF28" s="40"/>
      <c r="CG28" s="40"/>
      <c r="CH28" s="40"/>
      <c r="CI28" s="40"/>
    </row>
    <row r="29" spans="2:87" x14ac:dyDescent="0.25">
      <c r="B29" s="51"/>
      <c r="C29" s="51"/>
      <c r="D29" s="51"/>
      <c r="E29" s="51"/>
      <c r="F29" s="51"/>
      <c r="G29" s="51"/>
      <c r="H29" s="51"/>
      <c r="I29" s="42"/>
      <c r="J29" s="42"/>
      <c r="K29" s="42"/>
      <c r="L29" s="42"/>
      <c r="M29" s="42"/>
      <c r="N29" s="42"/>
      <c r="O29" s="42"/>
      <c r="P29" s="42"/>
      <c r="Q29" s="42"/>
      <c r="R29" s="42"/>
      <c r="S29" s="42"/>
      <c r="T29" s="42"/>
      <c r="U29" s="42"/>
      <c r="V29" s="42"/>
      <c r="W29" s="42"/>
      <c r="X29" s="42"/>
      <c r="Y29" s="42"/>
      <c r="Z29" s="42"/>
      <c r="AA29" s="42"/>
      <c r="AB29" s="42"/>
      <c r="AC29" s="42"/>
      <c r="BG29" s="40" t="str">
        <f>VLOOKUP(BG4, RefCauseofDeath, 3, FALSE)</f>
        <v>Chronic rheumatic heart disease mortality, 15+ years</v>
      </c>
      <c r="BP29" s="40"/>
      <c r="BQ29" s="40"/>
      <c r="BR29" s="40"/>
      <c r="BS29" s="40"/>
      <c r="BT29" s="40"/>
      <c r="BU29" s="40"/>
      <c r="BV29" s="40"/>
      <c r="BW29" s="40"/>
      <c r="BX29" s="40"/>
      <c r="BY29" s="40"/>
      <c r="BZ29" s="40"/>
      <c r="CA29" s="40"/>
      <c r="CB29" s="40"/>
      <c r="CC29" s="40"/>
      <c r="CD29" s="40"/>
      <c r="CE29" s="40"/>
      <c r="CF29" s="40"/>
      <c r="CG29" s="40"/>
      <c r="CH29" s="40"/>
      <c r="CI29" s="40"/>
    </row>
    <row r="30" spans="2:87" ht="11.25" customHeight="1" x14ac:dyDescent="0.25">
      <c r="B30" s="51"/>
      <c r="C30" s="51"/>
      <c r="D30" s="51"/>
      <c r="E30" s="51"/>
      <c r="F30" s="51"/>
      <c r="G30" s="51"/>
      <c r="H30" s="51"/>
      <c r="I30" s="42"/>
      <c r="J30" s="42"/>
      <c r="K30" s="42"/>
      <c r="L30" s="42"/>
      <c r="M30" s="42"/>
      <c r="N30" s="42"/>
      <c r="O30" s="42"/>
      <c r="P30" s="42"/>
      <c r="Q30" s="42"/>
      <c r="R30" s="42"/>
      <c r="S30" s="42"/>
      <c r="T30" s="42"/>
      <c r="U30" s="42"/>
      <c r="V30" s="42"/>
      <c r="W30" s="42"/>
      <c r="X30" s="42"/>
      <c r="Y30" s="42"/>
      <c r="Z30" s="42"/>
      <c r="AA30" s="42"/>
      <c r="AB30" s="42"/>
      <c r="AC30" s="42"/>
      <c r="BP30" s="40"/>
      <c r="BQ30" s="40"/>
      <c r="BR30" s="40"/>
      <c r="BS30" s="40"/>
      <c r="BT30" s="40"/>
      <c r="BU30" s="40"/>
      <c r="BV30" s="40"/>
      <c r="BW30" s="40"/>
      <c r="BX30" s="40"/>
      <c r="BY30" s="40"/>
      <c r="BZ30" s="40"/>
      <c r="CA30" s="40"/>
      <c r="CB30" s="40"/>
      <c r="CC30" s="40"/>
      <c r="CD30" s="40"/>
      <c r="CE30" s="40"/>
      <c r="CF30" s="40"/>
      <c r="CG30" s="40"/>
      <c r="CH30" s="40"/>
      <c r="CI30" s="40"/>
    </row>
    <row r="31" spans="2:87" s="52" customFormat="1" x14ac:dyDescent="0.25">
      <c r="B31" s="51"/>
      <c r="C31" s="51"/>
      <c r="D31" s="51"/>
      <c r="E31" s="51"/>
      <c r="F31" s="51"/>
      <c r="G31" s="51"/>
      <c r="H31" s="51"/>
      <c r="I31" s="43"/>
      <c r="J31" s="43"/>
      <c r="K31" s="43"/>
      <c r="L31" s="43"/>
      <c r="M31" s="43"/>
      <c r="N31" s="43"/>
      <c r="O31" s="43"/>
      <c r="P31" s="43"/>
      <c r="Q31" s="43"/>
      <c r="R31" s="43"/>
      <c r="S31" s="43"/>
      <c r="T31" s="43"/>
      <c r="U31" s="43"/>
      <c r="V31" s="43"/>
      <c r="W31" s="43"/>
      <c r="X31" s="43"/>
      <c r="Y31" s="43"/>
      <c r="Z31" s="43"/>
      <c r="AA31" s="43"/>
      <c r="AB31" s="43"/>
      <c r="AC31" s="4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48"/>
      <c r="BF31" s="48"/>
      <c r="BG31" s="48" t="s">
        <v>25</v>
      </c>
      <c r="BH31" s="48"/>
      <c r="BI31" s="48"/>
      <c r="BJ31" s="48"/>
      <c r="BK31" s="48"/>
      <c r="BL31" s="48"/>
      <c r="BM31" s="48"/>
      <c r="BN31" s="48"/>
      <c r="BO31" s="48"/>
      <c r="BP31" s="48"/>
      <c r="BQ31" s="48"/>
      <c r="BR31" s="48"/>
      <c r="BS31" s="48"/>
      <c r="BT31" s="48" t="s">
        <v>37</v>
      </c>
      <c r="BU31" s="48"/>
      <c r="BV31" s="48"/>
      <c r="BW31" s="48"/>
      <c r="BX31" s="48"/>
      <c r="BY31" s="48"/>
      <c r="BZ31" s="48"/>
      <c r="CA31" s="48"/>
      <c r="CB31" s="48"/>
      <c r="CC31" s="48"/>
      <c r="CD31" s="48"/>
      <c r="CE31" s="48"/>
      <c r="CF31" s="48"/>
      <c r="CG31" s="48"/>
      <c r="CH31" s="48"/>
      <c r="CI31" s="48"/>
    </row>
    <row r="32" spans="2:87" ht="7.5" customHeight="1" x14ac:dyDescent="0.25">
      <c r="B32" s="51"/>
      <c r="C32" s="51"/>
      <c r="D32" s="51"/>
      <c r="E32" s="51"/>
      <c r="F32" s="51"/>
      <c r="G32" s="51"/>
      <c r="H32" s="51"/>
      <c r="I32" s="42"/>
      <c r="J32" s="42"/>
      <c r="K32" s="42"/>
      <c r="L32" s="42"/>
      <c r="M32" s="42"/>
      <c r="N32" s="42"/>
      <c r="O32" s="42"/>
      <c r="P32" s="42"/>
      <c r="Q32" s="42"/>
      <c r="R32" s="42"/>
      <c r="S32" s="42"/>
      <c r="T32" s="42"/>
      <c r="U32" s="42"/>
      <c r="V32" s="42"/>
      <c r="W32" s="42"/>
      <c r="X32" s="42"/>
      <c r="Y32" s="42"/>
      <c r="Z32" s="42"/>
      <c r="AA32" s="42"/>
      <c r="AB32" s="42"/>
      <c r="AC32" s="42"/>
      <c r="BP32" s="40"/>
      <c r="BQ32" s="40"/>
      <c r="BR32" s="40"/>
      <c r="BS32" s="40"/>
      <c r="BT32" s="40"/>
      <c r="BU32" s="40"/>
      <c r="BV32" s="40"/>
      <c r="BW32" s="40"/>
      <c r="BX32" s="40"/>
      <c r="BY32" s="40"/>
      <c r="BZ32" s="40"/>
      <c r="CA32" s="40"/>
      <c r="CB32" s="40"/>
      <c r="CC32" s="40"/>
      <c r="CD32" s="40"/>
      <c r="CE32" s="40"/>
      <c r="CF32" s="40"/>
      <c r="CG32" s="40"/>
      <c r="CH32" s="40"/>
      <c r="CI32" s="40"/>
    </row>
    <row r="33" spans="2:87" s="58" customFormat="1" ht="26.25" customHeight="1" x14ac:dyDescent="0.3">
      <c r="B33" s="51"/>
      <c r="C33" s="54"/>
      <c r="D33" s="55"/>
      <c r="E33" s="55"/>
      <c r="F33" s="55"/>
      <c r="G33" s="55"/>
      <c r="H33" s="55"/>
      <c r="I33" s="56"/>
      <c r="J33" s="56"/>
      <c r="K33" s="56"/>
      <c r="L33" s="56"/>
      <c r="M33" s="56"/>
      <c r="N33" s="56"/>
      <c r="O33" s="56"/>
      <c r="P33" s="57"/>
      <c r="Q33" s="54"/>
      <c r="R33" s="42"/>
      <c r="S33" s="42"/>
      <c r="T33" s="42"/>
      <c r="U33" s="42"/>
      <c r="V33" s="42"/>
      <c r="W33" s="51"/>
      <c r="X33" s="51"/>
      <c r="Y33" s="51"/>
      <c r="Z33" s="51"/>
      <c r="AA33" s="51"/>
      <c r="AB33" s="51"/>
      <c r="AC33" s="51"/>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60"/>
      <c r="BF33" s="60"/>
      <c r="BG33" s="60"/>
      <c r="BH33" s="60" t="s">
        <v>8</v>
      </c>
      <c r="BI33" s="60" t="s">
        <v>11</v>
      </c>
      <c r="BJ33" s="60" t="s">
        <v>133</v>
      </c>
      <c r="BK33" s="60" t="s">
        <v>13</v>
      </c>
      <c r="BL33" s="60"/>
      <c r="BM33" s="60" t="s">
        <v>11</v>
      </c>
      <c r="BN33" s="60" t="s">
        <v>11</v>
      </c>
      <c r="BO33" s="60"/>
      <c r="BP33" s="60" t="s">
        <v>12</v>
      </c>
      <c r="BQ33" s="60" t="s">
        <v>12</v>
      </c>
      <c r="BR33" s="60"/>
      <c r="BS33" s="60"/>
      <c r="BT33" s="60"/>
      <c r="BU33" s="60" t="s">
        <v>8</v>
      </c>
      <c r="BV33" s="60" t="s">
        <v>135</v>
      </c>
      <c r="BW33" s="60"/>
      <c r="BX33" s="60" t="s">
        <v>13</v>
      </c>
      <c r="BY33" s="60"/>
      <c r="BZ33" s="60"/>
      <c r="CA33" s="60"/>
      <c r="CB33" s="60"/>
      <c r="CC33" s="40" t="s">
        <v>38</v>
      </c>
      <c r="CD33" s="60"/>
      <c r="CE33" s="60"/>
      <c r="CF33" s="60"/>
      <c r="CG33" s="60"/>
      <c r="CH33" s="60"/>
      <c r="CI33" s="60"/>
    </row>
    <row r="34" spans="2:87" ht="12" customHeight="1" x14ac:dyDescent="0.25">
      <c r="B34" s="42"/>
      <c r="C34" s="42"/>
      <c r="D34" s="42"/>
      <c r="E34" s="42"/>
      <c r="F34" s="42"/>
      <c r="G34" s="42"/>
      <c r="H34" s="42"/>
      <c r="I34" s="42"/>
      <c r="J34" s="42"/>
      <c r="K34" s="42"/>
      <c r="L34" s="42"/>
      <c r="M34" s="42"/>
      <c r="N34" s="42"/>
      <c r="O34" s="42"/>
      <c r="P34" s="61"/>
      <c r="Q34" s="42"/>
      <c r="R34" s="42"/>
      <c r="S34" s="42"/>
      <c r="T34" s="42"/>
      <c r="U34" s="42"/>
      <c r="V34" s="42"/>
      <c r="W34" s="42"/>
      <c r="X34" s="42"/>
      <c r="Y34" s="42"/>
      <c r="Z34" s="42"/>
      <c r="AA34" s="42"/>
      <c r="AB34" s="42"/>
      <c r="AC34" s="42"/>
      <c r="BM34" s="40" t="s">
        <v>27</v>
      </c>
      <c r="BN34" s="40" t="s">
        <v>26</v>
      </c>
      <c r="BP34" s="40" t="s">
        <v>27</v>
      </c>
      <c r="BQ34" s="40" t="s">
        <v>26</v>
      </c>
      <c r="BR34" s="40"/>
      <c r="BS34" s="40"/>
      <c r="BT34" s="40"/>
      <c r="BU34" s="40"/>
      <c r="BV34" s="40"/>
      <c r="BW34" s="40"/>
      <c r="BX34" s="40"/>
      <c r="BY34" s="40"/>
      <c r="BZ34" s="40" t="s">
        <v>27</v>
      </c>
      <c r="CA34" s="40" t="s">
        <v>26</v>
      </c>
      <c r="CB34" s="40"/>
      <c r="CC34" s="40"/>
      <c r="CD34" s="40"/>
      <c r="CE34" s="40"/>
      <c r="CF34" s="40"/>
      <c r="CG34" s="40"/>
      <c r="CH34" s="40"/>
      <c r="CI34" s="40"/>
    </row>
    <row r="35" spans="2:87" x14ac:dyDescent="0.25">
      <c r="B35" s="42"/>
      <c r="C35" s="62"/>
      <c r="D35" s="63"/>
      <c r="E35" s="64"/>
      <c r="F35" s="64"/>
      <c r="G35" s="63"/>
      <c r="H35" s="64"/>
      <c r="I35" s="64"/>
      <c r="J35" s="42"/>
      <c r="K35" s="42"/>
      <c r="L35" s="42"/>
      <c r="M35" s="42"/>
      <c r="N35" s="42"/>
      <c r="O35" s="42"/>
      <c r="P35" s="42"/>
      <c r="Q35" s="61"/>
      <c r="R35" s="65"/>
      <c r="S35" s="66"/>
      <c r="T35" s="66"/>
      <c r="U35" s="42"/>
      <c r="V35" s="42"/>
      <c r="W35" s="42"/>
      <c r="X35" s="42"/>
      <c r="Y35" s="42"/>
      <c r="Z35" s="42"/>
      <c r="AA35" s="42"/>
      <c r="AB35" s="42"/>
      <c r="AC35" s="42"/>
      <c r="BG35" s="67">
        <v>1995</v>
      </c>
      <c r="BH35" s="40" t="s">
        <v>105</v>
      </c>
      <c r="BI35" s="60" t="str">
        <f t="shared" ref="BI35:BI54" si="0">IFERROR(VALUE(FIXED(VLOOKUP($BG35&amp;$BG$29&amp;$BG$12&amp;"Maori",ethnicdata,7,FALSE),1)),"N/A")</f>
        <v>N/A</v>
      </c>
      <c r="BJ35" s="60" t="str">
        <f t="shared" ref="BJ35:BJ54" si="1">IFERROR(VALUE(FIXED(VLOOKUP($BG35&amp;$BG$29&amp;$BG$12&amp;"nonMaori",ethnicdata,7,FALSE),1)),"N/A")</f>
        <v>N/A</v>
      </c>
      <c r="BK35" s="60">
        <f>MAX(BI35:BJ104)</f>
        <v>10.9</v>
      </c>
      <c r="BM35" s="68">
        <f t="shared" ref="BM35:BM54" si="2">D39-E39</f>
        <v>0</v>
      </c>
      <c r="BN35" s="68">
        <f t="shared" ref="BN35:BN54" si="3">F39-D39</f>
        <v>0</v>
      </c>
      <c r="BP35" s="68">
        <f t="shared" ref="BP35:BP54" si="4">G39-H39</f>
        <v>0</v>
      </c>
      <c r="BQ35" s="68">
        <f t="shared" ref="BQ35:BQ54" si="5">I39-G39</f>
        <v>0</v>
      </c>
      <c r="BR35" s="40"/>
      <c r="BS35" s="40"/>
      <c r="BT35" s="67">
        <v>1995</v>
      </c>
      <c r="BU35" s="40" t="s">
        <v>105</v>
      </c>
      <c r="BV35" s="69" t="str">
        <f t="shared" ref="BV35:BV54" si="6">IFERROR(VALUE(FIXED(VLOOKUP($BT35&amp;$BG$29&amp;$BG$12&amp;"Maori",ethnicdata,10,FALSE),2)),"N/A")</f>
        <v>N/A</v>
      </c>
      <c r="BW35" s="60"/>
      <c r="BX35" s="70">
        <f>MAX(BV35:BV104)</f>
        <v>12.14</v>
      </c>
      <c r="BY35" s="40"/>
      <c r="BZ35" s="70">
        <f t="shared" ref="BZ35:BZ54" si="7">R39-S39</f>
        <v>0</v>
      </c>
      <c r="CA35" s="70">
        <f t="shared" ref="CA35:CA54" si="8">T39-R39</f>
        <v>0</v>
      </c>
      <c r="CB35" s="40"/>
      <c r="CC35" s="60">
        <v>1</v>
      </c>
      <c r="CD35" s="40"/>
      <c r="CE35" s="40"/>
      <c r="CF35" s="40"/>
      <c r="CG35" s="40"/>
      <c r="CH35" s="40"/>
      <c r="CI35" s="40"/>
    </row>
    <row r="36" spans="2:87" x14ac:dyDescent="0.25">
      <c r="B36" s="42"/>
      <c r="C36" s="62"/>
      <c r="D36" s="63"/>
      <c r="E36" s="64"/>
      <c r="F36" s="64"/>
      <c r="G36" s="63"/>
      <c r="H36" s="64"/>
      <c r="I36" s="64"/>
      <c r="J36" s="42"/>
      <c r="K36" s="42"/>
      <c r="L36" s="42"/>
      <c r="M36" s="42"/>
      <c r="N36" s="42"/>
      <c r="O36" s="42"/>
      <c r="P36" s="42"/>
      <c r="Q36" s="62"/>
      <c r="R36" s="65"/>
      <c r="S36" s="66"/>
      <c r="T36" s="66"/>
      <c r="U36" s="42"/>
      <c r="V36" s="42"/>
      <c r="W36" s="42"/>
      <c r="X36" s="42"/>
      <c r="Y36" s="42"/>
      <c r="Z36" s="42"/>
      <c r="AA36" s="42"/>
      <c r="AB36" s="42"/>
      <c r="AC36" s="42"/>
      <c r="BF36" s="40" t="s">
        <v>5</v>
      </c>
      <c r="BG36" s="67">
        <v>1996</v>
      </c>
      <c r="BH36" s="40" t="s">
        <v>71</v>
      </c>
      <c r="BI36" s="60" t="str">
        <f t="shared" si="0"/>
        <v>N/A</v>
      </c>
      <c r="BJ36" s="60" t="str">
        <f t="shared" si="1"/>
        <v>N/A</v>
      </c>
      <c r="BK36" s="60">
        <f>MIN(BI35:BJ104)</f>
        <v>0.5</v>
      </c>
      <c r="BM36" s="68">
        <f t="shared" si="2"/>
        <v>0</v>
      </c>
      <c r="BN36" s="68">
        <f t="shared" si="3"/>
        <v>0</v>
      </c>
      <c r="BP36" s="68">
        <f t="shared" si="4"/>
        <v>0</v>
      </c>
      <c r="BQ36" s="68">
        <f t="shared" si="5"/>
        <v>0</v>
      </c>
      <c r="BR36" s="40"/>
      <c r="BS36" s="40" t="s">
        <v>5</v>
      </c>
      <c r="BT36" s="67">
        <v>1996</v>
      </c>
      <c r="BU36" s="40" t="s">
        <v>71</v>
      </c>
      <c r="BV36" s="69" t="str">
        <f t="shared" si="6"/>
        <v>N/A</v>
      </c>
      <c r="BW36" s="60"/>
      <c r="BX36" s="70">
        <f>MIN(BV35:BV104)</f>
        <v>7.41</v>
      </c>
      <c r="BY36" s="40"/>
      <c r="BZ36" s="70">
        <f t="shared" si="7"/>
        <v>0</v>
      </c>
      <c r="CA36" s="70">
        <f t="shared" si="8"/>
        <v>0</v>
      </c>
      <c r="CB36" s="40"/>
      <c r="CC36" s="60">
        <v>1</v>
      </c>
      <c r="CD36" s="40"/>
      <c r="CE36" s="40"/>
      <c r="CF36" s="40"/>
      <c r="CG36" s="40"/>
      <c r="CH36" s="40"/>
      <c r="CI36" s="40"/>
    </row>
    <row r="37" spans="2:87" x14ac:dyDescent="0.25">
      <c r="B37" s="42"/>
      <c r="C37" s="61"/>
      <c r="D37" s="63"/>
      <c r="E37" s="64"/>
      <c r="F37" s="64"/>
      <c r="G37" s="63"/>
      <c r="H37" s="64"/>
      <c r="I37" s="64"/>
      <c r="J37" s="42"/>
      <c r="K37" s="42"/>
      <c r="L37" s="42"/>
      <c r="M37" s="42"/>
      <c r="N37" s="42"/>
      <c r="O37" s="42"/>
      <c r="P37" s="42"/>
      <c r="Q37" s="61"/>
      <c r="R37" s="65"/>
      <c r="S37" s="66"/>
      <c r="T37" s="66"/>
      <c r="U37" s="42"/>
      <c r="V37" s="42"/>
      <c r="W37" s="42"/>
      <c r="X37" s="42"/>
      <c r="Y37" s="42"/>
      <c r="Z37" s="42"/>
      <c r="AA37" s="42"/>
      <c r="AB37" s="42"/>
      <c r="AC37" s="42"/>
      <c r="BG37" s="67">
        <v>1997</v>
      </c>
      <c r="BH37" s="40" t="s">
        <v>72</v>
      </c>
      <c r="BI37" s="60" t="str">
        <f t="shared" si="0"/>
        <v>N/A</v>
      </c>
      <c r="BJ37" s="60" t="str">
        <f t="shared" si="1"/>
        <v>N/A</v>
      </c>
      <c r="BK37" s="60"/>
      <c r="BM37" s="68">
        <f t="shared" si="2"/>
        <v>0</v>
      </c>
      <c r="BN37" s="68">
        <f t="shared" si="3"/>
        <v>0</v>
      </c>
      <c r="BP37" s="68">
        <f t="shared" si="4"/>
        <v>0</v>
      </c>
      <c r="BQ37" s="68">
        <f t="shared" si="5"/>
        <v>0</v>
      </c>
      <c r="BR37" s="40"/>
      <c r="BS37" s="40"/>
      <c r="BT37" s="67">
        <v>1997</v>
      </c>
      <c r="BU37" s="40" t="s">
        <v>72</v>
      </c>
      <c r="BV37" s="69" t="str">
        <f t="shared" si="6"/>
        <v>N/A</v>
      </c>
      <c r="BW37" s="60"/>
      <c r="BX37" s="60"/>
      <c r="BY37" s="40"/>
      <c r="BZ37" s="70">
        <f t="shared" si="7"/>
        <v>0</v>
      </c>
      <c r="CA37" s="70">
        <f t="shared" si="8"/>
        <v>0</v>
      </c>
      <c r="CB37" s="40"/>
      <c r="CC37" s="60">
        <v>1</v>
      </c>
      <c r="CD37" s="40"/>
      <c r="CE37" s="40"/>
      <c r="CF37" s="40"/>
      <c r="CG37" s="40"/>
      <c r="CH37" s="40"/>
      <c r="CI37" s="40"/>
    </row>
    <row r="38" spans="2:87" ht="15.6" x14ac:dyDescent="0.25">
      <c r="B38" s="42"/>
      <c r="C38" s="71" t="str">
        <f>VLOOKUP(BG4, RefCauseofDeath, 3, FALSE)</f>
        <v>Chronic rheumatic heart disease mortality, 15+ years</v>
      </c>
      <c r="D38" s="72"/>
      <c r="E38" s="72"/>
      <c r="F38" s="72"/>
      <c r="G38" s="72"/>
      <c r="H38" s="72"/>
      <c r="I38" s="72"/>
      <c r="J38" s="42"/>
      <c r="K38" s="42"/>
      <c r="L38" s="42"/>
      <c r="M38" s="42"/>
      <c r="N38" s="42"/>
      <c r="O38" s="42"/>
      <c r="P38" s="42"/>
      <c r="Q38" s="73" t="str">
        <f>VLOOKUP(BG4, RefCauseofDeath,3,FALSE)</f>
        <v>Chronic rheumatic heart disease mortality, 15+ years</v>
      </c>
      <c r="R38" s="74"/>
      <c r="S38" s="74"/>
      <c r="T38" s="74"/>
      <c r="U38" s="42"/>
      <c r="V38" s="42"/>
      <c r="W38" s="42"/>
      <c r="X38" s="42"/>
      <c r="Y38" s="42"/>
      <c r="Z38" s="42"/>
      <c r="AA38" s="42"/>
      <c r="AB38" s="42"/>
      <c r="AC38" s="42"/>
      <c r="BG38" s="67">
        <v>1998</v>
      </c>
      <c r="BH38" s="40" t="s">
        <v>73</v>
      </c>
      <c r="BI38" s="60" t="str">
        <f t="shared" si="0"/>
        <v>N/A</v>
      </c>
      <c r="BJ38" s="60" t="str">
        <f t="shared" si="1"/>
        <v>N/A</v>
      </c>
      <c r="BK38" s="60"/>
      <c r="BM38" s="68">
        <f t="shared" si="2"/>
        <v>0</v>
      </c>
      <c r="BN38" s="68">
        <f t="shared" si="3"/>
        <v>0</v>
      </c>
      <c r="BP38" s="68">
        <f t="shared" si="4"/>
        <v>0</v>
      </c>
      <c r="BQ38" s="68">
        <f t="shared" si="5"/>
        <v>0</v>
      </c>
      <c r="BR38" s="40"/>
      <c r="BS38" s="40"/>
      <c r="BT38" s="67">
        <v>1998</v>
      </c>
      <c r="BU38" s="40" t="s">
        <v>73</v>
      </c>
      <c r="BV38" s="69" t="str">
        <f t="shared" si="6"/>
        <v>N/A</v>
      </c>
      <c r="BW38" s="60"/>
      <c r="BX38" s="60"/>
      <c r="BY38" s="40"/>
      <c r="BZ38" s="70">
        <f t="shared" si="7"/>
        <v>0</v>
      </c>
      <c r="CA38" s="70">
        <f t="shared" si="8"/>
        <v>0</v>
      </c>
      <c r="CB38" s="40"/>
      <c r="CC38" s="60">
        <v>1</v>
      </c>
      <c r="CD38" s="40"/>
      <c r="CE38" s="40"/>
      <c r="CF38" s="40"/>
      <c r="CG38" s="40"/>
      <c r="CH38" s="40"/>
      <c r="CI38" s="40"/>
    </row>
    <row r="39" spans="2:87" x14ac:dyDescent="0.25">
      <c r="B39" s="42"/>
      <c r="C39" s="61"/>
      <c r="D39" s="75"/>
      <c r="E39" s="76"/>
      <c r="F39" s="76"/>
      <c r="G39" s="75"/>
      <c r="H39" s="76"/>
      <c r="I39" s="76"/>
      <c r="J39" s="42"/>
      <c r="K39" s="42"/>
      <c r="L39" s="42"/>
      <c r="M39" s="42"/>
      <c r="N39" s="42"/>
      <c r="O39" s="42"/>
      <c r="P39" s="42"/>
      <c r="Q39" s="42"/>
      <c r="R39" s="75"/>
      <c r="S39" s="76"/>
      <c r="T39" s="76"/>
      <c r="U39" s="42"/>
      <c r="V39" s="42"/>
      <c r="W39" s="42"/>
      <c r="X39" s="42"/>
      <c r="Y39" s="42"/>
      <c r="Z39" s="42"/>
      <c r="AA39" s="42"/>
      <c r="AB39" s="42"/>
      <c r="AC39" s="42"/>
      <c r="BG39" s="67">
        <v>1999</v>
      </c>
      <c r="BH39" s="40" t="s">
        <v>74</v>
      </c>
      <c r="BI39" s="60" t="str">
        <f t="shared" si="0"/>
        <v>N/A</v>
      </c>
      <c r="BJ39" s="60" t="str">
        <f t="shared" si="1"/>
        <v>N/A</v>
      </c>
      <c r="BK39" s="60"/>
      <c r="BM39" s="68" t="e">
        <f t="shared" si="2"/>
        <v>#VALUE!</v>
      </c>
      <c r="BN39" s="68" t="e">
        <f t="shared" si="3"/>
        <v>#VALUE!</v>
      </c>
      <c r="BP39" s="68" t="e">
        <f t="shared" si="4"/>
        <v>#VALUE!</v>
      </c>
      <c r="BQ39" s="68" t="e">
        <f t="shared" si="5"/>
        <v>#VALUE!</v>
      </c>
      <c r="BR39" s="40"/>
      <c r="BS39" s="40"/>
      <c r="BT39" s="67">
        <v>1999</v>
      </c>
      <c r="BU39" s="40" t="s">
        <v>74</v>
      </c>
      <c r="BV39" s="69" t="str">
        <f t="shared" si="6"/>
        <v>N/A</v>
      </c>
      <c r="BW39" s="60"/>
      <c r="BX39" s="60"/>
      <c r="BY39" s="40"/>
      <c r="BZ39" s="70" t="e">
        <f t="shared" si="7"/>
        <v>#VALUE!</v>
      </c>
      <c r="CA39" s="70" t="e">
        <f t="shared" si="8"/>
        <v>#VALUE!</v>
      </c>
      <c r="CB39" s="40"/>
      <c r="CC39" s="60">
        <v>1</v>
      </c>
      <c r="CD39" s="40"/>
      <c r="CE39" s="40"/>
      <c r="CF39" s="40"/>
      <c r="CG39" s="40"/>
      <c r="CH39" s="40"/>
      <c r="CI39" s="40"/>
    </row>
    <row r="40" spans="2:87" x14ac:dyDescent="0.25">
      <c r="B40" s="42"/>
      <c r="C40" s="42"/>
      <c r="D40" s="63"/>
      <c r="E40" s="64"/>
      <c r="F40" s="64"/>
      <c r="G40" s="63"/>
      <c r="H40" s="64"/>
      <c r="I40" s="64"/>
      <c r="J40" s="42"/>
      <c r="K40" s="42"/>
      <c r="L40" s="42"/>
      <c r="M40" s="42"/>
      <c r="N40" s="42"/>
      <c r="O40" s="42"/>
      <c r="P40" s="42"/>
      <c r="Q40" s="42"/>
      <c r="R40" s="65"/>
      <c r="S40" s="66"/>
      <c r="T40" s="66"/>
      <c r="U40" s="77"/>
      <c r="V40" s="42"/>
      <c r="W40" s="42"/>
      <c r="X40" s="42"/>
      <c r="Y40" s="42"/>
      <c r="Z40" s="42"/>
      <c r="AA40" s="42"/>
      <c r="AB40" s="42"/>
      <c r="AC40" s="42"/>
      <c r="BG40" s="67">
        <v>2000</v>
      </c>
      <c r="BH40" s="60" t="s">
        <v>75</v>
      </c>
      <c r="BI40" s="60" t="str">
        <f t="shared" si="0"/>
        <v>N/A</v>
      </c>
      <c r="BJ40" s="60" t="str">
        <f t="shared" si="1"/>
        <v>N/A</v>
      </c>
      <c r="BK40" s="60"/>
      <c r="BM40" s="68" t="e">
        <f t="shared" si="2"/>
        <v>#VALUE!</v>
      </c>
      <c r="BN40" s="68" t="e">
        <f t="shared" si="3"/>
        <v>#VALUE!</v>
      </c>
      <c r="BP40" s="68" t="e">
        <f t="shared" si="4"/>
        <v>#VALUE!</v>
      </c>
      <c r="BQ40" s="68" t="e">
        <f t="shared" si="5"/>
        <v>#VALUE!</v>
      </c>
      <c r="BR40" s="40"/>
      <c r="BS40" s="40"/>
      <c r="BT40" s="67">
        <v>2000</v>
      </c>
      <c r="BU40" s="60" t="s">
        <v>75</v>
      </c>
      <c r="BV40" s="69" t="str">
        <f t="shared" si="6"/>
        <v>N/A</v>
      </c>
      <c r="BW40" s="60"/>
      <c r="BX40" s="60"/>
      <c r="BY40" s="40"/>
      <c r="BZ40" s="70" t="e">
        <f t="shared" si="7"/>
        <v>#VALUE!</v>
      </c>
      <c r="CA40" s="70" t="e">
        <f t="shared" si="8"/>
        <v>#VALUE!</v>
      </c>
      <c r="CB40" s="40"/>
      <c r="CC40" s="60">
        <v>1</v>
      </c>
      <c r="CD40" s="40"/>
      <c r="CE40" s="40"/>
      <c r="CF40" s="40"/>
      <c r="CG40" s="40"/>
      <c r="CH40" s="40"/>
      <c r="CI40" s="40"/>
    </row>
    <row r="41" spans="2:87" x14ac:dyDescent="0.25">
      <c r="B41" s="42"/>
      <c r="C41" s="43" t="str">
        <f>BG14&amp;", 2001–2013"</f>
        <v>Age-standardised rate (deaths per 100,000), 2001–2013</v>
      </c>
      <c r="D41" s="63"/>
      <c r="E41" s="64"/>
      <c r="F41" s="64"/>
      <c r="G41" s="63"/>
      <c r="H41" s="64"/>
      <c r="I41" s="64"/>
      <c r="J41" s="42"/>
      <c r="K41" s="42"/>
      <c r="L41" s="42"/>
      <c r="M41" s="42"/>
      <c r="N41" s="42"/>
      <c r="O41" s="42"/>
      <c r="P41" s="42"/>
      <c r="Q41" s="62" t="s">
        <v>132</v>
      </c>
      <c r="R41" s="65"/>
      <c r="S41" s="66"/>
      <c r="T41" s="66"/>
      <c r="U41" s="77"/>
      <c r="V41" s="42"/>
      <c r="W41" s="42"/>
      <c r="X41" s="42"/>
      <c r="Y41" s="42"/>
      <c r="Z41" s="42"/>
      <c r="AA41" s="42"/>
      <c r="AB41" s="42"/>
      <c r="AC41" s="42"/>
      <c r="BG41" s="67">
        <v>2001</v>
      </c>
      <c r="BH41" s="40" t="s">
        <v>76</v>
      </c>
      <c r="BI41" s="60">
        <f t="shared" si="0"/>
        <v>9.1</v>
      </c>
      <c r="BJ41" s="60">
        <f t="shared" si="1"/>
        <v>0.9</v>
      </c>
      <c r="BK41" s="60"/>
      <c r="BM41" s="68">
        <f t="shared" si="2"/>
        <v>1.5999999999999996</v>
      </c>
      <c r="BN41" s="68">
        <f t="shared" si="3"/>
        <v>1.9000000000000004</v>
      </c>
      <c r="BP41" s="68">
        <f t="shared" si="4"/>
        <v>9.9999999999999978E-2</v>
      </c>
      <c r="BQ41" s="68">
        <f t="shared" si="5"/>
        <v>9.9999999999999978E-2</v>
      </c>
      <c r="BR41" s="40"/>
      <c r="BS41" s="40"/>
      <c r="BT41" s="67">
        <v>2001</v>
      </c>
      <c r="BU41" s="40" t="s">
        <v>76</v>
      </c>
      <c r="BV41" s="69">
        <f t="shared" si="6"/>
        <v>10.62</v>
      </c>
      <c r="BW41" s="60"/>
      <c r="BX41" s="60"/>
      <c r="BY41" s="40"/>
      <c r="BZ41" s="70">
        <f t="shared" si="7"/>
        <v>2.3099999999999987</v>
      </c>
      <c r="CA41" s="70">
        <f t="shared" si="8"/>
        <v>2.9700000000000006</v>
      </c>
      <c r="CB41" s="40"/>
      <c r="CC41" s="60">
        <v>1</v>
      </c>
      <c r="CD41" s="40"/>
      <c r="CE41" s="40"/>
      <c r="CF41" s="40"/>
      <c r="CG41" s="40"/>
      <c r="CH41" s="40"/>
      <c r="CI41" s="40"/>
    </row>
    <row r="42" spans="2:87" ht="13.2" customHeight="1" x14ac:dyDescent="0.25">
      <c r="B42" s="42"/>
      <c r="C42" s="42"/>
      <c r="D42" s="63"/>
      <c r="E42" s="64"/>
      <c r="F42" s="64"/>
      <c r="G42" s="63"/>
      <c r="H42" s="64"/>
      <c r="I42" s="64"/>
      <c r="J42" s="42"/>
      <c r="K42" s="42"/>
      <c r="L42" s="42"/>
      <c r="M42" s="42"/>
      <c r="N42" s="42"/>
      <c r="O42" s="42"/>
      <c r="P42" s="42"/>
      <c r="Q42" s="42"/>
      <c r="R42" s="65"/>
      <c r="S42" s="66"/>
      <c r="T42" s="66"/>
      <c r="U42" s="77"/>
      <c r="V42" s="42"/>
      <c r="W42" s="42"/>
      <c r="X42" s="42"/>
      <c r="Y42" s="42"/>
      <c r="Z42" s="42"/>
      <c r="AA42" s="42"/>
      <c r="AB42" s="42"/>
      <c r="AC42" s="42"/>
      <c r="BG42" s="67">
        <v>2002</v>
      </c>
      <c r="BH42" s="67" t="s">
        <v>77</v>
      </c>
      <c r="BI42" s="60">
        <f t="shared" si="0"/>
        <v>8.5</v>
      </c>
      <c r="BJ42" s="60">
        <f t="shared" si="1"/>
        <v>0.8</v>
      </c>
      <c r="BK42" s="60"/>
      <c r="BM42" s="68">
        <f t="shared" si="2"/>
        <v>1.5999999999999996</v>
      </c>
      <c r="BN42" s="68">
        <f t="shared" si="3"/>
        <v>1.8000000000000007</v>
      </c>
      <c r="BP42" s="68">
        <f t="shared" si="4"/>
        <v>0.10000000000000009</v>
      </c>
      <c r="BQ42" s="68">
        <f t="shared" si="5"/>
        <v>9.9999999999999978E-2</v>
      </c>
      <c r="BR42" s="40"/>
      <c r="BS42" s="40"/>
      <c r="BT42" s="67">
        <v>2002</v>
      </c>
      <c r="BU42" s="67" t="s">
        <v>77</v>
      </c>
      <c r="BV42" s="69">
        <f t="shared" si="6"/>
        <v>10.08</v>
      </c>
      <c r="BW42" s="60"/>
      <c r="BX42" s="60"/>
      <c r="BY42" s="40"/>
      <c r="BZ42" s="70">
        <f t="shared" si="7"/>
        <v>2.2400000000000002</v>
      </c>
      <c r="CA42" s="70">
        <f t="shared" si="8"/>
        <v>2.8699999999999992</v>
      </c>
      <c r="CB42" s="40"/>
      <c r="CC42" s="60">
        <v>1</v>
      </c>
      <c r="CD42" s="40"/>
      <c r="CE42" s="40"/>
      <c r="CF42" s="40"/>
      <c r="CG42" s="40"/>
      <c r="CH42" s="40"/>
      <c r="CI42" s="40"/>
    </row>
    <row r="43" spans="2:87" x14ac:dyDescent="0.25">
      <c r="B43" s="42"/>
      <c r="C43" s="78" t="s">
        <v>8</v>
      </c>
      <c r="D43" s="119" t="s">
        <v>11</v>
      </c>
      <c r="E43" s="119"/>
      <c r="F43" s="119"/>
      <c r="G43" s="119" t="s">
        <v>133</v>
      </c>
      <c r="H43" s="119"/>
      <c r="I43" s="119"/>
      <c r="J43" s="42"/>
      <c r="K43" s="42"/>
      <c r="L43" s="42"/>
      <c r="M43" s="42"/>
      <c r="N43" s="42"/>
      <c r="O43" s="42"/>
      <c r="P43" s="42"/>
      <c r="Q43" s="79" t="s">
        <v>8</v>
      </c>
      <c r="R43" s="120" t="s">
        <v>134</v>
      </c>
      <c r="S43" s="120"/>
      <c r="T43" s="120"/>
      <c r="U43" s="77"/>
      <c r="V43" s="42"/>
      <c r="W43" s="42"/>
      <c r="X43" s="42"/>
      <c r="Y43" s="42"/>
      <c r="Z43" s="42"/>
      <c r="AA43" s="42"/>
      <c r="AB43" s="42"/>
      <c r="AC43" s="42"/>
      <c r="BG43" s="67">
        <v>2003</v>
      </c>
      <c r="BH43" s="40" t="s">
        <v>78</v>
      </c>
      <c r="BI43" s="60">
        <f t="shared" si="0"/>
        <v>8.5</v>
      </c>
      <c r="BJ43" s="60">
        <f t="shared" si="1"/>
        <v>0.9</v>
      </c>
      <c r="BK43" s="60"/>
      <c r="BM43" s="68">
        <f t="shared" si="2"/>
        <v>1.5</v>
      </c>
      <c r="BN43" s="68">
        <f t="shared" si="3"/>
        <v>1.8000000000000007</v>
      </c>
      <c r="BP43" s="68">
        <f t="shared" si="4"/>
        <v>9.9999999999999978E-2</v>
      </c>
      <c r="BQ43" s="68">
        <f t="shared" si="5"/>
        <v>9.9999999999999978E-2</v>
      </c>
      <c r="BR43" s="40"/>
      <c r="BS43" s="40"/>
      <c r="BT43" s="67">
        <v>2003</v>
      </c>
      <c r="BU43" s="40" t="s">
        <v>78</v>
      </c>
      <c r="BV43" s="69">
        <f t="shared" si="6"/>
        <v>9.4499999999999993</v>
      </c>
      <c r="BW43" s="60"/>
      <c r="BX43" s="60"/>
      <c r="BY43" s="40"/>
      <c r="BZ43" s="70">
        <f t="shared" si="7"/>
        <v>2.0299999999999994</v>
      </c>
      <c r="CA43" s="70">
        <f t="shared" si="8"/>
        <v>2.59</v>
      </c>
      <c r="CB43" s="40"/>
      <c r="CC43" s="60">
        <v>1</v>
      </c>
      <c r="CD43" s="40"/>
      <c r="CE43" s="40"/>
      <c r="CF43" s="40"/>
      <c r="CG43" s="40"/>
      <c r="CH43" s="40"/>
      <c r="CI43" s="40"/>
    </row>
    <row r="44" spans="2:87" x14ac:dyDescent="0.25">
      <c r="B44" s="42"/>
      <c r="C44" s="61"/>
      <c r="D44" s="75" t="s">
        <v>17</v>
      </c>
      <c r="E44" s="76" t="s">
        <v>18</v>
      </c>
      <c r="F44" s="76" t="s">
        <v>19</v>
      </c>
      <c r="G44" s="75" t="s">
        <v>17</v>
      </c>
      <c r="H44" s="76" t="s">
        <v>18</v>
      </c>
      <c r="I44" s="76" t="s">
        <v>19</v>
      </c>
      <c r="J44" s="42"/>
      <c r="K44" s="42"/>
      <c r="L44" s="42"/>
      <c r="M44" s="42"/>
      <c r="N44" s="42"/>
      <c r="O44" s="42"/>
      <c r="P44" s="42"/>
      <c r="Q44" s="42"/>
      <c r="R44" s="75" t="s">
        <v>36</v>
      </c>
      <c r="S44" s="76" t="s">
        <v>18</v>
      </c>
      <c r="T44" s="76" t="s">
        <v>19</v>
      </c>
      <c r="U44" s="77"/>
      <c r="V44" s="42"/>
      <c r="W44" s="42"/>
      <c r="X44" s="42"/>
      <c r="Y44" s="42"/>
      <c r="Z44" s="42"/>
      <c r="AA44" s="42"/>
      <c r="AB44" s="42"/>
      <c r="AC44" s="42"/>
      <c r="BG44" s="67">
        <v>2004</v>
      </c>
      <c r="BH44" s="60" t="s">
        <v>79</v>
      </c>
      <c r="BI44" s="60">
        <f t="shared" si="0"/>
        <v>8.3000000000000007</v>
      </c>
      <c r="BJ44" s="60">
        <f t="shared" si="1"/>
        <v>1</v>
      </c>
      <c r="BK44" s="60"/>
      <c r="BM44" s="68">
        <f t="shared" si="2"/>
        <v>1.5000000000000009</v>
      </c>
      <c r="BN44" s="68">
        <f t="shared" si="3"/>
        <v>1.6999999999999993</v>
      </c>
      <c r="BP44" s="68">
        <f t="shared" si="4"/>
        <v>9.9999999999999978E-2</v>
      </c>
      <c r="BQ44" s="68">
        <f t="shared" si="5"/>
        <v>0.19999999999999996</v>
      </c>
      <c r="BR44" s="40"/>
      <c r="BS44" s="40"/>
      <c r="BT44" s="67">
        <v>2004</v>
      </c>
      <c r="BU44" s="60" t="s">
        <v>79</v>
      </c>
      <c r="BV44" s="69">
        <f t="shared" si="6"/>
        <v>7.94</v>
      </c>
      <c r="BW44" s="60"/>
      <c r="BX44" s="60"/>
      <c r="BY44" s="40"/>
      <c r="BZ44" s="70">
        <f t="shared" si="7"/>
        <v>1.6800000000000006</v>
      </c>
      <c r="CA44" s="70">
        <f t="shared" si="8"/>
        <v>2.13</v>
      </c>
      <c r="CB44" s="40"/>
      <c r="CC44" s="60">
        <v>1</v>
      </c>
      <c r="CD44" s="40"/>
      <c r="CE44" s="40"/>
      <c r="CF44" s="40"/>
      <c r="CG44" s="40"/>
      <c r="CH44" s="40"/>
      <c r="CI44" s="40"/>
    </row>
    <row r="45" spans="2:87" ht="12" customHeight="1" x14ac:dyDescent="0.25">
      <c r="B45" s="42"/>
      <c r="C45" s="42" t="s">
        <v>76</v>
      </c>
      <c r="D45" s="63">
        <f>IFERROR(VALUE(FIXED(VLOOKUP($BG41&amp;$BG$29&amp;$BG$12&amp;"Maori",ethnicdata,7,FALSE),1)),NA())</f>
        <v>9.1</v>
      </c>
      <c r="E45" s="64">
        <f t="shared" ref="E45:E55" si="9">IFERROR(VALUE(FIXED(VLOOKUP($BG41&amp;$BG$29&amp;$BG$12&amp;"Maori",ethnicdata,6,FALSE),1)),"N/A")</f>
        <v>7.5</v>
      </c>
      <c r="F45" s="64">
        <f t="shared" ref="F45:F55" si="10">IFERROR(VALUE(FIXED(VLOOKUP($BG41&amp;$BG$29&amp;$BG$12&amp;"Maori",ethnicdata,8,FALSE),1)),"N/A")</f>
        <v>11</v>
      </c>
      <c r="G45" s="63">
        <f t="shared" ref="G45:G55" si="11">IFERROR(VALUE(FIXED(VLOOKUP($BG41&amp;$BG$29&amp;$BG$12&amp;"nonMaori",ethnicdata,7,FALSE),1)),NA())</f>
        <v>0.9</v>
      </c>
      <c r="H45" s="64">
        <f t="shared" ref="H45:H55" si="12">IFERROR(VALUE(FIXED(VLOOKUP($BG41&amp;$BG$29&amp;$BG$12&amp;"nonMaori",ethnicdata,6,FALSE),1)),"N/A")</f>
        <v>0.8</v>
      </c>
      <c r="I45" s="64">
        <f t="shared" ref="I45:I55" si="13">IFERROR(VALUE(FIXED(VLOOKUP($BG41&amp;$BG$29&amp;$BG$12&amp;"nonMaori",ethnicdata,8,FALSE),1)),"N/A")</f>
        <v>1</v>
      </c>
      <c r="J45" s="42"/>
      <c r="K45" s="42"/>
      <c r="L45" s="42"/>
      <c r="M45" s="42"/>
      <c r="N45" s="42"/>
      <c r="O45" s="42"/>
      <c r="P45" s="42"/>
      <c r="Q45" s="42" t="s">
        <v>76</v>
      </c>
      <c r="R45" s="65">
        <f t="shared" ref="R45:R55" si="14">IFERROR(VALUE(FIXED(VLOOKUP($BT41&amp;$BG$29&amp;$BG$12&amp;"Maori",ethnicdata,10,FALSE),2)),"N/A")</f>
        <v>10.62</v>
      </c>
      <c r="S45" s="66">
        <f t="shared" ref="S45:S55" si="15">IFERROR(VALUE(FIXED(VLOOKUP($BT41&amp;$BG$29&amp;$BG$12&amp;"Maori",ethnicdata,9,FALSE),2)),"N/A")</f>
        <v>8.31</v>
      </c>
      <c r="T45" s="66">
        <f t="shared" ref="T45:T55" si="16">IFERROR(VALUE(FIXED(VLOOKUP($BT41&amp;$BG$29&amp;$BG$12&amp;"Maori",ethnicdata,11,FALSE),2)),"N/A")</f>
        <v>13.59</v>
      </c>
      <c r="U45" s="77"/>
      <c r="V45" s="42"/>
      <c r="W45" s="42"/>
      <c r="X45" s="42"/>
      <c r="Y45" s="42"/>
      <c r="Z45" s="42"/>
      <c r="AA45" s="42"/>
      <c r="AB45" s="42"/>
      <c r="AC45" s="42"/>
      <c r="BG45" s="67">
        <v>2005</v>
      </c>
      <c r="BH45" s="40" t="s">
        <v>80</v>
      </c>
      <c r="BI45" s="60">
        <f t="shared" si="0"/>
        <v>9.8000000000000007</v>
      </c>
      <c r="BJ45" s="60">
        <f t="shared" si="1"/>
        <v>1.1000000000000001</v>
      </c>
      <c r="BK45" s="60"/>
      <c r="BM45" s="68">
        <f t="shared" si="2"/>
        <v>1.6000000000000014</v>
      </c>
      <c r="BN45" s="68">
        <f t="shared" si="3"/>
        <v>1.7999999999999989</v>
      </c>
      <c r="BP45" s="68">
        <f t="shared" si="4"/>
        <v>0.10000000000000009</v>
      </c>
      <c r="BQ45" s="68">
        <f t="shared" si="5"/>
        <v>0.19999999999999996</v>
      </c>
      <c r="BR45" s="40"/>
      <c r="BS45" s="40"/>
      <c r="BT45" s="67">
        <v>2005</v>
      </c>
      <c r="BU45" s="40" t="s">
        <v>80</v>
      </c>
      <c r="BV45" s="69">
        <f t="shared" si="6"/>
        <v>8.6</v>
      </c>
      <c r="BW45" s="60"/>
      <c r="BX45" s="60"/>
      <c r="BY45" s="40"/>
      <c r="BZ45" s="70">
        <f t="shared" si="7"/>
        <v>1.6899999999999995</v>
      </c>
      <c r="CA45" s="70">
        <f t="shared" si="8"/>
        <v>2.0999999999999996</v>
      </c>
      <c r="CB45" s="40"/>
      <c r="CC45" s="60">
        <v>1</v>
      </c>
      <c r="CD45" s="40"/>
      <c r="CE45" s="40"/>
      <c r="CF45" s="40"/>
      <c r="CG45" s="40"/>
      <c r="CH45" s="40"/>
      <c r="CI45" s="40"/>
    </row>
    <row r="46" spans="2:87" x14ac:dyDescent="0.25">
      <c r="B46" s="42"/>
      <c r="C46" s="42" t="s">
        <v>77</v>
      </c>
      <c r="D46" s="63">
        <f t="shared" ref="D46:D55" si="17">IFERROR(VALUE(FIXED(VLOOKUP($BG42&amp;$BG$29&amp;$BG$12&amp;"Maori",ethnicdata,7,FALSE),1)),NA())</f>
        <v>8.5</v>
      </c>
      <c r="E46" s="64">
        <f t="shared" si="9"/>
        <v>6.9</v>
      </c>
      <c r="F46" s="64">
        <f t="shared" si="10"/>
        <v>10.3</v>
      </c>
      <c r="G46" s="63">
        <f t="shared" si="11"/>
        <v>0.8</v>
      </c>
      <c r="H46" s="64">
        <f t="shared" si="12"/>
        <v>0.7</v>
      </c>
      <c r="I46" s="64">
        <f t="shared" si="13"/>
        <v>0.9</v>
      </c>
      <c r="J46" s="42"/>
      <c r="K46" s="42"/>
      <c r="L46" s="42"/>
      <c r="M46" s="42"/>
      <c r="N46" s="42"/>
      <c r="O46" s="42"/>
      <c r="P46" s="42"/>
      <c r="Q46" s="42" t="s">
        <v>77</v>
      </c>
      <c r="R46" s="65">
        <f t="shared" si="14"/>
        <v>10.08</v>
      </c>
      <c r="S46" s="66">
        <f t="shared" si="15"/>
        <v>7.84</v>
      </c>
      <c r="T46" s="66">
        <f t="shared" si="16"/>
        <v>12.95</v>
      </c>
      <c r="U46" s="77"/>
      <c r="V46" s="42"/>
      <c r="W46" s="42"/>
      <c r="X46" s="42"/>
      <c r="Y46" s="42"/>
      <c r="Z46" s="42"/>
      <c r="AA46" s="42"/>
      <c r="AB46" s="42"/>
      <c r="AC46" s="42"/>
      <c r="BG46" s="67">
        <v>2006</v>
      </c>
      <c r="BH46" s="40" t="s">
        <v>81</v>
      </c>
      <c r="BI46" s="60">
        <f t="shared" si="0"/>
        <v>9.6999999999999993</v>
      </c>
      <c r="BJ46" s="60">
        <f t="shared" si="1"/>
        <v>1.1000000000000001</v>
      </c>
      <c r="BK46" s="60"/>
      <c r="BM46" s="68">
        <f t="shared" si="2"/>
        <v>1.5999999999999996</v>
      </c>
      <c r="BN46" s="68">
        <f t="shared" si="3"/>
        <v>1.8000000000000007</v>
      </c>
      <c r="BP46" s="68">
        <f t="shared" si="4"/>
        <v>0.10000000000000009</v>
      </c>
      <c r="BQ46" s="68">
        <f t="shared" si="5"/>
        <v>9.9999999999999867E-2</v>
      </c>
      <c r="BR46" s="40"/>
      <c r="BS46" s="40"/>
      <c r="BT46" s="67">
        <v>2006</v>
      </c>
      <c r="BU46" s="40" t="s">
        <v>81</v>
      </c>
      <c r="BV46" s="69">
        <f t="shared" si="6"/>
        <v>8.9600000000000009</v>
      </c>
      <c r="BW46" s="60"/>
      <c r="BX46" s="60"/>
      <c r="BY46" s="40"/>
      <c r="BZ46" s="70">
        <f t="shared" si="7"/>
        <v>1.7400000000000011</v>
      </c>
      <c r="CA46" s="70">
        <f t="shared" si="8"/>
        <v>2.1499999999999986</v>
      </c>
      <c r="CB46" s="40"/>
      <c r="CC46" s="60">
        <v>1</v>
      </c>
      <c r="CD46" s="40"/>
      <c r="CE46" s="40"/>
      <c r="CF46" s="40"/>
      <c r="CG46" s="40"/>
      <c r="CH46" s="40"/>
      <c r="CI46" s="40"/>
    </row>
    <row r="47" spans="2:87" x14ac:dyDescent="0.25">
      <c r="B47" s="42"/>
      <c r="C47" s="42" t="s">
        <v>78</v>
      </c>
      <c r="D47" s="63">
        <f t="shared" si="17"/>
        <v>8.5</v>
      </c>
      <c r="E47" s="64">
        <f t="shared" si="9"/>
        <v>7</v>
      </c>
      <c r="F47" s="64">
        <f t="shared" si="10"/>
        <v>10.3</v>
      </c>
      <c r="G47" s="63">
        <f t="shared" si="11"/>
        <v>0.9</v>
      </c>
      <c r="H47" s="64">
        <f t="shared" si="12"/>
        <v>0.8</v>
      </c>
      <c r="I47" s="64">
        <f t="shared" si="13"/>
        <v>1</v>
      </c>
      <c r="J47" s="42"/>
      <c r="K47" s="42"/>
      <c r="L47" s="42"/>
      <c r="M47" s="42"/>
      <c r="N47" s="42"/>
      <c r="O47" s="42"/>
      <c r="P47" s="42"/>
      <c r="Q47" s="42" t="s">
        <v>78</v>
      </c>
      <c r="R47" s="65">
        <f t="shared" si="14"/>
        <v>9.4499999999999993</v>
      </c>
      <c r="S47" s="66">
        <f t="shared" si="15"/>
        <v>7.42</v>
      </c>
      <c r="T47" s="66">
        <f t="shared" si="16"/>
        <v>12.04</v>
      </c>
      <c r="U47" s="77"/>
      <c r="V47" s="42"/>
      <c r="W47" s="42"/>
      <c r="X47" s="42"/>
      <c r="Y47" s="42"/>
      <c r="Z47" s="42"/>
      <c r="AA47" s="42"/>
      <c r="AB47" s="42"/>
      <c r="AC47" s="42"/>
      <c r="BG47" s="67">
        <v>2007</v>
      </c>
      <c r="BH47" s="40" t="s">
        <v>82</v>
      </c>
      <c r="BI47" s="60">
        <f t="shared" si="0"/>
        <v>10.5</v>
      </c>
      <c r="BJ47" s="60">
        <f t="shared" si="1"/>
        <v>1</v>
      </c>
      <c r="BK47" s="60"/>
      <c r="BM47" s="68">
        <f t="shared" si="2"/>
        <v>1.5999999999999996</v>
      </c>
      <c r="BN47" s="68">
        <f t="shared" si="3"/>
        <v>1.8000000000000007</v>
      </c>
      <c r="BP47" s="68">
        <f t="shared" si="4"/>
        <v>9.9999999999999978E-2</v>
      </c>
      <c r="BQ47" s="68">
        <f t="shared" si="5"/>
        <v>0.10000000000000009</v>
      </c>
      <c r="BR47" s="40"/>
      <c r="BS47" s="40"/>
      <c r="BT47" s="67">
        <v>2007</v>
      </c>
      <c r="BU47" s="40" t="s">
        <v>82</v>
      </c>
      <c r="BV47" s="69">
        <f t="shared" si="6"/>
        <v>10.89</v>
      </c>
      <c r="BW47" s="60"/>
      <c r="BX47" s="60"/>
      <c r="BY47" s="40"/>
      <c r="BZ47" s="70">
        <f t="shared" si="7"/>
        <v>2.08</v>
      </c>
      <c r="CA47" s="70">
        <f t="shared" si="8"/>
        <v>2.58</v>
      </c>
      <c r="CB47" s="40"/>
      <c r="CC47" s="60">
        <v>1</v>
      </c>
      <c r="CD47" s="40"/>
      <c r="CE47" s="40"/>
      <c r="CF47" s="40"/>
      <c r="CG47" s="40"/>
      <c r="CH47" s="40"/>
      <c r="CI47" s="40"/>
    </row>
    <row r="48" spans="2:87" x14ac:dyDescent="0.25">
      <c r="B48" s="42"/>
      <c r="C48" s="42" t="s">
        <v>79</v>
      </c>
      <c r="D48" s="63">
        <f t="shared" si="17"/>
        <v>8.3000000000000007</v>
      </c>
      <c r="E48" s="64">
        <f t="shared" si="9"/>
        <v>6.8</v>
      </c>
      <c r="F48" s="64">
        <f t="shared" si="10"/>
        <v>10</v>
      </c>
      <c r="G48" s="63">
        <f t="shared" si="11"/>
        <v>1</v>
      </c>
      <c r="H48" s="64">
        <f t="shared" si="12"/>
        <v>0.9</v>
      </c>
      <c r="I48" s="64">
        <f t="shared" si="13"/>
        <v>1.2</v>
      </c>
      <c r="J48" s="42"/>
      <c r="K48" s="42"/>
      <c r="L48" s="42"/>
      <c r="M48" s="42"/>
      <c r="N48" s="42"/>
      <c r="O48" s="42"/>
      <c r="P48" s="42"/>
      <c r="Q48" s="42" t="s">
        <v>79</v>
      </c>
      <c r="R48" s="65">
        <f t="shared" si="14"/>
        <v>7.94</v>
      </c>
      <c r="S48" s="66">
        <f t="shared" si="15"/>
        <v>6.26</v>
      </c>
      <c r="T48" s="66">
        <f t="shared" si="16"/>
        <v>10.07</v>
      </c>
      <c r="U48" s="77"/>
      <c r="V48" s="42"/>
      <c r="W48" s="42"/>
      <c r="X48" s="42"/>
      <c r="Y48" s="42"/>
      <c r="Z48" s="42"/>
      <c r="AA48" s="42"/>
      <c r="AB48" s="42"/>
      <c r="AC48" s="42"/>
      <c r="BG48" s="67">
        <v>2008</v>
      </c>
      <c r="BH48" s="40" t="s">
        <v>83</v>
      </c>
      <c r="BI48" s="60">
        <f t="shared" si="0"/>
        <v>8</v>
      </c>
      <c r="BJ48" s="60">
        <f t="shared" si="1"/>
        <v>0.9</v>
      </c>
      <c r="BK48" s="60"/>
      <c r="BM48" s="68">
        <f t="shared" si="2"/>
        <v>1.2999999999999998</v>
      </c>
      <c r="BN48" s="68">
        <f t="shared" si="3"/>
        <v>1.5999999999999996</v>
      </c>
      <c r="BP48" s="68">
        <f t="shared" si="4"/>
        <v>9.9999999999999978E-2</v>
      </c>
      <c r="BQ48" s="68">
        <f t="shared" si="5"/>
        <v>9.9999999999999978E-2</v>
      </c>
      <c r="BR48" s="40"/>
      <c r="BS48" s="40"/>
      <c r="BT48" s="67">
        <v>2008</v>
      </c>
      <c r="BU48" s="40" t="s">
        <v>83</v>
      </c>
      <c r="BV48" s="69">
        <f t="shared" si="6"/>
        <v>9.25</v>
      </c>
      <c r="BW48" s="60"/>
      <c r="BX48" s="60"/>
      <c r="BY48" s="40"/>
      <c r="BZ48" s="70">
        <f t="shared" si="7"/>
        <v>1.9100000000000001</v>
      </c>
      <c r="CA48" s="70">
        <f t="shared" si="8"/>
        <v>2.4000000000000004</v>
      </c>
      <c r="CB48" s="40"/>
      <c r="CC48" s="60">
        <v>1</v>
      </c>
      <c r="CD48" s="40"/>
      <c r="CE48" s="40"/>
      <c r="CF48" s="40"/>
      <c r="CG48" s="40"/>
      <c r="CH48" s="40"/>
      <c r="CI48" s="40"/>
    </row>
    <row r="49" spans="2:87" x14ac:dyDescent="0.25">
      <c r="B49" s="42"/>
      <c r="C49" s="42" t="s">
        <v>80</v>
      </c>
      <c r="D49" s="63">
        <f t="shared" si="17"/>
        <v>9.8000000000000007</v>
      </c>
      <c r="E49" s="64">
        <f t="shared" si="9"/>
        <v>8.1999999999999993</v>
      </c>
      <c r="F49" s="64">
        <f t="shared" si="10"/>
        <v>11.6</v>
      </c>
      <c r="G49" s="63">
        <f t="shared" si="11"/>
        <v>1.1000000000000001</v>
      </c>
      <c r="H49" s="64">
        <f t="shared" si="12"/>
        <v>1</v>
      </c>
      <c r="I49" s="64">
        <f t="shared" si="13"/>
        <v>1.3</v>
      </c>
      <c r="J49" s="42"/>
      <c r="K49" s="42"/>
      <c r="L49" s="42"/>
      <c r="M49" s="42"/>
      <c r="N49" s="42"/>
      <c r="O49" s="42"/>
      <c r="P49" s="42"/>
      <c r="Q49" s="42" t="s">
        <v>80</v>
      </c>
      <c r="R49" s="65">
        <f t="shared" si="14"/>
        <v>8.6</v>
      </c>
      <c r="S49" s="66">
        <f t="shared" si="15"/>
        <v>6.91</v>
      </c>
      <c r="T49" s="66">
        <f t="shared" si="16"/>
        <v>10.7</v>
      </c>
      <c r="U49" s="77"/>
      <c r="V49" s="42"/>
      <c r="W49" s="42"/>
      <c r="X49" s="42"/>
      <c r="Y49" s="42"/>
      <c r="Z49" s="42"/>
      <c r="AA49" s="42"/>
      <c r="AB49" s="42"/>
      <c r="AC49" s="42"/>
      <c r="BG49" s="67">
        <v>2009</v>
      </c>
      <c r="BH49" s="40" t="s">
        <v>84</v>
      </c>
      <c r="BI49" s="60">
        <f t="shared" si="0"/>
        <v>6.8</v>
      </c>
      <c r="BJ49" s="60">
        <f t="shared" si="1"/>
        <v>0.7</v>
      </c>
      <c r="BK49" s="60"/>
      <c r="BM49" s="68">
        <f t="shared" si="2"/>
        <v>1.2000000000000002</v>
      </c>
      <c r="BN49" s="68">
        <f t="shared" si="3"/>
        <v>1.3999999999999995</v>
      </c>
      <c r="BP49" s="68">
        <f t="shared" si="4"/>
        <v>9.9999999999999978E-2</v>
      </c>
      <c r="BQ49" s="68">
        <f t="shared" si="5"/>
        <v>0.10000000000000009</v>
      </c>
      <c r="BR49" s="40"/>
      <c r="BS49" s="40"/>
      <c r="BT49" s="67">
        <v>2009</v>
      </c>
      <c r="BU49" s="40" t="s">
        <v>84</v>
      </c>
      <c r="BV49" s="69">
        <f t="shared" si="6"/>
        <v>9.51</v>
      </c>
      <c r="BW49" s="60"/>
      <c r="BX49" s="60"/>
      <c r="BY49" s="40"/>
      <c r="BZ49" s="70">
        <f t="shared" si="7"/>
        <v>2.12</v>
      </c>
      <c r="CA49" s="70">
        <f t="shared" si="8"/>
        <v>2.7300000000000004</v>
      </c>
      <c r="CB49" s="40"/>
      <c r="CC49" s="60">
        <v>1</v>
      </c>
      <c r="CD49" s="40"/>
      <c r="CE49" s="40"/>
      <c r="CF49" s="40"/>
      <c r="CG49" s="40"/>
      <c r="CH49" s="40"/>
      <c r="CI49" s="40"/>
    </row>
    <row r="50" spans="2:87" x14ac:dyDescent="0.25">
      <c r="B50" s="42"/>
      <c r="C50" s="42" t="s">
        <v>81</v>
      </c>
      <c r="D50" s="63">
        <f t="shared" si="17"/>
        <v>9.6999999999999993</v>
      </c>
      <c r="E50" s="64">
        <f t="shared" si="9"/>
        <v>8.1</v>
      </c>
      <c r="F50" s="64">
        <f t="shared" si="10"/>
        <v>11.5</v>
      </c>
      <c r="G50" s="63">
        <f t="shared" si="11"/>
        <v>1.1000000000000001</v>
      </c>
      <c r="H50" s="64">
        <f t="shared" si="12"/>
        <v>1</v>
      </c>
      <c r="I50" s="64">
        <f t="shared" si="13"/>
        <v>1.2</v>
      </c>
      <c r="J50" s="42"/>
      <c r="K50" s="42"/>
      <c r="L50" s="42"/>
      <c r="M50" s="42"/>
      <c r="N50" s="42"/>
      <c r="O50" s="42"/>
      <c r="P50" s="42"/>
      <c r="Q50" s="42" t="s">
        <v>81</v>
      </c>
      <c r="R50" s="65">
        <f t="shared" si="14"/>
        <v>8.9600000000000009</v>
      </c>
      <c r="S50" s="66">
        <f t="shared" si="15"/>
        <v>7.22</v>
      </c>
      <c r="T50" s="66">
        <f t="shared" si="16"/>
        <v>11.11</v>
      </c>
      <c r="U50" s="77"/>
      <c r="V50" s="42"/>
      <c r="W50" s="42"/>
      <c r="X50" s="42"/>
      <c r="Y50" s="42"/>
      <c r="Z50" s="42"/>
      <c r="AA50" s="42"/>
      <c r="AB50" s="42"/>
      <c r="AC50" s="42"/>
      <c r="BG50" s="67">
        <v>2010</v>
      </c>
      <c r="BH50" s="40" t="s">
        <v>85</v>
      </c>
      <c r="BI50" s="60">
        <f t="shared" si="0"/>
        <v>5.5</v>
      </c>
      <c r="BJ50" s="60">
        <f t="shared" si="1"/>
        <v>0.6</v>
      </c>
      <c r="BK50" s="60"/>
      <c r="BM50" s="68">
        <f t="shared" si="2"/>
        <v>1.0999999999999996</v>
      </c>
      <c r="BN50" s="68">
        <f t="shared" si="3"/>
        <v>1.2000000000000002</v>
      </c>
      <c r="BP50" s="68">
        <f t="shared" si="4"/>
        <v>9.9999999999999978E-2</v>
      </c>
      <c r="BQ50" s="68">
        <f t="shared" si="5"/>
        <v>9.9999999999999978E-2</v>
      </c>
      <c r="BR50" s="40"/>
      <c r="BS50" s="40"/>
      <c r="BT50" s="67">
        <v>2010</v>
      </c>
      <c r="BU50" s="40" t="s">
        <v>85</v>
      </c>
      <c r="BV50" s="69">
        <f t="shared" si="6"/>
        <v>9.0399999999999991</v>
      </c>
      <c r="BW50" s="60"/>
      <c r="BX50" s="60"/>
      <c r="BY50" s="40"/>
      <c r="BZ50" s="70">
        <f t="shared" si="7"/>
        <v>2.169999999999999</v>
      </c>
      <c r="CA50" s="70">
        <f t="shared" si="8"/>
        <v>2.8500000000000014</v>
      </c>
      <c r="CB50" s="40"/>
      <c r="CC50" s="60">
        <v>1</v>
      </c>
      <c r="CD50" s="40"/>
      <c r="CE50" s="40"/>
      <c r="CF50" s="40"/>
      <c r="CG50" s="40"/>
      <c r="CH50" s="40"/>
      <c r="CI50" s="40"/>
    </row>
    <row r="51" spans="2:87" x14ac:dyDescent="0.25">
      <c r="B51" s="42"/>
      <c r="C51" s="42" t="s">
        <v>82</v>
      </c>
      <c r="D51" s="63">
        <f t="shared" si="17"/>
        <v>10.5</v>
      </c>
      <c r="E51" s="64">
        <f t="shared" si="9"/>
        <v>8.9</v>
      </c>
      <c r="F51" s="64">
        <f t="shared" si="10"/>
        <v>12.3</v>
      </c>
      <c r="G51" s="63">
        <f t="shared" si="11"/>
        <v>1</v>
      </c>
      <c r="H51" s="64">
        <f t="shared" si="12"/>
        <v>0.9</v>
      </c>
      <c r="I51" s="64">
        <f t="shared" si="13"/>
        <v>1.1000000000000001</v>
      </c>
      <c r="J51" s="42"/>
      <c r="K51" s="42"/>
      <c r="L51" s="42"/>
      <c r="M51" s="42"/>
      <c r="N51" s="42"/>
      <c r="O51" s="42"/>
      <c r="P51" s="42"/>
      <c r="Q51" s="42" t="s">
        <v>82</v>
      </c>
      <c r="R51" s="65">
        <f t="shared" si="14"/>
        <v>10.89</v>
      </c>
      <c r="S51" s="66">
        <f t="shared" si="15"/>
        <v>8.81</v>
      </c>
      <c r="T51" s="66">
        <f t="shared" si="16"/>
        <v>13.47</v>
      </c>
      <c r="U51" s="77"/>
      <c r="V51" s="42"/>
      <c r="W51" s="42"/>
      <c r="X51" s="42"/>
      <c r="Y51" s="42"/>
      <c r="Z51" s="42"/>
      <c r="AA51" s="42"/>
      <c r="AB51" s="42"/>
      <c r="AC51" s="42"/>
      <c r="BG51" s="67">
        <v>2011</v>
      </c>
      <c r="BH51" s="40" t="s">
        <v>86</v>
      </c>
      <c r="BI51" s="60">
        <f t="shared" si="0"/>
        <v>5.2</v>
      </c>
      <c r="BJ51" s="60">
        <f t="shared" si="1"/>
        <v>0.5</v>
      </c>
      <c r="BK51" s="60"/>
      <c r="BM51" s="68">
        <f t="shared" si="2"/>
        <v>1</v>
      </c>
      <c r="BN51" s="68">
        <f t="shared" si="3"/>
        <v>1.2000000000000002</v>
      </c>
      <c r="BP51" s="68">
        <f t="shared" si="4"/>
        <v>0</v>
      </c>
      <c r="BQ51" s="68">
        <f t="shared" si="5"/>
        <v>9.9999999999999978E-2</v>
      </c>
      <c r="BR51" s="40"/>
      <c r="BS51" s="40"/>
      <c r="BT51" s="67">
        <v>2011</v>
      </c>
      <c r="BU51" s="40" t="s">
        <v>86</v>
      </c>
      <c r="BV51" s="69">
        <f t="shared" si="6"/>
        <v>9.61</v>
      </c>
      <c r="BW51" s="60"/>
      <c r="BX51" s="60"/>
      <c r="BY51" s="40"/>
      <c r="BZ51" s="70">
        <f t="shared" si="7"/>
        <v>2.3499999999999996</v>
      </c>
      <c r="CA51" s="70">
        <f t="shared" si="8"/>
        <v>3.1100000000000012</v>
      </c>
      <c r="CB51" s="40"/>
      <c r="CC51" s="60">
        <v>1</v>
      </c>
      <c r="CD51" s="40"/>
      <c r="CE51" s="40"/>
      <c r="CF51" s="40"/>
      <c r="CG51" s="40"/>
      <c r="CH51" s="40"/>
      <c r="CI51" s="40"/>
    </row>
    <row r="52" spans="2:87" x14ac:dyDescent="0.25">
      <c r="B52" s="42"/>
      <c r="C52" s="42" t="s">
        <v>83</v>
      </c>
      <c r="D52" s="63">
        <f t="shared" si="17"/>
        <v>8</v>
      </c>
      <c r="E52" s="64">
        <f t="shared" si="9"/>
        <v>6.7</v>
      </c>
      <c r="F52" s="64">
        <f t="shared" si="10"/>
        <v>9.6</v>
      </c>
      <c r="G52" s="63">
        <f t="shared" si="11"/>
        <v>0.9</v>
      </c>
      <c r="H52" s="64">
        <f t="shared" si="12"/>
        <v>0.8</v>
      </c>
      <c r="I52" s="64">
        <f t="shared" si="13"/>
        <v>1</v>
      </c>
      <c r="J52" s="42"/>
      <c r="K52" s="42"/>
      <c r="L52" s="42"/>
      <c r="M52" s="42"/>
      <c r="N52" s="42"/>
      <c r="O52" s="42"/>
      <c r="P52" s="42"/>
      <c r="Q52" s="42" t="s">
        <v>83</v>
      </c>
      <c r="R52" s="65">
        <f t="shared" si="14"/>
        <v>9.25</v>
      </c>
      <c r="S52" s="66">
        <f t="shared" si="15"/>
        <v>7.34</v>
      </c>
      <c r="T52" s="66">
        <f t="shared" si="16"/>
        <v>11.65</v>
      </c>
      <c r="U52" s="77"/>
      <c r="V52" s="42"/>
      <c r="W52" s="42"/>
      <c r="X52" s="42"/>
      <c r="Y52" s="42"/>
      <c r="Z52" s="42"/>
      <c r="AA52" s="42"/>
      <c r="AB52" s="42"/>
      <c r="AC52" s="42"/>
      <c r="BG52" s="67">
        <v>2012</v>
      </c>
      <c r="BH52" s="40" t="s">
        <v>87</v>
      </c>
      <c r="BI52" s="60" t="str">
        <f t="shared" si="0"/>
        <v>N/A</v>
      </c>
      <c r="BJ52" s="60" t="str">
        <f t="shared" si="1"/>
        <v>N/A</v>
      </c>
      <c r="BK52" s="60"/>
      <c r="BM52" s="68">
        <f t="shared" si="2"/>
        <v>0</v>
      </c>
      <c r="BN52" s="68">
        <f t="shared" si="3"/>
        <v>0</v>
      </c>
      <c r="BP52" s="68">
        <f t="shared" si="4"/>
        <v>0</v>
      </c>
      <c r="BQ52" s="68">
        <f t="shared" si="5"/>
        <v>0</v>
      </c>
      <c r="BR52" s="40"/>
      <c r="BS52" s="40"/>
      <c r="BT52" s="67">
        <v>2012</v>
      </c>
      <c r="BU52" s="40" t="s">
        <v>87</v>
      </c>
      <c r="BV52" s="69" t="str">
        <f t="shared" si="6"/>
        <v>N/A</v>
      </c>
      <c r="BW52" s="60"/>
      <c r="BX52" s="60"/>
      <c r="BY52" s="40"/>
      <c r="BZ52" s="70">
        <f t="shared" si="7"/>
        <v>0</v>
      </c>
      <c r="CA52" s="70">
        <f t="shared" si="8"/>
        <v>0</v>
      </c>
      <c r="CB52" s="40"/>
      <c r="CC52" s="60">
        <v>1</v>
      </c>
      <c r="CD52" s="40"/>
      <c r="CE52" s="40"/>
      <c r="CF52" s="40"/>
      <c r="CG52" s="40"/>
      <c r="CH52" s="40"/>
      <c r="CI52" s="40"/>
    </row>
    <row r="53" spans="2:87" x14ac:dyDescent="0.25">
      <c r="B53" s="42"/>
      <c r="C53" s="42" t="s">
        <v>84</v>
      </c>
      <c r="D53" s="63">
        <f t="shared" si="17"/>
        <v>6.8</v>
      </c>
      <c r="E53" s="64">
        <f t="shared" si="9"/>
        <v>5.6</v>
      </c>
      <c r="F53" s="64">
        <f t="shared" si="10"/>
        <v>8.1999999999999993</v>
      </c>
      <c r="G53" s="63">
        <f t="shared" si="11"/>
        <v>0.7</v>
      </c>
      <c r="H53" s="64">
        <f t="shared" si="12"/>
        <v>0.6</v>
      </c>
      <c r="I53" s="64">
        <f t="shared" si="13"/>
        <v>0.8</v>
      </c>
      <c r="J53" s="42"/>
      <c r="K53" s="42"/>
      <c r="L53" s="42"/>
      <c r="M53" s="42"/>
      <c r="N53" s="42"/>
      <c r="O53" s="42"/>
      <c r="P53" s="42"/>
      <c r="Q53" s="42" t="s">
        <v>84</v>
      </c>
      <c r="R53" s="65">
        <f t="shared" si="14"/>
        <v>9.51</v>
      </c>
      <c r="S53" s="66">
        <f t="shared" si="15"/>
        <v>7.39</v>
      </c>
      <c r="T53" s="66">
        <f t="shared" si="16"/>
        <v>12.24</v>
      </c>
      <c r="U53" s="77"/>
      <c r="V53" s="42"/>
      <c r="W53" s="42"/>
      <c r="X53" s="42"/>
      <c r="Y53" s="42"/>
      <c r="Z53" s="42"/>
      <c r="AA53" s="42"/>
      <c r="AB53" s="42"/>
      <c r="AC53" s="42"/>
      <c r="BG53" s="67">
        <v>2013</v>
      </c>
      <c r="BH53" s="40" t="s">
        <v>106</v>
      </c>
      <c r="BI53" s="60" t="str">
        <f t="shared" si="0"/>
        <v>N/A</v>
      </c>
      <c r="BJ53" s="60" t="str">
        <f t="shared" si="1"/>
        <v>N/A</v>
      </c>
      <c r="BM53" s="68">
        <f t="shared" si="2"/>
        <v>0</v>
      </c>
      <c r="BN53" s="68">
        <f t="shared" si="3"/>
        <v>0</v>
      </c>
      <c r="BP53" s="68">
        <f t="shared" si="4"/>
        <v>0</v>
      </c>
      <c r="BQ53" s="68">
        <f t="shared" si="5"/>
        <v>0</v>
      </c>
      <c r="BR53" s="40"/>
      <c r="BS53" s="40"/>
      <c r="BT53" s="67">
        <v>2013</v>
      </c>
      <c r="BU53" s="40" t="s">
        <v>106</v>
      </c>
      <c r="BV53" s="69" t="str">
        <f t="shared" si="6"/>
        <v>N/A</v>
      </c>
      <c r="BW53" s="40"/>
      <c r="BX53" s="40"/>
      <c r="BY53" s="40"/>
      <c r="BZ53" s="70">
        <f t="shared" si="7"/>
        <v>0</v>
      </c>
      <c r="CA53" s="70">
        <f t="shared" si="8"/>
        <v>0</v>
      </c>
      <c r="CB53" s="40"/>
      <c r="CC53" s="60">
        <v>1</v>
      </c>
      <c r="CD53" s="40"/>
      <c r="CE53" s="40"/>
      <c r="CF53" s="40"/>
      <c r="CG53" s="40"/>
      <c r="CH53" s="40"/>
      <c r="CI53" s="40"/>
    </row>
    <row r="54" spans="2:87" x14ac:dyDescent="0.25">
      <c r="B54" s="42"/>
      <c r="C54" s="42" t="s">
        <v>85</v>
      </c>
      <c r="D54" s="63">
        <f t="shared" si="17"/>
        <v>5.5</v>
      </c>
      <c r="E54" s="64">
        <f t="shared" si="9"/>
        <v>4.4000000000000004</v>
      </c>
      <c r="F54" s="64">
        <f t="shared" si="10"/>
        <v>6.7</v>
      </c>
      <c r="G54" s="63">
        <f t="shared" si="11"/>
        <v>0.6</v>
      </c>
      <c r="H54" s="64">
        <f t="shared" si="12"/>
        <v>0.5</v>
      </c>
      <c r="I54" s="64">
        <f t="shared" si="13"/>
        <v>0.7</v>
      </c>
      <c r="J54" s="42"/>
      <c r="K54" s="42"/>
      <c r="L54" s="42"/>
      <c r="M54" s="42"/>
      <c r="N54" s="42"/>
      <c r="O54" s="42"/>
      <c r="P54" s="42"/>
      <c r="Q54" s="42" t="s">
        <v>85</v>
      </c>
      <c r="R54" s="65">
        <f t="shared" si="14"/>
        <v>9.0399999999999991</v>
      </c>
      <c r="S54" s="66">
        <f t="shared" si="15"/>
        <v>6.87</v>
      </c>
      <c r="T54" s="66">
        <f t="shared" si="16"/>
        <v>11.89</v>
      </c>
      <c r="U54" s="77"/>
      <c r="V54" s="42"/>
      <c r="W54" s="42"/>
      <c r="X54" s="42"/>
      <c r="Y54" s="42"/>
      <c r="Z54" s="42"/>
      <c r="AA54" s="42"/>
      <c r="AB54" s="42"/>
      <c r="AC54" s="42"/>
      <c r="BG54" s="67">
        <v>2014</v>
      </c>
      <c r="BH54" s="60" t="s">
        <v>107</v>
      </c>
      <c r="BI54" s="60" t="str">
        <f t="shared" si="0"/>
        <v>N/A</v>
      </c>
      <c r="BJ54" s="60" t="str">
        <f t="shared" si="1"/>
        <v>N/A</v>
      </c>
      <c r="BK54" s="60"/>
      <c r="BM54" s="68">
        <f t="shared" si="2"/>
        <v>0</v>
      </c>
      <c r="BN54" s="68">
        <f t="shared" si="3"/>
        <v>0</v>
      </c>
      <c r="BP54" s="68">
        <f t="shared" si="4"/>
        <v>0</v>
      </c>
      <c r="BQ54" s="68">
        <f t="shared" si="5"/>
        <v>0</v>
      </c>
      <c r="BR54" s="40"/>
      <c r="BS54" s="40"/>
      <c r="BT54" s="67">
        <v>2014</v>
      </c>
      <c r="BU54" s="60" t="s">
        <v>107</v>
      </c>
      <c r="BV54" s="69" t="str">
        <f t="shared" si="6"/>
        <v>N/A</v>
      </c>
      <c r="BW54" s="60"/>
      <c r="BX54" s="60"/>
      <c r="BY54" s="40"/>
      <c r="BZ54" s="70">
        <f t="shared" si="7"/>
        <v>0</v>
      </c>
      <c r="CA54" s="70">
        <f t="shared" si="8"/>
        <v>0</v>
      </c>
      <c r="CB54" s="40"/>
      <c r="CC54" s="60">
        <v>1</v>
      </c>
      <c r="CD54" s="40"/>
      <c r="CE54" s="40"/>
      <c r="CF54" s="40"/>
      <c r="CG54" s="40"/>
      <c r="CH54" s="40"/>
      <c r="CI54" s="40"/>
    </row>
    <row r="55" spans="2:87" x14ac:dyDescent="0.25">
      <c r="B55" s="42"/>
      <c r="C55" s="80" t="s">
        <v>86</v>
      </c>
      <c r="D55" s="81">
        <f t="shared" si="17"/>
        <v>5.2</v>
      </c>
      <c r="E55" s="82">
        <f t="shared" si="9"/>
        <v>4.2</v>
      </c>
      <c r="F55" s="82">
        <f t="shared" si="10"/>
        <v>6.4</v>
      </c>
      <c r="G55" s="81">
        <f t="shared" si="11"/>
        <v>0.5</v>
      </c>
      <c r="H55" s="82">
        <f t="shared" si="12"/>
        <v>0.5</v>
      </c>
      <c r="I55" s="82">
        <f t="shared" si="13"/>
        <v>0.6</v>
      </c>
      <c r="J55" s="42"/>
      <c r="K55" s="42"/>
      <c r="L55" s="42"/>
      <c r="M55" s="42"/>
      <c r="N55" s="42"/>
      <c r="O55" s="42"/>
      <c r="P55" s="42"/>
      <c r="Q55" s="80" t="s">
        <v>86</v>
      </c>
      <c r="R55" s="83">
        <f t="shared" si="14"/>
        <v>9.61</v>
      </c>
      <c r="S55" s="84">
        <f t="shared" si="15"/>
        <v>7.26</v>
      </c>
      <c r="T55" s="84">
        <f t="shared" si="16"/>
        <v>12.72</v>
      </c>
      <c r="U55" s="77"/>
      <c r="V55" s="42"/>
      <c r="W55" s="42"/>
      <c r="X55" s="42"/>
      <c r="Y55" s="42"/>
      <c r="Z55" s="42"/>
      <c r="AA55" s="42"/>
      <c r="AB55" s="42"/>
      <c r="AC55" s="42"/>
      <c r="BG55" s="60"/>
      <c r="BI55" s="60"/>
      <c r="BJ55" s="60"/>
      <c r="BK55" s="60"/>
      <c r="BP55" s="40"/>
      <c r="BQ55" s="40"/>
      <c r="BR55" s="40"/>
      <c r="BS55" s="40"/>
      <c r="BT55" s="85"/>
      <c r="BU55" s="40"/>
      <c r="BV55" s="60"/>
      <c r="BW55" s="60"/>
      <c r="BX55" s="60"/>
      <c r="BY55" s="40"/>
      <c r="BZ55" s="86"/>
      <c r="CA55" s="86"/>
      <c r="CB55" s="40"/>
      <c r="CC55" s="40"/>
      <c r="CD55" s="40"/>
      <c r="CE55" s="40"/>
      <c r="CF55" s="40"/>
      <c r="CG55" s="40"/>
      <c r="CH55" s="40"/>
      <c r="CI55" s="40"/>
    </row>
    <row r="56" spans="2:87" x14ac:dyDescent="0.25">
      <c r="B56" s="42"/>
      <c r="C56" s="42"/>
      <c r="D56" s="63"/>
      <c r="E56" s="64"/>
      <c r="F56" s="64"/>
      <c r="G56" s="63"/>
      <c r="H56" s="64"/>
      <c r="I56" s="64"/>
      <c r="J56" s="42"/>
      <c r="K56" s="42"/>
      <c r="L56" s="42"/>
      <c r="M56" s="42"/>
      <c r="N56" s="42"/>
      <c r="O56" s="42"/>
      <c r="P56" s="42"/>
      <c r="Q56" s="42"/>
      <c r="R56" s="65"/>
      <c r="S56" s="66"/>
      <c r="T56" s="66"/>
      <c r="U56" s="77"/>
      <c r="V56" s="42"/>
      <c r="W56" s="42"/>
      <c r="X56" s="42"/>
      <c r="Y56" s="42"/>
      <c r="Z56" s="42"/>
      <c r="AA56" s="42"/>
      <c r="AB56" s="42"/>
      <c r="AC56" s="42"/>
      <c r="BF56" s="40" t="s">
        <v>6</v>
      </c>
      <c r="BG56" s="60">
        <v>1991</v>
      </c>
      <c r="BH56" s="40" t="s">
        <v>101</v>
      </c>
      <c r="BI56" s="60" t="str">
        <f t="shared" ref="BI56:BI79" si="18">IFERROR(VALUE(FIXED(VLOOKUP($BG56&amp;$BG$29&amp;$BI$12&amp;"Maori",ethnicdata,7,FALSE),1)),"N/A")</f>
        <v>N/A</v>
      </c>
      <c r="BJ56" s="60" t="str">
        <f t="shared" ref="BJ56:BJ79" si="19">IFERROR(VALUE(FIXED(VLOOKUP($BG56&amp;$BG$29&amp;$BI$12&amp;"nonMaori",ethnicdata,7,FALSE),1)),"N/A")</f>
        <v>N/A</v>
      </c>
      <c r="BK56" s="60"/>
      <c r="BP56" s="40"/>
      <c r="BQ56" s="40"/>
      <c r="BR56" s="40"/>
      <c r="BS56" s="40" t="s">
        <v>6</v>
      </c>
      <c r="BT56" s="60">
        <v>1991</v>
      </c>
      <c r="BU56" s="60" t="s">
        <v>101</v>
      </c>
      <c r="BV56" s="69" t="str">
        <f t="shared" ref="BV56:BV79" si="20">IFERROR(VALUE(FIXED(VLOOKUP($BT56&amp;$BG$29&amp;$BI$12&amp;"Maori",ethnicdata,10,FALSE),2)),"N/A")</f>
        <v>N/A</v>
      </c>
      <c r="BW56" s="60"/>
      <c r="BX56" s="60"/>
      <c r="BY56" s="40"/>
      <c r="BZ56" s="40"/>
      <c r="CA56" s="40"/>
      <c r="CB56" s="40"/>
      <c r="CC56" s="40"/>
      <c r="CD56" s="40"/>
      <c r="CE56" s="40"/>
      <c r="CF56" s="40"/>
      <c r="CG56" s="40"/>
      <c r="CH56" s="40"/>
      <c r="CI56" s="40"/>
    </row>
    <row r="57" spans="2:87" x14ac:dyDescent="0.25">
      <c r="B57" s="42"/>
      <c r="C57" s="42"/>
      <c r="D57" s="63"/>
      <c r="E57" s="64"/>
      <c r="F57" s="64"/>
      <c r="G57" s="63"/>
      <c r="H57" s="64"/>
      <c r="I57" s="64"/>
      <c r="J57" s="42"/>
      <c r="K57" s="42"/>
      <c r="L57" s="42"/>
      <c r="M57" s="42"/>
      <c r="N57" s="42"/>
      <c r="O57" s="42"/>
      <c r="P57" s="42"/>
      <c r="Q57" s="42"/>
      <c r="R57" s="65"/>
      <c r="S57" s="66"/>
      <c r="T57" s="66"/>
      <c r="U57" s="77"/>
      <c r="V57" s="42"/>
      <c r="W57" s="42"/>
      <c r="X57" s="42"/>
      <c r="Y57" s="42"/>
      <c r="Z57" s="42"/>
      <c r="AA57" s="42"/>
      <c r="AB57" s="42"/>
      <c r="AC57" s="42"/>
      <c r="BG57" s="60">
        <v>1992</v>
      </c>
      <c r="BH57" s="40" t="s">
        <v>102</v>
      </c>
      <c r="BI57" s="60" t="str">
        <f t="shared" si="18"/>
        <v>N/A</v>
      </c>
      <c r="BJ57" s="60" t="str">
        <f t="shared" si="19"/>
        <v>N/A</v>
      </c>
      <c r="BK57" s="60"/>
      <c r="BP57" s="40"/>
      <c r="BQ57" s="40"/>
      <c r="BR57" s="40"/>
      <c r="BS57" s="40"/>
      <c r="BT57" s="60">
        <v>1992</v>
      </c>
      <c r="BU57" s="40" t="s">
        <v>102</v>
      </c>
      <c r="BV57" s="69" t="str">
        <f t="shared" si="20"/>
        <v>N/A</v>
      </c>
      <c r="BW57" s="60"/>
      <c r="BX57" s="60"/>
      <c r="BY57" s="40"/>
      <c r="BZ57" s="40"/>
      <c r="CA57" s="40"/>
      <c r="CB57" s="40"/>
      <c r="CC57" s="40"/>
      <c r="CD57" s="40"/>
      <c r="CE57" s="40"/>
      <c r="CF57" s="40"/>
      <c r="CG57" s="40"/>
      <c r="CH57" s="40"/>
      <c r="CI57" s="40"/>
    </row>
    <row r="58" spans="2:87" x14ac:dyDescent="0.25">
      <c r="B58" s="42"/>
      <c r="C58" s="47" t="s">
        <v>21</v>
      </c>
      <c r="D58" s="63"/>
      <c r="E58" s="87"/>
      <c r="F58" s="87"/>
      <c r="G58" s="63"/>
      <c r="H58" s="87"/>
      <c r="I58" s="87"/>
      <c r="J58" s="61"/>
      <c r="K58" s="61"/>
      <c r="L58" s="61"/>
      <c r="M58" s="61"/>
      <c r="N58" s="61"/>
      <c r="O58" s="61"/>
      <c r="P58" s="61"/>
      <c r="Q58" s="47" t="s">
        <v>21</v>
      </c>
      <c r="R58" s="88"/>
      <c r="S58" s="89"/>
      <c r="T58" s="89"/>
      <c r="U58" s="76"/>
      <c r="V58" s="42"/>
      <c r="W58" s="42"/>
      <c r="X58" s="42"/>
      <c r="Y58" s="42"/>
      <c r="Z58" s="42"/>
      <c r="AA58" s="42"/>
      <c r="AB58" s="42"/>
      <c r="AC58" s="42"/>
      <c r="BG58" s="67">
        <v>1993</v>
      </c>
      <c r="BH58" s="40" t="s">
        <v>103</v>
      </c>
      <c r="BI58" s="60" t="str">
        <f t="shared" si="18"/>
        <v>N/A</v>
      </c>
      <c r="BJ58" s="60" t="str">
        <f t="shared" si="19"/>
        <v>N/A</v>
      </c>
      <c r="BK58" s="60"/>
      <c r="BP58" s="40"/>
      <c r="BQ58" s="40"/>
      <c r="BR58" s="40"/>
      <c r="BS58" s="40"/>
      <c r="BT58" s="67">
        <v>1993</v>
      </c>
      <c r="BU58" s="67" t="s">
        <v>103</v>
      </c>
      <c r="BV58" s="69" t="str">
        <f t="shared" si="20"/>
        <v>N/A</v>
      </c>
      <c r="BW58" s="60"/>
      <c r="BX58" s="60"/>
      <c r="BY58" s="40"/>
      <c r="BZ58" s="40"/>
      <c r="CA58" s="40"/>
      <c r="CB58" s="40"/>
      <c r="CC58" s="40"/>
      <c r="CD58" s="40"/>
      <c r="CE58" s="40"/>
      <c r="CF58" s="40"/>
      <c r="CG58" s="40"/>
      <c r="CH58" s="40"/>
      <c r="CI58" s="40"/>
    </row>
    <row r="59" spans="2:87" x14ac:dyDescent="0.25">
      <c r="B59" s="42"/>
      <c r="C59" s="47" t="s">
        <v>120</v>
      </c>
      <c r="D59" s="90"/>
      <c r="E59" s="90"/>
      <c r="F59" s="90"/>
      <c r="G59" s="90"/>
      <c r="H59" s="90"/>
      <c r="I59" s="90"/>
      <c r="J59" s="90"/>
      <c r="K59" s="90"/>
      <c r="L59" s="90"/>
      <c r="M59" s="90"/>
      <c r="N59" s="90"/>
      <c r="O59" s="90"/>
      <c r="P59" s="90"/>
      <c r="Q59" s="47" t="s">
        <v>33</v>
      </c>
      <c r="R59" s="90"/>
      <c r="S59" s="90"/>
      <c r="T59" s="61"/>
      <c r="U59" s="61"/>
      <c r="V59" s="42"/>
      <c r="W59" s="42"/>
      <c r="X59" s="42"/>
      <c r="Y59" s="42"/>
      <c r="Z59" s="42"/>
      <c r="AA59" s="42"/>
      <c r="AB59" s="42"/>
      <c r="AC59" s="42"/>
      <c r="BG59" s="67">
        <v>1994</v>
      </c>
      <c r="BH59" s="67" t="s">
        <v>104</v>
      </c>
      <c r="BI59" s="60" t="str">
        <f t="shared" si="18"/>
        <v>N/A</v>
      </c>
      <c r="BJ59" s="60" t="str">
        <f t="shared" si="19"/>
        <v>N/A</v>
      </c>
      <c r="BK59" s="60"/>
      <c r="BP59" s="40"/>
      <c r="BQ59" s="40"/>
      <c r="BR59" s="40"/>
      <c r="BS59" s="40"/>
      <c r="BT59" s="67">
        <v>1994</v>
      </c>
      <c r="BU59" s="40" t="s">
        <v>104</v>
      </c>
      <c r="BV59" s="69" t="str">
        <f t="shared" si="20"/>
        <v>N/A</v>
      </c>
      <c r="BW59" s="60"/>
      <c r="BX59" s="60"/>
      <c r="BY59" s="40"/>
      <c r="BZ59" s="40"/>
      <c r="CA59" s="40"/>
      <c r="CB59" s="40"/>
      <c r="CC59" s="40"/>
      <c r="CD59" s="40"/>
      <c r="CE59" s="40"/>
      <c r="CF59" s="40"/>
      <c r="CG59" s="40"/>
      <c r="CH59" s="40"/>
      <c r="CI59" s="40"/>
    </row>
    <row r="60" spans="2:87" x14ac:dyDescent="0.25">
      <c r="B60" s="42"/>
      <c r="C60" s="47" t="s">
        <v>22</v>
      </c>
      <c r="D60" s="47"/>
      <c r="E60" s="47"/>
      <c r="F60" s="47"/>
      <c r="G60" s="47"/>
      <c r="H60" s="47"/>
      <c r="I60" s="47"/>
      <c r="J60" s="47"/>
      <c r="K60" s="47"/>
      <c r="L60" s="47"/>
      <c r="M60" s="47"/>
      <c r="N60" s="47"/>
      <c r="O60" s="47"/>
      <c r="P60" s="47"/>
      <c r="Q60" s="47" t="s">
        <v>22</v>
      </c>
      <c r="R60" s="47"/>
      <c r="S60" s="47"/>
      <c r="T60" s="42"/>
      <c r="U60" s="42"/>
      <c r="V60" s="42"/>
      <c r="W60" s="42"/>
      <c r="X60" s="42"/>
      <c r="Y60" s="42"/>
      <c r="Z60" s="42"/>
      <c r="AA60" s="42"/>
      <c r="AB60" s="42"/>
      <c r="AC60" s="42"/>
      <c r="BG60" s="67">
        <v>1995</v>
      </c>
      <c r="BH60" s="40" t="s">
        <v>105</v>
      </c>
      <c r="BI60" s="60" t="str">
        <f t="shared" si="18"/>
        <v>N/A</v>
      </c>
      <c r="BJ60" s="60" t="str">
        <f t="shared" si="19"/>
        <v>N/A</v>
      </c>
      <c r="BK60" s="60"/>
      <c r="BP60" s="40"/>
      <c r="BQ60" s="40"/>
      <c r="BR60" s="40"/>
      <c r="BS60" s="40"/>
      <c r="BT60" s="67">
        <v>1995</v>
      </c>
      <c r="BU60" s="40" t="s">
        <v>105</v>
      </c>
      <c r="BV60" s="69" t="str">
        <f t="shared" si="20"/>
        <v>N/A</v>
      </c>
      <c r="BW60" s="60"/>
      <c r="BX60" s="60"/>
      <c r="BY60" s="40"/>
      <c r="BZ60" s="40"/>
      <c r="CA60" s="40"/>
      <c r="CB60" s="40"/>
      <c r="CC60" s="40"/>
      <c r="CD60" s="40"/>
      <c r="CE60" s="40"/>
      <c r="CF60" s="40"/>
      <c r="CG60" s="40"/>
      <c r="CH60" s="40"/>
      <c r="CI60" s="40"/>
    </row>
    <row r="61" spans="2:87" x14ac:dyDescent="0.25">
      <c r="B61" s="42"/>
      <c r="C61" s="47" t="s">
        <v>23</v>
      </c>
      <c r="D61" s="42"/>
      <c r="E61" s="42"/>
      <c r="F61" s="42"/>
      <c r="G61" s="42"/>
      <c r="H61" s="42"/>
      <c r="I61" s="42"/>
      <c r="J61" s="42"/>
      <c r="K61" s="42"/>
      <c r="L61" s="42"/>
      <c r="M61" s="42"/>
      <c r="N61" s="42"/>
      <c r="O61" s="42"/>
      <c r="P61" s="42"/>
      <c r="Q61" s="47" t="s">
        <v>23</v>
      </c>
      <c r="R61" s="42"/>
      <c r="S61" s="47"/>
      <c r="T61" s="42"/>
      <c r="U61" s="42"/>
      <c r="V61" s="42"/>
      <c r="W61" s="42"/>
      <c r="X61" s="42"/>
      <c r="Y61" s="42"/>
      <c r="Z61" s="42"/>
      <c r="AA61" s="42"/>
      <c r="AB61" s="42"/>
      <c r="AC61" s="42"/>
      <c r="BG61" s="67">
        <v>1996</v>
      </c>
      <c r="BH61" s="60" t="s">
        <v>71</v>
      </c>
      <c r="BI61" s="60" t="str">
        <f t="shared" si="18"/>
        <v>N/A</v>
      </c>
      <c r="BJ61" s="60" t="str">
        <f t="shared" si="19"/>
        <v>N/A</v>
      </c>
      <c r="BK61" s="60"/>
      <c r="BP61" s="40"/>
      <c r="BQ61" s="40"/>
      <c r="BR61" s="40"/>
      <c r="BS61" s="40"/>
      <c r="BT61" s="67">
        <v>1996</v>
      </c>
      <c r="BU61" s="40" t="s">
        <v>71</v>
      </c>
      <c r="BV61" s="69" t="str">
        <f t="shared" si="20"/>
        <v>N/A</v>
      </c>
      <c r="BW61" s="60"/>
      <c r="BX61" s="60"/>
      <c r="BY61" s="40"/>
      <c r="BZ61" s="40"/>
      <c r="CA61" s="40"/>
      <c r="CB61" s="40"/>
      <c r="CC61" s="40"/>
      <c r="CD61" s="40"/>
      <c r="CE61" s="40"/>
      <c r="CF61" s="40"/>
      <c r="CG61" s="40"/>
      <c r="CH61" s="40"/>
      <c r="CI61" s="40"/>
    </row>
    <row r="62" spans="2:87" x14ac:dyDescent="0.25">
      <c r="B62" s="47"/>
      <c r="C62" s="47" t="s">
        <v>122</v>
      </c>
      <c r="D62" s="42"/>
      <c r="E62" s="42"/>
      <c r="F62" s="42"/>
      <c r="G62" s="42"/>
      <c r="H62" s="42"/>
      <c r="I62" s="47"/>
      <c r="J62" s="47"/>
      <c r="K62" s="47"/>
      <c r="L62" s="47"/>
      <c r="M62" s="47"/>
      <c r="N62" s="47"/>
      <c r="O62" s="47"/>
      <c r="P62" s="47"/>
      <c r="Q62" s="47" t="s">
        <v>34</v>
      </c>
      <c r="R62" s="91"/>
      <c r="S62" s="91"/>
      <c r="T62" s="42"/>
      <c r="U62" s="42"/>
      <c r="V62" s="42"/>
      <c r="W62" s="42"/>
      <c r="X62" s="42"/>
      <c r="Y62" s="42"/>
      <c r="Z62" s="42"/>
      <c r="AA62" s="42"/>
      <c r="AB62" s="42"/>
      <c r="AC62" s="42"/>
      <c r="BG62" s="67">
        <v>1997</v>
      </c>
      <c r="BH62" s="40" t="s">
        <v>72</v>
      </c>
      <c r="BI62" s="60" t="str">
        <f t="shared" si="18"/>
        <v>N/A</v>
      </c>
      <c r="BJ62" s="60" t="str">
        <f t="shared" si="19"/>
        <v>N/A</v>
      </c>
      <c r="BK62" s="60"/>
      <c r="BP62" s="40"/>
      <c r="BQ62" s="40"/>
      <c r="BR62" s="40"/>
      <c r="BS62" s="40"/>
      <c r="BT62" s="67">
        <v>1997</v>
      </c>
      <c r="BU62" s="40" t="s">
        <v>72</v>
      </c>
      <c r="BV62" s="69" t="str">
        <f t="shared" si="20"/>
        <v>N/A</v>
      </c>
      <c r="BW62" s="60"/>
      <c r="BX62" s="60"/>
      <c r="BY62" s="40"/>
      <c r="BZ62" s="40"/>
      <c r="CA62" s="40"/>
      <c r="CB62" s="40"/>
      <c r="CC62" s="40"/>
      <c r="CD62" s="40"/>
      <c r="CE62" s="40"/>
      <c r="CF62" s="40"/>
      <c r="CG62" s="40"/>
      <c r="CH62" s="40"/>
      <c r="CI62" s="40"/>
    </row>
    <row r="63" spans="2:87" x14ac:dyDescent="0.25">
      <c r="B63" s="42"/>
      <c r="C63" s="47"/>
      <c r="D63" s="47"/>
      <c r="E63" s="47"/>
      <c r="F63" s="47"/>
      <c r="G63" s="47"/>
      <c r="H63" s="47"/>
      <c r="I63" s="42"/>
      <c r="J63" s="47"/>
      <c r="K63" s="47"/>
      <c r="L63" s="47"/>
      <c r="M63" s="47"/>
      <c r="N63" s="47"/>
      <c r="O63" s="47"/>
      <c r="P63" s="47"/>
      <c r="Q63" s="47"/>
      <c r="R63" s="42"/>
      <c r="S63" s="91"/>
      <c r="T63" s="42"/>
      <c r="U63" s="42"/>
      <c r="V63" s="42"/>
      <c r="W63" s="42"/>
      <c r="X63" s="42"/>
      <c r="Y63" s="42"/>
      <c r="Z63" s="42"/>
      <c r="AA63" s="42"/>
      <c r="AB63" s="42"/>
      <c r="AC63" s="42"/>
      <c r="BG63" s="67">
        <v>1998</v>
      </c>
      <c r="BH63" s="67" t="s">
        <v>73</v>
      </c>
      <c r="BI63" s="60" t="str">
        <f t="shared" si="18"/>
        <v>N/A</v>
      </c>
      <c r="BJ63" s="60" t="str">
        <f t="shared" si="19"/>
        <v>N/A</v>
      </c>
      <c r="BK63" s="60"/>
      <c r="BP63" s="40"/>
      <c r="BQ63" s="40"/>
      <c r="BR63" s="40"/>
      <c r="BS63" s="40"/>
      <c r="BT63" s="67">
        <v>1998</v>
      </c>
      <c r="BU63" s="40" t="s">
        <v>73</v>
      </c>
      <c r="BV63" s="69" t="str">
        <f t="shared" si="20"/>
        <v>N/A</v>
      </c>
      <c r="BW63" s="60"/>
      <c r="BX63" s="60"/>
      <c r="BY63" s="40"/>
      <c r="BZ63" s="40"/>
      <c r="CA63" s="40"/>
      <c r="CB63" s="40"/>
      <c r="CC63" s="40"/>
      <c r="CD63" s="40"/>
      <c r="CE63" s="40"/>
      <c r="CF63" s="40"/>
      <c r="CG63" s="40"/>
      <c r="CH63" s="40"/>
      <c r="CI63" s="40"/>
    </row>
    <row r="64" spans="2:87" x14ac:dyDescent="0.25">
      <c r="B64" s="47"/>
      <c r="C64" s="47" t="s">
        <v>20</v>
      </c>
      <c r="D64" s="47"/>
      <c r="E64" s="47"/>
      <c r="F64" s="47"/>
      <c r="G64" s="47"/>
      <c r="H64" s="47"/>
      <c r="I64" s="47"/>
      <c r="J64" s="42"/>
      <c r="K64" s="42"/>
      <c r="L64" s="42"/>
      <c r="M64" s="42"/>
      <c r="N64" s="42"/>
      <c r="O64" s="42"/>
      <c r="P64" s="42"/>
      <c r="Q64" s="47" t="s">
        <v>20</v>
      </c>
      <c r="R64" s="42"/>
      <c r="S64" s="42"/>
      <c r="T64" s="42"/>
      <c r="U64" s="42"/>
      <c r="V64" s="42"/>
      <c r="W64" s="42"/>
      <c r="X64" s="42"/>
      <c r="Y64" s="42"/>
      <c r="Z64" s="42"/>
      <c r="AA64" s="42"/>
      <c r="AB64" s="42"/>
      <c r="AC64" s="42"/>
      <c r="BG64" s="67">
        <v>1999</v>
      </c>
      <c r="BH64" s="40" t="s">
        <v>74</v>
      </c>
      <c r="BI64" s="60" t="str">
        <f t="shared" si="18"/>
        <v>N/A</v>
      </c>
      <c r="BJ64" s="60" t="str">
        <f t="shared" si="19"/>
        <v>N/A</v>
      </c>
      <c r="BK64" s="60"/>
      <c r="BP64" s="40"/>
      <c r="BQ64" s="40"/>
      <c r="BR64" s="40"/>
      <c r="BS64" s="40"/>
      <c r="BT64" s="67">
        <v>1999</v>
      </c>
      <c r="BU64" s="40" t="s">
        <v>74</v>
      </c>
      <c r="BV64" s="69" t="str">
        <f t="shared" si="20"/>
        <v>N/A</v>
      </c>
      <c r="BW64" s="60"/>
      <c r="BX64" s="60"/>
      <c r="BY64" s="40"/>
      <c r="BZ64" s="40"/>
      <c r="CA64" s="40"/>
      <c r="CB64" s="40"/>
      <c r="CC64" s="40"/>
      <c r="CD64" s="40"/>
      <c r="CE64" s="40"/>
      <c r="CF64" s="40"/>
      <c r="CG64" s="40"/>
      <c r="CH64" s="40"/>
      <c r="CI64" s="40"/>
    </row>
    <row r="65" spans="2:87" x14ac:dyDescent="0.25">
      <c r="B65" s="47"/>
      <c r="C65" s="47" t="str">
        <f>BG16</f>
        <v>Mortality Collection Data Set (MORT), Ministry of Health.</v>
      </c>
      <c r="D65" s="47"/>
      <c r="E65" s="47"/>
      <c r="F65" s="47"/>
      <c r="G65" s="47"/>
      <c r="H65" s="47"/>
      <c r="I65" s="47"/>
      <c r="J65" s="42"/>
      <c r="K65" s="42"/>
      <c r="L65" s="42"/>
      <c r="M65" s="42"/>
      <c r="N65" s="42"/>
      <c r="O65" s="42"/>
      <c r="P65" s="42"/>
      <c r="Q65" s="47" t="str">
        <f>BG16</f>
        <v>Mortality Collection Data Set (MORT), Ministry of Health.</v>
      </c>
      <c r="R65" s="42"/>
      <c r="S65" s="42"/>
      <c r="T65" s="42"/>
      <c r="U65" s="42"/>
      <c r="V65" s="42"/>
      <c r="W65" s="42"/>
      <c r="X65" s="42"/>
      <c r="Y65" s="42"/>
      <c r="Z65" s="42"/>
      <c r="AA65" s="42"/>
      <c r="AB65" s="42"/>
      <c r="AC65" s="42"/>
      <c r="BG65" s="67">
        <v>2000</v>
      </c>
      <c r="BH65" s="60" t="s">
        <v>75</v>
      </c>
      <c r="BI65" s="60" t="str">
        <f t="shared" si="18"/>
        <v>N/A</v>
      </c>
      <c r="BJ65" s="60" t="str">
        <f t="shared" si="19"/>
        <v>N/A</v>
      </c>
      <c r="BK65" s="60"/>
      <c r="BP65" s="40"/>
      <c r="BQ65" s="40"/>
      <c r="BR65" s="40"/>
      <c r="BS65" s="40"/>
      <c r="BT65" s="67">
        <v>2000</v>
      </c>
      <c r="BU65" s="60" t="s">
        <v>75</v>
      </c>
      <c r="BV65" s="69" t="str">
        <f t="shared" si="20"/>
        <v>N/A</v>
      </c>
      <c r="BW65" s="60"/>
      <c r="BX65" s="60"/>
      <c r="BY65" s="40"/>
      <c r="BZ65" s="40"/>
      <c r="CA65" s="40"/>
      <c r="CB65" s="40"/>
      <c r="CC65" s="40"/>
      <c r="CD65" s="40"/>
      <c r="CE65" s="40"/>
      <c r="CF65" s="40"/>
      <c r="CG65" s="40"/>
      <c r="CH65" s="40"/>
      <c r="CI65" s="40"/>
    </row>
    <row r="66" spans="2:87" x14ac:dyDescent="0.25">
      <c r="B66" s="42"/>
      <c r="C66" s="47"/>
      <c r="D66" s="42"/>
      <c r="E66" s="42"/>
      <c r="F66" s="42"/>
      <c r="G66" s="42"/>
      <c r="H66" s="42"/>
      <c r="I66" s="42"/>
      <c r="J66" s="42"/>
      <c r="K66" s="42"/>
      <c r="L66" s="42"/>
      <c r="M66" s="42"/>
      <c r="N66" s="42"/>
      <c r="O66" s="42"/>
      <c r="P66" s="42"/>
      <c r="Q66" s="47"/>
      <c r="R66" s="91"/>
      <c r="S66" s="91"/>
      <c r="T66" s="42"/>
      <c r="U66" s="42"/>
      <c r="V66" s="42"/>
      <c r="W66" s="42"/>
      <c r="X66" s="42"/>
      <c r="Y66" s="42"/>
      <c r="Z66" s="42"/>
      <c r="AA66" s="42"/>
      <c r="AB66" s="42"/>
      <c r="AC66" s="42"/>
      <c r="BG66" s="67">
        <v>2001</v>
      </c>
      <c r="BH66" s="40" t="s">
        <v>76</v>
      </c>
      <c r="BI66" s="60">
        <f t="shared" si="18"/>
        <v>7.5</v>
      </c>
      <c r="BJ66" s="60">
        <f t="shared" si="19"/>
        <v>0.7</v>
      </c>
      <c r="BK66" s="60"/>
      <c r="BP66" s="40"/>
      <c r="BQ66" s="40"/>
      <c r="BR66" s="40"/>
      <c r="BS66" s="40"/>
      <c r="BT66" s="67">
        <v>2001</v>
      </c>
      <c r="BU66" s="40" t="s">
        <v>76</v>
      </c>
      <c r="BV66" s="69">
        <f t="shared" si="20"/>
        <v>11.02</v>
      </c>
      <c r="BW66" s="60"/>
      <c r="BX66" s="60"/>
      <c r="BY66" s="40"/>
      <c r="BZ66" s="40"/>
      <c r="CA66" s="40"/>
      <c r="CB66" s="40"/>
      <c r="CC66" s="40"/>
      <c r="CD66" s="40"/>
      <c r="CE66" s="40"/>
      <c r="CF66" s="40"/>
      <c r="CG66" s="40"/>
      <c r="CH66" s="40"/>
      <c r="CI66" s="40"/>
    </row>
    <row r="67" spans="2:87" x14ac:dyDescent="0.25">
      <c r="B67" s="42"/>
      <c r="C67" s="47"/>
      <c r="D67" s="47"/>
      <c r="E67" s="47"/>
      <c r="F67" s="47"/>
      <c r="G67" s="47"/>
      <c r="H67" s="47"/>
      <c r="I67" s="42"/>
      <c r="J67" s="42"/>
      <c r="K67" s="42"/>
      <c r="L67" s="42"/>
      <c r="M67" s="42"/>
      <c r="N67" s="42"/>
      <c r="O67" s="42"/>
      <c r="P67" s="42"/>
      <c r="Q67" s="47"/>
      <c r="R67" s="91"/>
      <c r="S67" s="91"/>
      <c r="T67" s="42"/>
      <c r="U67" s="42"/>
      <c r="V67" s="42"/>
      <c r="W67" s="42"/>
      <c r="X67" s="42"/>
      <c r="Y67" s="42"/>
      <c r="Z67" s="42"/>
      <c r="AA67" s="42"/>
      <c r="AB67" s="42"/>
      <c r="AC67" s="42"/>
      <c r="BG67" s="67">
        <v>2002</v>
      </c>
      <c r="BH67" s="40" t="s">
        <v>77</v>
      </c>
      <c r="BI67" s="60">
        <f t="shared" si="18"/>
        <v>7.1</v>
      </c>
      <c r="BJ67" s="60">
        <f t="shared" si="19"/>
        <v>0.7</v>
      </c>
      <c r="BP67" s="40"/>
      <c r="BQ67" s="40"/>
      <c r="BR67" s="40"/>
      <c r="BS67" s="40"/>
      <c r="BT67" s="67">
        <v>2002</v>
      </c>
      <c r="BU67" s="67" t="s">
        <v>77</v>
      </c>
      <c r="BV67" s="69">
        <f t="shared" si="20"/>
        <v>10.02</v>
      </c>
      <c r="BW67" s="40"/>
      <c r="BX67" s="40"/>
      <c r="BY67" s="40"/>
      <c r="BZ67" s="40"/>
      <c r="CA67" s="40"/>
      <c r="CB67" s="40"/>
      <c r="CC67" s="40"/>
      <c r="CD67" s="40"/>
      <c r="CE67" s="40"/>
      <c r="CF67" s="40"/>
      <c r="CG67" s="40"/>
      <c r="CH67" s="40"/>
      <c r="CI67" s="40"/>
    </row>
    <row r="68" spans="2:87" x14ac:dyDescent="0.25">
      <c r="B68" s="42"/>
      <c r="C68" s="47"/>
      <c r="D68" s="42"/>
      <c r="E68" s="42"/>
      <c r="F68" s="42"/>
      <c r="G68" s="42"/>
      <c r="H68" s="42"/>
      <c r="I68" s="42"/>
      <c r="J68" s="42"/>
      <c r="K68" s="42"/>
      <c r="L68" s="42"/>
      <c r="M68" s="42"/>
      <c r="N68" s="42"/>
      <c r="O68" s="42"/>
      <c r="P68" s="42"/>
      <c r="Q68" s="91"/>
      <c r="R68" s="91"/>
      <c r="S68" s="91"/>
      <c r="T68" s="42"/>
      <c r="U68" s="42"/>
      <c r="V68" s="42"/>
      <c r="W68" s="42"/>
      <c r="X68" s="42"/>
      <c r="Y68" s="42"/>
      <c r="Z68" s="42"/>
      <c r="AA68" s="42"/>
      <c r="AB68" s="42"/>
      <c r="AC68" s="42"/>
      <c r="BG68" s="67">
        <v>2003</v>
      </c>
      <c r="BH68" s="40" t="s">
        <v>78</v>
      </c>
      <c r="BI68" s="60">
        <f t="shared" si="18"/>
        <v>7</v>
      </c>
      <c r="BJ68" s="60">
        <f t="shared" si="19"/>
        <v>0.7</v>
      </c>
      <c r="BK68" s="60"/>
      <c r="BP68" s="40"/>
      <c r="BQ68" s="40"/>
      <c r="BR68" s="40"/>
      <c r="BS68" s="40"/>
      <c r="BT68" s="67">
        <v>2003</v>
      </c>
      <c r="BU68" s="40" t="s">
        <v>78</v>
      </c>
      <c r="BV68" s="69">
        <f t="shared" si="20"/>
        <v>10.31</v>
      </c>
      <c r="BW68" s="60"/>
      <c r="BX68" s="60"/>
      <c r="BY68" s="40"/>
      <c r="BZ68" s="40"/>
      <c r="CA68" s="40"/>
      <c r="CB68" s="40"/>
      <c r="CC68" s="40"/>
      <c r="CD68" s="40"/>
      <c r="CE68" s="40"/>
      <c r="CF68" s="40"/>
      <c r="CG68" s="40"/>
      <c r="CH68" s="40"/>
      <c r="CI68" s="40"/>
    </row>
    <row r="69" spans="2:87" x14ac:dyDescent="0.25">
      <c r="BG69" s="67">
        <v>2004</v>
      </c>
      <c r="BH69" s="40" t="s">
        <v>79</v>
      </c>
      <c r="BI69" s="60">
        <f t="shared" si="18"/>
        <v>7.5</v>
      </c>
      <c r="BJ69" s="60">
        <f t="shared" si="19"/>
        <v>0.9</v>
      </c>
      <c r="BK69" s="60"/>
      <c r="BP69" s="40"/>
      <c r="BQ69" s="40"/>
      <c r="BR69" s="40"/>
      <c r="BS69" s="40"/>
      <c r="BT69" s="67">
        <v>2004</v>
      </c>
      <c r="BU69" s="60" t="s">
        <v>79</v>
      </c>
      <c r="BV69" s="69">
        <f t="shared" si="20"/>
        <v>8.0399999999999991</v>
      </c>
      <c r="BW69" s="60"/>
      <c r="BX69" s="60"/>
      <c r="BY69" s="40"/>
      <c r="BZ69" s="40"/>
      <c r="CA69" s="40"/>
      <c r="CB69" s="40"/>
      <c r="CC69" s="40"/>
      <c r="CD69" s="40"/>
      <c r="CE69" s="40"/>
      <c r="CF69" s="40"/>
      <c r="CG69" s="40"/>
      <c r="CH69" s="40"/>
      <c r="CI69" s="40"/>
    </row>
    <row r="70" spans="2:87" x14ac:dyDescent="0.25">
      <c r="BG70" s="67">
        <v>2005</v>
      </c>
      <c r="BH70" s="40" t="s">
        <v>80</v>
      </c>
      <c r="BI70" s="60">
        <f t="shared" si="18"/>
        <v>8.6999999999999993</v>
      </c>
      <c r="BJ70" s="60">
        <f t="shared" si="19"/>
        <v>1.1000000000000001</v>
      </c>
      <c r="BK70" s="60"/>
      <c r="BP70" s="40"/>
      <c r="BQ70" s="40"/>
      <c r="BR70" s="40"/>
      <c r="BS70" s="40"/>
      <c r="BT70" s="67">
        <v>2005</v>
      </c>
      <c r="BU70" s="40" t="s">
        <v>80</v>
      </c>
      <c r="BV70" s="69">
        <f t="shared" si="20"/>
        <v>8.26</v>
      </c>
      <c r="BW70" s="60"/>
      <c r="BX70" s="60"/>
      <c r="BY70" s="40"/>
      <c r="BZ70" s="40"/>
      <c r="CA70" s="40"/>
      <c r="CB70" s="40"/>
      <c r="CC70" s="40"/>
      <c r="CD70" s="40"/>
      <c r="CE70" s="40"/>
      <c r="CF70" s="40"/>
      <c r="CG70" s="40"/>
      <c r="CH70" s="40"/>
      <c r="CI70" s="40"/>
    </row>
    <row r="71" spans="2:87" x14ac:dyDescent="0.25">
      <c r="BG71" s="67">
        <v>2006</v>
      </c>
      <c r="BH71" s="40" t="s">
        <v>81</v>
      </c>
      <c r="BI71" s="60">
        <f t="shared" si="18"/>
        <v>8.5</v>
      </c>
      <c r="BJ71" s="60">
        <f t="shared" si="19"/>
        <v>1.1000000000000001</v>
      </c>
      <c r="BK71" s="60"/>
      <c r="BP71" s="40"/>
      <c r="BQ71" s="40"/>
      <c r="BR71" s="40"/>
      <c r="BS71" s="40"/>
      <c r="BT71" s="67">
        <v>2006</v>
      </c>
      <c r="BU71" s="40" t="s">
        <v>81</v>
      </c>
      <c r="BV71" s="69">
        <f t="shared" si="20"/>
        <v>7.41</v>
      </c>
      <c r="BW71" s="60"/>
      <c r="BX71" s="60"/>
      <c r="BY71" s="40"/>
      <c r="BZ71" s="40"/>
      <c r="CA71" s="40"/>
      <c r="CB71" s="40"/>
      <c r="CC71" s="40"/>
      <c r="CD71" s="40"/>
      <c r="CE71" s="40"/>
      <c r="CF71" s="40"/>
      <c r="CG71" s="40"/>
      <c r="CH71" s="40"/>
      <c r="CI71" s="40"/>
    </row>
    <row r="72" spans="2:87" x14ac:dyDescent="0.25">
      <c r="BG72" s="67">
        <v>2007</v>
      </c>
      <c r="BH72" s="40" t="s">
        <v>82</v>
      </c>
      <c r="BI72" s="60">
        <f t="shared" si="18"/>
        <v>10.5</v>
      </c>
      <c r="BJ72" s="60">
        <f t="shared" si="19"/>
        <v>1.1000000000000001</v>
      </c>
      <c r="BK72" s="60"/>
      <c r="BP72" s="40"/>
      <c r="BQ72" s="40"/>
      <c r="BR72" s="40"/>
      <c r="BS72" s="40"/>
      <c r="BT72" s="67">
        <v>2007</v>
      </c>
      <c r="BU72" s="40" t="s">
        <v>82</v>
      </c>
      <c r="BV72" s="69">
        <f t="shared" si="20"/>
        <v>9.8800000000000008</v>
      </c>
      <c r="BW72" s="60"/>
      <c r="BX72" s="60"/>
      <c r="BY72" s="40"/>
      <c r="BZ72" s="40"/>
      <c r="CA72" s="40"/>
      <c r="CB72" s="40"/>
      <c r="CC72" s="40"/>
      <c r="CD72" s="40"/>
      <c r="CE72" s="40"/>
      <c r="CF72" s="40"/>
      <c r="CG72" s="40"/>
      <c r="CH72" s="40"/>
      <c r="CI72" s="40"/>
    </row>
    <row r="73" spans="2:87" x14ac:dyDescent="0.25">
      <c r="BG73" s="67">
        <v>2008</v>
      </c>
      <c r="BH73" s="40" t="s">
        <v>83</v>
      </c>
      <c r="BI73" s="60">
        <f t="shared" si="18"/>
        <v>9</v>
      </c>
      <c r="BJ73" s="60">
        <f t="shared" si="19"/>
        <v>0.9</v>
      </c>
      <c r="BK73" s="60"/>
      <c r="BP73" s="40"/>
      <c r="BQ73" s="40"/>
      <c r="BR73" s="40"/>
      <c r="BS73" s="40"/>
      <c r="BT73" s="67">
        <v>2008</v>
      </c>
      <c r="BU73" s="40" t="s">
        <v>83</v>
      </c>
      <c r="BV73" s="69">
        <f t="shared" si="20"/>
        <v>10.050000000000001</v>
      </c>
      <c r="BW73" s="60"/>
      <c r="BX73" s="60"/>
      <c r="BY73" s="40"/>
      <c r="BZ73" s="40"/>
      <c r="CA73" s="40"/>
      <c r="CB73" s="40"/>
      <c r="CC73" s="40"/>
      <c r="CD73" s="40"/>
      <c r="CE73" s="40"/>
      <c r="CF73" s="40"/>
      <c r="CG73" s="40"/>
      <c r="CH73" s="40"/>
      <c r="CI73" s="40"/>
    </row>
    <row r="74" spans="2:87" x14ac:dyDescent="0.25">
      <c r="BG74" s="67">
        <v>2009</v>
      </c>
      <c r="BH74" s="40" t="s">
        <v>84</v>
      </c>
      <c r="BI74" s="60">
        <f t="shared" si="18"/>
        <v>7.7</v>
      </c>
      <c r="BJ74" s="60">
        <f t="shared" si="19"/>
        <v>0.7</v>
      </c>
      <c r="BK74" s="60"/>
      <c r="BP74" s="40"/>
      <c r="BQ74" s="40"/>
      <c r="BR74" s="40"/>
      <c r="BS74" s="40"/>
      <c r="BT74" s="67">
        <v>2009</v>
      </c>
      <c r="BU74" s="40" t="s">
        <v>84</v>
      </c>
      <c r="BV74" s="69">
        <f t="shared" si="20"/>
        <v>11.46</v>
      </c>
      <c r="BW74" s="60"/>
      <c r="BX74" s="60"/>
      <c r="BY74" s="40"/>
      <c r="BZ74" s="40"/>
      <c r="CA74" s="40"/>
      <c r="CB74" s="40"/>
      <c r="CC74" s="40"/>
      <c r="CD74" s="40"/>
      <c r="CE74" s="40"/>
      <c r="CF74" s="40"/>
      <c r="CG74" s="40"/>
      <c r="CH74" s="40"/>
      <c r="CI74" s="40"/>
    </row>
    <row r="75" spans="2:87" x14ac:dyDescent="0.25">
      <c r="BG75" s="67">
        <v>2010</v>
      </c>
      <c r="BH75" s="60" t="s">
        <v>85</v>
      </c>
      <c r="BI75" s="60">
        <f t="shared" si="18"/>
        <v>5</v>
      </c>
      <c r="BJ75" s="60">
        <f t="shared" si="19"/>
        <v>0.5</v>
      </c>
      <c r="BK75" s="60"/>
      <c r="BP75" s="40"/>
      <c r="BQ75" s="40"/>
      <c r="BR75" s="40"/>
      <c r="BS75" s="40"/>
      <c r="BT75" s="67">
        <v>2010</v>
      </c>
      <c r="BU75" s="40" t="s">
        <v>85</v>
      </c>
      <c r="BV75" s="69">
        <f t="shared" si="20"/>
        <v>9.42</v>
      </c>
      <c r="BW75" s="60"/>
      <c r="BX75" s="60"/>
      <c r="BY75" s="60"/>
      <c r="BZ75" s="40"/>
      <c r="CA75" s="40"/>
      <c r="CB75" s="40"/>
      <c r="CC75" s="40"/>
      <c r="CD75" s="40"/>
      <c r="CE75" s="40"/>
      <c r="CF75" s="40"/>
      <c r="CG75" s="40"/>
      <c r="CH75" s="40"/>
      <c r="CI75" s="40"/>
    </row>
    <row r="76" spans="2:87" x14ac:dyDescent="0.25">
      <c r="BG76" s="67">
        <v>2011</v>
      </c>
      <c r="BH76" s="40" t="s">
        <v>86</v>
      </c>
      <c r="BI76" s="60">
        <f t="shared" si="18"/>
        <v>3.9</v>
      </c>
      <c r="BJ76" s="60">
        <f t="shared" si="19"/>
        <v>0.5</v>
      </c>
      <c r="BK76" s="60"/>
      <c r="BP76" s="40"/>
      <c r="BQ76" s="40"/>
      <c r="BR76" s="40"/>
      <c r="BS76" s="40"/>
      <c r="BT76" s="67">
        <v>2011</v>
      </c>
      <c r="BU76" s="40" t="s">
        <v>86</v>
      </c>
      <c r="BV76" s="69">
        <f t="shared" si="20"/>
        <v>7.75</v>
      </c>
      <c r="BW76" s="60"/>
      <c r="BX76" s="60"/>
      <c r="BY76" s="60"/>
      <c r="BZ76" s="40"/>
      <c r="CA76" s="40"/>
      <c r="CB76" s="40"/>
      <c r="CC76" s="40"/>
      <c r="CD76" s="40"/>
      <c r="CE76" s="40"/>
      <c r="CF76" s="40"/>
      <c r="CG76" s="40"/>
      <c r="CH76" s="40"/>
      <c r="CI76" s="40"/>
    </row>
    <row r="77" spans="2:87" x14ac:dyDescent="0.25">
      <c r="BG77" s="67">
        <v>2012</v>
      </c>
      <c r="BH77" s="67" t="s">
        <v>87</v>
      </c>
      <c r="BI77" s="60" t="str">
        <f t="shared" si="18"/>
        <v>N/A</v>
      </c>
      <c r="BJ77" s="60" t="str">
        <f t="shared" si="19"/>
        <v>N/A</v>
      </c>
      <c r="BK77" s="60"/>
      <c r="BP77" s="40"/>
      <c r="BQ77" s="40"/>
      <c r="BR77" s="40"/>
      <c r="BS77" s="40"/>
      <c r="BT77" s="67">
        <v>2012</v>
      </c>
      <c r="BU77" s="40" t="s">
        <v>87</v>
      </c>
      <c r="BV77" s="69" t="str">
        <f t="shared" si="20"/>
        <v>N/A</v>
      </c>
      <c r="BW77" s="60"/>
      <c r="BX77" s="60"/>
      <c r="BY77" s="60"/>
      <c r="BZ77" s="40"/>
      <c r="CA77" s="40"/>
      <c r="CB77" s="40"/>
      <c r="CC77" s="40"/>
      <c r="CD77" s="40"/>
      <c r="CE77" s="40"/>
      <c r="CF77" s="40"/>
      <c r="CG77" s="40"/>
      <c r="CH77" s="40"/>
      <c r="CI77" s="40"/>
    </row>
    <row r="78" spans="2:87" x14ac:dyDescent="0.25">
      <c r="BG78" s="67">
        <v>2013</v>
      </c>
      <c r="BH78" s="40" t="s">
        <v>106</v>
      </c>
      <c r="BI78" s="60" t="str">
        <f t="shared" si="18"/>
        <v>N/A</v>
      </c>
      <c r="BJ78" s="60" t="str">
        <f t="shared" si="19"/>
        <v>N/A</v>
      </c>
      <c r="BK78" s="60"/>
      <c r="BP78" s="40"/>
      <c r="BQ78" s="40"/>
      <c r="BR78" s="40"/>
      <c r="BS78" s="40"/>
      <c r="BT78" s="67">
        <v>2013</v>
      </c>
      <c r="BU78" s="40" t="s">
        <v>106</v>
      </c>
      <c r="BV78" s="69" t="str">
        <f t="shared" si="20"/>
        <v>N/A</v>
      </c>
      <c r="BW78" s="60"/>
      <c r="BX78" s="60"/>
      <c r="BY78" s="60"/>
      <c r="BZ78" s="40"/>
      <c r="CA78" s="40"/>
      <c r="CB78" s="40"/>
      <c r="CC78" s="40"/>
      <c r="CD78" s="40"/>
      <c r="CE78" s="40"/>
      <c r="CF78" s="40"/>
      <c r="CG78" s="40"/>
      <c r="CH78" s="40"/>
      <c r="CI78" s="40"/>
    </row>
    <row r="79" spans="2:87" x14ac:dyDescent="0.25">
      <c r="BG79" s="67">
        <v>2014</v>
      </c>
      <c r="BH79" s="60" t="s">
        <v>107</v>
      </c>
      <c r="BI79" s="60" t="str">
        <f t="shared" si="18"/>
        <v>N/A</v>
      </c>
      <c r="BJ79" s="60" t="str">
        <f t="shared" si="19"/>
        <v>N/A</v>
      </c>
      <c r="BP79" s="40"/>
      <c r="BQ79" s="40"/>
      <c r="BR79" s="40"/>
      <c r="BS79" s="40"/>
      <c r="BT79" s="67">
        <v>2014</v>
      </c>
      <c r="BU79" s="60" t="s">
        <v>107</v>
      </c>
      <c r="BV79" s="69" t="str">
        <f t="shared" si="20"/>
        <v>N/A</v>
      </c>
      <c r="BW79" s="60"/>
      <c r="BX79" s="60"/>
      <c r="BY79" s="40"/>
      <c r="BZ79" s="40"/>
      <c r="CA79" s="40"/>
      <c r="CB79" s="40"/>
      <c r="CC79" s="40"/>
      <c r="CD79" s="40"/>
      <c r="CE79" s="40"/>
      <c r="CF79" s="40"/>
      <c r="CG79" s="40"/>
      <c r="CH79" s="40"/>
      <c r="CI79" s="40"/>
    </row>
    <row r="80" spans="2:87" x14ac:dyDescent="0.25">
      <c r="BG80" s="60"/>
      <c r="BH80" s="67"/>
      <c r="BI80" s="60"/>
      <c r="BJ80" s="60"/>
      <c r="BP80" s="40"/>
      <c r="BQ80" s="40"/>
      <c r="BR80" s="40"/>
      <c r="BS80" s="40"/>
      <c r="BT80" s="67"/>
      <c r="BU80" s="67"/>
      <c r="BV80" s="60"/>
      <c r="BW80" s="40"/>
      <c r="BX80" s="40"/>
      <c r="BY80" s="40"/>
      <c r="BZ80" s="40"/>
      <c r="CA80" s="40"/>
      <c r="CB80" s="40"/>
      <c r="CC80" s="40"/>
      <c r="CD80" s="40"/>
      <c r="CE80" s="40"/>
      <c r="CF80" s="40"/>
      <c r="CG80" s="40"/>
      <c r="CH80" s="40"/>
      <c r="CI80" s="40"/>
    </row>
    <row r="81" spans="1:87" x14ac:dyDescent="0.25">
      <c r="BF81" s="40" t="s">
        <v>7</v>
      </c>
      <c r="BG81" s="60">
        <v>1991</v>
      </c>
      <c r="BH81" s="40" t="s">
        <v>101</v>
      </c>
      <c r="BI81" s="60" t="str">
        <f t="shared" ref="BI81:BI104" si="21">IFERROR(VALUE(FIXED(VLOOKUP($BG81&amp;$BG$29&amp;$BH$12&amp;"Maori",ethnicdata,7,FALSE),1)),"N/A")</f>
        <v>N/A</v>
      </c>
      <c r="BJ81" s="60" t="str">
        <f t="shared" ref="BJ81:BJ104" si="22">IFERROR(VALUE(FIXED(VLOOKUP($BG81&amp;$BG$29&amp;$BH$12&amp;"nonMaori",ethnicdata,7,FALSE),1)),"N/A")</f>
        <v>N/A</v>
      </c>
      <c r="BP81" s="40"/>
      <c r="BQ81" s="40"/>
      <c r="BR81" s="40"/>
      <c r="BS81" s="40" t="s">
        <v>7</v>
      </c>
      <c r="BT81" s="60">
        <v>1991</v>
      </c>
      <c r="BU81" s="60" t="s">
        <v>101</v>
      </c>
      <c r="BV81" s="69" t="str">
        <f t="shared" ref="BV81:BV104" si="23">IFERROR(VALUE(FIXED(VLOOKUP($BT81&amp;$BG$29&amp;$BH$12&amp;"Maori",ethnicdata,10,FALSE),2)),"N/A")</f>
        <v>N/A</v>
      </c>
      <c r="BW81" s="40"/>
      <c r="BX81" s="40"/>
      <c r="BY81" s="40"/>
      <c r="BZ81" s="40"/>
      <c r="CA81" s="40"/>
      <c r="CB81" s="40"/>
      <c r="CC81" s="40"/>
      <c r="CD81" s="40"/>
      <c r="CE81" s="40"/>
      <c r="CF81" s="40"/>
      <c r="CG81" s="40"/>
      <c r="CH81" s="40"/>
      <c r="CI81" s="40"/>
    </row>
    <row r="82" spans="1:87" x14ac:dyDescent="0.25">
      <c r="BG82" s="60">
        <v>1992</v>
      </c>
      <c r="BH82" s="40" t="s">
        <v>102</v>
      </c>
      <c r="BI82" s="60" t="str">
        <f t="shared" si="21"/>
        <v>N/A</v>
      </c>
      <c r="BJ82" s="60" t="str">
        <f t="shared" si="22"/>
        <v>N/A</v>
      </c>
      <c r="BP82" s="40"/>
      <c r="BQ82" s="40"/>
      <c r="BR82" s="40"/>
      <c r="BS82" s="40"/>
      <c r="BT82" s="60">
        <v>1992</v>
      </c>
      <c r="BU82" s="40" t="s">
        <v>102</v>
      </c>
      <c r="BV82" s="69" t="str">
        <f t="shared" si="23"/>
        <v>N/A</v>
      </c>
      <c r="BW82" s="40"/>
      <c r="BX82" s="40"/>
      <c r="BY82" s="40"/>
      <c r="BZ82" s="40"/>
      <c r="CA82" s="40"/>
      <c r="CB82" s="40"/>
      <c r="CC82" s="40"/>
      <c r="CD82" s="40"/>
      <c r="CE82" s="40"/>
      <c r="CF82" s="40"/>
      <c r="CG82" s="40"/>
      <c r="CH82" s="40"/>
      <c r="CI82" s="40"/>
    </row>
    <row r="83" spans="1:87" x14ac:dyDescent="0.25">
      <c r="BG83" s="67">
        <v>1993</v>
      </c>
      <c r="BH83" s="40" t="s">
        <v>103</v>
      </c>
      <c r="BI83" s="60" t="str">
        <f t="shared" si="21"/>
        <v>N/A</v>
      </c>
      <c r="BJ83" s="60" t="str">
        <f t="shared" si="22"/>
        <v>N/A</v>
      </c>
      <c r="BP83" s="40"/>
      <c r="BQ83" s="40"/>
      <c r="BR83" s="40"/>
      <c r="BS83" s="40"/>
      <c r="BT83" s="67">
        <v>1993</v>
      </c>
      <c r="BU83" s="67" t="s">
        <v>103</v>
      </c>
      <c r="BV83" s="69" t="str">
        <f t="shared" si="23"/>
        <v>N/A</v>
      </c>
      <c r="BW83" s="40"/>
      <c r="BX83" s="40"/>
      <c r="BY83" s="40"/>
      <c r="BZ83" s="40"/>
      <c r="CA83" s="40"/>
      <c r="CB83" s="40"/>
      <c r="CC83" s="40"/>
      <c r="CD83" s="40"/>
      <c r="CE83" s="40"/>
      <c r="CF83" s="40"/>
      <c r="CG83" s="40"/>
      <c r="CH83" s="40"/>
      <c r="CI83" s="40"/>
    </row>
    <row r="84" spans="1:87" s="92" customFormat="1" x14ac:dyDescent="0.25">
      <c r="A84" s="37"/>
      <c r="B84" s="37"/>
      <c r="C84" s="37"/>
      <c r="D84" s="37"/>
      <c r="E84" s="37"/>
      <c r="F84" s="37"/>
      <c r="G84" s="37"/>
      <c r="H84" s="37"/>
      <c r="I84" s="37"/>
      <c r="J84" s="37"/>
      <c r="K84" s="37"/>
      <c r="AE84" s="93"/>
      <c r="AF84" s="93"/>
      <c r="AG84" s="93"/>
      <c r="AH84" s="93"/>
      <c r="AI84" s="93"/>
      <c r="AJ84" s="93"/>
      <c r="AK84" s="93"/>
      <c r="AL84" s="93"/>
      <c r="AM84" s="93"/>
      <c r="AN84" s="93"/>
      <c r="AO84" s="93"/>
      <c r="AP84" s="93"/>
      <c r="AQ84" s="93"/>
      <c r="AR84" s="93"/>
      <c r="AS84" s="93"/>
      <c r="AT84" s="93"/>
      <c r="AU84" s="93"/>
      <c r="AV84" s="93"/>
      <c r="AW84" s="93"/>
      <c r="AX84" s="93"/>
      <c r="AY84" s="93"/>
      <c r="AZ84" s="93"/>
      <c r="BA84" s="93"/>
      <c r="BB84" s="93"/>
      <c r="BC84" s="93"/>
      <c r="BD84" s="93"/>
      <c r="BE84" s="50"/>
      <c r="BF84" s="40"/>
      <c r="BG84" s="67">
        <v>1994</v>
      </c>
      <c r="BH84" s="67" t="s">
        <v>104</v>
      </c>
      <c r="BI84" s="60" t="str">
        <f t="shared" si="21"/>
        <v>N/A</v>
      </c>
      <c r="BJ84" s="60" t="str">
        <f t="shared" si="22"/>
        <v>N/A</v>
      </c>
      <c r="BK84" s="40"/>
      <c r="BL84" s="40"/>
      <c r="BM84" s="40"/>
      <c r="BN84" s="40"/>
      <c r="BO84" s="40"/>
      <c r="BP84" s="40"/>
      <c r="BQ84" s="40"/>
      <c r="BR84" s="40"/>
      <c r="BS84" s="40"/>
      <c r="BT84" s="67">
        <v>1994</v>
      </c>
      <c r="BU84" s="40" t="s">
        <v>104</v>
      </c>
      <c r="BV84" s="69" t="str">
        <f t="shared" si="23"/>
        <v>N/A</v>
      </c>
      <c r="BW84" s="40"/>
      <c r="BX84" s="40"/>
      <c r="BY84" s="40"/>
      <c r="BZ84" s="40"/>
      <c r="CA84" s="40"/>
      <c r="CB84" s="40"/>
      <c r="CC84" s="40"/>
      <c r="CD84" s="50"/>
      <c r="CE84" s="50"/>
      <c r="CF84" s="50"/>
      <c r="CG84" s="50"/>
      <c r="CH84" s="50"/>
      <c r="CI84" s="50"/>
    </row>
    <row r="85" spans="1:87" s="92" customFormat="1" x14ac:dyDescent="0.25">
      <c r="A85" s="37"/>
      <c r="B85" s="37"/>
      <c r="C85" s="37"/>
      <c r="D85" s="37"/>
      <c r="E85" s="37"/>
      <c r="F85" s="37"/>
      <c r="G85" s="37"/>
      <c r="H85" s="37"/>
      <c r="I85" s="37"/>
      <c r="J85" s="37"/>
      <c r="K85" s="37"/>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50"/>
      <c r="BF85" s="40"/>
      <c r="BG85" s="67">
        <v>1995</v>
      </c>
      <c r="BH85" s="40" t="s">
        <v>105</v>
      </c>
      <c r="BI85" s="60" t="str">
        <f t="shared" si="21"/>
        <v>N/A</v>
      </c>
      <c r="BJ85" s="60" t="str">
        <f t="shared" si="22"/>
        <v>N/A</v>
      </c>
      <c r="BK85" s="40"/>
      <c r="BL85" s="40"/>
      <c r="BM85" s="40"/>
      <c r="BN85" s="40"/>
      <c r="BO85" s="40"/>
      <c r="BP85" s="40"/>
      <c r="BQ85" s="40"/>
      <c r="BR85" s="40"/>
      <c r="BS85" s="40"/>
      <c r="BT85" s="67">
        <v>1995</v>
      </c>
      <c r="BU85" s="40" t="s">
        <v>105</v>
      </c>
      <c r="BV85" s="69" t="str">
        <f t="shared" si="23"/>
        <v>N/A</v>
      </c>
      <c r="BW85" s="40"/>
      <c r="BX85" s="40"/>
      <c r="BY85" s="40"/>
      <c r="BZ85" s="40"/>
      <c r="CA85" s="40"/>
      <c r="CB85" s="40"/>
      <c r="CC85" s="40"/>
      <c r="CD85" s="50"/>
      <c r="CE85" s="50"/>
      <c r="CF85" s="50"/>
      <c r="CG85" s="50"/>
      <c r="CH85" s="50"/>
      <c r="CI85" s="50"/>
    </row>
    <row r="86" spans="1:87" s="92" customFormat="1" x14ac:dyDescent="0.25">
      <c r="A86" s="37"/>
      <c r="B86" s="37"/>
      <c r="C86" s="37"/>
      <c r="D86" s="37"/>
      <c r="E86" s="37"/>
      <c r="F86" s="37"/>
      <c r="G86" s="37"/>
      <c r="H86" s="37"/>
      <c r="I86" s="37"/>
      <c r="J86" s="37"/>
      <c r="K86" s="37"/>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50"/>
      <c r="BF86" s="40"/>
      <c r="BG86" s="67">
        <v>1996</v>
      </c>
      <c r="BH86" s="60" t="s">
        <v>71</v>
      </c>
      <c r="BI86" s="60" t="str">
        <f t="shared" si="21"/>
        <v>N/A</v>
      </c>
      <c r="BJ86" s="60" t="str">
        <f t="shared" si="22"/>
        <v>N/A</v>
      </c>
      <c r="BK86" s="40"/>
      <c r="BL86" s="40"/>
      <c r="BM86" s="40"/>
      <c r="BN86" s="40"/>
      <c r="BO86" s="40"/>
      <c r="BP86" s="40"/>
      <c r="BQ86" s="40"/>
      <c r="BR86" s="40"/>
      <c r="BS86" s="40"/>
      <c r="BT86" s="67">
        <v>1996</v>
      </c>
      <c r="BU86" s="40" t="s">
        <v>71</v>
      </c>
      <c r="BV86" s="69" t="str">
        <f t="shared" si="23"/>
        <v>N/A</v>
      </c>
      <c r="BW86" s="40"/>
      <c r="BX86" s="40"/>
      <c r="BY86" s="40"/>
      <c r="BZ86" s="40"/>
      <c r="CA86" s="40"/>
      <c r="CB86" s="40"/>
      <c r="CC86" s="40"/>
      <c r="CD86" s="50"/>
      <c r="CE86" s="50"/>
      <c r="CF86" s="50"/>
      <c r="CG86" s="50"/>
      <c r="CH86" s="50"/>
      <c r="CI86" s="50"/>
    </row>
    <row r="87" spans="1:87" s="92" customFormat="1" x14ac:dyDescent="0.25">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50"/>
      <c r="BF87" s="40"/>
      <c r="BG87" s="67">
        <v>1997</v>
      </c>
      <c r="BH87" s="40" t="s">
        <v>72</v>
      </c>
      <c r="BI87" s="60" t="str">
        <f t="shared" si="21"/>
        <v>N/A</v>
      </c>
      <c r="BJ87" s="60" t="str">
        <f t="shared" si="22"/>
        <v>N/A</v>
      </c>
      <c r="BK87" s="40"/>
      <c r="BL87" s="40"/>
      <c r="BM87" s="40"/>
      <c r="BN87" s="40"/>
      <c r="BO87" s="40"/>
      <c r="BP87" s="40"/>
      <c r="BQ87" s="40"/>
      <c r="BR87" s="40"/>
      <c r="BS87" s="40"/>
      <c r="BT87" s="67">
        <v>1997</v>
      </c>
      <c r="BU87" s="40" t="s">
        <v>72</v>
      </c>
      <c r="BV87" s="69" t="str">
        <f t="shared" si="23"/>
        <v>N/A</v>
      </c>
      <c r="BW87" s="40"/>
      <c r="BX87" s="40"/>
      <c r="BY87" s="40"/>
      <c r="BZ87" s="40"/>
      <c r="CA87" s="40"/>
      <c r="CB87" s="40"/>
      <c r="CC87" s="40"/>
      <c r="CD87" s="50"/>
      <c r="CE87" s="50"/>
      <c r="CF87" s="50"/>
      <c r="CG87" s="50"/>
      <c r="CH87" s="50"/>
      <c r="CI87" s="50"/>
    </row>
    <row r="88" spans="1:87" s="92" customFormat="1" x14ac:dyDescent="0.25">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50"/>
      <c r="BF88" s="40"/>
      <c r="BG88" s="67">
        <v>1998</v>
      </c>
      <c r="BH88" s="67" t="s">
        <v>73</v>
      </c>
      <c r="BI88" s="60" t="str">
        <f t="shared" si="21"/>
        <v>N/A</v>
      </c>
      <c r="BJ88" s="60" t="str">
        <f t="shared" si="22"/>
        <v>N/A</v>
      </c>
      <c r="BK88" s="40"/>
      <c r="BL88" s="40"/>
      <c r="BM88" s="40"/>
      <c r="BN88" s="40"/>
      <c r="BO88" s="40"/>
      <c r="BP88" s="40"/>
      <c r="BQ88" s="40"/>
      <c r="BR88" s="40"/>
      <c r="BS88" s="40"/>
      <c r="BT88" s="67">
        <v>1998</v>
      </c>
      <c r="BU88" s="40" t="s">
        <v>73</v>
      </c>
      <c r="BV88" s="69" t="str">
        <f t="shared" si="23"/>
        <v>N/A</v>
      </c>
      <c r="BW88" s="40"/>
      <c r="BX88" s="40"/>
      <c r="BY88" s="40"/>
      <c r="BZ88" s="40"/>
      <c r="CA88" s="40"/>
      <c r="CB88" s="40"/>
      <c r="CC88" s="40"/>
      <c r="CD88" s="50"/>
      <c r="CE88" s="50"/>
      <c r="CF88" s="50"/>
      <c r="CG88" s="50"/>
      <c r="CH88" s="50"/>
      <c r="CI88" s="50"/>
    </row>
    <row r="89" spans="1:87" s="92" customFormat="1" x14ac:dyDescent="0.25">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50"/>
      <c r="BF89" s="40"/>
      <c r="BG89" s="67">
        <v>1999</v>
      </c>
      <c r="BH89" s="40" t="s">
        <v>74</v>
      </c>
      <c r="BI89" s="60" t="str">
        <f t="shared" si="21"/>
        <v>N/A</v>
      </c>
      <c r="BJ89" s="60" t="str">
        <f t="shared" si="22"/>
        <v>N/A</v>
      </c>
      <c r="BK89" s="40"/>
      <c r="BL89" s="40"/>
      <c r="BM89" s="40"/>
      <c r="BN89" s="40"/>
      <c r="BO89" s="40"/>
      <c r="BP89" s="40"/>
      <c r="BQ89" s="40"/>
      <c r="BR89" s="40"/>
      <c r="BS89" s="40"/>
      <c r="BT89" s="67">
        <v>1999</v>
      </c>
      <c r="BU89" s="40" t="s">
        <v>74</v>
      </c>
      <c r="BV89" s="69" t="str">
        <f t="shared" si="23"/>
        <v>N/A</v>
      </c>
      <c r="BW89" s="40"/>
      <c r="BX89" s="40"/>
      <c r="BY89" s="40"/>
      <c r="BZ89" s="40"/>
      <c r="CA89" s="40"/>
      <c r="CB89" s="40"/>
      <c r="CC89" s="40"/>
      <c r="CD89" s="50"/>
      <c r="CE89" s="50"/>
      <c r="CF89" s="50"/>
      <c r="CG89" s="50"/>
      <c r="CH89" s="50"/>
      <c r="CI89" s="50"/>
    </row>
    <row r="90" spans="1:87" s="92" customFormat="1" x14ac:dyDescent="0.25">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50"/>
      <c r="BF90" s="40"/>
      <c r="BG90" s="67">
        <v>2000</v>
      </c>
      <c r="BH90" s="60" t="s">
        <v>75</v>
      </c>
      <c r="BI90" s="60" t="str">
        <f t="shared" si="21"/>
        <v>N/A</v>
      </c>
      <c r="BJ90" s="60" t="str">
        <f t="shared" si="22"/>
        <v>N/A</v>
      </c>
      <c r="BK90" s="40"/>
      <c r="BL90" s="40"/>
      <c r="BM90" s="40"/>
      <c r="BN90" s="40"/>
      <c r="BO90" s="40"/>
      <c r="BP90" s="40"/>
      <c r="BQ90" s="40"/>
      <c r="BR90" s="40"/>
      <c r="BS90" s="40"/>
      <c r="BT90" s="67">
        <v>2000</v>
      </c>
      <c r="BU90" s="60" t="s">
        <v>75</v>
      </c>
      <c r="BV90" s="69" t="str">
        <f t="shared" si="23"/>
        <v>N/A</v>
      </c>
      <c r="BW90" s="40"/>
      <c r="BX90" s="40"/>
      <c r="BY90" s="40"/>
      <c r="BZ90" s="40"/>
      <c r="CA90" s="40"/>
      <c r="CB90" s="40"/>
      <c r="CC90" s="40"/>
      <c r="CD90" s="50"/>
      <c r="CE90" s="50"/>
      <c r="CF90" s="50"/>
      <c r="CG90" s="50"/>
      <c r="CH90" s="50"/>
      <c r="CI90" s="50"/>
    </row>
    <row r="91" spans="1:87" s="92" customFormat="1" x14ac:dyDescent="0.25">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50"/>
      <c r="BF91" s="50"/>
      <c r="BG91" s="67">
        <v>2001</v>
      </c>
      <c r="BH91" s="40" t="s">
        <v>76</v>
      </c>
      <c r="BI91" s="60">
        <f t="shared" si="21"/>
        <v>10.6</v>
      </c>
      <c r="BJ91" s="60">
        <f t="shared" si="22"/>
        <v>1</v>
      </c>
      <c r="BK91" s="50"/>
      <c r="BL91" s="50"/>
      <c r="BM91" s="50"/>
      <c r="BN91" s="50"/>
      <c r="BO91" s="50"/>
      <c r="BP91" s="50"/>
      <c r="BQ91" s="50"/>
      <c r="BR91" s="50"/>
      <c r="BS91" s="50"/>
      <c r="BT91" s="67">
        <v>2001</v>
      </c>
      <c r="BU91" s="40" t="s">
        <v>76</v>
      </c>
      <c r="BV91" s="69">
        <f t="shared" si="23"/>
        <v>10.45</v>
      </c>
      <c r="BW91" s="50"/>
      <c r="BX91" s="50"/>
      <c r="BY91" s="40"/>
      <c r="BZ91" s="40"/>
      <c r="CA91" s="40"/>
      <c r="CB91" s="40"/>
      <c r="CC91" s="40"/>
      <c r="CD91" s="50"/>
      <c r="CE91" s="50"/>
      <c r="CF91" s="50"/>
      <c r="CG91" s="50"/>
      <c r="CH91" s="50"/>
      <c r="CI91" s="50"/>
    </row>
    <row r="92" spans="1:87" x14ac:dyDescent="0.25">
      <c r="A92" s="92"/>
      <c r="B92" s="92"/>
      <c r="C92" s="92"/>
      <c r="D92" s="92"/>
      <c r="E92" s="92"/>
      <c r="F92" s="92"/>
      <c r="G92" s="92"/>
      <c r="H92" s="92"/>
      <c r="I92" s="92"/>
      <c r="J92" s="92"/>
      <c r="K92" s="92"/>
      <c r="BF92" s="50"/>
      <c r="BG92" s="67">
        <v>2002</v>
      </c>
      <c r="BH92" s="40" t="s">
        <v>77</v>
      </c>
      <c r="BI92" s="60">
        <f t="shared" si="21"/>
        <v>9.8000000000000007</v>
      </c>
      <c r="BJ92" s="60">
        <f t="shared" si="22"/>
        <v>1</v>
      </c>
      <c r="BK92" s="50"/>
      <c r="BL92" s="50"/>
      <c r="BM92" s="50"/>
      <c r="BN92" s="50"/>
      <c r="BO92" s="50"/>
      <c r="BP92" s="50"/>
      <c r="BQ92" s="50"/>
      <c r="BR92" s="50"/>
      <c r="BS92" s="50"/>
      <c r="BT92" s="67">
        <v>2002</v>
      </c>
      <c r="BU92" s="67" t="s">
        <v>77</v>
      </c>
      <c r="BV92" s="69">
        <f t="shared" si="23"/>
        <v>10.119999999999999</v>
      </c>
      <c r="BW92" s="50"/>
      <c r="BX92" s="50"/>
      <c r="BY92" s="40"/>
      <c r="BZ92" s="40"/>
      <c r="CA92" s="40"/>
      <c r="CB92" s="40"/>
      <c r="CC92" s="40"/>
      <c r="CD92" s="40"/>
      <c r="CE92" s="40"/>
      <c r="CF92" s="40"/>
      <c r="CG92" s="40"/>
      <c r="CH92" s="40"/>
      <c r="CI92" s="40"/>
    </row>
    <row r="93" spans="1:87" x14ac:dyDescent="0.25">
      <c r="A93" s="92"/>
      <c r="B93" s="92"/>
      <c r="C93" s="92"/>
      <c r="D93" s="92"/>
      <c r="E93" s="92"/>
      <c r="F93" s="92"/>
      <c r="G93" s="92"/>
      <c r="H93" s="92"/>
      <c r="I93" s="92"/>
      <c r="J93" s="92"/>
      <c r="K93" s="92"/>
      <c r="BF93" s="50"/>
      <c r="BG93" s="67">
        <v>2003</v>
      </c>
      <c r="BH93" s="40" t="s">
        <v>78</v>
      </c>
      <c r="BI93" s="60">
        <f t="shared" si="21"/>
        <v>9.9</v>
      </c>
      <c r="BJ93" s="60">
        <f t="shared" si="22"/>
        <v>1.1000000000000001</v>
      </c>
      <c r="BK93" s="50"/>
      <c r="BL93" s="50"/>
      <c r="BM93" s="50"/>
      <c r="BN93" s="50"/>
      <c r="BO93" s="50"/>
      <c r="BP93" s="50"/>
      <c r="BQ93" s="50"/>
      <c r="BR93" s="50"/>
      <c r="BS93" s="50"/>
      <c r="BT93" s="67">
        <v>2003</v>
      </c>
      <c r="BU93" s="40" t="s">
        <v>78</v>
      </c>
      <c r="BV93" s="69">
        <f t="shared" si="23"/>
        <v>9.14</v>
      </c>
      <c r="BW93" s="50"/>
      <c r="BX93" s="50"/>
      <c r="BY93" s="40"/>
      <c r="BZ93" s="40"/>
      <c r="CA93" s="40"/>
      <c r="CB93" s="40"/>
      <c r="CC93" s="40"/>
      <c r="CD93" s="40"/>
      <c r="CE93" s="40"/>
      <c r="CF93" s="40"/>
      <c r="CG93" s="40"/>
      <c r="CH93" s="40"/>
      <c r="CI93" s="40"/>
    </row>
    <row r="94" spans="1:87" x14ac:dyDescent="0.25">
      <c r="A94" s="92"/>
      <c r="B94" s="92"/>
      <c r="C94" s="92"/>
      <c r="D94" s="92"/>
      <c r="E94" s="92"/>
      <c r="F94" s="92"/>
      <c r="G94" s="92"/>
      <c r="H94" s="92"/>
      <c r="I94" s="92"/>
      <c r="J94" s="92"/>
      <c r="K94" s="92"/>
      <c r="BF94" s="50"/>
      <c r="BG94" s="67">
        <v>2004</v>
      </c>
      <c r="BH94" s="40" t="s">
        <v>79</v>
      </c>
      <c r="BI94" s="60">
        <f t="shared" si="21"/>
        <v>9.1</v>
      </c>
      <c r="BJ94" s="60">
        <f t="shared" si="22"/>
        <v>1.1000000000000001</v>
      </c>
      <c r="BK94" s="50"/>
      <c r="BL94" s="50"/>
      <c r="BM94" s="50"/>
      <c r="BN94" s="50"/>
      <c r="BO94" s="50"/>
      <c r="BP94" s="50"/>
      <c r="BQ94" s="50"/>
      <c r="BR94" s="50"/>
      <c r="BS94" s="50"/>
      <c r="BT94" s="67">
        <v>2004</v>
      </c>
      <c r="BU94" s="60" t="s">
        <v>79</v>
      </c>
      <c r="BV94" s="69">
        <f t="shared" si="23"/>
        <v>7.93</v>
      </c>
      <c r="BW94" s="50"/>
      <c r="BX94" s="50"/>
      <c r="BY94" s="40"/>
      <c r="BZ94" s="40"/>
      <c r="CA94" s="40"/>
      <c r="CB94" s="40"/>
      <c r="CC94" s="40"/>
      <c r="CD94" s="40"/>
      <c r="CE94" s="40"/>
      <c r="CF94" s="40"/>
      <c r="CG94" s="40"/>
      <c r="CH94" s="40"/>
      <c r="CI94" s="40"/>
    </row>
    <row r="95" spans="1:87" x14ac:dyDescent="0.25">
      <c r="BF95" s="50"/>
      <c r="BG95" s="67">
        <v>2005</v>
      </c>
      <c r="BH95" s="40" t="s">
        <v>80</v>
      </c>
      <c r="BI95" s="60">
        <f t="shared" si="21"/>
        <v>10.9</v>
      </c>
      <c r="BJ95" s="60">
        <f t="shared" si="22"/>
        <v>1.2</v>
      </c>
      <c r="BK95" s="50"/>
      <c r="BL95" s="50"/>
      <c r="BM95" s="50"/>
      <c r="BN95" s="50"/>
      <c r="BO95" s="50"/>
      <c r="BP95" s="50"/>
      <c r="BQ95" s="50"/>
      <c r="BR95" s="50"/>
      <c r="BS95" s="50"/>
      <c r="BT95" s="67">
        <v>2005</v>
      </c>
      <c r="BU95" s="40" t="s">
        <v>80</v>
      </c>
      <c r="BV95" s="69">
        <f t="shared" si="23"/>
        <v>8.98</v>
      </c>
      <c r="BW95" s="50"/>
      <c r="BX95" s="50"/>
      <c r="BY95" s="40"/>
      <c r="BZ95" s="40"/>
      <c r="CA95" s="40"/>
      <c r="CB95" s="40"/>
      <c r="CC95" s="40"/>
      <c r="CD95" s="40"/>
      <c r="CE95" s="40"/>
      <c r="CF95" s="40"/>
      <c r="CG95" s="40"/>
      <c r="CH95" s="40"/>
      <c r="CI95" s="40"/>
    </row>
    <row r="96" spans="1:87" x14ac:dyDescent="0.25">
      <c r="BF96" s="50"/>
      <c r="BG96" s="67">
        <v>2006</v>
      </c>
      <c r="BH96" s="40" t="s">
        <v>81</v>
      </c>
      <c r="BI96" s="60">
        <f t="shared" si="21"/>
        <v>10.7</v>
      </c>
      <c r="BJ96" s="60">
        <f t="shared" si="22"/>
        <v>1</v>
      </c>
      <c r="BK96" s="50"/>
      <c r="BL96" s="50"/>
      <c r="BM96" s="50"/>
      <c r="BN96" s="50"/>
      <c r="BO96" s="50"/>
      <c r="BP96" s="50"/>
      <c r="BQ96" s="50"/>
      <c r="BR96" s="50"/>
      <c r="BS96" s="50"/>
      <c r="BT96" s="67">
        <v>2006</v>
      </c>
      <c r="BU96" s="40" t="s">
        <v>81</v>
      </c>
      <c r="BV96" s="69">
        <f t="shared" si="23"/>
        <v>10.41</v>
      </c>
      <c r="BW96" s="50"/>
      <c r="BX96" s="50"/>
      <c r="BY96" s="40"/>
      <c r="BZ96" s="40"/>
      <c r="CA96" s="40"/>
      <c r="CB96" s="40"/>
      <c r="CC96" s="40"/>
      <c r="CD96" s="40"/>
      <c r="CE96" s="40"/>
      <c r="CF96" s="40"/>
      <c r="CG96" s="40"/>
      <c r="CH96" s="40"/>
      <c r="CI96" s="40"/>
    </row>
    <row r="97" spans="58:87" x14ac:dyDescent="0.25">
      <c r="BF97" s="50"/>
      <c r="BG97" s="67">
        <v>2007</v>
      </c>
      <c r="BH97" s="40" t="s">
        <v>82</v>
      </c>
      <c r="BI97" s="60">
        <f t="shared" si="21"/>
        <v>10.4</v>
      </c>
      <c r="BJ97" s="60">
        <f t="shared" si="22"/>
        <v>0.9</v>
      </c>
      <c r="BK97" s="50"/>
      <c r="BL97" s="50"/>
      <c r="BM97" s="50"/>
      <c r="BN97" s="50"/>
      <c r="BO97" s="50"/>
      <c r="BP97" s="50"/>
      <c r="BQ97" s="50"/>
      <c r="BR97" s="50"/>
      <c r="BS97" s="50"/>
      <c r="BT97" s="67">
        <v>2007</v>
      </c>
      <c r="BU97" s="40" t="s">
        <v>82</v>
      </c>
      <c r="BV97" s="69">
        <f t="shared" si="23"/>
        <v>12.14</v>
      </c>
      <c r="BW97" s="50"/>
      <c r="BX97" s="50"/>
      <c r="BY97" s="50"/>
      <c r="BZ97" s="50"/>
      <c r="CA97" s="50"/>
      <c r="CB97" s="50"/>
      <c r="CC97" s="50"/>
      <c r="CD97" s="40"/>
      <c r="CE97" s="40"/>
      <c r="CF97" s="40"/>
      <c r="CG97" s="40"/>
      <c r="CH97" s="40"/>
      <c r="CI97" s="40"/>
    </row>
    <row r="98" spans="58:87" x14ac:dyDescent="0.25">
      <c r="BG98" s="67">
        <v>2008</v>
      </c>
      <c r="BH98" s="40" t="s">
        <v>83</v>
      </c>
      <c r="BI98" s="60">
        <f t="shared" si="21"/>
        <v>7.1</v>
      </c>
      <c r="BJ98" s="60">
        <f t="shared" si="22"/>
        <v>0.8</v>
      </c>
      <c r="BP98" s="40"/>
      <c r="BQ98" s="40"/>
      <c r="BR98" s="40"/>
      <c r="BS98" s="40"/>
      <c r="BT98" s="67">
        <v>2008</v>
      </c>
      <c r="BU98" s="40" t="s">
        <v>83</v>
      </c>
      <c r="BV98" s="69">
        <f t="shared" si="23"/>
        <v>8.4700000000000006</v>
      </c>
      <c r="BW98" s="40"/>
      <c r="BX98" s="40"/>
      <c r="BY98" s="50"/>
      <c r="BZ98" s="50"/>
      <c r="CA98" s="50"/>
      <c r="CB98" s="50"/>
      <c r="CC98" s="50"/>
      <c r="CD98" s="40"/>
      <c r="CE98" s="40"/>
      <c r="CF98" s="40"/>
      <c r="CG98" s="40"/>
      <c r="CH98" s="40"/>
      <c r="CI98" s="40"/>
    </row>
    <row r="99" spans="58:87" x14ac:dyDescent="0.25">
      <c r="BG99" s="67">
        <v>2009</v>
      </c>
      <c r="BH99" s="40" t="s">
        <v>84</v>
      </c>
      <c r="BI99" s="60">
        <f t="shared" si="21"/>
        <v>6</v>
      </c>
      <c r="BJ99" s="60">
        <f t="shared" si="22"/>
        <v>0.7</v>
      </c>
      <c r="BP99" s="40"/>
      <c r="BQ99" s="40"/>
      <c r="BR99" s="40"/>
      <c r="BS99" s="40"/>
      <c r="BT99" s="67">
        <v>2009</v>
      </c>
      <c r="BU99" s="40" t="s">
        <v>84</v>
      </c>
      <c r="BV99" s="69">
        <f t="shared" si="23"/>
        <v>8.07</v>
      </c>
      <c r="BW99" s="40"/>
      <c r="BX99" s="40"/>
      <c r="BY99" s="50"/>
      <c r="BZ99" s="50"/>
      <c r="CA99" s="50"/>
      <c r="CB99" s="50"/>
      <c r="CC99" s="50"/>
      <c r="CD99" s="40"/>
      <c r="CE99" s="40"/>
      <c r="CF99" s="40"/>
      <c r="CG99" s="40"/>
      <c r="CH99" s="40"/>
      <c r="CI99" s="40"/>
    </row>
    <row r="100" spans="58:87" x14ac:dyDescent="0.25">
      <c r="BG100" s="67">
        <v>2010</v>
      </c>
      <c r="BH100" s="60" t="s">
        <v>85</v>
      </c>
      <c r="BI100" s="60">
        <f t="shared" si="21"/>
        <v>5.9</v>
      </c>
      <c r="BJ100" s="60">
        <f t="shared" si="22"/>
        <v>0.7</v>
      </c>
      <c r="BP100" s="40"/>
      <c r="BQ100" s="40"/>
      <c r="BR100" s="40"/>
      <c r="BS100" s="40"/>
      <c r="BT100" s="67">
        <v>2010</v>
      </c>
      <c r="BU100" s="40" t="s">
        <v>85</v>
      </c>
      <c r="BV100" s="69">
        <f t="shared" si="23"/>
        <v>8.7100000000000009</v>
      </c>
      <c r="BW100" s="40"/>
      <c r="BX100" s="40"/>
      <c r="BY100" s="50"/>
      <c r="BZ100" s="50"/>
      <c r="CA100" s="50"/>
      <c r="CB100" s="50"/>
      <c r="CC100" s="50"/>
      <c r="CD100" s="40"/>
      <c r="CE100" s="40"/>
      <c r="CF100" s="40"/>
      <c r="CG100" s="40"/>
      <c r="CH100" s="40"/>
      <c r="CI100" s="40"/>
    </row>
    <row r="101" spans="58:87" x14ac:dyDescent="0.25">
      <c r="BG101" s="67">
        <v>2011</v>
      </c>
      <c r="BH101" s="40" t="s">
        <v>86</v>
      </c>
      <c r="BI101" s="60">
        <f t="shared" si="21"/>
        <v>6.2</v>
      </c>
      <c r="BJ101" s="60">
        <f t="shared" si="22"/>
        <v>0.6</v>
      </c>
      <c r="BP101" s="40"/>
      <c r="BQ101" s="40"/>
      <c r="BR101" s="40"/>
      <c r="BS101" s="40"/>
      <c r="BT101" s="67">
        <v>2011</v>
      </c>
      <c r="BU101" s="40" t="s">
        <v>86</v>
      </c>
      <c r="BV101" s="69">
        <f t="shared" si="23"/>
        <v>11.1</v>
      </c>
      <c r="BW101" s="40"/>
      <c r="BX101" s="40"/>
      <c r="BY101" s="50"/>
      <c r="BZ101" s="50"/>
      <c r="CA101" s="50"/>
      <c r="CB101" s="50"/>
      <c r="CC101" s="50"/>
      <c r="CD101" s="40"/>
      <c r="CE101" s="40"/>
      <c r="CF101" s="40"/>
      <c r="CG101" s="40"/>
      <c r="CH101" s="40"/>
      <c r="CI101" s="40"/>
    </row>
    <row r="102" spans="58:87" x14ac:dyDescent="0.25">
      <c r="BG102" s="67">
        <v>2012</v>
      </c>
      <c r="BH102" s="67" t="s">
        <v>87</v>
      </c>
      <c r="BI102" s="60" t="str">
        <f t="shared" si="21"/>
        <v>N/A</v>
      </c>
      <c r="BJ102" s="60" t="str">
        <f t="shared" si="22"/>
        <v>N/A</v>
      </c>
      <c r="BP102" s="40"/>
      <c r="BQ102" s="40"/>
      <c r="BR102" s="40"/>
      <c r="BS102" s="40"/>
      <c r="BT102" s="67">
        <v>2012</v>
      </c>
      <c r="BU102" s="40" t="s">
        <v>87</v>
      </c>
      <c r="BV102" s="69" t="str">
        <f t="shared" si="23"/>
        <v>N/A</v>
      </c>
      <c r="BW102" s="40"/>
      <c r="BX102" s="40"/>
      <c r="BY102" s="50"/>
      <c r="BZ102" s="50"/>
      <c r="CA102" s="50"/>
      <c r="CB102" s="50"/>
      <c r="CC102" s="50"/>
      <c r="CD102" s="40"/>
      <c r="CE102" s="40"/>
      <c r="CF102" s="40"/>
      <c r="CG102" s="40"/>
      <c r="CH102" s="40"/>
      <c r="CI102" s="40"/>
    </row>
    <row r="103" spans="58:87" x14ac:dyDescent="0.25">
      <c r="BG103" s="67">
        <v>2013</v>
      </c>
      <c r="BH103" s="40" t="s">
        <v>106</v>
      </c>
      <c r="BI103" s="60" t="str">
        <f t="shared" si="21"/>
        <v>N/A</v>
      </c>
      <c r="BJ103" s="60" t="str">
        <f t="shared" si="22"/>
        <v>N/A</v>
      </c>
      <c r="BP103" s="40"/>
      <c r="BQ103" s="40"/>
      <c r="BR103" s="40"/>
      <c r="BS103" s="40"/>
      <c r="BT103" s="67">
        <v>2013</v>
      </c>
      <c r="BU103" s="40" t="s">
        <v>106</v>
      </c>
      <c r="BV103" s="69" t="str">
        <f t="shared" si="23"/>
        <v>N/A</v>
      </c>
      <c r="BW103" s="40"/>
      <c r="BX103" s="40"/>
      <c r="BY103" s="50"/>
      <c r="BZ103" s="50"/>
      <c r="CA103" s="50"/>
      <c r="CB103" s="50"/>
      <c r="CC103" s="50"/>
      <c r="CD103" s="40"/>
      <c r="CE103" s="40"/>
      <c r="CF103" s="40"/>
      <c r="CG103" s="40"/>
      <c r="CH103" s="40"/>
      <c r="CI103" s="40"/>
    </row>
    <row r="104" spans="58:87" x14ac:dyDescent="0.25">
      <c r="BG104" s="67">
        <v>2014</v>
      </c>
      <c r="BH104" s="60" t="s">
        <v>107</v>
      </c>
      <c r="BI104" s="60" t="str">
        <f t="shared" si="21"/>
        <v>N/A</v>
      </c>
      <c r="BJ104" s="60" t="str">
        <f t="shared" si="22"/>
        <v>N/A</v>
      </c>
      <c r="BP104" s="40"/>
      <c r="BQ104" s="40"/>
      <c r="BR104" s="40"/>
      <c r="BS104" s="40"/>
      <c r="BT104" s="67">
        <v>2014</v>
      </c>
      <c r="BU104" s="60" t="s">
        <v>107</v>
      </c>
      <c r="BV104" s="69" t="str">
        <f t="shared" si="23"/>
        <v>N/A</v>
      </c>
      <c r="BW104" s="40"/>
      <c r="BX104" s="40"/>
      <c r="BY104" s="50"/>
      <c r="BZ104" s="50"/>
      <c r="CA104" s="50"/>
      <c r="CB104" s="50"/>
      <c r="CC104" s="50"/>
      <c r="CD104" s="40"/>
      <c r="CE104" s="40"/>
      <c r="CF104" s="40"/>
      <c r="CG104" s="40"/>
      <c r="CH104" s="40"/>
      <c r="CI104" s="40"/>
    </row>
    <row r="105" spans="58:87" x14ac:dyDescent="0.25">
      <c r="BP105" s="40"/>
      <c r="BQ105" s="40"/>
      <c r="BR105" s="40"/>
      <c r="BS105" s="40"/>
      <c r="BT105" s="40"/>
      <c r="BU105" s="40"/>
      <c r="BV105" s="40"/>
      <c r="BW105" s="40"/>
      <c r="BX105" s="40"/>
      <c r="BY105" s="40"/>
      <c r="BZ105" s="40"/>
      <c r="CA105" s="40"/>
      <c r="CB105" s="40"/>
      <c r="CC105" s="40"/>
      <c r="CD105" s="40"/>
      <c r="CE105" s="40"/>
      <c r="CF105" s="40"/>
      <c r="CG105" s="40"/>
      <c r="CH105" s="40"/>
      <c r="CI105" s="40"/>
    </row>
    <row r="106" spans="58:87" x14ac:dyDescent="0.25">
      <c r="BP106" s="40"/>
      <c r="BQ106" s="40"/>
      <c r="BR106" s="40"/>
      <c r="BS106" s="40"/>
      <c r="BT106" s="40"/>
      <c r="BU106" s="40"/>
      <c r="BV106" s="40"/>
      <c r="BW106" s="40"/>
      <c r="BX106" s="40"/>
      <c r="BY106" s="40"/>
      <c r="BZ106" s="40"/>
      <c r="CA106" s="40"/>
      <c r="CB106" s="40"/>
      <c r="CC106" s="40"/>
      <c r="CD106" s="40"/>
      <c r="CE106" s="40"/>
      <c r="CF106" s="40"/>
      <c r="CG106" s="40"/>
      <c r="CH106" s="40"/>
      <c r="CI106" s="40"/>
    </row>
    <row r="107" spans="58:87" x14ac:dyDescent="0.25">
      <c r="BP107" s="40"/>
      <c r="BQ107" s="40"/>
      <c r="BR107" s="40"/>
      <c r="BS107" s="40"/>
      <c r="BT107" s="40"/>
      <c r="BU107" s="40"/>
      <c r="BV107" s="40"/>
      <c r="BW107" s="40"/>
      <c r="BX107" s="40"/>
      <c r="BY107" s="40"/>
      <c r="BZ107" s="40"/>
      <c r="CA107" s="40"/>
      <c r="CB107" s="40"/>
      <c r="CC107" s="40"/>
      <c r="CD107" s="40"/>
      <c r="CE107" s="40"/>
      <c r="CF107" s="40"/>
      <c r="CG107" s="40"/>
      <c r="CH107" s="40"/>
      <c r="CI107" s="40"/>
    </row>
    <row r="108" spans="58:87" x14ac:dyDescent="0.25">
      <c r="BP108" s="40"/>
      <c r="BQ108" s="40"/>
      <c r="BR108" s="40"/>
      <c r="BS108" s="40"/>
      <c r="BT108" s="40"/>
      <c r="BU108" s="40"/>
      <c r="BV108" s="40"/>
      <c r="BW108" s="40"/>
      <c r="BX108" s="40"/>
      <c r="BY108" s="40"/>
      <c r="BZ108" s="40"/>
      <c r="CA108" s="40"/>
      <c r="CB108" s="40"/>
      <c r="CC108" s="40"/>
      <c r="CD108" s="40"/>
      <c r="CE108" s="40"/>
      <c r="CF108" s="40"/>
      <c r="CG108" s="40"/>
      <c r="CH108" s="40"/>
      <c r="CI108" s="40"/>
    </row>
  </sheetData>
  <sheetProtection selectLockedCells="1" selectUnlockedCells="1"/>
  <mergeCells count="3">
    <mergeCell ref="D43:F43"/>
    <mergeCell ref="G43:I43"/>
    <mergeCell ref="R43:T43"/>
  </mergeCells>
  <conditionalFormatting sqref="E40:F42 H40:I42 R40:T42 E45:F58 H45:I58 R45:T58 BV35:BV54 BV56:BV79">
    <cfRule type="expression" dxfId="17" priority="10">
      <formula>IF($BH$4=1, VALUE(FIXED($D$40:$F$85,1)),0)</formula>
    </cfRule>
  </conditionalFormatting>
  <conditionalFormatting sqref="BV81:BV104">
    <cfRule type="expression" dxfId="16" priority="9">
      <formula>IF($BH$4=1, VALUE(FIXED($D$40:$F$85,1)),0)</formula>
    </cfRule>
  </conditionalFormatting>
  <conditionalFormatting sqref="U40:U58">
    <cfRule type="expression" dxfId="15" priority="8">
      <formula>IF($BH$4=1, VALUE(FIXED($D$40:$F$85,1)),0)</formula>
    </cfRule>
  </conditionalFormatting>
  <conditionalFormatting sqref="E35:E37">
    <cfRule type="expression" dxfId="14" priority="7">
      <formula>IF($BH$4=1, VALUE(FIXED($D$40:$F$85,1)),0)</formula>
    </cfRule>
  </conditionalFormatting>
  <conditionalFormatting sqref="F35:F37">
    <cfRule type="expression" dxfId="13" priority="6">
      <formula>IF($BH$4=1, VALUE(FIXED($D$40:$F$85,1)),0)</formula>
    </cfRule>
  </conditionalFormatting>
  <conditionalFormatting sqref="H35:H37">
    <cfRule type="expression" dxfId="12" priority="5">
      <formula>IF($BH$4=1, VALUE(FIXED($D$40:$F$85,1)),0)</formula>
    </cfRule>
  </conditionalFormatting>
  <conditionalFormatting sqref="I35:I37">
    <cfRule type="expression" dxfId="11" priority="4">
      <formula>IF($BH$4=1, VALUE(FIXED($D$40:$F$85,1)),0)</formula>
    </cfRule>
  </conditionalFormatting>
  <conditionalFormatting sqref="R35:R37">
    <cfRule type="expression" dxfId="10" priority="3">
      <formula>IF($BH$4=1, VALUE(FIXED($D$40:$F$85,1)),0)</formula>
    </cfRule>
  </conditionalFormatting>
  <conditionalFormatting sqref="S35:S37">
    <cfRule type="expression" dxfId="9" priority="2">
      <formula>IF($BH$4=1, VALUE(FIXED($D$40:$F$85,1)),0)</formula>
    </cfRule>
  </conditionalFormatting>
  <conditionalFormatting sqref="T35:T37">
    <cfRule type="expression" dxfId="8"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locked="0" defaultSize="0" autoLine="0" autoPict="0">
                <anchor moveWithCells="1">
                  <from>
                    <xdr:col>4</xdr:col>
                    <xdr:colOff>350520</xdr:colOff>
                    <xdr:row>3</xdr:row>
                    <xdr:rowOff>0</xdr:rowOff>
                  </from>
                  <to>
                    <xdr:col>13</xdr:col>
                    <xdr:colOff>175260</xdr:colOff>
                    <xdr:row>3</xdr:row>
                    <xdr:rowOff>144780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L107"/>
  <sheetViews>
    <sheetView zoomScaleNormal="100" workbookViewId="0">
      <pane ySplit="5" topLeftCell="A6" activePane="bottomLeft" state="frozen"/>
      <selection pane="bottomLeft" activeCell="L1" sqref="L1"/>
    </sheetView>
  </sheetViews>
  <sheetFormatPr defaultColWidth="9.109375" defaultRowHeight="13.2" x14ac:dyDescent="0.25"/>
  <cols>
    <col min="1" max="1" width="2.6640625" style="37" customWidth="1"/>
    <col min="2" max="2" width="7.33203125" style="37" customWidth="1"/>
    <col min="3" max="4" width="9.109375" style="37" customWidth="1"/>
    <col min="5" max="5" width="10.33203125" style="37" customWidth="1"/>
    <col min="6" max="6" width="8.33203125" style="37" customWidth="1"/>
    <col min="7" max="8" width="9.109375" style="37"/>
    <col min="9" max="10" width="9.109375" style="37" customWidth="1"/>
    <col min="11" max="15" width="9.109375" style="37"/>
    <col min="16" max="16" width="1.6640625" style="37" customWidth="1"/>
    <col min="17" max="18" width="9.109375" style="37"/>
    <col min="19" max="24" width="14.44140625" style="37" customWidth="1"/>
    <col min="25" max="30" width="9.109375" style="37"/>
    <col min="31" max="31" width="9.109375" style="39"/>
    <col min="32" max="56" width="9.109375" style="39" customWidth="1"/>
    <col min="57" max="57" width="9.109375" style="40" customWidth="1"/>
    <col min="58" max="67" width="9.109375" style="40"/>
    <col min="68" max="16384" width="9.109375" style="37"/>
  </cols>
  <sheetData>
    <row r="1" spans="2:90" ht="21" customHeight="1" x14ac:dyDescent="0.25">
      <c r="B1" s="35" t="s">
        <v>130</v>
      </c>
      <c r="C1" s="36"/>
      <c r="D1" s="36"/>
      <c r="AD1" s="38"/>
      <c r="BP1" s="40"/>
      <c r="BQ1" s="40"/>
      <c r="BR1" s="40"/>
      <c r="BS1" s="40"/>
      <c r="BT1" s="40"/>
      <c r="BU1" s="40"/>
      <c r="BV1" s="40"/>
      <c r="BW1" s="40"/>
      <c r="BX1" s="40"/>
      <c r="BY1" s="40"/>
      <c r="BZ1" s="40"/>
      <c r="CA1" s="40"/>
      <c r="CB1" s="40"/>
      <c r="CC1" s="40"/>
      <c r="CD1" s="40"/>
      <c r="CE1" s="40"/>
      <c r="CF1" s="40"/>
      <c r="CG1" s="40"/>
      <c r="CH1" s="40"/>
      <c r="CI1" s="40"/>
      <c r="CJ1" s="40"/>
      <c r="CK1" s="40"/>
      <c r="CL1" s="40"/>
    </row>
    <row r="2" spans="2:90" ht="10.5" customHeight="1" x14ac:dyDescent="0.25">
      <c r="AD2" s="41"/>
      <c r="BP2" s="40"/>
      <c r="BQ2" s="40"/>
      <c r="BR2" s="40"/>
      <c r="BS2" s="40"/>
      <c r="BT2" s="40"/>
      <c r="BU2" s="40"/>
      <c r="BV2" s="40"/>
      <c r="BW2" s="40"/>
      <c r="BX2" s="40"/>
      <c r="BY2" s="40"/>
      <c r="BZ2" s="40"/>
      <c r="CA2" s="40"/>
      <c r="CB2" s="40"/>
      <c r="CC2" s="40"/>
      <c r="CD2" s="40"/>
      <c r="CE2" s="40"/>
      <c r="CF2" s="40"/>
      <c r="CG2" s="40"/>
      <c r="CH2" s="40"/>
      <c r="CI2" s="40"/>
      <c r="CJ2" s="40"/>
      <c r="CK2" s="40"/>
      <c r="CL2" s="40"/>
    </row>
    <row r="3" spans="2:90" ht="8.2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P3" s="40"/>
      <c r="BQ3" s="40"/>
      <c r="BR3" s="40"/>
      <c r="BS3" s="40"/>
      <c r="BT3" s="40"/>
      <c r="BU3" s="40"/>
      <c r="BV3" s="40"/>
      <c r="BW3" s="40"/>
      <c r="BX3" s="40"/>
      <c r="BY3" s="40"/>
      <c r="BZ3" s="40"/>
      <c r="CA3" s="40"/>
      <c r="CB3" s="40"/>
      <c r="CC3" s="40"/>
      <c r="CD3" s="40"/>
      <c r="CE3" s="40"/>
      <c r="CF3" s="40"/>
      <c r="CG3" s="40"/>
      <c r="CH3" s="40"/>
      <c r="CI3" s="40"/>
      <c r="CJ3" s="40"/>
      <c r="CK3" s="40"/>
      <c r="CL3" s="40"/>
    </row>
    <row r="4" spans="2:90" x14ac:dyDescent="0.25">
      <c r="B4" s="42"/>
      <c r="C4" s="43" t="s">
        <v>16</v>
      </c>
      <c r="D4" s="42"/>
      <c r="E4" s="42"/>
      <c r="F4" s="42"/>
      <c r="G4" s="42"/>
      <c r="H4" s="42"/>
      <c r="I4" s="42"/>
      <c r="J4" s="43"/>
      <c r="K4" s="42"/>
      <c r="L4" s="42"/>
      <c r="M4" s="42"/>
      <c r="N4" s="42"/>
      <c r="O4" s="42"/>
      <c r="P4" s="42"/>
      <c r="Q4" s="42"/>
      <c r="R4" s="42"/>
      <c r="S4" s="42"/>
      <c r="T4" s="42"/>
      <c r="U4" s="42"/>
      <c r="V4" s="42"/>
      <c r="W4" s="42"/>
      <c r="X4" s="42"/>
      <c r="Y4" s="42"/>
      <c r="Z4" s="42"/>
      <c r="AA4" s="42"/>
      <c r="AB4" s="42"/>
      <c r="AC4" s="42"/>
      <c r="BG4" s="40">
        <v>1</v>
      </c>
      <c r="BP4" s="40"/>
      <c r="BQ4" s="40"/>
      <c r="BR4" s="40"/>
      <c r="BS4" s="40"/>
      <c r="BT4" s="40"/>
      <c r="BU4" s="40"/>
      <c r="BV4" s="40"/>
      <c r="BW4" s="40"/>
      <c r="BX4" s="40"/>
      <c r="BY4" s="40"/>
      <c r="BZ4" s="40"/>
      <c r="CA4" s="40"/>
      <c r="CB4" s="40"/>
      <c r="CC4" s="40"/>
      <c r="CD4" s="40"/>
      <c r="CE4" s="40"/>
      <c r="CF4" s="40"/>
      <c r="CG4" s="40"/>
      <c r="CH4" s="40"/>
      <c r="CI4" s="40"/>
      <c r="CJ4" s="40"/>
      <c r="CK4" s="40"/>
      <c r="CL4" s="40"/>
    </row>
    <row r="5" spans="2:90"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P5" s="40"/>
      <c r="BQ5" s="40"/>
      <c r="BR5" s="40"/>
      <c r="BS5" s="40"/>
      <c r="BT5" s="40"/>
      <c r="BU5" s="40"/>
      <c r="BV5" s="40"/>
      <c r="BW5" s="40"/>
      <c r="BX5" s="40"/>
      <c r="BY5" s="40"/>
      <c r="BZ5" s="40"/>
      <c r="CA5" s="40"/>
      <c r="CB5" s="40"/>
      <c r="CC5" s="40"/>
      <c r="CD5" s="40"/>
      <c r="CE5" s="40"/>
      <c r="CF5" s="40"/>
      <c r="CG5" s="40"/>
      <c r="CH5" s="40"/>
      <c r="CI5" s="40"/>
      <c r="CJ5" s="40"/>
      <c r="CK5" s="40"/>
      <c r="CL5" s="40"/>
    </row>
    <row r="6" spans="2:90"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P6" s="40"/>
      <c r="BQ6" s="40"/>
      <c r="BR6" s="40"/>
      <c r="BS6" s="40"/>
      <c r="BT6" s="40"/>
      <c r="BU6" s="40"/>
      <c r="BV6" s="40"/>
      <c r="BW6" s="40"/>
      <c r="BX6" s="40"/>
      <c r="BY6" s="40"/>
      <c r="BZ6" s="40"/>
      <c r="CA6" s="40"/>
      <c r="CB6" s="40"/>
      <c r="CC6" s="40"/>
      <c r="CD6" s="40"/>
      <c r="CE6" s="40"/>
      <c r="CF6" s="40"/>
      <c r="CG6" s="40"/>
      <c r="CH6" s="40"/>
      <c r="CI6" s="40"/>
      <c r="CJ6" s="40"/>
      <c r="CK6" s="40"/>
      <c r="CL6" s="40"/>
    </row>
    <row r="7" spans="2:90"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P7" s="40"/>
      <c r="BQ7" s="40"/>
      <c r="BR7" s="40"/>
      <c r="BS7" s="40"/>
      <c r="BT7" s="40"/>
      <c r="BU7" s="40"/>
      <c r="BV7" s="40"/>
      <c r="BW7" s="40"/>
      <c r="BX7" s="40"/>
      <c r="BY7" s="40"/>
      <c r="BZ7" s="40"/>
      <c r="CA7" s="40"/>
      <c r="CB7" s="40"/>
      <c r="CC7" s="40"/>
      <c r="CD7" s="40"/>
      <c r="CE7" s="40"/>
      <c r="CF7" s="40"/>
      <c r="CG7" s="40"/>
      <c r="CH7" s="40"/>
      <c r="CI7" s="40"/>
      <c r="CJ7" s="40"/>
      <c r="CK7" s="40"/>
      <c r="CL7" s="40"/>
    </row>
    <row r="8" spans="2:90" ht="12" customHeight="1" x14ac:dyDescent="0.3">
      <c r="B8" s="42"/>
      <c r="C8" s="45"/>
      <c r="D8" s="42"/>
      <c r="E8" s="42"/>
      <c r="F8" s="42"/>
      <c r="G8" s="42"/>
      <c r="H8" s="42"/>
      <c r="I8" s="42"/>
      <c r="J8" s="42"/>
      <c r="K8" s="42"/>
      <c r="L8" s="42"/>
      <c r="M8" s="42"/>
      <c r="N8" s="42"/>
      <c r="O8" s="42"/>
      <c r="P8" s="42"/>
      <c r="Q8" s="45"/>
      <c r="R8" s="42"/>
      <c r="S8" s="42"/>
      <c r="T8" s="42"/>
      <c r="U8" s="42"/>
      <c r="V8" s="42"/>
      <c r="W8" s="42"/>
      <c r="X8" s="42"/>
      <c r="Y8" s="42"/>
      <c r="Z8" s="42"/>
      <c r="AA8" s="42"/>
      <c r="AB8" s="42"/>
      <c r="AC8" s="42"/>
      <c r="BP8" s="40"/>
      <c r="BQ8" s="40"/>
      <c r="BR8" s="40"/>
      <c r="BS8" s="40"/>
      <c r="BT8" s="40"/>
      <c r="BU8" s="40"/>
      <c r="BV8" s="40"/>
      <c r="BW8" s="40"/>
      <c r="BX8" s="40"/>
      <c r="BY8" s="40"/>
      <c r="BZ8" s="40"/>
      <c r="CA8" s="40"/>
      <c r="CB8" s="40"/>
      <c r="CC8" s="40"/>
      <c r="CD8" s="40"/>
      <c r="CE8" s="40"/>
      <c r="CF8" s="40"/>
      <c r="CG8" s="40"/>
      <c r="CH8" s="40"/>
      <c r="CI8" s="40"/>
      <c r="CJ8" s="40"/>
      <c r="CK8" s="40"/>
      <c r="CL8" s="40"/>
    </row>
    <row r="9" spans="2:90"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P9" s="40"/>
      <c r="BQ9" s="40"/>
      <c r="BR9" s="40"/>
      <c r="BS9" s="40"/>
      <c r="BT9" s="40"/>
      <c r="BU9" s="40"/>
      <c r="BV9" s="40"/>
      <c r="BW9" s="40"/>
      <c r="BX9" s="40"/>
      <c r="BY9" s="40"/>
      <c r="BZ9" s="40"/>
      <c r="CA9" s="40"/>
      <c r="CB9" s="40"/>
      <c r="CC9" s="40"/>
      <c r="CD9" s="40"/>
      <c r="CE9" s="40"/>
      <c r="CF9" s="40"/>
      <c r="CG9" s="40"/>
      <c r="CH9" s="40"/>
      <c r="CI9" s="40"/>
      <c r="CJ9" s="40"/>
      <c r="CK9" s="40"/>
      <c r="CL9" s="40"/>
    </row>
    <row r="10" spans="2:90" x14ac:dyDescent="0.25">
      <c r="B10" s="42"/>
      <c r="C10" s="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G10" s="40" t="str">
        <f>VLOOKUP($BG$4, RefCauseofDeath, 3,FALSE)</f>
        <v>Chronic rheumatic heart disease mortality, 15+ years</v>
      </c>
      <c r="BP10" s="40"/>
      <c r="BQ10" s="40"/>
      <c r="BR10" s="40"/>
      <c r="BS10" s="40"/>
      <c r="BT10" s="40"/>
      <c r="BU10" s="40"/>
      <c r="BV10" s="40"/>
      <c r="BW10" s="40"/>
      <c r="BX10" s="40"/>
      <c r="BY10" s="40"/>
      <c r="BZ10" s="40"/>
      <c r="CA10" s="40"/>
      <c r="CB10" s="40"/>
      <c r="CC10" s="40"/>
      <c r="CD10" s="40"/>
      <c r="CE10" s="40"/>
      <c r="CF10" s="40"/>
      <c r="CG10" s="40"/>
      <c r="CH10" s="40"/>
      <c r="CI10" s="40"/>
      <c r="CJ10" s="40"/>
      <c r="CK10" s="40"/>
      <c r="CL10" s="40"/>
    </row>
    <row r="11" spans="2:90"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P11" s="40"/>
      <c r="BQ11" s="40"/>
      <c r="BR11" s="40"/>
      <c r="BS11" s="40"/>
      <c r="BT11" s="40"/>
      <c r="BU11" s="40"/>
      <c r="BV11" s="40"/>
      <c r="BW11" s="40"/>
      <c r="BX11" s="40"/>
      <c r="BY11" s="40"/>
      <c r="BZ11" s="40"/>
      <c r="CA11" s="40"/>
      <c r="CB11" s="40"/>
      <c r="CC11" s="40"/>
      <c r="CD11" s="40"/>
      <c r="CE11" s="40"/>
      <c r="CF11" s="40"/>
      <c r="CG11" s="40"/>
      <c r="CH11" s="40"/>
      <c r="CI11" s="40"/>
      <c r="CJ11" s="40"/>
      <c r="CK11" s="40"/>
      <c r="CL11" s="40"/>
    </row>
    <row r="12" spans="2:90"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G12" s="40" t="s">
        <v>70</v>
      </c>
      <c r="BH12" s="40" t="s">
        <v>67</v>
      </c>
      <c r="BI12" s="40" t="s">
        <v>69</v>
      </c>
      <c r="BP12" s="40"/>
      <c r="BQ12" s="40"/>
      <c r="BR12" s="40"/>
      <c r="BS12" s="40"/>
      <c r="BT12" s="40"/>
      <c r="BU12" s="40"/>
      <c r="BV12" s="40"/>
      <c r="BW12" s="40"/>
      <c r="BX12" s="40"/>
      <c r="BY12" s="40"/>
      <c r="BZ12" s="40"/>
      <c r="CA12" s="40"/>
      <c r="CB12" s="40"/>
      <c r="CC12" s="40"/>
      <c r="CD12" s="40"/>
      <c r="CE12" s="40"/>
      <c r="CF12" s="40"/>
      <c r="CG12" s="40"/>
      <c r="CH12" s="40"/>
      <c r="CI12" s="40"/>
      <c r="CJ12" s="40"/>
      <c r="CK12" s="40"/>
      <c r="CL12" s="40"/>
    </row>
    <row r="13" spans="2:90"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G13" s="40" t="str">
        <f>IF(BG10="Chronic rheumatic heart disease mortality, 15+ years","deaths","events")</f>
        <v>deaths</v>
      </c>
      <c r="BP13" s="40"/>
      <c r="BQ13" s="40"/>
      <c r="BR13" s="40"/>
      <c r="BS13" s="40"/>
      <c r="BT13" s="40"/>
      <c r="BU13" s="40"/>
      <c r="BV13" s="40"/>
      <c r="BW13" s="40"/>
      <c r="BX13" s="40"/>
      <c r="BY13" s="40"/>
      <c r="BZ13" s="40"/>
      <c r="CA13" s="40"/>
      <c r="CB13" s="40"/>
      <c r="CC13" s="40"/>
      <c r="CD13" s="40"/>
      <c r="CE13" s="40"/>
      <c r="CF13" s="40"/>
      <c r="CG13" s="40"/>
      <c r="CH13" s="40"/>
      <c r="CI13" s="40"/>
      <c r="CJ13" s="40"/>
      <c r="CK13" s="40"/>
      <c r="CL13" s="40"/>
    </row>
    <row r="14" spans="2:90"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G14" s="40" t="str">
        <f>"Age-standardised rate ("&amp;BG13&amp;" per 100,000)"</f>
        <v>Age-standardised rate (deaths per 100,000)</v>
      </c>
      <c r="BP14" s="40"/>
      <c r="BQ14" s="40"/>
      <c r="BR14" s="40"/>
      <c r="BS14" s="40"/>
      <c r="BT14" s="40"/>
      <c r="BU14" s="40"/>
      <c r="BV14" s="40"/>
      <c r="BW14" s="40"/>
      <c r="BX14" s="40"/>
      <c r="BY14" s="40"/>
      <c r="BZ14" s="40"/>
      <c r="CA14" s="40"/>
      <c r="CB14" s="40"/>
      <c r="CC14" s="40"/>
      <c r="CD14" s="40"/>
      <c r="CE14" s="40"/>
      <c r="CF14" s="40"/>
      <c r="CG14" s="40"/>
      <c r="CH14" s="40"/>
      <c r="CI14" s="40"/>
      <c r="CJ14" s="40"/>
      <c r="CK14" s="40"/>
      <c r="CL14" s="40"/>
    </row>
    <row r="15" spans="2:90"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G15" s="40" t="s">
        <v>35</v>
      </c>
      <c r="BP15" s="40"/>
      <c r="BQ15" s="40"/>
      <c r="BR15" s="40"/>
      <c r="BS15" s="40"/>
      <c r="BT15" s="40"/>
      <c r="BU15" s="40"/>
      <c r="BV15" s="40"/>
      <c r="BW15" s="40"/>
      <c r="BX15" s="40"/>
      <c r="BY15" s="40"/>
      <c r="BZ15" s="40"/>
      <c r="CA15" s="40"/>
      <c r="CB15" s="40"/>
      <c r="CC15" s="40"/>
      <c r="CD15" s="40"/>
      <c r="CE15" s="40"/>
      <c r="CF15" s="40"/>
      <c r="CG15" s="40"/>
      <c r="CH15" s="40"/>
      <c r="CI15" s="40"/>
      <c r="CJ15" s="40"/>
      <c r="CK15" s="40"/>
      <c r="CL15" s="40"/>
    </row>
    <row r="16" spans="2:90"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G16" s="49" t="str">
        <f>IF(BG10="Chronic rheumatic heart disease mortality, 15+ years","Mortality Collection Data Set (MORT), Ministry of Health.","National Minimum Data Set (NMDS), Ministry of Health.")</f>
        <v>Mortality Collection Data Set (MORT), Ministry of Health.</v>
      </c>
      <c r="BP16" s="40"/>
      <c r="BQ16" s="40"/>
      <c r="BR16" s="40"/>
      <c r="BS16" s="40"/>
      <c r="BT16" s="40"/>
      <c r="BU16" s="40"/>
      <c r="BV16" s="40"/>
      <c r="BW16" s="40"/>
      <c r="BX16" s="40"/>
      <c r="BY16" s="40"/>
      <c r="BZ16" s="40"/>
      <c r="CA16" s="40"/>
      <c r="CB16" s="40"/>
      <c r="CC16" s="40"/>
      <c r="CD16" s="40"/>
      <c r="CE16" s="40"/>
      <c r="CF16" s="40"/>
      <c r="CG16" s="40"/>
      <c r="CH16" s="40"/>
      <c r="CI16" s="40"/>
      <c r="CJ16" s="40"/>
      <c r="CK16" s="40"/>
      <c r="CL16" s="40"/>
    </row>
    <row r="17" spans="2:90"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G17" s="50" t="str">
        <f>"Source: "&amp;BG16</f>
        <v>Source: Mortality Collection Data Set (MORT), Ministry of Health.</v>
      </c>
      <c r="BP17" s="40"/>
      <c r="BQ17" s="40"/>
      <c r="BR17" s="40"/>
      <c r="BS17" s="40"/>
      <c r="BT17" s="40"/>
      <c r="BU17" s="40"/>
      <c r="BV17" s="40"/>
      <c r="BW17" s="40"/>
      <c r="BX17" s="40"/>
      <c r="BY17" s="40"/>
      <c r="BZ17" s="40"/>
      <c r="CA17" s="40"/>
      <c r="CB17" s="40"/>
      <c r="CC17" s="40"/>
      <c r="CD17" s="40"/>
      <c r="CE17" s="40"/>
      <c r="CF17" s="40"/>
      <c r="CG17" s="40"/>
      <c r="CH17" s="40"/>
      <c r="CI17" s="40"/>
      <c r="CJ17" s="40"/>
      <c r="CK17" s="40"/>
      <c r="CL17" s="40"/>
    </row>
    <row r="18" spans="2:90"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P18" s="40"/>
      <c r="BQ18" s="40"/>
      <c r="BR18" s="40"/>
      <c r="BS18" s="40"/>
      <c r="BT18" s="40"/>
      <c r="BU18" s="40"/>
      <c r="BV18" s="40"/>
      <c r="BW18" s="40"/>
      <c r="BX18" s="40"/>
      <c r="BY18" s="40"/>
      <c r="BZ18" s="40"/>
      <c r="CA18" s="40"/>
      <c r="CB18" s="40"/>
      <c r="CC18" s="40"/>
      <c r="CD18" s="40"/>
      <c r="CE18" s="40"/>
      <c r="CF18" s="40"/>
      <c r="CG18" s="40"/>
      <c r="CH18" s="40"/>
      <c r="CI18" s="40"/>
      <c r="CJ18" s="40"/>
      <c r="CK18" s="40"/>
      <c r="CL18" s="40"/>
    </row>
    <row r="19" spans="2:90"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P19" s="40"/>
      <c r="BQ19" s="40"/>
      <c r="BR19" s="40"/>
      <c r="BS19" s="40"/>
      <c r="BT19" s="40"/>
      <c r="BU19" s="40"/>
      <c r="BV19" s="40"/>
      <c r="BW19" s="40"/>
      <c r="BX19" s="40"/>
      <c r="BY19" s="40"/>
      <c r="BZ19" s="40"/>
      <c r="CA19" s="40"/>
      <c r="CB19" s="40"/>
      <c r="CC19" s="40"/>
      <c r="CD19" s="40"/>
      <c r="CE19" s="40"/>
      <c r="CF19" s="40"/>
      <c r="CG19" s="40"/>
      <c r="CH19" s="40"/>
      <c r="CI19" s="40"/>
      <c r="CJ19" s="40"/>
      <c r="CK19" s="40"/>
      <c r="CL19" s="40"/>
    </row>
    <row r="20" spans="2:90"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P20" s="40"/>
      <c r="BQ20" s="40"/>
      <c r="BR20" s="40"/>
      <c r="BS20" s="40"/>
      <c r="BT20" s="40"/>
      <c r="BU20" s="40"/>
      <c r="BV20" s="40"/>
      <c r="BW20" s="40"/>
      <c r="BX20" s="40"/>
      <c r="BY20" s="40"/>
      <c r="BZ20" s="40"/>
      <c r="CA20" s="40"/>
      <c r="CB20" s="40"/>
      <c r="CC20" s="40"/>
      <c r="CD20" s="40"/>
      <c r="CE20" s="40"/>
      <c r="CF20" s="40"/>
      <c r="CG20" s="40"/>
      <c r="CH20" s="40"/>
      <c r="CI20" s="40"/>
      <c r="CJ20" s="40"/>
      <c r="CK20" s="40"/>
      <c r="CL20" s="40"/>
    </row>
    <row r="21" spans="2:90"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P21" s="40"/>
      <c r="BQ21" s="40"/>
      <c r="BR21" s="40"/>
      <c r="BS21" s="40"/>
      <c r="BT21" s="40"/>
      <c r="BU21" s="40"/>
      <c r="BV21" s="40"/>
      <c r="BW21" s="40"/>
      <c r="BX21" s="40"/>
      <c r="BY21" s="40"/>
      <c r="BZ21" s="40"/>
      <c r="CA21" s="40"/>
      <c r="CB21" s="40"/>
      <c r="CC21" s="40"/>
      <c r="CD21" s="40"/>
      <c r="CE21" s="40"/>
      <c r="CF21" s="40"/>
      <c r="CG21" s="40"/>
      <c r="CH21" s="40"/>
      <c r="CI21" s="40"/>
      <c r="CJ21" s="40"/>
      <c r="CK21" s="40"/>
      <c r="CL21" s="40"/>
    </row>
    <row r="22" spans="2:90"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P22" s="40"/>
      <c r="BQ22" s="40"/>
      <c r="BR22" s="40"/>
      <c r="BS22" s="40"/>
      <c r="BT22" s="40"/>
      <c r="BU22" s="40"/>
      <c r="BV22" s="40"/>
      <c r="BW22" s="40"/>
      <c r="BX22" s="40"/>
      <c r="BY22" s="40"/>
      <c r="BZ22" s="40"/>
      <c r="CA22" s="40"/>
      <c r="CB22" s="40"/>
      <c r="CC22" s="40"/>
      <c r="CD22" s="40"/>
      <c r="CE22" s="40"/>
      <c r="CF22" s="40"/>
      <c r="CG22" s="40"/>
      <c r="CH22" s="40"/>
      <c r="CI22" s="40"/>
      <c r="CJ22" s="40"/>
      <c r="CK22" s="40"/>
      <c r="CL22" s="40"/>
    </row>
    <row r="23" spans="2:90"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P23" s="40"/>
      <c r="BQ23" s="40"/>
      <c r="BR23" s="40"/>
      <c r="BS23" s="40"/>
      <c r="BT23" s="40"/>
      <c r="BU23" s="40"/>
      <c r="BV23" s="40"/>
      <c r="BW23" s="40"/>
      <c r="BX23" s="40"/>
      <c r="BY23" s="40"/>
      <c r="BZ23" s="40"/>
      <c r="CA23" s="40"/>
      <c r="CB23" s="40"/>
      <c r="CC23" s="40"/>
      <c r="CD23" s="40"/>
      <c r="CE23" s="40"/>
      <c r="CF23" s="40"/>
      <c r="CG23" s="40"/>
      <c r="CH23" s="40"/>
      <c r="CI23" s="40"/>
      <c r="CJ23" s="40"/>
      <c r="CK23" s="40"/>
      <c r="CL23" s="40"/>
    </row>
    <row r="24" spans="2:90"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P24" s="40"/>
      <c r="BQ24" s="40"/>
      <c r="BR24" s="40"/>
      <c r="BS24" s="40"/>
      <c r="BT24" s="40"/>
      <c r="BU24" s="40"/>
      <c r="BV24" s="40"/>
      <c r="BW24" s="40"/>
      <c r="BX24" s="40"/>
      <c r="BY24" s="40"/>
      <c r="BZ24" s="40"/>
      <c r="CA24" s="40"/>
      <c r="CB24" s="40"/>
      <c r="CC24" s="40"/>
      <c r="CD24" s="40"/>
      <c r="CE24" s="40"/>
      <c r="CF24" s="40"/>
      <c r="CG24" s="40"/>
      <c r="CH24" s="40"/>
      <c r="CI24" s="40"/>
      <c r="CJ24" s="40"/>
      <c r="CK24" s="40"/>
      <c r="CL24" s="40"/>
    </row>
    <row r="25" spans="2:90"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P25" s="40"/>
      <c r="BQ25" s="40"/>
      <c r="BR25" s="40"/>
      <c r="BS25" s="40"/>
      <c r="BT25" s="40"/>
      <c r="BU25" s="40"/>
      <c r="BV25" s="40"/>
      <c r="BW25" s="40"/>
      <c r="BX25" s="40"/>
      <c r="BY25" s="40"/>
      <c r="BZ25" s="40"/>
      <c r="CA25" s="40"/>
      <c r="CB25" s="40"/>
      <c r="CC25" s="40"/>
      <c r="CD25" s="40"/>
      <c r="CE25" s="40"/>
      <c r="CF25" s="40"/>
      <c r="CG25" s="40"/>
      <c r="CH25" s="40"/>
      <c r="CI25" s="40"/>
      <c r="CJ25" s="40"/>
      <c r="CK25" s="40"/>
      <c r="CL25" s="40"/>
    </row>
    <row r="26" spans="2:90"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P26" s="40"/>
      <c r="BQ26" s="40"/>
      <c r="BR26" s="40"/>
      <c r="BS26" s="40"/>
      <c r="BT26" s="40"/>
      <c r="BU26" s="40"/>
      <c r="BV26" s="40"/>
      <c r="BW26" s="40"/>
      <c r="BX26" s="40"/>
      <c r="BY26" s="40"/>
      <c r="BZ26" s="40"/>
      <c r="CA26" s="40"/>
      <c r="CB26" s="40"/>
      <c r="CC26" s="40"/>
      <c r="CD26" s="40"/>
      <c r="CE26" s="40"/>
      <c r="CF26" s="40"/>
      <c r="CG26" s="40"/>
      <c r="CH26" s="40"/>
      <c r="CI26" s="40"/>
      <c r="CJ26" s="40"/>
      <c r="CK26" s="40"/>
      <c r="CL26" s="40"/>
    </row>
    <row r="27" spans="2:90"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P27" s="40"/>
      <c r="BQ27" s="40"/>
      <c r="BR27" s="40"/>
      <c r="BS27" s="40"/>
      <c r="BT27" s="40"/>
      <c r="BU27" s="40"/>
      <c r="BV27" s="40"/>
      <c r="BW27" s="40"/>
      <c r="BX27" s="40"/>
      <c r="BY27" s="40"/>
      <c r="BZ27" s="40"/>
      <c r="CA27" s="40"/>
      <c r="CB27" s="40"/>
      <c r="CC27" s="40"/>
      <c r="CD27" s="40"/>
      <c r="CE27" s="40"/>
      <c r="CF27" s="40"/>
      <c r="CG27" s="40"/>
      <c r="CH27" s="40"/>
      <c r="CI27" s="40"/>
      <c r="CJ27" s="40"/>
      <c r="CK27" s="40"/>
      <c r="CL27" s="40"/>
    </row>
    <row r="28" spans="2:90"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P28" s="40"/>
      <c r="BQ28" s="40"/>
      <c r="BR28" s="40"/>
      <c r="BS28" s="40"/>
      <c r="BT28" s="40"/>
      <c r="BU28" s="40"/>
      <c r="BV28" s="40"/>
      <c r="BW28" s="40"/>
      <c r="BX28" s="40"/>
      <c r="BY28" s="40"/>
      <c r="BZ28" s="40"/>
      <c r="CA28" s="40"/>
      <c r="CB28" s="40"/>
      <c r="CC28" s="40"/>
      <c r="CD28" s="40"/>
      <c r="CE28" s="40"/>
      <c r="CF28" s="40"/>
      <c r="CG28" s="40"/>
      <c r="CH28" s="40"/>
      <c r="CI28" s="40"/>
      <c r="CJ28" s="40"/>
      <c r="CK28" s="40"/>
      <c r="CL28" s="40"/>
    </row>
    <row r="29" spans="2:90" x14ac:dyDescent="0.25">
      <c r="B29" s="51"/>
      <c r="C29" s="51"/>
      <c r="D29" s="51"/>
      <c r="E29" s="51"/>
      <c r="F29" s="51"/>
      <c r="G29" s="51"/>
      <c r="H29" s="51"/>
      <c r="I29" s="42"/>
      <c r="J29" s="42"/>
      <c r="K29" s="42"/>
      <c r="L29" s="42"/>
      <c r="M29" s="42"/>
      <c r="N29" s="42"/>
      <c r="O29" s="42"/>
      <c r="P29" s="42"/>
      <c r="Q29" s="42"/>
      <c r="R29" s="42"/>
      <c r="S29" s="42"/>
      <c r="T29" s="42"/>
      <c r="U29" s="42"/>
      <c r="V29" s="42"/>
      <c r="W29" s="42"/>
      <c r="X29" s="42"/>
      <c r="Y29" s="42"/>
      <c r="Z29" s="42"/>
      <c r="AA29" s="42"/>
      <c r="AB29" s="42"/>
      <c r="AC29" s="42"/>
      <c r="BG29" s="40" t="str">
        <f>VLOOKUP(BG4, RefCauseofDeath, 3, FALSE)</f>
        <v>Chronic rheumatic heart disease mortality, 15+ years</v>
      </c>
      <c r="BP29" s="40"/>
      <c r="BQ29" s="40"/>
      <c r="BR29" s="40"/>
      <c r="BS29" s="40"/>
      <c r="BT29" s="40"/>
      <c r="BU29" s="40"/>
      <c r="BV29" s="40"/>
      <c r="BW29" s="40"/>
      <c r="BX29" s="40"/>
      <c r="BY29" s="40"/>
      <c r="BZ29" s="40"/>
      <c r="CA29" s="40"/>
      <c r="CB29" s="40"/>
      <c r="CC29" s="40"/>
      <c r="CD29" s="40"/>
      <c r="CE29" s="40"/>
      <c r="CF29" s="40"/>
      <c r="CG29" s="40"/>
      <c r="CH29" s="40"/>
      <c r="CI29" s="40"/>
      <c r="CJ29" s="40"/>
      <c r="CK29" s="40"/>
      <c r="CL29" s="40"/>
    </row>
    <row r="30" spans="2:90" ht="11.25" customHeight="1" x14ac:dyDescent="0.25">
      <c r="B30" s="51"/>
      <c r="C30" s="51"/>
      <c r="D30" s="51"/>
      <c r="E30" s="51"/>
      <c r="F30" s="51"/>
      <c r="G30" s="51"/>
      <c r="H30" s="51"/>
      <c r="I30" s="42"/>
      <c r="J30" s="42"/>
      <c r="K30" s="42"/>
      <c r="L30" s="42"/>
      <c r="M30" s="42"/>
      <c r="N30" s="42"/>
      <c r="O30" s="42"/>
      <c r="P30" s="42"/>
      <c r="Q30" s="42"/>
      <c r="R30" s="42"/>
      <c r="S30" s="42"/>
      <c r="T30" s="42"/>
      <c r="U30" s="42"/>
      <c r="V30" s="42"/>
      <c r="W30" s="42"/>
      <c r="X30" s="42"/>
      <c r="Y30" s="42"/>
      <c r="Z30" s="42"/>
      <c r="AA30" s="42"/>
      <c r="AB30" s="42"/>
      <c r="AC30" s="42"/>
      <c r="BP30" s="40"/>
      <c r="BQ30" s="40"/>
      <c r="BR30" s="40"/>
      <c r="BS30" s="40"/>
      <c r="BT30" s="40"/>
      <c r="BU30" s="40"/>
      <c r="BV30" s="40"/>
      <c r="BW30" s="40"/>
      <c r="BX30" s="40"/>
      <c r="BY30" s="40"/>
      <c r="BZ30" s="40"/>
      <c r="CA30" s="40"/>
      <c r="CB30" s="40"/>
      <c r="CC30" s="40"/>
      <c r="CD30" s="40"/>
      <c r="CE30" s="40"/>
      <c r="CF30" s="40"/>
      <c r="CG30" s="40"/>
      <c r="CH30" s="40"/>
      <c r="CI30" s="40"/>
      <c r="CJ30" s="40"/>
      <c r="CK30" s="40"/>
      <c r="CL30" s="40"/>
    </row>
    <row r="31" spans="2:90" s="52" customFormat="1" x14ac:dyDescent="0.25">
      <c r="B31" s="51"/>
      <c r="C31" s="51"/>
      <c r="D31" s="51"/>
      <c r="E31" s="51"/>
      <c r="F31" s="51"/>
      <c r="G31" s="51"/>
      <c r="H31" s="51"/>
      <c r="I31" s="43"/>
      <c r="J31" s="43"/>
      <c r="K31" s="43"/>
      <c r="L31" s="43"/>
      <c r="M31" s="43"/>
      <c r="N31" s="43"/>
      <c r="O31" s="43"/>
      <c r="P31" s="43"/>
      <c r="Q31" s="43"/>
      <c r="R31" s="43"/>
      <c r="S31" s="43"/>
      <c r="T31" s="43"/>
      <c r="U31" s="43"/>
      <c r="V31" s="43"/>
      <c r="W31" s="43"/>
      <c r="X31" s="43"/>
      <c r="Y31" s="43"/>
      <c r="Z31" s="43"/>
      <c r="AA31" s="43"/>
      <c r="AB31" s="43"/>
      <c r="AC31" s="4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48"/>
      <c r="BF31" s="48"/>
      <c r="BG31" s="48" t="s">
        <v>39</v>
      </c>
      <c r="BH31" s="48"/>
      <c r="BI31" s="48"/>
      <c r="BJ31" s="48"/>
      <c r="BK31" s="48"/>
      <c r="BL31" s="48"/>
      <c r="BM31" s="48"/>
      <c r="BN31" s="48"/>
      <c r="BO31" s="48"/>
      <c r="BP31" s="48"/>
      <c r="BQ31" s="48"/>
      <c r="BR31" s="48"/>
      <c r="BS31" s="48"/>
      <c r="BT31" s="48" t="s">
        <v>40</v>
      </c>
      <c r="BU31" s="48"/>
      <c r="BV31" s="48"/>
      <c r="BW31" s="48"/>
      <c r="BX31" s="48"/>
      <c r="BY31" s="48"/>
      <c r="BZ31" s="48"/>
      <c r="CA31" s="48"/>
      <c r="CB31" s="48"/>
      <c r="CC31" s="48"/>
      <c r="CD31" s="48"/>
      <c r="CE31" s="48"/>
      <c r="CF31" s="48"/>
      <c r="CG31" s="48"/>
      <c r="CH31" s="48"/>
      <c r="CI31" s="48"/>
      <c r="CJ31" s="48"/>
      <c r="CK31" s="48"/>
      <c r="CL31" s="48"/>
    </row>
    <row r="32" spans="2:90" ht="7.5" customHeight="1" x14ac:dyDescent="0.25">
      <c r="B32" s="51"/>
      <c r="C32" s="51"/>
      <c r="D32" s="51"/>
      <c r="E32" s="51"/>
      <c r="F32" s="51"/>
      <c r="G32" s="51"/>
      <c r="H32" s="51"/>
      <c r="I32" s="42"/>
      <c r="J32" s="42"/>
      <c r="K32" s="42"/>
      <c r="L32" s="42"/>
      <c r="M32" s="42"/>
      <c r="N32" s="42"/>
      <c r="O32" s="42"/>
      <c r="P32" s="42"/>
      <c r="Q32" s="42"/>
      <c r="R32" s="42"/>
      <c r="S32" s="42"/>
      <c r="T32" s="42"/>
      <c r="U32" s="42"/>
      <c r="V32" s="42"/>
      <c r="W32" s="42"/>
      <c r="X32" s="42"/>
      <c r="Y32" s="42"/>
      <c r="Z32" s="42"/>
      <c r="AA32" s="42"/>
      <c r="AB32" s="42"/>
      <c r="AC32" s="42"/>
      <c r="BI32" s="60" t="s">
        <v>11</v>
      </c>
      <c r="BJ32" s="60" t="s">
        <v>133</v>
      </c>
      <c r="BP32" s="40"/>
      <c r="BQ32" s="40"/>
      <c r="BR32" s="40"/>
      <c r="BS32" s="40"/>
      <c r="BT32" s="40"/>
      <c r="BU32" s="40"/>
      <c r="BV32" s="40"/>
      <c r="BW32" s="40"/>
      <c r="BX32" s="40"/>
      <c r="BY32" s="40"/>
      <c r="BZ32" s="40"/>
      <c r="CA32" s="40"/>
      <c r="CB32" s="40"/>
      <c r="CC32" s="40"/>
      <c r="CD32" s="40"/>
      <c r="CE32" s="40"/>
      <c r="CF32" s="40"/>
      <c r="CG32" s="40"/>
      <c r="CH32" s="40"/>
      <c r="CI32" s="40"/>
      <c r="CJ32" s="40"/>
      <c r="CK32" s="40"/>
      <c r="CL32" s="40"/>
    </row>
    <row r="33" spans="2:90" s="58" customFormat="1" x14ac:dyDescent="0.25">
      <c r="B33" s="51"/>
      <c r="C33" s="62"/>
      <c r="D33" s="62"/>
      <c r="E33" s="62"/>
      <c r="F33" s="62"/>
      <c r="G33" s="62"/>
      <c r="H33" s="62"/>
      <c r="I33" s="51"/>
      <c r="J33" s="51"/>
      <c r="K33" s="51"/>
      <c r="L33" s="51"/>
      <c r="M33" s="51"/>
      <c r="N33" s="51"/>
      <c r="O33" s="51"/>
      <c r="P33" s="51"/>
      <c r="Q33" s="51"/>
      <c r="R33" s="62"/>
      <c r="S33" s="51"/>
      <c r="T33" s="51"/>
      <c r="U33" s="51"/>
      <c r="V33" s="51"/>
      <c r="W33" s="51"/>
      <c r="X33" s="51"/>
      <c r="Y33" s="51"/>
      <c r="Z33" s="51"/>
      <c r="AA33" s="51"/>
      <c r="AB33" s="51"/>
      <c r="AC33" s="51"/>
      <c r="AE33" s="59"/>
      <c r="AF33" s="59"/>
      <c r="AG33" s="59"/>
      <c r="AH33" s="59"/>
      <c r="AI33" s="59"/>
      <c r="AJ33" s="59"/>
      <c r="AK33" s="59"/>
      <c r="AL33" s="59"/>
      <c r="AM33" s="59"/>
      <c r="AN33" s="59"/>
      <c r="AO33" s="59"/>
      <c r="AP33" s="59"/>
      <c r="AQ33" s="59"/>
      <c r="AR33" s="59"/>
      <c r="AS33" s="59"/>
      <c r="AT33" s="59"/>
      <c r="AU33" s="59"/>
      <c r="AV33" s="59"/>
      <c r="AW33" s="59"/>
      <c r="AX33" s="59"/>
      <c r="AY33" s="59"/>
      <c r="AZ33" s="59"/>
      <c r="BA33" s="59"/>
      <c r="BB33" s="59"/>
      <c r="BC33" s="59"/>
      <c r="BD33" s="59"/>
      <c r="BE33" s="60"/>
      <c r="BF33" s="40" t="s">
        <v>5</v>
      </c>
      <c r="BG33" s="60">
        <v>1991</v>
      </c>
      <c r="BH33" s="60" t="s">
        <v>101</v>
      </c>
      <c r="BI33" s="60" t="str">
        <f t="shared" ref="BI33:BI56" si="0">IFERROR(VALUE(FIXED(VLOOKUP($BG33&amp;$BG$29&amp;$BG$12&amp;"Maori",ethnicdata,7,FALSE),1)),"N/A")</f>
        <v>N/A</v>
      </c>
      <c r="BJ33" s="60" t="str">
        <f t="shared" ref="BJ33:BJ56" si="1">IFERROR(VALUE(FIXED(VLOOKUP($BG33&amp;$BG$29&amp;$BG$12&amp;"nonMaori",ethnicdata,7,FALSE),1)),"N/A")</f>
        <v>N/A</v>
      </c>
      <c r="BK33" s="60">
        <f>MAX(BI33:BJ91)</f>
        <v>10.5</v>
      </c>
      <c r="BL33" s="60"/>
      <c r="BM33" s="68"/>
      <c r="BN33" s="68"/>
      <c r="BO33" s="60"/>
      <c r="BP33" s="68"/>
      <c r="BQ33" s="68"/>
      <c r="BR33" s="60"/>
      <c r="BS33" s="40" t="s">
        <v>5</v>
      </c>
      <c r="BT33" s="60">
        <v>1991</v>
      </c>
      <c r="BU33" s="60" t="s">
        <v>101</v>
      </c>
      <c r="BV33" s="69" t="str">
        <f>IFERROR(VALUE(FIXED(VLOOKUP($BT33&amp;#REF!&amp;$BG$12&amp;"Maori",ethnicdata,10,FALSE),2)),"N/A")</f>
        <v>N/A</v>
      </c>
      <c r="BW33" s="60"/>
      <c r="BX33" s="70">
        <f>MAX(BV33:BV105)</f>
        <v>12.14</v>
      </c>
      <c r="BY33" s="60"/>
      <c r="BZ33" s="70"/>
      <c r="CA33" s="70"/>
      <c r="CB33" s="60"/>
      <c r="CC33" s="60"/>
      <c r="CD33" s="60"/>
      <c r="CE33" s="60"/>
      <c r="CF33" s="60"/>
      <c r="CG33" s="60"/>
      <c r="CH33" s="60"/>
      <c r="CI33" s="60"/>
      <c r="CJ33" s="60"/>
      <c r="CK33" s="60"/>
      <c r="CL33" s="60"/>
    </row>
    <row r="34" spans="2:90" x14ac:dyDescent="0.25">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BG34" s="60">
        <v>1992</v>
      </c>
      <c r="BH34" s="40" t="s">
        <v>102</v>
      </c>
      <c r="BI34" s="60" t="str">
        <f t="shared" si="0"/>
        <v>N/A</v>
      </c>
      <c r="BJ34" s="60" t="str">
        <f t="shared" si="1"/>
        <v>N/A</v>
      </c>
      <c r="BK34" s="60">
        <f>MIN(BI33:BJ91)</f>
        <v>0.5</v>
      </c>
      <c r="BM34" s="68"/>
      <c r="BN34" s="68"/>
      <c r="BP34" s="68"/>
      <c r="BQ34" s="68"/>
      <c r="BR34" s="40"/>
      <c r="BS34" s="40"/>
      <c r="BT34" s="60">
        <v>1992</v>
      </c>
      <c r="BU34" s="40" t="s">
        <v>102</v>
      </c>
      <c r="BV34" s="69" t="str">
        <f>IFERROR(VALUE(FIXED(VLOOKUP($BT34&amp;#REF!&amp;$BG$12&amp;"Maori",ethnicdata,10,FALSE),2)),"N/A")</f>
        <v>N/A</v>
      </c>
      <c r="BW34" s="60"/>
      <c r="BX34" s="70">
        <f>MIN(BV33:BV105)</f>
        <v>7.41</v>
      </c>
      <c r="BY34" s="40"/>
      <c r="BZ34" s="70"/>
      <c r="CA34" s="70"/>
      <c r="CB34" s="40"/>
      <c r="CC34" s="60"/>
      <c r="CD34" s="60"/>
      <c r="CE34" s="40"/>
      <c r="CF34" s="40"/>
      <c r="CG34" s="40"/>
      <c r="CH34" s="40"/>
      <c r="CI34" s="40"/>
      <c r="CJ34" s="40"/>
      <c r="CK34" s="40"/>
      <c r="CL34" s="40"/>
    </row>
    <row r="35" spans="2:90" s="95" customFormat="1" ht="12.75" customHeight="1" x14ac:dyDescent="0.25">
      <c r="B35" s="94"/>
      <c r="C35" s="78"/>
      <c r="D35" s="119"/>
      <c r="E35" s="119"/>
      <c r="F35" s="119"/>
      <c r="G35" s="119"/>
      <c r="H35" s="119"/>
      <c r="I35" s="119"/>
      <c r="J35" s="119"/>
      <c r="K35" s="119"/>
      <c r="L35" s="119"/>
      <c r="M35" s="119"/>
      <c r="N35" s="119"/>
      <c r="O35" s="119"/>
      <c r="P35" s="94"/>
      <c r="Q35" s="94"/>
      <c r="R35" s="79"/>
      <c r="S35" s="120"/>
      <c r="T35" s="120"/>
      <c r="U35" s="120"/>
      <c r="V35" s="120"/>
      <c r="W35" s="120"/>
      <c r="X35" s="120"/>
      <c r="Y35" s="94"/>
      <c r="Z35" s="94"/>
      <c r="AA35" s="94"/>
      <c r="AB35" s="94"/>
      <c r="AC35" s="94"/>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67"/>
      <c r="BF35" s="67"/>
      <c r="BG35" s="67">
        <v>1993</v>
      </c>
      <c r="BH35" s="67" t="s">
        <v>103</v>
      </c>
      <c r="BI35" s="60" t="str">
        <f t="shared" si="0"/>
        <v>N/A</v>
      </c>
      <c r="BJ35" s="60" t="str">
        <f t="shared" si="1"/>
        <v>N/A</v>
      </c>
      <c r="BK35" s="60"/>
      <c r="BL35" s="67"/>
      <c r="BM35" s="68"/>
      <c r="BN35" s="68"/>
      <c r="BO35" s="67"/>
      <c r="BP35" s="68"/>
      <c r="BQ35" s="68"/>
      <c r="BR35" s="67"/>
      <c r="BS35" s="67"/>
      <c r="BT35" s="67">
        <v>1993</v>
      </c>
      <c r="BU35" s="67" t="s">
        <v>103</v>
      </c>
      <c r="BV35" s="69" t="str">
        <f>IFERROR(VALUE(FIXED(VLOOKUP($BT35&amp;#REF!&amp;$BG$12&amp;"Maori",ethnicdata,10,FALSE),2)),"N/A")</f>
        <v>N/A</v>
      </c>
      <c r="BW35" s="60"/>
      <c r="BX35" s="60"/>
      <c r="BY35" s="67"/>
      <c r="BZ35" s="70"/>
      <c r="CA35" s="70"/>
      <c r="CB35" s="67"/>
      <c r="CC35" s="60"/>
      <c r="CD35" s="60"/>
      <c r="CE35" s="67"/>
      <c r="CF35" s="67"/>
      <c r="CG35" s="67"/>
      <c r="CH35" s="67"/>
      <c r="CI35" s="67"/>
      <c r="CJ35" s="67"/>
      <c r="CK35" s="67"/>
      <c r="CL35" s="67"/>
    </row>
    <row r="36" spans="2:90" ht="15.6" x14ac:dyDescent="0.3">
      <c r="B36" s="42"/>
      <c r="C36" s="97"/>
      <c r="D36" s="75"/>
      <c r="E36" s="76"/>
      <c r="F36" s="76"/>
      <c r="G36" s="75"/>
      <c r="H36" s="76"/>
      <c r="I36" s="76"/>
      <c r="J36" s="75"/>
      <c r="K36" s="76"/>
      <c r="L36" s="76"/>
      <c r="M36" s="75"/>
      <c r="N36" s="76"/>
      <c r="O36" s="76"/>
      <c r="P36" s="42"/>
      <c r="Q36" s="42"/>
      <c r="R36" s="45"/>
      <c r="S36" s="75"/>
      <c r="T36" s="76"/>
      <c r="U36" s="76"/>
      <c r="V36" s="75"/>
      <c r="W36" s="76"/>
      <c r="X36" s="76"/>
      <c r="Y36" s="42"/>
      <c r="Z36" s="42"/>
      <c r="AA36" s="42"/>
      <c r="AB36" s="42"/>
      <c r="AC36" s="42"/>
      <c r="BG36" s="67">
        <v>1994</v>
      </c>
      <c r="BH36" s="40" t="s">
        <v>104</v>
      </c>
      <c r="BI36" s="60" t="str">
        <f t="shared" si="0"/>
        <v>N/A</v>
      </c>
      <c r="BJ36" s="60" t="str">
        <f t="shared" si="1"/>
        <v>N/A</v>
      </c>
      <c r="BK36" s="60"/>
      <c r="BM36" s="68"/>
      <c r="BN36" s="68"/>
      <c r="BP36" s="68"/>
      <c r="BQ36" s="68"/>
      <c r="BR36" s="40"/>
      <c r="BS36" s="40"/>
      <c r="BT36" s="67">
        <v>1994</v>
      </c>
      <c r="BU36" s="40" t="s">
        <v>104</v>
      </c>
      <c r="BV36" s="69" t="str">
        <f>IFERROR(VALUE(FIXED(VLOOKUP($BT36&amp;#REF!&amp;$BG$12&amp;"Maori",ethnicdata,10,FALSE),2)),"N/A")</f>
        <v>N/A</v>
      </c>
      <c r="BW36" s="60"/>
      <c r="BX36" s="60"/>
      <c r="BY36" s="40"/>
      <c r="BZ36" s="70"/>
      <c r="CA36" s="70"/>
      <c r="CB36" s="40"/>
      <c r="CC36" s="60"/>
      <c r="CD36" s="60"/>
      <c r="CE36" s="40"/>
      <c r="CF36" s="40"/>
      <c r="CG36" s="40"/>
      <c r="CH36" s="40"/>
      <c r="CI36" s="40"/>
      <c r="CJ36" s="40"/>
      <c r="CK36" s="40"/>
      <c r="CL36" s="40"/>
    </row>
    <row r="37" spans="2:90" x14ac:dyDescent="0.25">
      <c r="B37" s="42"/>
      <c r="C37" s="56"/>
      <c r="D37" s="63"/>
      <c r="E37" s="87"/>
      <c r="F37" s="87"/>
      <c r="G37" s="98"/>
      <c r="H37" s="87"/>
      <c r="I37" s="87"/>
      <c r="J37" s="98"/>
      <c r="K37" s="87"/>
      <c r="L37" s="87"/>
      <c r="M37" s="98"/>
      <c r="N37" s="87"/>
      <c r="O37" s="87"/>
      <c r="P37" s="91"/>
      <c r="Q37" s="42"/>
      <c r="R37" s="56"/>
      <c r="S37" s="65"/>
      <c r="T37" s="89"/>
      <c r="U37" s="89"/>
      <c r="V37" s="65"/>
      <c r="W37" s="89"/>
      <c r="X37" s="89"/>
      <c r="Y37" s="42"/>
      <c r="Z37" s="42"/>
      <c r="AA37" s="42"/>
      <c r="AB37" s="42"/>
      <c r="AC37" s="42"/>
      <c r="BG37" s="67">
        <v>1995</v>
      </c>
      <c r="BH37" s="40" t="s">
        <v>105</v>
      </c>
      <c r="BI37" s="60" t="str">
        <f t="shared" si="0"/>
        <v>N/A</v>
      </c>
      <c r="BJ37" s="60" t="str">
        <f t="shared" si="1"/>
        <v>N/A</v>
      </c>
      <c r="BK37" s="60"/>
      <c r="BM37" s="68"/>
      <c r="BN37" s="68"/>
      <c r="BP37" s="68"/>
      <c r="BQ37" s="68"/>
      <c r="BR37" s="40"/>
      <c r="BS37" s="40"/>
      <c r="BT37" s="67">
        <v>1995</v>
      </c>
      <c r="BU37" s="40" t="s">
        <v>105</v>
      </c>
      <c r="BV37" s="69" t="str">
        <f>IFERROR(VALUE(FIXED(VLOOKUP($BT37&amp;#REF!&amp;$BG$12&amp;"Maori",ethnicdata,10,FALSE),2)),"N/A")</f>
        <v>N/A</v>
      </c>
      <c r="BW37" s="60"/>
      <c r="BX37" s="60"/>
      <c r="BY37" s="40"/>
      <c r="BZ37" s="70"/>
      <c r="CA37" s="70"/>
      <c r="CB37" s="40"/>
      <c r="CC37" s="60"/>
      <c r="CD37" s="60"/>
      <c r="CE37" s="40"/>
      <c r="CF37" s="40"/>
      <c r="CG37" s="40"/>
      <c r="CH37" s="40"/>
      <c r="CI37" s="40"/>
      <c r="CJ37" s="40"/>
      <c r="CK37" s="40"/>
      <c r="CL37" s="40"/>
    </row>
    <row r="38" spans="2:90" x14ac:dyDescent="0.25">
      <c r="B38" s="42"/>
      <c r="C38" s="62"/>
      <c r="D38" s="63"/>
      <c r="E38" s="87"/>
      <c r="F38" s="87"/>
      <c r="G38" s="98"/>
      <c r="H38" s="87"/>
      <c r="I38" s="87"/>
      <c r="J38" s="98"/>
      <c r="K38" s="87"/>
      <c r="L38" s="87"/>
      <c r="M38" s="98"/>
      <c r="N38" s="87"/>
      <c r="O38" s="87"/>
      <c r="P38" s="91"/>
      <c r="Q38" s="42"/>
      <c r="R38" s="62"/>
      <c r="S38" s="74"/>
      <c r="T38" s="74"/>
      <c r="U38" s="74"/>
      <c r="V38" s="74"/>
      <c r="W38" s="74"/>
      <c r="X38" s="74"/>
      <c r="Y38" s="42"/>
      <c r="Z38" s="42"/>
      <c r="AA38" s="42"/>
      <c r="AB38" s="42"/>
      <c r="AC38" s="42"/>
      <c r="BG38" s="67">
        <v>1996</v>
      </c>
      <c r="BH38" s="40" t="s">
        <v>71</v>
      </c>
      <c r="BI38" s="60" t="str">
        <f t="shared" si="0"/>
        <v>N/A</v>
      </c>
      <c r="BJ38" s="60" t="str">
        <f t="shared" si="1"/>
        <v>N/A</v>
      </c>
      <c r="BK38" s="60"/>
      <c r="BM38" s="68"/>
      <c r="BN38" s="68"/>
      <c r="BP38" s="68"/>
      <c r="BQ38" s="68"/>
      <c r="BR38" s="40"/>
      <c r="BS38" s="40"/>
      <c r="BT38" s="67">
        <v>1996</v>
      </c>
      <c r="BU38" s="40" t="s">
        <v>71</v>
      </c>
      <c r="BV38" s="69" t="str">
        <f t="shared" ref="BV38:BV56" si="2">IFERROR(VALUE(FIXED(VLOOKUP($BT38&amp;$BG$29&amp;$BG$12&amp;"Maori",ethnicdata,10,FALSE),2)),"N/A")</f>
        <v>N/A</v>
      </c>
      <c r="BW38" s="60"/>
      <c r="BX38" s="60"/>
      <c r="BY38" s="40"/>
      <c r="BZ38" s="70"/>
      <c r="CA38" s="70"/>
      <c r="CB38" s="40"/>
      <c r="CC38" s="60"/>
      <c r="CD38" s="60"/>
      <c r="CE38" s="40"/>
      <c r="CF38" s="40"/>
      <c r="CG38" s="40"/>
      <c r="CH38" s="40"/>
      <c r="CI38" s="40"/>
      <c r="CJ38" s="40"/>
      <c r="CK38" s="40"/>
      <c r="CL38" s="40"/>
    </row>
    <row r="39" spans="2:90" ht="15.6" x14ac:dyDescent="0.3">
      <c r="B39" s="42"/>
      <c r="C39" s="99" t="str">
        <f>VLOOKUP(BG4, RefCauseofDeath, 3, FALSE)</f>
        <v>Chronic rheumatic heart disease mortality, 15+ years</v>
      </c>
      <c r="D39" s="63"/>
      <c r="E39" s="87"/>
      <c r="F39" s="87"/>
      <c r="G39" s="98"/>
      <c r="H39" s="87"/>
      <c r="I39" s="87"/>
      <c r="J39" s="98"/>
      <c r="K39" s="87"/>
      <c r="L39" s="87"/>
      <c r="M39" s="98"/>
      <c r="N39" s="87"/>
      <c r="O39" s="87"/>
      <c r="P39" s="91"/>
      <c r="Q39" s="42"/>
      <c r="R39" s="45" t="str">
        <f>VLOOKUP(BG4, RefCauseofDeath,3,FALSE)</f>
        <v>Chronic rheumatic heart disease mortality, 15+ years</v>
      </c>
      <c r="S39" s="75"/>
      <c r="T39" s="76"/>
      <c r="U39" s="76"/>
      <c r="V39" s="75"/>
      <c r="W39" s="76"/>
      <c r="X39" s="76"/>
      <c r="Y39" s="42"/>
      <c r="Z39" s="42"/>
      <c r="AA39" s="42"/>
      <c r="AB39" s="42"/>
      <c r="AC39" s="42"/>
      <c r="BG39" s="67">
        <v>1997</v>
      </c>
      <c r="BH39" s="40" t="s">
        <v>72</v>
      </c>
      <c r="BI39" s="60" t="str">
        <f t="shared" si="0"/>
        <v>N/A</v>
      </c>
      <c r="BJ39" s="60" t="str">
        <f t="shared" si="1"/>
        <v>N/A</v>
      </c>
      <c r="BK39" s="60"/>
      <c r="BM39" s="68"/>
      <c r="BN39" s="68"/>
      <c r="BP39" s="68"/>
      <c r="BQ39" s="68"/>
      <c r="BR39" s="40"/>
      <c r="BS39" s="40"/>
      <c r="BT39" s="67">
        <v>1997</v>
      </c>
      <c r="BU39" s="40" t="s">
        <v>72</v>
      </c>
      <c r="BV39" s="69" t="str">
        <f t="shared" si="2"/>
        <v>N/A</v>
      </c>
      <c r="BW39" s="60"/>
      <c r="BX39" s="60"/>
      <c r="BY39" s="40"/>
      <c r="BZ39" s="70"/>
      <c r="CA39" s="70"/>
      <c r="CB39" s="40"/>
      <c r="CC39" s="60"/>
      <c r="CD39" s="60"/>
      <c r="CE39" s="40"/>
      <c r="CF39" s="40"/>
      <c r="CG39" s="40"/>
      <c r="CH39" s="40"/>
      <c r="CI39" s="40"/>
      <c r="CJ39" s="40"/>
      <c r="CK39" s="40"/>
      <c r="CL39" s="40"/>
    </row>
    <row r="40" spans="2:90" x14ac:dyDescent="0.25">
      <c r="B40" s="42"/>
      <c r="C40" s="78"/>
      <c r="D40" s="119"/>
      <c r="E40" s="119"/>
      <c r="F40" s="119"/>
      <c r="G40" s="119"/>
      <c r="H40" s="119"/>
      <c r="I40" s="119"/>
      <c r="J40" s="119"/>
      <c r="K40" s="119"/>
      <c r="L40" s="119"/>
      <c r="M40" s="119"/>
      <c r="N40" s="119"/>
      <c r="O40" s="119"/>
      <c r="P40" s="91"/>
      <c r="Q40" s="42"/>
      <c r="R40" s="79"/>
      <c r="S40" s="120"/>
      <c r="T40" s="120"/>
      <c r="U40" s="120"/>
      <c r="V40" s="120"/>
      <c r="W40" s="120"/>
      <c r="X40" s="120"/>
      <c r="Y40" s="42"/>
      <c r="Z40" s="42"/>
      <c r="AA40" s="42"/>
      <c r="AB40" s="42"/>
      <c r="AC40" s="42"/>
      <c r="BG40" s="67">
        <v>1998</v>
      </c>
      <c r="BH40" s="40" t="s">
        <v>73</v>
      </c>
      <c r="BI40" s="60" t="str">
        <f t="shared" si="0"/>
        <v>N/A</v>
      </c>
      <c r="BJ40" s="60" t="str">
        <f t="shared" si="1"/>
        <v>N/A</v>
      </c>
      <c r="BK40" s="60"/>
      <c r="BM40" s="68"/>
      <c r="BN40" s="68"/>
      <c r="BP40" s="68"/>
      <c r="BQ40" s="68"/>
      <c r="BR40" s="40"/>
      <c r="BS40" s="40"/>
      <c r="BT40" s="67">
        <v>1998</v>
      </c>
      <c r="BU40" s="40" t="s">
        <v>73</v>
      </c>
      <c r="BV40" s="69" t="str">
        <f t="shared" si="2"/>
        <v>N/A</v>
      </c>
      <c r="BW40" s="60"/>
      <c r="BX40" s="60"/>
      <c r="BY40" s="40"/>
      <c r="BZ40" s="70"/>
      <c r="CA40" s="70"/>
      <c r="CB40" s="40"/>
      <c r="CC40" s="60"/>
      <c r="CD40" s="60"/>
      <c r="CE40" s="40"/>
      <c r="CF40" s="40"/>
      <c r="CG40" s="40"/>
      <c r="CH40" s="40"/>
      <c r="CI40" s="40"/>
      <c r="CJ40" s="40"/>
      <c r="CK40" s="40"/>
      <c r="CL40" s="40"/>
    </row>
    <row r="41" spans="2:90" x14ac:dyDescent="0.25">
      <c r="B41" s="42"/>
      <c r="C41" s="61"/>
      <c r="D41" s="75"/>
      <c r="E41" s="76"/>
      <c r="F41" s="76"/>
      <c r="G41" s="75"/>
      <c r="H41" s="76"/>
      <c r="I41" s="76"/>
      <c r="J41" s="75"/>
      <c r="K41" s="76"/>
      <c r="L41" s="76"/>
      <c r="M41" s="75"/>
      <c r="N41" s="76"/>
      <c r="O41" s="76"/>
      <c r="P41" s="91"/>
      <c r="Q41" s="42"/>
      <c r="R41" s="42"/>
      <c r="S41" s="75"/>
      <c r="T41" s="76"/>
      <c r="U41" s="76"/>
      <c r="V41" s="75"/>
      <c r="W41" s="76"/>
      <c r="X41" s="76"/>
      <c r="Y41" s="42"/>
      <c r="Z41" s="42"/>
      <c r="AA41" s="42"/>
      <c r="AB41" s="42"/>
      <c r="AC41" s="42"/>
      <c r="BG41" s="67">
        <v>1999</v>
      </c>
      <c r="BH41" s="40" t="s">
        <v>74</v>
      </c>
      <c r="BI41" s="60" t="str">
        <f t="shared" si="0"/>
        <v>N/A</v>
      </c>
      <c r="BJ41" s="60" t="str">
        <f t="shared" si="1"/>
        <v>N/A</v>
      </c>
      <c r="BK41" s="60"/>
      <c r="BM41" s="68"/>
      <c r="BN41" s="68"/>
      <c r="BP41" s="68"/>
      <c r="BQ41" s="68"/>
      <c r="BR41" s="40"/>
      <c r="BS41" s="40"/>
      <c r="BT41" s="67">
        <v>1999</v>
      </c>
      <c r="BU41" s="40" t="s">
        <v>74</v>
      </c>
      <c r="BV41" s="69" t="str">
        <f t="shared" si="2"/>
        <v>N/A</v>
      </c>
      <c r="BW41" s="60"/>
      <c r="BX41" s="60"/>
      <c r="BY41" s="40"/>
      <c r="BZ41" s="70"/>
      <c r="CA41" s="70"/>
      <c r="CB41" s="40"/>
      <c r="CC41" s="60"/>
      <c r="CD41" s="60"/>
      <c r="CE41" s="40"/>
      <c r="CF41" s="40"/>
      <c r="CG41" s="40"/>
      <c r="CH41" s="40"/>
      <c r="CI41" s="40"/>
      <c r="CJ41" s="40"/>
      <c r="CK41" s="40"/>
      <c r="CL41" s="40"/>
    </row>
    <row r="42" spans="2:90" x14ac:dyDescent="0.25">
      <c r="B42" s="42"/>
      <c r="C42" s="100" t="str">
        <f>BG14&amp;", by sex, 2001–2013"</f>
        <v>Age-standardised rate (deaths per 100,000), by sex, 2001–2013</v>
      </c>
      <c r="D42" s="63"/>
      <c r="E42" s="87"/>
      <c r="F42" s="87"/>
      <c r="G42" s="98"/>
      <c r="H42" s="87"/>
      <c r="I42" s="87"/>
      <c r="J42" s="98"/>
      <c r="K42" s="87"/>
      <c r="L42" s="87"/>
      <c r="M42" s="98"/>
      <c r="N42" s="87"/>
      <c r="O42" s="87"/>
      <c r="P42" s="91"/>
      <c r="Q42" s="42"/>
      <c r="R42" s="62" t="s">
        <v>123</v>
      </c>
      <c r="S42" s="65"/>
      <c r="T42" s="89"/>
      <c r="U42" s="89"/>
      <c r="V42" s="65"/>
      <c r="W42" s="89"/>
      <c r="X42" s="89"/>
      <c r="Y42" s="42"/>
      <c r="Z42" s="42"/>
      <c r="AA42" s="42"/>
      <c r="AB42" s="42"/>
      <c r="AC42" s="42"/>
      <c r="BG42" s="67">
        <v>2000</v>
      </c>
      <c r="BH42" s="60" t="s">
        <v>75</v>
      </c>
      <c r="BI42" s="60" t="str">
        <f t="shared" si="0"/>
        <v>N/A</v>
      </c>
      <c r="BJ42" s="60" t="str">
        <f t="shared" si="1"/>
        <v>N/A</v>
      </c>
      <c r="BK42" s="60"/>
      <c r="BM42" s="68"/>
      <c r="BN42" s="68"/>
      <c r="BP42" s="68"/>
      <c r="BQ42" s="68"/>
      <c r="BR42" s="40"/>
      <c r="BS42" s="40"/>
      <c r="BT42" s="67">
        <v>2000</v>
      </c>
      <c r="BU42" s="60" t="s">
        <v>75</v>
      </c>
      <c r="BV42" s="69" t="str">
        <f t="shared" si="2"/>
        <v>N/A</v>
      </c>
      <c r="BW42" s="60"/>
      <c r="BX42" s="60"/>
      <c r="BY42" s="40"/>
      <c r="BZ42" s="70"/>
      <c r="CA42" s="70"/>
      <c r="CB42" s="40"/>
      <c r="CC42" s="60"/>
      <c r="CD42" s="60"/>
      <c r="CE42" s="40"/>
      <c r="CF42" s="40"/>
      <c r="CG42" s="40"/>
      <c r="CH42" s="40"/>
      <c r="CI42" s="40"/>
      <c r="CJ42" s="40"/>
      <c r="CK42" s="40"/>
      <c r="CL42" s="40"/>
    </row>
    <row r="43" spans="2:90" x14ac:dyDescent="0.25">
      <c r="B43" s="42"/>
      <c r="C43" s="55"/>
      <c r="D43" s="63"/>
      <c r="E43" s="87"/>
      <c r="F43" s="87"/>
      <c r="G43" s="98"/>
      <c r="H43" s="87"/>
      <c r="I43" s="87"/>
      <c r="J43" s="98"/>
      <c r="K43" s="87"/>
      <c r="L43" s="87"/>
      <c r="M43" s="98"/>
      <c r="N43" s="87"/>
      <c r="O43" s="87"/>
      <c r="P43" s="91"/>
      <c r="Q43" s="42"/>
      <c r="R43" s="55"/>
      <c r="S43" s="65"/>
      <c r="T43" s="89"/>
      <c r="U43" s="89"/>
      <c r="V43" s="65"/>
      <c r="W43" s="89"/>
      <c r="X43" s="89"/>
      <c r="Y43" s="42"/>
      <c r="Z43" s="42"/>
      <c r="AA43" s="42"/>
      <c r="AB43" s="42"/>
      <c r="AC43" s="42"/>
      <c r="BG43" s="67">
        <v>2001</v>
      </c>
      <c r="BH43" s="40" t="s">
        <v>76</v>
      </c>
      <c r="BI43" s="60">
        <f t="shared" si="0"/>
        <v>9.1</v>
      </c>
      <c r="BJ43" s="60">
        <f t="shared" si="1"/>
        <v>0.9</v>
      </c>
      <c r="BK43" s="60"/>
      <c r="BM43" s="68"/>
      <c r="BN43" s="68"/>
      <c r="BP43" s="68"/>
      <c r="BQ43" s="68"/>
      <c r="BR43" s="40"/>
      <c r="BS43" s="40"/>
      <c r="BT43" s="67">
        <v>2001</v>
      </c>
      <c r="BU43" s="40" t="s">
        <v>76</v>
      </c>
      <c r="BV43" s="69">
        <f t="shared" si="2"/>
        <v>10.62</v>
      </c>
      <c r="BW43" s="60"/>
      <c r="BX43" s="60"/>
      <c r="BY43" s="40"/>
      <c r="BZ43" s="70"/>
      <c r="CA43" s="70"/>
      <c r="CB43" s="40"/>
      <c r="CC43" s="60"/>
      <c r="CD43" s="60"/>
      <c r="CE43" s="40"/>
      <c r="CF43" s="40"/>
      <c r="CG43" s="40"/>
      <c r="CH43" s="40"/>
      <c r="CI43" s="40"/>
      <c r="CJ43" s="40"/>
      <c r="CK43" s="40"/>
      <c r="CL43" s="40"/>
    </row>
    <row r="44" spans="2:90" x14ac:dyDescent="0.25">
      <c r="B44" s="42"/>
      <c r="C44" s="55"/>
      <c r="D44" s="63"/>
      <c r="E44" s="87"/>
      <c r="F44" s="87"/>
      <c r="G44" s="98"/>
      <c r="H44" s="87"/>
      <c r="I44" s="87"/>
      <c r="J44" s="98"/>
      <c r="K44" s="87"/>
      <c r="L44" s="87"/>
      <c r="M44" s="98"/>
      <c r="N44" s="87"/>
      <c r="O44" s="87"/>
      <c r="P44" s="91"/>
      <c r="Q44" s="42"/>
      <c r="R44" s="55"/>
      <c r="S44" s="65"/>
      <c r="T44" s="89"/>
      <c r="U44" s="89"/>
      <c r="V44" s="65"/>
      <c r="W44" s="89"/>
      <c r="X44" s="89"/>
      <c r="Y44" s="42"/>
      <c r="Z44" s="42"/>
      <c r="AA44" s="42"/>
      <c r="AB44" s="42"/>
      <c r="AC44" s="42"/>
      <c r="BG44" s="67">
        <v>2002</v>
      </c>
      <c r="BH44" s="67" t="s">
        <v>77</v>
      </c>
      <c r="BI44" s="60">
        <f t="shared" si="0"/>
        <v>8.5</v>
      </c>
      <c r="BJ44" s="60">
        <f t="shared" si="1"/>
        <v>0.8</v>
      </c>
      <c r="BK44" s="60"/>
      <c r="BM44" s="68"/>
      <c r="BN44" s="68"/>
      <c r="BP44" s="68"/>
      <c r="BQ44" s="68"/>
      <c r="BR44" s="40"/>
      <c r="BS44" s="40"/>
      <c r="BT44" s="67">
        <v>2002</v>
      </c>
      <c r="BU44" s="67" t="s">
        <v>77</v>
      </c>
      <c r="BV44" s="69">
        <f t="shared" si="2"/>
        <v>10.08</v>
      </c>
      <c r="BW44" s="60"/>
      <c r="BX44" s="60"/>
      <c r="BY44" s="40"/>
      <c r="BZ44" s="70"/>
      <c r="CA44" s="70"/>
      <c r="CB44" s="40"/>
      <c r="CC44" s="60"/>
      <c r="CD44" s="60"/>
      <c r="CE44" s="40"/>
      <c r="CF44" s="40"/>
      <c r="CG44" s="40"/>
      <c r="CH44" s="40"/>
      <c r="CI44" s="40"/>
      <c r="CJ44" s="40"/>
      <c r="CK44" s="40"/>
      <c r="CL44" s="40"/>
    </row>
    <row r="45" spans="2:90" ht="13.2" customHeight="1" x14ac:dyDescent="0.25">
      <c r="B45" s="42"/>
      <c r="C45" s="78" t="s">
        <v>8</v>
      </c>
      <c r="D45" s="119" t="s">
        <v>15</v>
      </c>
      <c r="E45" s="119"/>
      <c r="F45" s="119"/>
      <c r="G45" s="119" t="s">
        <v>14</v>
      </c>
      <c r="H45" s="119"/>
      <c r="I45" s="119"/>
      <c r="J45" s="119" t="s">
        <v>138</v>
      </c>
      <c r="K45" s="119"/>
      <c r="L45" s="119"/>
      <c r="M45" s="119" t="s">
        <v>139</v>
      </c>
      <c r="N45" s="119"/>
      <c r="O45" s="119"/>
      <c r="P45" s="91"/>
      <c r="Q45" s="42"/>
      <c r="R45" s="79" t="s">
        <v>8</v>
      </c>
      <c r="S45" s="120" t="s">
        <v>136</v>
      </c>
      <c r="T45" s="120"/>
      <c r="U45" s="120"/>
      <c r="V45" s="121" t="s">
        <v>140</v>
      </c>
      <c r="W45" s="121"/>
      <c r="X45" s="121"/>
      <c r="Y45" s="42"/>
      <c r="Z45" s="42"/>
      <c r="AA45" s="42"/>
      <c r="AB45" s="42"/>
      <c r="AC45" s="42"/>
      <c r="BG45" s="67">
        <v>2003</v>
      </c>
      <c r="BH45" s="40" t="s">
        <v>78</v>
      </c>
      <c r="BI45" s="60">
        <f t="shared" si="0"/>
        <v>8.5</v>
      </c>
      <c r="BJ45" s="60">
        <f t="shared" si="1"/>
        <v>0.9</v>
      </c>
      <c r="BK45" s="60"/>
      <c r="BM45" s="68"/>
      <c r="BN45" s="68"/>
      <c r="BP45" s="68"/>
      <c r="BQ45" s="68"/>
      <c r="BR45" s="40"/>
      <c r="BS45" s="40"/>
      <c r="BT45" s="67">
        <v>2003</v>
      </c>
      <c r="BU45" s="40" t="s">
        <v>78</v>
      </c>
      <c r="BV45" s="69">
        <f t="shared" si="2"/>
        <v>9.4499999999999993</v>
      </c>
      <c r="BW45" s="60"/>
      <c r="BX45" s="60"/>
      <c r="BY45" s="40"/>
      <c r="BZ45" s="70"/>
      <c r="CA45" s="70"/>
      <c r="CB45" s="40"/>
      <c r="CC45" s="60"/>
      <c r="CD45" s="60"/>
      <c r="CE45" s="40"/>
      <c r="CF45" s="40"/>
      <c r="CG45" s="40"/>
      <c r="CH45" s="40"/>
      <c r="CI45" s="40"/>
      <c r="CJ45" s="40"/>
      <c r="CK45" s="40"/>
      <c r="CL45" s="40"/>
    </row>
    <row r="46" spans="2:90" x14ac:dyDescent="0.25">
      <c r="B46" s="42"/>
      <c r="C46" s="61"/>
      <c r="D46" s="75" t="s">
        <v>17</v>
      </c>
      <c r="E46" s="76" t="s">
        <v>18</v>
      </c>
      <c r="F46" s="76" t="s">
        <v>19</v>
      </c>
      <c r="G46" s="75" t="s">
        <v>17</v>
      </c>
      <c r="H46" s="76" t="s">
        <v>18</v>
      </c>
      <c r="I46" s="76" t="s">
        <v>19</v>
      </c>
      <c r="J46" s="75" t="s">
        <v>17</v>
      </c>
      <c r="K46" s="76" t="s">
        <v>18</v>
      </c>
      <c r="L46" s="76" t="s">
        <v>19</v>
      </c>
      <c r="M46" s="75" t="s">
        <v>17</v>
      </c>
      <c r="N46" s="76" t="s">
        <v>18</v>
      </c>
      <c r="O46" s="76" t="s">
        <v>19</v>
      </c>
      <c r="P46" s="91"/>
      <c r="Q46" s="42"/>
      <c r="R46" s="42"/>
      <c r="S46" s="75" t="s">
        <v>36</v>
      </c>
      <c r="T46" s="76" t="s">
        <v>18</v>
      </c>
      <c r="U46" s="76" t="s">
        <v>19</v>
      </c>
      <c r="V46" s="75" t="s">
        <v>36</v>
      </c>
      <c r="W46" s="76" t="s">
        <v>18</v>
      </c>
      <c r="X46" s="76" t="s">
        <v>19</v>
      </c>
      <c r="Y46" s="42"/>
      <c r="Z46" s="42"/>
      <c r="AA46" s="42"/>
      <c r="AB46" s="42"/>
      <c r="AC46" s="42"/>
      <c r="BG46" s="67">
        <v>2004</v>
      </c>
      <c r="BH46" s="60" t="s">
        <v>79</v>
      </c>
      <c r="BI46" s="60">
        <f t="shared" si="0"/>
        <v>8.3000000000000007</v>
      </c>
      <c r="BJ46" s="60">
        <f t="shared" si="1"/>
        <v>1</v>
      </c>
      <c r="BK46" s="60"/>
      <c r="BM46" s="68"/>
      <c r="BN46" s="68"/>
      <c r="BP46" s="68"/>
      <c r="BQ46" s="68"/>
      <c r="BR46" s="40"/>
      <c r="BS46" s="40"/>
      <c r="BT46" s="67">
        <v>2004</v>
      </c>
      <c r="BU46" s="60" t="s">
        <v>79</v>
      </c>
      <c r="BV46" s="69">
        <f t="shared" si="2"/>
        <v>7.94</v>
      </c>
      <c r="BW46" s="60"/>
      <c r="BX46" s="60"/>
      <c r="BY46" s="40"/>
      <c r="BZ46" s="70"/>
      <c r="CA46" s="70"/>
      <c r="CB46" s="40"/>
      <c r="CC46" s="40"/>
      <c r="CD46" s="40"/>
      <c r="CE46" s="40"/>
      <c r="CF46" s="40"/>
      <c r="CG46" s="40"/>
      <c r="CH46" s="40"/>
      <c r="CI46" s="40"/>
      <c r="CJ46" s="40"/>
      <c r="CK46" s="40"/>
      <c r="CL46" s="40"/>
    </row>
    <row r="47" spans="2:90" ht="12" customHeight="1" x14ac:dyDescent="0.25">
      <c r="B47" s="42"/>
      <c r="C47" s="55" t="s">
        <v>76</v>
      </c>
      <c r="D47" s="101">
        <f t="shared" ref="D47:D57" si="3">IFERROR(VALUE(FIXED(VLOOKUP($BG43&amp;$BG$29&amp;$BI$12&amp;"Maori",ethnicdata,7,FALSE),1)),NA())</f>
        <v>7.5</v>
      </c>
      <c r="E47" s="102">
        <f t="shared" ref="E47:E57" si="4">IFERROR(VALUE(FIXED(VLOOKUP($BG43&amp;$BG$29&amp;$BI$12&amp;"Maori",ethnicdata,6,FALSE),1)),"N/A")</f>
        <v>5.4</v>
      </c>
      <c r="F47" s="102">
        <f t="shared" ref="F47:F57" si="5">IFERROR(VALUE(FIXED(VLOOKUP($BG43&amp;$BG$29&amp;$BI$12&amp;"Maori",ethnicdata,8,FALSE),1)),"N/A")</f>
        <v>10.1</v>
      </c>
      <c r="G47" s="103">
        <f t="shared" ref="G47:G57" si="6">IFERROR(VALUE(FIXED(VLOOKUP($BG43&amp;$BG$29&amp;$BH$12&amp;"Maori",ethnicdata,7,FALSE),1)),NA())</f>
        <v>10.6</v>
      </c>
      <c r="H47" s="102">
        <f t="shared" ref="H47:H57" si="7">IFERROR(VALUE(FIXED(VLOOKUP($BG43&amp;$BG$29&amp;$BH$12&amp;"Maori",ethnicdata,6,FALSE),1)),"N/A")</f>
        <v>8.1</v>
      </c>
      <c r="I47" s="102">
        <f t="shared" ref="I47:I57" si="8">IFERROR(VALUE(FIXED(VLOOKUP($BG43&amp;$BG$29&amp;$BH$12&amp;"Maori",ethnicdata,8,FALSE),1)),"N/A")</f>
        <v>13.5</v>
      </c>
      <c r="J47" s="103">
        <f t="shared" ref="J47:J57" si="9">IFERROR(VALUE(FIXED(VLOOKUP($BG43&amp;$BG$29&amp;$BI$12&amp;"nonMaori",ethnicdata,7,FALSE),1)),NA())</f>
        <v>0.7</v>
      </c>
      <c r="K47" s="102">
        <f t="shared" ref="K47:K57" si="10">IFERROR(VALUE(FIXED(VLOOKUP($BG43&amp;$BG$29&amp;$BI$12&amp;"nonMaori",ethnicdata,6,FALSE),1)),"N/A")</f>
        <v>0.5</v>
      </c>
      <c r="L47" s="102">
        <f t="shared" ref="L47:L57" si="11">IFERROR(VALUE(FIXED(VLOOKUP($BG43&amp;$BG$29&amp;$BI$12&amp;"nonMaori",ethnicdata,8,FALSE),1)),"N/A")</f>
        <v>0.8</v>
      </c>
      <c r="M47" s="103">
        <f t="shared" ref="M47:M57" si="12">IFERROR(VALUE(FIXED(VLOOKUP($BG43&amp;$BG$29&amp;$BH$12&amp;"nonMaori",ethnicdata,7,FALSE),1)),NA())</f>
        <v>1</v>
      </c>
      <c r="N47" s="102">
        <f t="shared" ref="N47:N57" si="13">IFERROR(VALUE(FIXED(VLOOKUP($BG43&amp;$BG$29&amp;$BH$12&amp;"nonMaori",ethnicdata,6,FALSE),1)),"N/A")</f>
        <v>0.9</v>
      </c>
      <c r="O47" s="102">
        <f t="shared" ref="O47:O57" si="14">IFERROR(VALUE(FIXED(VLOOKUP($BG43&amp;$BG$29&amp;$BH$12&amp;"nonMaori",ethnicdata,8,FALSE),1)),"N/A")</f>
        <v>1.2</v>
      </c>
      <c r="P47" s="104"/>
      <c r="Q47" s="47"/>
      <c r="R47" s="55" t="s">
        <v>76</v>
      </c>
      <c r="S47" s="105">
        <f t="shared" ref="S47:S57" si="15">IFERROR(VALUE(FIXED(VLOOKUP($BT43&amp;$BG$29&amp;$BI$12&amp;"Maori",ethnicdata,10,FALSE),2)),"N/A")</f>
        <v>11.02</v>
      </c>
      <c r="T47" s="106">
        <f t="shared" ref="T47:T57" si="16">IFERROR(VALUE(FIXED(VLOOKUP($BT43&amp;$BG$29&amp;$BI$12&amp;"Maori",ethnicdata,9,FALSE),2)),"N/A")</f>
        <v>7.4</v>
      </c>
      <c r="U47" s="106">
        <f t="shared" ref="U47:U57" si="17">IFERROR(VALUE(FIXED(VLOOKUP($BT43&amp;$BG$29&amp;$BI$12&amp;"Maori",ethnicdata,11,FALSE),2)),"N/A")</f>
        <v>16.399999999999999</v>
      </c>
      <c r="V47" s="105">
        <f t="shared" ref="V47:V57" si="18">IFERROR(VALUE(FIXED(VLOOKUP($BT43&amp;$BG$29&amp;$BH$12&amp;"Maori",ethnicdata,10,FALSE),2)),"N/A")</f>
        <v>10.45</v>
      </c>
      <c r="W47" s="89">
        <f t="shared" ref="W47:W57" si="19">IFERROR(VALUE(FIXED(VLOOKUP($BT43&amp;$BG$29&amp;$BH$12&amp;"Maori",ethnicdata,9,FALSE),2)),"N/A")</f>
        <v>7.62</v>
      </c>
      <c r="X47" s="89">
        <f t="shared" ref="X47:X57" si="20">IFERROR(VALUE(FIXED(VLOOKUP($BT43&amp;$BG$29&amp;$BH$12&amp;"Maori",ethnicdata,11,FALSE),2)),"N/A")</f>
        <v>14.33</v>
      </c>
      <c r="Y47" s="42"/>
      <c r="Z47" s="42"/>
      <c r="AA47" s="42"/>
      <c r="AB47" s="42"/>
      <c r="AC47" s="42"/>
      <c r="BG47" s="67">
        <v>2005</v>
      </c>
      <c r="BH47" s="40" t="s">
        <v>80</v>
      </c>
      <c r="BI47" s="60">
        <f t="shared" si="0"/>
        <v>9.8000000000000007</v>
      </c>
      <c r="BJ47" s="60">
        <f t="shared" si="1"/>
        <v>1.1000000000000001</v>
      </c>
      <c r="BK47" s="60"/>
      <c r="BM47" s="68"/>
      <c r="BN47" s="68"/>
      <c r="BP47" s="68"/>
      <c r="BQ47" s="68"/>
      <c r="BR47" s="40"/>
      <c r="BS47" s="40"/>
      <c r="BT47" s="67">
        <v>2005</v>
      </c>
      <c r="BU47" s="40" t="s">
        <v>80</v>
      </c>
      <c r="BV47" s="69">
        <f t="shared" si="2"/>
        <v>8.6</v>
      </c>
      <c r="BW47" s="60"/>
      <c r="BX47" s="60"/>
      <c r="BY47" s="40"/>
      <c r="BZ47" s="70"/>
      <c r="CA47" s="70"/>
      <c r="CB47" s="40"/>
      <c r="CC47" s="67"/>
      <c r="CD47" s="67"/>
      <c r="CE47" s="40"/>
      <c r="CF47" s="40"/>
      <c r="CG47" s="40"/>
      <c r="CH47" s="40"/>
      <c r="CI47" s="40"/>
      <c r="CJ47" s="40"/>
      <c r="CK47" s="40"/>
      <c r="CL47" s="40"/>
    </row>
    <row r="48" spans="2:90" x14ac:dyDescent="0.25">
      <c r="B48" s="42"/>
      <c r="C48" s="107" t="s">
        <v>77</v>
      </c>
      <c r="D48" s="63">
        <f t="shared" si="3"/>
        <v>7.1</v>
      </c>
      <c r="E48" s="87">
        <f t="shared" si="4"/>
        <v>5</v>
      </c>
      <c r="F48" s="87">
        <f t="shared" si="5"/>
        <v>9.6</v>
      </c>
      <c r="G48" s="98">
        <f t="shared" si="6"/>
        <v>9.8000000000000007</v>
      </c>
      <c r="H48" s="87">
        <f t="shared" si="7"/>
        <v>7.5</v>
      </c>
      <c r="I48" s="87">
        <f t="shared" si="8"/>
        <v>12.6</v>
      </c>
      <c r="J48" s="98">
        <f t="shared" si="9"/>
        <v>0.7</v>
      </c>
      <c r="K48" s="87">
        <f t="shared" si="10"/>
        <v>0.6</v>
      </c>
      <c r="L48" s="87">
        <f t="shared" si="11"/>
        <v>0.9</v>
      </c>
      <c r="M48" s="98">
        <f t="shared" si="12"/>
        <v>1</v>
      </c>
      <c r="N48" s="87">
        <f t="shared" si="13"/>
        <v>0.8</v>
      </c>
      <c r="O48" s="87">
        <f t="shared" si="14"/>
        <v>1.1000000000000001</v>
      </c>
      <c r="P48" s="104"/>
      <c r="Q48" s="47"/>
      <c r="R48" s="107" t="s">
        <v>77</v>
      </c>
      <c r="S48" s="65">
        <f t="shared" si="15"/>
        <v>10.02</v>
      </c>
      <c r="T48" s="89">
        <f t="shared" si="16"/>
        <v>6.67</v>
      </c>
      <c r="U48" s="89">
        <f t="shared" si="17"/>
        <v>15.07</v>
      </c>
      <c r="V48" s="65">
        <f t="shared" si="18"/>
        <v>10.119999999999999</v>
      </c>
      <c r="W48" s="89">
        <f t="shared" si="19"/>
        <v>7.35</v>
      </c>
      <c r="X48" s="89">
        <f t="shared" si="20"/>
        <v>13.94</v>
      </c>
      <c r="Y48" s="42"/>
      <c r="Z48" s="42"/>
      <c r="AA48" s="42"/>
      <c r="AB48" s="42"/>
      <c r="AC48" s="42"/>
      <c r="BG48" s="67">
        <v>2006</v>
      </c>
      <c r="BH48" s="40" t="s">
        <v>81</v>
      </c>
      <c r="BI48" s="60">
        <f t="shared" si="0"/>
        <v>9.6999999999999993</v>
      </c>
      <c r="BJ48" s="60">
        <f t="shared" si="1"/>
        <v>1.1000000000000001</v>
      </c>
      <c r="BK48" s="60"/>
      <c r="BM48" s="68"/>
      <c r="BN48" s="68"/>
      <c r="BP48" s="68"/>
      <c r="BQ48" s="68"/>
      <c r="BR48" s="40"/>
      <c r="BS48" s="40"/>
      <c r="BT48" s="67">
        <v>2006</v>
      </c>
      <c r="BU48" s="40" t="s">
        <v>81</v>
      </c>
      <c r="BV48" s="69">
        <f t="shared" si="2"/>
        <v>8.9600000000000009</v>
      </c>
      <c r="BW48" s="60"/>
      <c r="BX48" s="60"/>
      <c r="BY48" s="40"/>
      <c r="BZ48" s="70"/>
      <c r="CA48" s="70"/>
      <c r="CB48" s="40"/>
      <c r="CC48" s="40"/>
      <c r="CD48" s="40"/>
      <c r="CE48" s="40"/>
      <c r="CF48" s="40"/>
      <c r="CG48" s="40"/>
      <c r="CH48" s="40"/>
      <c r="CI48" s="40"/>
      <c r="CJ48" s="40"/>
      <c r="CK48" s="40"/>
      <c r="CL48" s="40"/>
    </row>
    <row r="49" spans="2:90" x14ac:dyDescent="0.25">
      <c r="B49" s="42"/>
      <c r="C49" s="55" t="s">
        <v>78</v>
      </c>
      <c r="D49" s="63">
        <f t="shared" si="3"/>
        <v>7</v>
      </c>
      <c r="E49" s="87">
        <f t="shared" si="4"/>
        <v>5</v>
      </c>
      <c r="F49" s="87">
        <f t="shared" si="5"/>
        <v>9.5</v>
      </c>
      <c r="G49" s="98">
        <f t="shared" si="6"/>
        <v>9.9</v>
      </c>
      <c r="H49" s="87">
        <f t="shared" si="7"/>
        <v>7.7</v>
      </c>
      <c r="I49" s="87">
        <f t="shared" si="8"/>
        <v>12.7</v>
      </c>
      <c r="J49" s="98">
        <f t="shared" si="9"/>
        <v>0.7</v>
      </c>
      <c r="K49" s="87">
        <f t="shared" si="10"/>
        <v>0.5</v>
      </c>
      <c r="L49" s="87">
        <f t="shared" si="11"/>
        <v>0.8</v>
      </c>
      <c r="M49" s="98">
        <f t="shared" si="12"/>
        <v>1.1000000000000001</v>
      </c>
      <c r="N49" s="87">
        <f t="shared" si="13"/>
        <v>0.9</v>
      </c>
      <c r="O49" s="87">
        <f t="shared" si="14"/>
        <v>1.2</v>
      </c>
      <c r="P49" s="91"/>
      <c r="Q49" s="42"/>
      <c r="R49" s="55" t="s">
        <v>78</v>
      </c>
      <c r="S49" s="65">
        <f t="shared" si="15"/>
        <v>10.31</v>
      </c>
      <c r="T49" s="89">
        <f t="shared" si="16"/>
        <v>6.88</v>
      </c>
      <c r="U49" s="89">
        <f t="shared" si="17"/>
        <v>15.43</v>
      </c>
      <c r="V49" s="65">
        <f t="shared" si="18"/>
        <v>9.14</v>
      </c>
      <c r="W49" s="89">
        <f t="shared" si="19"/>
        <v>6.73</v>
      </c>
      <c r="X49" s="89">
        <f t="shared" si="20"/>
        <v>12.4</v>
      </c>
      <c r="Y49" s="42"/>
      <c r="Z49" s="42"/>
      <c r="AA49" s="42"/>
      <c r="AB49" s="42"/>
      <c r="AC49" s="42"/>
      <c r="BG49" s="67">
        <v>2007</v>
      </c>
      <c r="BH49" s="40" t="s">
        <v>82</v>
      </c>
      <c r="BI49" s="60">
        <f t="shared" si="0"/>
        <v>10.5</v>
      </c>
      <c r="BJ49" s="60">
        <f t="shared" si="1"/>
        <v>1</v>
      </c>
      <c r="BK49" s="60"/>
      <c r="BM49" s="68"/>
      <c r="BN49" s="68"/>
      <c r="BP49" s="68"/>
      <c r="BQ49" s="68"/>
      <c r="BR49" s="40"/>
      <c r="BS49" s="40"/>
      <c r="BT49" s="67">
        <v>2007</v>
      </c>
      <c r="BU49" s="40" t="s">
        <v>82</v>
      </c>
      <c r="BV49" s="69">
        <f t="shared" si="2"/>
        <v>10.89</v>
      </c>
      <c r="BW49" s="60"/>
      <c r="BX49" s="60"/>
      <c r="BY49" s="40"/>
      <c r="BZ49" s="70"/>
      <c r="CA49" s="70"/>
      <c r="CB49" s="40"/>
      <c r="CC49" s="40"/>
      <c r="CD49" s="40"/>
      <c r="CE49" s="40"/>
      <c r="CF49" s="40"/>
      <c r="CG49" s="40"/>
      <c r="CH49" s="40"/>
      <c r="CI49" s="40"/>
      <c r="CJ49" s="40"/>
      <c r="CK49" s="40"/>
      <c r="CL49" s="40"/>
    </row>
    <row r="50" spans="2:90" x14ac:dyDescent="0.25">
      <c r="B50" s="47"/>
      <c r="C50" s="56" t="s">
        <v>79</v>
      </c>
      <c r="D50" s="63">
        <f t="shared" si="3"/>
        <v>7.5</v>
      </c>
      <c r="E50" s="87">
        <f t="shared" si="4"/>
        <v>5.5</v>
      </c>
      <c r="F50" s="87">
        <f t="shared" si="5"/>
        <v>10</v>
      </c>
      <c r="G50" s="98">
        <f t="shared" si="6"/>
        <v>9.1</v>
      </c>
      <c r="H50" s="87">
        <f t="shared" si="7"/>
        <v>6.9</v>
      </c>
      <c r="I50" s="87">
        <f t="shared" si="8"/>
        <v>11.6</v>
      </c>
      <c r="J50" s="98">
        <f t="shared" si="9"/>
        <v>0.9</v>
      </c>
      <c r="K50" s="87">
        <f t="shared" si="10"/>
        <v>0.8</v>
      </c>
      <c r="L50" s="87">
        <f t="shared" si="11"/>
        <v>1.1000000000000001</v>
      </c>
      <c r="M50" s="98">
        <f t="shared" si="12"/>
        <v>1.1000000000000001</v>
      </c>
      <c r="N50" s="87">
        <f t="shared" si="13"/>
        <v>1</v>
      </c>
      <c r="O50" s="87">
        <f t="shared" si="14"/>
        <v>1.3</v>
      </c>
      <c r="P50" s="104"/>
      <c r="Q50" s="47"/>
      <c r="R50" s="56" t="s">
        <v>79</v>
      </c>
      <c r="S50" s="65">
        <f t="shared" si="15"/>
        <v>8.0399999999999991</v>
      </c>
      <c r="T50" s="89">
        <f t="shared" si="16"/>
        <v>5.56</v>
      </c>
      <c r="U50" s="89">
        <f t="shared" si="17"/>
        <v>11.64</v>
      </c>
      <c r="V50" s="65">
        <f t="shared" si="18"/>
        <v>7.93</v>
      </c>
      <c r="W50" s="89">
        <f t="shared" si="19"/>
        <v>5.8</v>
      </c>
      <c r="X50" s="89">
        <f t="shared" si="20"/>
        <v>10.84</v>
      </c>
      <c r="Y50" s="42"/>
      <c r="Z50" s="42"/>
      <c r="AA50" s="42"/>
      <c r="AB50" s="42"/>
      <c r="AC50" s="42"/>
      <c r="BG50" s="67">
        <v>2008</v>
      </c>
      <c r="BH50" s="40" t="s">
        <v>83</v>
      </c>
      <c r="BI50" s="60">
        <f t="shared" si="0"/>
        <v>8</v>
      </c>
      <c r="BJ50" s="60">
        <f t="shared" si="1"/>
        <v>0.9</v>
      </c>
      <c r="BK50" s="60"/>
      <c r="BM50" s="68"/>
      <c r="BN50" s="68"/>
      <c r="BP50" s="68"/>
      <c r="BQ50" s="68"/>
      <c r="BR50" s="40"/>
      <c r="BS50" s="40"/>
      <c r="BT50" s="67">
        <v>2008</v>
      </c>
      <c r="BU50" s="40" t="s">
        <v>83</v>
      </c>
      <c r="BV50" s="69">
        <f t="shared" si="2"/>
        <v>9.25</v>
      </c>
      <c r="BW50" s="60"/>
      <c r="BX50" s="60"/>
      <c r="BY50" s="40"/>
      <c r="BZ50" s="70"/>
      <c r="CA50" s="70"/>
      <c r="CB50" s="40"/>
      <c r="CC50" s="40"/>
      <c r="CD50" s="40"/>
      <c r="CE50" s="40"/>
      <c r="CF50" s="40"/>
      <c r="CG50" s="40"/>
      <c r="CH50" s="40"/>
      <c r="CI50" s="40"/>
      <c r="CJ50" s="40"/>
      <c r="CK50" s="40"/>
      <c r="CL50" s="40"/>
    </row>
    <row r="51" spans="2:90" x14ac:dyDescent="0.25">
      <c r="B51" s="42"/>
      <c r="C51" s="55" t="s">
        <v>80</v>
      </c>
      <c r="D51" s="63">
        <f t="shared" si="3"/>
        <v>8.6999999999999993</v>
      </c>
      <c r="E51" s="87">
        <f t="shared" si="4"/>
        <v>6.5</v>
      </c>
      <c r="F51" s="87">
        <f t="shared" si="5"/>
        <v>11.4</v>
      </c>
      <c r="G51" s="98">
        <f t="shared" si="6"/>
        <v>10.9</v>
      </c>
      <c r="H51" s="87">
        <f t="shared" si="7"/>
        <v>8.6</v>
      </c>
      <c r="I51" s="87">
        <f t="shared" si="8"/>
        <v>13.6</v>
      </c>
      <c r="J51" s="98">
        <f t="shared" si="9"/>
        <v>1.1000000000000001</v>
      </c>
      <c r="K51" s="87">
        <f t="shared" si="10"/>
        <v>0.9</v>
      </c>
      <c r="L51" s="87">
        <f t="shared" si="11"/>
        <v>1.2</v>
      </c>
      <c r="M51" s="98">
        <f t="shared" si="12"/>
        <v>1.2</v>
      </c>
      <c r="N51" s="87">
        <f t="shared" si="13"/>
        <v>1.1000000000000001</v>
      </c>
      <c r="O51" s="87">
        <f t="shared" si="14"/>
        <v>1.4</v>
      </c>
      <c r="P51" s="104"/>
      <c r="Q51" s="47"/>
      <c r="R51" s="55" t="s">
        <v>80</v>
      </c>
      <c r="S51" s="65">
        <f t="shared" si="15"/>
        <v>8.26</v>
      </c>
      <c r="T51" s="89">
        <f t="shared" si="16"/>
        <v>5.9</v>
      </c>
      <c r="U51" s="89">
        <f t="shared" si="17"/>
        <v>11.56</v>
      </c>
      <c r="V51" s="65">
        <f t="shared" si="18"/>
        <v>8.98</v>
      </c>
      <c r="W51" s="89">
        <f t="shared" si="19"/>
        <v>6.73</v>
      </c>
      <c r="X51" s="89">
        <f t="shared" si="20"/>
        <v>11.98</v>
      </c>
      <c r="Y51" s="42"/>
      <c r="Z51" s="42"/>
      <c r="AA51" s="42"/>
      <c r="AB51" s="42"/>
      <c r="AC51" s="42"/>
      <c r="BG51" s="67">
        <v>2009</v>
      </c>
      <c r="BH51" s="40" t="s">
        <v>84</v>
      </c>
      <c r="BI51" s="60">
        <f t="shared" si="0"/>
        <v>6.8</v>
      </c>
      <c r="BJ51" s="60">
        <f t="shared" si="1"/>
        <v>0.7</v>
      </c>
      <c r="BK51" s="60"/>
      <c r="BM51" s="68"/>
      <c r="BN51" s="68"/>
      <c r="BP51" s="68"/>
      <c r="BQ51" s="68"/>
      <c r="BR51" s="40"/>
      <c r="BS51" s="40"/>
      <c r="BT51" s="67">
        <v>2009</v>
      </c>
      <c r="BU51" s="40" t="s">
        <v>84</v>
      </c>
      <c r="BV51" s="69">
        <f t="shared" si="2"/>
        <v>9.51</v>
      </c>
      <c r="BW51" s="60"/>
      <c r="BX51" s="60"/>
      <c r="BY51" s="40"/>
      <c r="BZ51" s="70"/>
      <c r="CA51" s="70"/>
      <c r="CB51" s="40"/>
      <c r="CC51" s="40"/>
      <c r="CD51" s="40"/>
      <c r="CE51" s="40"/>
      <c r="CF51" s="40"/>
      <c r="CG51" s="40"/>
      <c r="CH51" s="40"/>
      <c r="CI51" s="40"/>
      <c r="CJ51" s="40"/>
      <c r="CK51" s="40"/>
      <c r="CL51" s="40"/>
    </row>
    <row r="52" spans="2:90" x14ac:dyDescent="0.25">
      <c r="B52" s="47"/>
      <c r="C52" s="55" t="s">
        <v>81</v>
      </c>
      <c r="D52" s="63">
        <f t="shared" si="3"/>
        <v>8.5</v>
      </c>
      <c r="E52" s="87">
        <f t="shared" si="4"/>
        <v>6.4</v>
      </c>
      <c r="F52" s="87">
        <f t="shared" si="5"/>
        <v>11</v>
      </c>
      <c r="G52" s="98">
        <f t="shared" si="6"/>
        <v>10.7</v>
      </c>
      <c r="H52" s="87">
        <f t="shared" si="7"/>
        <v>8.5</v>
      </c>
      <c r="I52" s="87">
        <f t="shared" si="8"/>
        <v>13.3</v>
      </c>
      <c r="J52" s="98">
        <f t="shared" si="9"/>
        <v>1.1000000000000001</v>
      </c>
      <c r="K52" s="87">
        <f t="shared" si="10"/>
        <v>1</v>
      </c>
      <c r="L52" s="87">
        <f t="shared" si="11"/>
        <v>1.3</v>
      </c>
      <c r="M52" s="98">
        <f t="shared" si="12"/>
        <v>1</v>
      </c>
      <c r="N52" s="87">
        <f t="shared" si="13"/>
        <v>0.9</v>
      </c>
      <c r="O52" s="87">
        <f t="shared" si="14"/>
        <v>1.2</v>
      </c>
      <c r="P52" s="91"/>
      <c r="Q52" s="42"/>
      <c r="R52" s="55" t="s">
        <v>81</v>
      </c>
      <c r="S52" s="65">
        <f t="shared" si="15"/>
        <v>7.41</v>
      </c>
      <c r="T52" s="89">
        <f t="shared" si="16"/>
        <v>5.33</v>
      </c>
      <c r="U52" s="89">
        <f t="shared" si="17"/>
        <v>10.3</v>
      </c>
      <c r="V52" s="65">
        <f t="shared" si="18"/>
        <v>10.41</v>
      </c>
      <c r="W52" s="89">
        <f t="shared" si="19"/>
        <v>7.83</v>
      </c>
      <c r="X52" s="89">
        <f t="shared" si="20"/>
        <v>13.84</v>
      </c>
      <c r="Y52" s="42"/>
      <c r="Z52" s="42"/>
      <c r="AA52" s="42"/>
      <c r="AB52" s="42"/>
      <c r="AC52" s="42"/>
      <c r="BG52" s="67">
        <v>2010</v>
      </c>
      <c r="BH52" s="40" t="s">
        <v>85</v>
      </c>
      <c r="BI52" s="60">
        <f t="shared" si="0"/>
        <v>5.5</v>
      </c>
      <c r="BJ52" s="60">
        <f t="shared" si="1"/>
        <v>0.6</v>
      </c>
      <c r="BK52" s="60"/>
      <c r="BM52" s="68"/>
      <c r="BN52" s="68"/>
      <c r="BP52" s="68"/>
      <c r="BQ52" s="68"/>
      <c r="BR52" s="40"/>
      <c r="BS52" s="40"/>
      <c r="BT52" s="67">
        <v>2010</v>
      </c>
      <c r="BU52" s="40" t="s">
        <v>85</v>
      </c>
      <c r="BV52" s="69">
        <f t="shared" si="2"/>
        <v>9.0399999999999991</v>
      </c>
      <c r="BW52" s="60"/>
      <c r="BX52" s="60"/>
      <c r="BY52" s="40"/>
      <c r="BZ52" s="70"/>
      <c r="CA52" s="70"/>
      <c r="CB52" s="40"/>
      <c r="CC52" s="40"/>
      <c r="CD52" s="60"/>
      <c r="CE52" s="40"/>
      <c r="CF52" s="40"/>
      <c r="CG52" s="40"/>
      <c r="CH52" s="40"/>
      <c r="CI52" s="40"/>
      <c r="CJ52" s="40"/>
      <c r="CK52" s="40"/>
      <c r="CL52" s="40"/>
    </row>
    <row r="53" spans="2:90" x14ac:dyDescent="0.25">
      <c r="B53" s="47"/>
      <c r="C53" s="55" t="s">
        <v>82</v>
      </c>
      <c r="D53" s="63">
        <f t="shared" si="3"/>
        <v>10.5</v>
      </c>
      <c r="E53" s="87">
        <f t="shared" si="4"/>
        <v>8.1999999999999993</v>
      </c>
      <c r="F53" s="87">
        <f t="shared" si="5"/>
        <v>13.2</v>
      </c>
      <c r="G53" s="98">
        <f t="shared" si="6"/>
        <v>10.4</v>
      </c>
      <c r="H53" s="87">
        <f t="shared" si="7"/>
        <v>8.1999999999999993</v>
      </c>
      <c r="I53" s="87">
        <f t="shared" si="8"/>
        <v>12.9</v>
      </c>
      <c r="J53" s="98">
        <f t="shared" si="9"/>
        <v>1.1000000000000001</v>
      </c>
      <c r="K53" s="87">
        <f t="shared" si="10"/>
        <v>0.9</v>
      </c>
      <c r="L53" s="87">
        <f t="shared" si="11"/>
        <v>1.3</v>
      </c>
      <c r="M53" s="98">
        <f t="shared" si="12"/>
        <v>0.9</v>
      </c>
      <c r="N53" s="87">
        <f t="shared" si="13"/>
        <v>0.7</v>
      </c>
      <c r="O53" s="87">
        <f t="shared" si="14"/>
        <v>1</v>
      </c>
      <c r="P53" s="91"/>
      <c r="Q53" s="42"/>
      <c r="R53" s="55" t="s">
        <v>82</v>
      </c>
      <c r="S53" s="65">
        <f t="shared" si="15"/>
        <v>9.8800000000000008</v>
      </c>
      <c r="T53" s="89">
        <f t="shared" si="16"/>
        <v>7.2</v>
      </c>
      <c r="U53" s="89">
        <f t="shared" si="17"/>
        <v>13.57</v>
      </c>
      <c r="V53" s="65">
        <f t="shared" si="18"/>
        <v>12.14</v>
      </c>
      <c r="W53" s="89">
        <f t="shared" si="19"/>
        <v>9.16</v>
      </c>
      <c r="X53" s="89">
        <f t="shared" si="20"/>
        <v>16.09</v>
      </c>
      <c r="Y53" s="42"/>
      <c r="Z53" s="42"/>
      <c r="AA53" s="42"/>
      <c r="AB53" s="42"/>
      <c r="AC53" s="42"/>
      <c r="BG53" s="67">
        <v>2011</v>
      </c>
      <c r="BH53" s="40" t="s">
        <v>86</v>
      </c>
      <c r="BI53" s="60">
        <f t="shared" si="0"/>
        <v>5.2</v>
      </c>
      <c r="BJ53" s="60">
        <f t="shared" si="1"/>
        <v>0.5</v>
      </c>
      <c r="BK53" s="60"/>
      <c r="BM53" s="68"/>
      <c r="BN53" s="68"/>
      <c r="BP53" s="68"/>
      <c r="BQ53" s="68"/>
      <c r="BR53" s="40"/>
      <c r="BS53" s="40"/>
      <c r="BT53" s="67">
        <v>2011</v>
      </c>
      <c r="BU53" s="40" t="s">
        <v>86</v>
      </c>
      <c r="BV53" s="69">
        <f t="shared" si="2"/>
        <v>9.61</v>
      </c>
      <c r="BW53" s="60"/>
      <c r="BX53" s="60"/>
      <c r="BY53" s="40"/>
      <c r="BZ53" s="70"/>
      <c r="CA53" s="70"/>
      <c r="CB53" s="40"/>
      <c r="CC53" s="40"/>
      <c r="CD53" s="40"/>
      <c r="CE53" s="40"/>
      <c r="CF53" s="40"/>
      <c r="CG53" s="40"/>
      <c r="CH53" s="40"/>
      <c r="CI53" s="40"/>
      <c r="CJ53" s="40"/>
      <c r="CK53" s="40"/>
      <c r="CL53" s="40"/>
    </row>
    <row r="54" spans="2:90" x14ac:dyDescent="0.25">
      <c r="B54" s="42"/>
      <c r="C54" s="55" t="s">
        <v>83</v>
      </c>
      <c r="D54" s="63">
        <f t="shared" si="3"/>
        <v>9</v>
      </c>
      <c r="E54" s="87">
        <f t="shared" si="4"/>
        <v>6.9</v>
      </c>
      <c r="F54" s="87">
        <f t="shared" si="5"/>
        <v>11.5</v>
      </c>
      <c r="G54" s="98">
        <f t="shared" si="6"/>
        <v>7.1</v>
      </c>
      <c r="H54" s="87">
        <f t="shared" si="7"/>
        <v>5.4</v>
      </c>
      <c r="I54" s="87">
        <f t="shared" si="8"/>
        <v>9.1</v>
      </c>
      <c r="J54" s="98">
        <f t="shared" si="9"/>
        <v>0.9</v>
      </c>
      <c r="K54" s="87">
        <f t="shared" si="10"/>
        <v>0.7</v>
      </c>
      <c r="L54" s="87">
        <f t="shared" si="11"/>
        <v>1.1000000000000001</v>
      </c>
      <c r="M54" s="98">
        <f t="shared" si="12"/>
        <v>0.8</v>
      </c>
      <c r="N54" s="87">
        <f t="shared" si="13"/>
        <v>0.7</v>
      </c>
      <c r="O54" s="87">
        <f t="shared" si="14"/>
        <v>1</v>
      </c>
      <c r="P54" s="91"/>
      <c r="Q54" s="42"/>
      <c r="R54" s="55" t="s">
        <v>83</v>
      </c>
      <c r="S54" s="65">
        <f t="shared" si="15"/>
        <v>10.050000000000001</v>
      </c>
      <c r="T54" s="89">
        <f t="shared" si="16"/>
        <v>7.21</v>
      </c>
      <c r="U54" s="89">
        <f t="shared" si="17"/>
        <v>14.03</v>
      </c>
      <c r="V54" s="65">
        <f t="shared" si="18"/>
        <v>8.4700000000000006</v>
      </c>
      <c r="W54" s="89">
        <f t="shared" si="19"/>
        <v>6.13</v>
      </c>
      <c r="X54" s="89">
        <f t="shared" si="20"/>
        <v>11.69</v>
      </c>
      <c r="Y54" s="42"/>
      <c r="Z54" s="42"/>
      <c r="AA54" s="42"/>
      <c r="AB54" s="42"/>
      <c r="AC54" s="42"/>
      <c r="BG54" s="67">
        <v>2012</v>
      </c>
      <c r="BH54" s="40" t="s">
        <v>87</v>
      </c>
      <c r="BI54" s="60" t="str">
        <f t="shared" si="0"/>
        <v>N/A</v>
      </c>
      <c r="BJ54" s="60" t="str">
        <f t="shared" si="1"/>
        <v>N/A</v>
      </c>
      <c r="BK54" s="60"/>
      <c r="BM54" s="68"/>
      <c r="BN54" s="68"/>
      <c r="BP54" s="68"/>
      <c r="BQ54" s="68"/>
      <c r="BR54" s="40"/>
      <c r="BS54" s="40"/>
      <c r="BT54" s="67">
        <v>2012</v>
      </c>
      <c r="BU54" s="40" t="s">
        <v>87</v>
      </c>
      <c r="BV54" s="69" t="str">
        <f t="shared" si="2"/>
        <v>N/A</v>
      </c>
      <c r="BW54" s="60"/>
      <c r="BX54" s="60"/>
      <c r="BY54" s="40"/>
      <c r="BZ54" s="70"/>
      <c r="CA54" s="70"/>
      <c r="CB54" s="40"/>
      <c r="CC54" s="60"/>
      <c r="CD54" s="60"/>
      <c r="CE54" s="40"/>
      <c r="CF54" s="40"/>
      <c r="CG54" s="40"/>
      <c r="CH54" s="40"/>
      <c r="CI54" s="40"/>
      <c r="CJ54" s="40"/>
      <c r="CK54" s="40"/>
      <c r="CL54" s="40"/>
    </row>
    <row r="55" spans="2:90" x14ac:dyDescent="0.25">
      <c r="B55" s="42"/>
      <c r="C55" s="55" t="s">
        <v>84</v>
      </c>
      <c r="D55" s="63">
        <f t="shared" si="3"/>
        <v>7.7</v>
      </c>
      <c r="E55" s="87">
        <f t="shared" si="4"/>
        <v>5.8</v>
      </c>
      <c r="F55" s="87">
        <f t="shared" si="5"/>
        <v>10</v>
      </c>
      <c r="G55" s="98">
        <f t="shared" si="6"/>
        <v>6</v>
      </c>
      <c r="H55" s="87">
        <f t="shared" si="7"/>
        <v>4.5</v>
      </c>
      <c r="I55" s="87">
        <f t="shared" si="8"/>
        <v>7.9</v>
      </c>
      <c r="J55" s="98">
        <f t="shared" si="9"/>
        <v>0.7</v>
      </c>
      <c r="K55" s="87">
        <f t="shared" si="10"/>
        <v>0.5</v>
      </c>
      <c r="L55" s="87">
        <f t="shared" si="11"/>
        <v>0.8</v>
      </c>
      <c r="M55" s="98">
        <f t="shared" si="12"/>
        <v>0.7</v>
      </c>
      <c r="N55" s="87">
        <f t="shared" si="13"/>
        <v>0.6</v>
      </c>
      <c r="O55" s="87">
        <f t="shared" si="14"/>
        <v>0.9</v>
      </c>
      <c r="P55" s="91"/>
      <c r="Q55" s="42"/>
      <c r="R55" s="55" t="s">
        <v>84</v>
      </c>
      <c r="S55" s="65">
        <f t="shared" si="15"/>
        <v>11.46</v>
      </c>
      <c r="T55" s="89">
        <f t="shared" si="16"/>
        <v>7.92</v>
      </c>
      <c r="U55" s="89">
        <f t="shared" si="17"/>
        <v>16.57</v>
      </c>
      <c r="V55" s="65">
        <f t="shared" si="18"/>
        <v>8.07</v>
      </c>
      <c r="W55" s="89">
        <f t="shared" si="19"/>
        <v>5.67</v>
      </c>
      <c r="X55" s="89">
        <f t="shared" si="20"/>
        <v>11.48</v>
      </c>
      <c r="Y55" s="42"/>
      <c r="Z55" s="42"/>
      <c r="AA55" s="42"/>
      <c r="AB55" s="42"/>
      <c r="AC55" s="42"/>
      <c r="BG55" s="67">
        <v>2013</v>
      </c>
      <c r="BH55" s="40" t="s">
        <v>106</v>
      </c>
      <c r="BI55" s="60" t="str">
        <f t="shared" si="0"/>
        <v>N/A</v>
      </c>
      <c r="BJ55" s="60" t="str">
        <f t="shared" si="1"/>
        <v>N/A</v>
      </c>
      <c r="BM55" s="68"/>
      <c r="BN55" s="68"/>
      <c r="BP55" s="68"/>
      <c r="BQ55" s="68"/>
      <c r="BR55" s="40"/>
      <c r="BS55" s="40"/>
      <c r="BT55" s="67">
        <v>2013</v>
      </c>
      <c r="BU55" s="40" t="s">
        <v>106</v>
      </c>
      <c r="BV55" s="69" t="str">
        <f t="shared" si="2"/>
        <v>N/A</v>
      </c>
      <c r="BW55" s="40"/>
      <c r="BX55" s="40"/>
      <c r="BY55" s="40"/>
      <c r="BZ55" s="70"/>
      <c r="CA55" s="70"/>
      <c r="CB55" s="40"/>
      <c r="CC55" s="40"/>
      <c r="CD55" s="40"/>
      <c r="CE55" s="40"/>
      <c r="CF55" s="40"/>
      <c r="CG55" s="40"/>
      <c r="CH55" s="40"/>
      <c r="CI55" s="40"/>
      <c r="CJ55" s="40"/>
      <c r="CK55" s="40"/>
      <c r="CL55" s="40"/>
    </row>
    <row r="56" spans="2:90" x14ac:dyDescent="0.25">
      <c r="B56" s="42"/>
      <c r="C56" s="55" t="s">
        <v>85</v>
      </c>
      <c r="D56" s="63">
        <f t="shared" si="3"/>
        <v>5</v>
      </c>
      <c r="E56" s="87">
        <f t="shared" si="4"/>
        <v>3.6</v>
      </c>
      <c r="F56" s="87">
        <f t="shared" si="5"/>
        <v>6.9</v>
      </c>
      <c r="G56" s="98">
        <f t="shared" si="6"/>
        <v>5.9</v>
      </c>
      <c r="H56" s="87">
        <f t="shared" si="7"/>
        <v>4.4000000000000004</v>
      </c>
      <c r="I56" s="87">
        <f t="shared" si="8"/>
        <v>7.7</v>
      </c>
      <c r="J56" s="98">
        <f t="shared" si="9"/>
        <v>0.5</v>
      </c>
      <c r="K56" s="87">
        <f t="shared" si="10"/>
        <v>0.4</v>
      </c>
      <c r="L56" s="87">
        <f t="shared" si="11"/>
        <v>0.7</v>
      </c>
      <c r="M56" s="98">
        <f t="shared" si="12"/>
        <v>0.7</v>
      </c>
      <c r="N56" s="87">
        <f t="shared" si="13"/>
        <v>0.6</v>
      </c>
      <c r="O56" s="87">
        <f t="shared" si="14"/>
        <v>0.8</v>
      </c>
      <c r="P56" s="91"/>
      <c r="Q56" s="42"/>
      <c r="R56" s="55" t="s">
        <v>85</v>
      </c>
      <c r="S56" s="65">
        <f t="shared" si="15"/>
        <v>9.42</v>
      </c>
      <c r="T56" s="89">
        <f t="shared" si="16"/>
        <v>6.26</v>
      </c>
      <c r="U56" s="89">
        <f t="shared" si="17"/>
        <v>14.18</v>
      </c>
      <c r="V56" s="65">
        <f t="shared" si="18"/>
        <v>8.7100000000000009</v>
      </c>
      <c r="W56" s="89">
        <f t="shared" si="19"/>
        <v>6.01</v>
      </c>
      <c r="X56" s="89">
        <f t="shared" si="20"/>
        <v>12.64</v>
      </c>
      <c r="Y56" s="42"/>
      <c r="Z56" s="42"/>
      <c r="AA56" s="42"/>
      <c r="AB56" s="42"/>
      <c r="AC56" s="42"/>
      <c r="BG56" s="67">
        <v>2014</v>
      </c>
      <c r="BH56" s="60" t="s">
        <v>107</v>
      </c>
      <c r="BI56" s="60" t="str">
        <f t="shared" si="0"/>
        <v>N/A</v>
      </c>
      <c r="BJ56" s="60" t="str">
        <f t="shared" si="1"/>
        <v>N/A</v>
      </c>
      <c r="BK56" s="60"/>
      <c r="BM56" s="60" t="s">
        <v>11</v>
      </c>
      <c r="BN56" s="60" t="s">
        <v>11</v>
      </c>
      <c r="BP56" s="60" t="s">
        <v>12</v>
      </c>
      <c r="BQ56" s="60" t="s">
        <v>12</v>
      </c>
      <c r="BR56" s="40"/>
      <c r="BS56" s="40"/>
      <c r="BT56" s="67">
        <v>2014</v>
      </c>
      <c r="BU56" s="60" t="s">
        <v>107</v>
      </c>
      <c r="BV56" s="69" t="str">
        <f t="shared" si="2"/>
        <v>N/A</v>
      </c>
      <c r="BW56" s="60"/>
      <c r="BX56" s="60"/>
      <c r="BY56" s="40"/>
      <c r="BZ56" s="70"/>
      <c r="CA56" s="70"/>
      <c r="CB56" s="40"/>
      <c r="CC56" s="67"/>
      <c r="CD56" s="67"/>
      <c r="CE56" s="40"/>
      <c r="CF56" s="40"/>
      <c r="CG56" s="40"/>
      <c r="CH56" s="40"/>
      <c r="CI56" s="40"/>
      <c r="CJ56" s="40"/>
      <c r="CK56" s="40"/>
      <c r="CL56" s="40"/>
    </row>
    <row r="57" spans="2:90" x14ac:dyDescent="0.25">
      <c r="B57" s="42"/>
      <c r="C57" s="108" t="s">
        <v>86</v>
      </c>
      <c r="D57" s="81">
        <f t="shared" si="3"/>
        <v>3.9</v>
      </c>
      <c r="E57" s="82">
        <f t="shared" si="4"/>
        <v>2.7</v>
      </c>
      <c r="F57" s="82">
        <f t="shared" si="5"/>
        <v>5.6</v>
      </c>
      <c r="G57" s="109">
        <f t="shared" si="6"/>
        <v>6.2</v>
      </c>
      <c r="H57" s="82">
        <f t="shared" si="7"/>
        <v>4.7</v>
      </c>
      <c r="I57" s="82">
        <f t="shared" si="8"/>
        <v>8.1</v>
      </c>
      <c r="J57" s="109">
        <f t="shared" si="9"/>
        <v>0.5</v>
      </c>
      <c r="K57" s="82">
        <f t="shared" si="10"/>
        <v>0.4</v>
      </c>
      <c r="L57" s="82">
        <f t="shared" si="11"/>
        <v>0.6</v>
      </c>
      <c r="M57" s="109">
        <f t="shared" si="12"/>
        <v>0.6</v>
      </c>
      <c r="N57" s="82">
        <f t="shared" si="13"/>
        <v>0.5</v>
      </c>
      <c r="O57" s="82">
        <f t="shared" si="14"/>
        <v>0.7</v>
      </c>
      <c r="P57" s="91"/>
      <c r="Q57" s="42"/>
      <c r="R57" s="108" t="s">
        <v>86</v>
      </c>
      <c r="S57" s="83">
        <f t="shared" si="15"/>
        <v>7.75</v>
      </c>
      <c r="T57" s="84">
        <f t="shared" si="16"/>
        <v>4.9800000000000004</v>
      </c>
      <c r="U57" s="84">
        <f t="shared" si="17"/>
        <v>12.05</v>
      </c>
      <c r="V57" s="83">
        <f t="shared" si="18"/>
        <v>11.1</v>
      </c>
      <c r="W57" s="84">
        <f t="shared" si="19"/>
        <v>7.67</v>
      </c>
      <c r="X57" s="84">
        <f t="shared" si="20"/>
        <v>16.05</v>
      </c>
      <c r="Y57" s="42"/>
      <c r="Z57" s="42"/>
      <c r="AA57" s="42"/>
      <c r="AB57" s="42"/>
      <c r="AC57" s="42"/>
      <c r="BG57" s="60"/>
      <c r="BI57" s="60"/>
      <c r="BJ57" s="60"/>
      <c r="BK57" s="60"/>
      <c r="BM57" s="40" t="s">
        <v>27</v>
      </c>
      <c r="BN57" s="40" t="s">
        <v>26</v>
      </c>
      <c r="BP57" s="40" t="s">
        <v>27</v>
      </c>
      <c r="BQ57" s="40" t="s">
        <v>26</v>
      </c>
      <c r="BR57" s="40"/>
      <c r="BS57" s="40"/>
      <c r="BT57" s="85"/>
      <c r="BU57" s="40"/>
      <c r="BV57" s="60"/>
      <c r="BW57" s="60"/>
      <c r="BX57" s="60"/>
      <c r="BY57" s="40"/>
      <c r="BZ57" s="40" t="s">
        <v>27</v>
      </c>
      <c r="CA57" s="40" t="s">
        <v>26</v>
      </c>
      <c r="CB57" s="40"/>
      <c r="CC57" s="40" t="s">
        <v>38</v>
      </c>
      <c r="CD57" s="40"/>
      <c r="CE57" s="40"/>
      <c r="CF57" s="40"/>
      <c r="CG57" s="40"/>
      <c r="CH57" s="40"/>
      <c r="CI57" s="40"/>
      <c r="CJ57" s="40"/>
      <c r="CK57" s="40"/>
      <c r="CL57" s="40"/>
    </row>
    <row r="58" spans="2:90" x14ac:dyDescent="0.25">
      <c r="B58" s="42"/>
      <c r="C58" s="110"/>
      <c r="D58" s="63"/>
      <c r="E58" s="87"/>
      <c r="F58" s="87"/>
      <c r="G58" s="63"/>
      <c r="H58" s="87"/>
      <c r="I58" s="87"/>
      <c r="J58" s="63"/>
      <c r="K58" s="87"/>
      <c r="L58" s="87"/>
      <c r="M58" s="63"/>
      <c r="N58" s="87"/>
      <c r="O58" s="87"/>
      <c r="P58" s="111"/>
      <c r="Q58" s="61"/>
      <c r="R58" s="110"/>
      <c r="S58" s="63"/>
      <c r="T58" s="89"/>
      <c r="U58" s="89"/>
      <c r="V58" s="63"/>
      <c r="W58" s="89"/>
      <c r="X58" s="89"/>
      <c r="Y58" s="61"/>
      <c r="Z58" s="42"/>
      <c r="AA58" s="42"/>
      <c r="AB58" s="42"/>
      <c r="AC58" s="42"/>
      <c r="BF58" s="40" t="s">
        <v>6</v>
      </c>
      <c r="BG58" s="40" t="s">
        <v>101</v>
      </c>
      <c r="BH58" s="60">
        <v>1991</v>
      </c>
      <c r="BI58" s="60" t="str">
        <f t="shared" ref="BI58:BI81" si="21">IFERROR(VALUE(FIXED(VLOOKUP($BH58&amp;$BG$29&amp;$BI$12&amp;"Maori",ethnicdata,7,FALSE),1)),"N/A")</f>
        <v>N/A</v>
      </c>
      <c r="BJ58" s="60" t="str">
        <f t="shared" ref="BJ58:BJ81" si="22">IFERROR(VALUE(FIXED(VLOOKUP($BH58&amp;$BG$29&amp;$BI$12&amp;"nonMaori",ethnicdata,7,FALSE),1)),"N/A")</f>
        <v>N/A</v>
      </c>
      <c r="BK58" s="60"/>
      <c r="BM58" s="68">
        <f>D37-E37</f>
        <v>0</v>
      </c>
      <c r="BN58" s="68">
        <f>F37-D37</f>
        <v>0</v>
      </c>
      <c r="BP58" s="112">
        <f>J37-K37</f>
        <v>0</v>
      </c>
      <c r="BQ58" s="112">
        <f>L37-J37</f>
        <v>0</v>
      </c>
      <c r="BR58" s="40"/>
      <c r="BS58" s="40" t="s">
        <v>136</v>
      </c>
      <c r="BT58" s="40" t="s">
        <v>101</v>
      </c>
      <c r="BU58" s="60">
        <v>1991</v>
      </c>
      <c r="BV58" s="69" t="str">
        <f>IFERROR(VALUE(FIXED(VLOOKUP($BU58&amp;#REF!&amp;$BI$12&amp;"Maori",ethnicdata,10,FALSE),2)),"N/A")</f>
        <v>N/A</v>
      </c>
      <c r="BW58" s="60"/>
      <c r="BX58" s="60"/>
      <c r="BY58" s="40"/>
      <c r="BZ58" s="70">
        <f>S37-T37</f>
        <v>0</v>
      </c>
      <c r="CA58" s="70">
        <f>U37-S37</f>
        <v>0</v>
      </c>
      <c r="CB58" s="40"/>
      <c r="CC58" s="40">
        <v>1</v>
      </c>
      <c r="CD58" s="40"/>
      <c r="CE58" s="40"/>
      <c r="CF58" s="40"/>
      <c r="CG58" s="40"/>
      <c r="CH58" s="40"/>
      <c r="CI58" s="40"/>
      <c r="CJ58" s="40"/>
      <c r="CK58" s="40"/>
      <c r="CL58" s="40"/>
    </row>
    <row r="59" spans="2:90" x14ac:dyDescent="0.25">
      <c r="B59" s="42"/>
      <c r="C59" s="110"/>
      <c r="D59" s="113"/>
      <c r="E59" s="87"/>
      <c r="F59" s="87"/>
      <c r="G59" s="113"/>
      <c r="H59" s="87"/>
      <c r="I59" s="87"/>
      <c r="J59" s="113"/>
      <c r="K59" s="87"/>
      <c r="L59" s="87"/>
      <c r="M59" s="113"/>
      <c r="N59" s="87"/>
      <c r="O59" s="87"/>
      <c r="P59" s="111"/>
      <c r="Q59" s="61"/>
      <c r="R59" s="110"/>
      <c r="S59" s="113"/>
      <c r="T59" s="89"/>
      <c r="U59" s="89"/>
      <c r="V59" s="113"/>
      <c r="W59" s="89"/>
      <c r="X59" s="89"/>
      <c r="Y59" s="61"/>
      <c r="Z59" s="42"/>
      <c r="AA59" s="42"/>
      <c r="AB59" s="42"/>
      <c r="AC59" s="42"/>
      <c r="BG59" s="40" t="s">
        <v>102</v>
      </c>
      <c r="BH59" s="60">
        <v>1992</v>
      </c>
      <c r="BI59" s="60" t="str">
        <f t="shared" si="21"/>
        <v>N/A</v>
      </c>
      <c r="BJ59" s="60" t="str">
        <f t="shared" si="22"/>
        <v>N/A</v>
      </c>
      <c r="BK59" s="60"/>
      <c r="BM59" s="68">
        <f t="shared" ref="BM59:BM81" si="23">D38-E38</f>
        <v>0</v>
      </c>
      <c r="BN59" s="68">
        <f t="shared" ref="BN59:BN81" si="24">F38-D38</f>
        <v>0</v>
      </c>
      <c r="BP59" s="112">
        <f t="shared" ref="BP59:BP81" si="25">J38-K38</f>
        <v>0</v>
      </c>
      <c r="BQ59" s="112">
        <f t="shared" ref="BQ59:BQ81" si="26">L38-J38</f>
        <v>0</v>
      </c>
      <c r="BR59" s="40"/>
      <c r="BS59" s="40"/>
      <c r="BT59" s="40" t="s">
        <v>102</v>
      </c>
      <c r="BU59" s="60">
        <v>1992</v>
      </c>
      <c r="BV59" s="69" t="str">
        <f>IFERROR(VALUE(FIXED(VLOOKUP($BU59&amp;#REF!&amp;$BI$12&amp;"Maori",ethnicdata,10,FALSE),2)),"N/A")</f>
        <v>N/A</v>
      </c>
      <c r="BW59" s="60"/>
      <c r="BX59" s="60"/>
      <c r="BY59" s="40"/>
      <c r="BZ59" s="70">
        <f t="shared" ref="BZ59:BZ81" si="27">S38-T38</f>
        <v>0</v>
      </c>
      <c r="CA59" s="70">
        <f t="shared" ref="CA59:CA81" si="28">U38-S38</f>
        <v>0</v>
      </c>
      <c r="CB59" s="40"/>
      <c r="CC59" s="40">
        <v>1</v>
      </c>
      <c r="CD59" s="40"/>
      <c r="CE59" s="40"/>
      <c r="CF59" s="40"/>
      <c r="CG59" s="40"/>
      <c r="CH59" s="40"/>
      <c r="CI59" s="40"/>
      <c r="CJ59" s="40"/>
      <c r="CK59" s="40"/>
      <c r="CL59" s="40"/>
    </row>
    <row r="60" spans="2:90" x14ac:dyDescent="0.25">
      <c r="B60" s="42"/>
      <c r="C60" s="90" t="s">
        <v>21</v>
      </c>
      <c r="D60" s="63"/>
      <c r="E60" s="87"/>
      <c r="F60" s="87"/>
      <c r="G60" s="114"/>
      <c r="H60" s="87"/>
      <c r="I60" s="87"/>
      <c r="J60" s="114"/>
      <c r="K60" s="87"/>
      <c r="L60" s="87"/>
      <c r="M60" s="114"/>
      <c r="N60" s="87"/>
      <c r="O60" s="87"/>
      <c r="P60" s="111"/>
      <c r="Q60" s="61"/>
      <c r="R60" s="90" t="s">
        <v>21</v>
      </c>
      <c r="S60" s="88"/>
      <c r="T60" s="89"/>
      <c r="U60" s="89"/>
      <c r="V60" s="88"/>
      <c r="W60" s="89"/>
      <c r="X60" s="89"/>
      <c r="Y60" s="61"/>
      <c r="Z60" s="42"/>
      <c r="AA60" s="42"/>
      <c r="AB60" s="42"/>
      <c r="AC60" s="42"/>
      <c r="BG60" s="40" t="s">
        <v>103</v>
      </c>
      <c r="BH60" s="67">
        <v>1993</v>
      </c>
      <c r="BI60" s="60" t="str">
        <f t="shared" si="21"/>
        <v>N/A</v>
      </c>
      <c r="BJ60" s="60" t="str">
        <f t="shared" si="22"/>
        <v>N/A</v>
      </c>
      <c r="BK60" s="60"/>
      <c r="BM60" s="68">
        <f t="shared" si="23"/>
        <v>0</v>
      </c>
      <c r="BN60" s="68">
        <f t="shared" si="24"/>
        <v>0</v>
      </c>
      <c r="BP60" s="112">
        <f t="shared" si="25"/>
        <v>0</v>
      </c>
      <c r="BQ60" s="112">
        <f t="shared" si="26"/>
        <v>0</v>
      </c>
      <c r="BR60" s="40"/>
      <c r="BS60" s="40"/>
      <c r="BT60" s="40" t="s">
        <v>103</v>
      </c>
      <c r="BU60" s="67">
        <v>1993</v>
      </c>
      <c r="BV60" s="69" t="str">
        <f>IFERROR(VALUE(FIXED(VLOOKUP($BU60&amp;#REF!&amp;$BI$12&amp;"Maori",ethnicdata,10,FALSE),2)),"N/A")</f>
        <v>N/A</v>
      </c>
      <c r="BW60" s="60"/>
      <c r="BX60" s="60"/>
      <c r="BY60" s="40"/>
      <c r="BZ60" s="70">
        <f t="shared" si="27"/>
        <v>0</v>
      </c>
      <c r="CA60" s="70">
        <f t="shared" si="28"/>
        <v>0</v>
      </c>
      <c r="CB60" s="40"/>
      <c r="CC60" s="40">
        <v>1</v>
      </c>
      <c r="CD60" s="40"/>
      <c r="CE60" s="40"/>
      <c r="CF60" s="40"/>
      <c r="CG60" s="40"/>
      <c r="CH60" s="40"/>
      <c r="CI60" s="40"/>
      <c r="CJ60" s="40"/>
      <c r="CK60" s="40"/>
      <c r="CL60" s="40"/>
    </row>
    <row r="61" spans="2:90" x14ac:dyDescent="0.25">
      <c r="B61" s="42"/>
      <c r="C61" s="90" t="s">
        <v>120</v>
      </c>
      <c r="D61" s="63"/>
      <c r="E61" s="87"/>
      <c r="F61" s="87"/>
      <c r="G61" s="114"/>
      <c r="H61" s="87"/>
      <c r="I61" s="87"/>
      <c r="J61" s="114"/>
      <c r="K61" s="87"/>
      <c r="L61" s="87"/>
      <c r="M61" s="114"/>
      <c r="N61" s="87"/>
      <c r="O61" s="87"/>
      <c r="P61" s="61"/>
      <c r="Q61" s="61"/>
      <c r="R61" s="90" t="s">
        <v>24</v>
      </c>
      <c r="S61" s="111"/>
      <c r="T61" s="111"/>
      <c r="U61" s="61"/>
      <c r="V61" s="61"/>
      <c r="W61" s="61"/>
      <c r="X61" s="61"/>
      <c r="Y61" s="61"/>
      <c r="Z61" s="42"/>
      <c r="AA61" s="42"/>
      <c r="AB61" s="42"/>
      <c r="AC61" s="42"/>
      <c r="BG61" s="67" t="s">
        <v>104</v>
      </c>
      <c r="BH61" s="67">
        <v>1994</v>
      </c>
      <c r="BI61" s="60" t="str">
        <f t="shared" si="21"/>
        <v>N/A</v>
      </c>
      <c r="BJ61" s="60" t="str">
        <f t="shared" si="22"/>
        <v>N/A</v>
      </c>
      <c r="BK61" s="60"/>
      <c r="BM61" s="68">
        <f t="shared" si="23"/>
        <v>0</v>
      </c>
      <c r="BN61" s="68">
        <f t="shared" si="24"/>
        <v>0</v>
      </c>
      <c r="BP61" s="112">
        <f t="shared" si="25"/>
        <v>0</v>
      </c>
      <c r="BQ61" s="112">
        <f t="shared" si="26"/>
        <v>0</v>
      </c>
      <c r="BR61" s="40"/>
      <c r="BS61" s="40"/>
      <c r="BT61" s="67" t="s">
        <v>104</v>
      </c>
      <c r="BU61" s="67">
        <v>1994</v>
      </c>
      <c r="BV61" s="69" t="str">
        <f>IFERROR(VALUE(FIXED(VLOOKUP($BU61&amp;#REF!&amp;$BI$12&amp;"Maori",ethnicdata,10,FALSE),2)),"N/A")</f>
        <v>N/A</v>
      </c>
      <c r="BW61" s="60"/>
      <c r="BX61" s="60"/>
      <c r="BY61" s="40"/>
      <c r="BZ61" s="70">
        <f t="shared" si="27"/>
        <v>0</v>
      </c>
      <c r="CA61" s="70">
        <f t="shared" si="28"/>
        <v>0</v>
      </c>
      <c r="CB61" s="40"/>
      <c r="CC61" s="40">
        <v>1</v>
      </c>
      <c r="CD61" s="40"/>
      <c r="CE61" s="40"/>
      <c r="CF61" s="40"/>
      <c r="CG61" s="40"/>
      <c r="CH61" s="40"/>
      <c r="CI61" s="40"/>
      <c r="CJ61" s="40"/>
      <c r="CK61" s="40"/>
      <c r="CL61" s="40"/>
    </row>
    <row r="62" spans="2:90" x14ac:dyDescent="0.25">
      <c r="B62" s="42"/>
      <c r="C62" s="90" t="s">
        <v>22</v>
      </c>
      <c r="D62" s="63"/>
      <c r="E62" s="87"/>
      <c r="F62" s="87"/>
      <c r="G62" s="114"/>
      <c r="H62" s="87"/>
      <c r="I62" s="87"/>
      <c r="J62" s="114"/>
      <c r="K62" s="87"/>
      <c r="L62" s="87"/>
      <c r="M62" s="114"/>
      <c r="N62" s="87"/>
      <c r="O62" s="87"/>
      <c r="P62" s="61"/>
      <c r="Q62" s="61"/>
      <c r="R62" s="90" t="s">
        <v>22</v>
      </c>
      <c r="S62" s="111"/>
      <c r="T62" s="111"/>
      <c r="U62" s="61"/>
      <c r="V62" s="61"/>
      <c r="W62" s="61"/>
      <c r="X62" s="61"/>
      <c r="Y62" s="61"/>
      <c r="Z62" s="42"/>
      <c r="AA62" s="42"/>
      <c r="AB62" s="42"/>
      <c r="AC62" s="42"/>
      <c r="BG62" s="40" t="s">
        <v>105</v>
      </c>
      <c r="BH62" s="67">
        <v>1995</v>
      </c>
      <c r="BI62" s="60" t="str">
        <f t="shared" si="21"/>
        <v>N/A</v>
      </c>
      <c r="BJ62" s="60" t="str">
        <f t="shared" si="22"/>
        <v>N/A</v>
      </c>
      <c r="BK62" s="60"/>
      <c r="BM62" s="68">
        <f t="shared" si="23"/>
        <v>0</v>
      </c>
      <c r="BN62" s="68">
        <f t="shared" si="24"/>
        <v>0</v>
      </c>
      <c r="BP62" s="112">
        <f t="shared" si="25"/>
        <v>0</v>
      </c>
      <c r="BQ62" s="112">
        <f t="shared" si="26"/>
        <v>0</v>
      </c>
      <c r="BR62" s="40"/>
      <c r="BS62" s="40"/>
      <c r="BT62" s="40" t="s">
        <v>105</v>
      </c>
      <c r="BU62" s="67">
        <v>1995</v>
      </c>
      <c r="BV62" s="69" t="str">
        <f>IFERROR(VALUE(FIXED(VLOOKUP($BU62&amp;#REF!&amp;$BI$12&amp;"Maori",ethnicdata,10,FALSE),2)),"N/A")</f>
        <v>N/A</v>
      </c>
      <c r="BW62" s="60"/>
      <c r="BX62" s="60"/>
      <c r="BY62" s="40"/>
      <c r="BZ62" s="70">
        <f t="shared" si="27"/>
        <v>0</v>
      </c>
      <c r="CA62" s="70">
        <f t="shared" si="28"/>
        <v>0</v>
      </c>
      <c r="CB62" s="40"/>
      <c r="CC62" s="40">
        <v>1</v>
      </c>
      <c r="CD62" s="40"/>
      <c r="CE62" s="40"/>
      <c r="CF62" s="40"/>
      <c r="CG62" s="40"/>
      <c r="CH62" s="40"/>
      <c r="CI62" s="40"/>
      <c r="CJ62" s="40"/>
      <c r="CK62" s="40"/>
      <c r="CL62" s="40"/>
    </row>
    <row r="63" spans="2:90" x14ac:dyDescent="0.25">
      <c r="B63" s="42"/>
      <c r="C63" s="90" t="s">
        <v>23</v>
      </c>
      <c r="D63" s="76"/>
      <c r="E63" s="76"/>
      <c r="F63" s="76"/>
      <c r="G63" s="61"/>
      <c r="H63" s="61"/>
      <c r="I63" s="61"/>
      <c r="J63" s="61"/>
      <c r="K63" s="61"/>
      <c r="L63" s="61"/>
      <c r="M63" s="61"/>
      <c r="N63" s="61"/>
      <c r="O63" s="61"/>
      <c r="P63" s="61"/>
      <c r="Q63" s="61"/>
      <c r="R63" s="47" t="s">
        <v>23</v>
      </c>
      <c r="S63" s="111"/>
      <c r="T63" s="111"/>
      <c r="U63" s="61"/>
      <c r="V63" s="61"/>
      <c r="W63" s="61"/>
      <c r="X63" s="61"/>
      <c r="Y63" s="61"/>
      <c r="Z63" s="42"/>
      <c r="AA63" s="42"/>
      <c r="AB63" s="42"/>
      <c r="AC63" s="42"/>
      <c r="BF63" s="40" t="s">
        <v>6</v>
      </c>
      <c r="BG63" s="60" t="s">
        <v>71</v>
      </c>
      <c r="BH63" s="67">
        <v>1996</v>
      </c>
      <c r="BI63" s="60" t="str">
        <f t="shared" si="21"/>
        <v>N/A</v>
      </c>
      <c r="BJ63" s="60" t="str">
        <f t="shared" si="22"/>
        <v>N/A</v>
      </c>
      <c r="BK63" s="60"/>
      <c r="BM63" s="68">
        <f t="shared" si="23"/>
        <v>0</v>
      </c>
      <c r="BN63" s="68">
        <f t="shared" si="24"/>
        <v>0</v>
      </c>
      <c r="BP63" s="112">
        <f t="shared" si="25"/>
        <v>0</v>
      </c>
      <c r="BQ63" s="112">
        <f t="shared" si="26"/>
        <v>0</v>
      </c>
      <c r="BR63" s="40"/>
      <c r="BS63" s="40"/>
      <c r="BT63" s="60" t="s">
        <v>71</v>
      </c>
      <c r="BU63" s="67">
        <v>1996</v>
      </c>
      <c r="BV63" s="69" t="str">
        <f t="shared" ref="BV63:BV81" si="29">IFERROR(VALUE(FIXED(VLOOKUP($BU63&amp;$BG$29&amp;$BI$12&amp;"Maori",ethnicdata,10,FALSE),2)),"N/A")</f>
        <v>N/A</v>
      </c>
      <c r="BW63" s="60"/>
      <c r="BX63" s="60"/>
      <c r="BY63" s="40"/>
      <c r="BZ63" s="70">
        <f t="shared" si="27"/>
        <v>0</v>
      </c>
      <c r="CA63" s="70">
        <f t="shared" si="28"/>
        <v>0</v>
      </c>
      <c r="CB63" s="40"/>
      <c r="CC63" s="40">
        <v>1</v>
      </c>
      <c r="CD63" s="40"/>
      <c r="CE63" s="40"/>
      <c r="CF63" s="40"/>
      <c r="CG63" s="40"/>
      <c r="CH63" s="40"/>
      <c r="CI63" s="40"/>
      <c r="CJ63" s="40"/>
      <c r="CK63" s="40"/>
      <c r="CL63" s="40"/>
    </row>
    <row r="64" spans="2:90" x14ac:dyDescent="0.25">
      <c r="B64" s="42"/>
      <c r="C64" s="90" t="s">
        <v>122</v>
      </c>
      <c r="D64" s="76"/>
      <c r="E64" s="76"/>
      <c r="F64" s="76"/>
      <c r="G64" s="61"/>
      <c r="H64" s="61"/>
      <c r="I64" s="61"/>
      <c r="J64" s="61"/>
      <c r="K64" s="61"/>
      <c r="L64" s="61"/>
      <c r="M64" s="61"/>
      <c r="N64" s="61"/>
      <c r="O64" s="61"/>
      <c r="P64" s="61"/>
      <c r="Q64" s="61"/>
      <c r="R64" s="47" t="s">
        <v>34</v>
      </c>
      <c r="S64" s="111"/>
      <c r="T64" s="111"/>
      <c r="U64" s="61"/>
      <c r="V64" s="61"/>
      <c r="W64" s="61"/>
      <c r="X64" s="61"/>
      <c r="Y64" s="61"/>
      <c r="Z64" s="42"/>
      <c r="AA64" s="42"/>
      <c r="AB64" s="42"/>
      <c r="AC64" s="42"/>
      <c r="BG64" s="40" t="s">
        <v>72</v>
      </c>
      <c r="BH64" s="67">
        <v>1997</v>
      </c>
      <c r="BI64" s="60" t="str">
        <f t="shared" si="21"/>
        <v>N/A</v>
      </c>
      <c r="BJ64" s="60" t="str">
        <f t="shared" si="22"/>
        <v>N/A</v>
      </c>
      <c r="BK64" s="60"/>
      <c r="BM64" s="68">
        <f t="shared" si="23"/>
        <v>0</v>
      </c>
      <c r="BN64" s="68">
        <f t="shared" si="24"/>
        <v>0</v>
      </c>
      <c r="BP64" s="112">
        <f t="shared" si="25"/>
        <v>0</v>
      </c>
      <c r="BQ64" s="112">
        <f t="shared" si="26"/>
        <v>0</v>
      </c>
      <c r="BR64" s="40"/>
      <c r="BS64" s="40"/>
      <c r="BT64" s="40" t="s">
        <v>72</v>
      </c>
      <c r="BU64" s="67">
        <v>1997</v>
      </c>
      <c r="BV64" s="69" t="str">
        <f t="shared" si="29"/>
        <v>N/A</v>
      </c>
      <c r="BW64" s="60"/>
      <c r="BX64" s="60"/>
      <c r="BY64" s="40"/>
      <c r="BZ64" s="70">
        <f t="shared" si="27"/>
        <v>0</v>
      </c>
      <c r="CA64" s="70">
        <f t="shared" si="28"/>
        <v>0</v>
      </c>
      <c r="CB64" s="40"/>
      <c r="CC64" s="40">
        <v>1</v>
      </c>
      <c r="CD64" s="40"/>
      <c r="CE64" s="40"/>
      <c r="CF64" s="40"/>
      <c r="CG64" s="40"/>
      <c r="CH64" s="40"/>
      <c r="CI64" s="40"/>
      <c r="CJ64" s="40"/>
      <c r="CK64" s="40"/>
      <c r="CL64" s="40"/>
    </row>
    <row r="65" spans="2:90" x14ac:dyDescent="0.25">
      <c r="B65" s="42"/>
      <c r="C65" s="47"/>
      <c r="D65" s="77"/>
      <c r="E65" s="77"/>
      <c r="F65" s="77"/>
      <c r="G65" s="42"/>
      <c r="H65" s="42"/>
      <c r="I65" s="42"/>
      <c r="J65" s="42"/>
      <c r="K65" s="42"/>
      <c r="L65" s="42"/>
      <c r="M65" s="42"/>
      <c r="N65" s="42"/>
      <c r="O65" s="42"/>
      <c r="P65" s="42"/>
      <c r="Q65" s="42"/>
      <c r="R65" s="47"/>
      <c r="S65" s="91"/>
      <c r="T65" s="91"/>
      <c r="U65" s="42"/>
      <c r="V65" s="42"/>
      <c r="W65" s="42"/>
      <c r="X65" s="42"/>
      <c r="Y65" s="42"/>
      <c r="Z65" s="42"/>
      <c r="AA65" s="42"/>
      <c r="AB65" s="42"/>
      <c r="AC65" s="42"/>
      <c r="BG65" s="67" t="s">
        <v>73</v>
      </c>
      <c r="BH65" s="67">
        <v>1998</v>
      </c>
      <c r="BI65" s="60" t="str">
        <f t="shared" si="21"/>
        <v>N/A</v>
      </c>
      <c r="BJ65" s="60" t="str">
        <f t="shared" si="22"/>
        <v>N/A</v>
      </c>
      <c r="BK65" s="60"/>
      <c r="BM65" s="68">
        <f t="shared" si="23"/>
        <v>0</v>
      </c>
      <c r="BN65" s="68">
        <f t="shared" si="24"/>
        <v>0</v>
      </c>
      <c r="BP65" s="112">
        <f t="shared" si="25"/>
        <v>0</v>
      </c>
      <c r="BQ65" s="112">
        <f t="shared" si="26"/>
        <v>0</v>
      </c>
      <c r="BR65" s="40"/>
      <c r="BS65" s="40"/>
      <c r="BT65" s="67" t="s">
        <v>73</v>
      </c>
      <c r="BU65" s="67">
        <v>1998</v>
      </c>
      <c r="BV65" s="69" t="str">
        <f t="shared" si="29"/>
        <v>N/A</v>
      </c>
      <c r="BW65" s="60"/>
      <c r="BX65" s="60"/>
      <c r="BY65" s="40"/>
      <c r="BZ65" s="70">
        <f t="shared" si="27"/>
        <v>0</v>
      </c>
      <c r="CA65" s="70">
        <f t="shared" si="28"/>
        <v>0</v>
      </c>
      <c r="CB65" s="40"/>
      <c r="CC65" s="40">
        <v>1</v>
      </c>
      <c r="CD65" s="40"/>
      <c r="CE65" s="40"/>
      <c r="CF65" s="40"/>
      <c r="CG65" s="40"/>
      <c r="CH65" s="40"/>
      <c r="CI65" s="40"/>
      <c r="CJ65" s="40"/>
      <c r="CK65" s="40"/>
      <c r="CL65" s="40"/>
    </row>
    <row r="66" spans="2:90" x14ac:dyDescent="0.25">
      <c r="B66" s="42"/>
      <c r="C66" s="47" t="s">
        <v>20</v>
      </c>
      <c r="D66" s="77"/>
      <c r="E66" s="77"/>
      <c r="F66" s="77"/>
      <c r="G66" s="42"/>
      <c r="H66" s="42"/>
      <c r="I66" s="42"/>
      <c r="J66" s="42"/>
      <c r="K66" s="42"/>
      <c r="L66" s="42"/>
      <c r="M66" s="42"/>
      <c r="N66" s="42"/>
      <c r="O66" s="42"/>
      <c r="P66" s="42"/>
      <c r="Q66" s="42"/>
      <c r="R66" s="47" t="s">
        <v>20</v>
      </c>
      <c r="S66" s="91"/>
      <c r="T66" s="91"/>
      <c r="U66" s="42"/>
      <c r="V66" s="42"/>
      <c r="W66" s="42"/>
      <c r="X66" s="42"/>
      <c r="Y66" s="42"/>
      <c r="Z66" s="42"/>
      <c r="AA66" s="42"/>
      <c r="AB66" s="42"/>
      <c r="AC66" s="42"/>
      <c r="BG66" s="40" t="s">
        <v>74</v>
      </c>
      <c r="BH66" s="67">
        <v>1999</v>
      </c>
      <c r="BI66" s="60" t="str">
        <f t="shared" si="21"/>
        <v>N/A</v>
      </c>
      <c r="BJ66" s="60" t="str">
        <f t="shared" si="22"/>
        <v>N/A</v>
      </c>
      <c r="BK66" s="60"/>
      <c r="BM66" s="68" t="e">
        <f t="shared" si="23"/>
        <v>#VALUE!</v>
      </c>
      <c r="BN66" s="68" t="e">
        <f t="shared" si="24"/>
        <v>#VALUE!</v>
      </c>
      <c r="BP66" s="112" t="e">
        <f t="shared" si="25"/>
        <v>#VALUE!</v>
      </c>
      <c r="BQ66" s="112" t="e">
        <f t="shared" si="26"/>
        <v>#VALUE!</v>
      </c>
      <c r="BR66" s="40"/>
      <c r="BS66" s="40"/>
      <c r="BT66" s="40" t="s">
        <v>74</v>
      </c>
      <c r="BU66" s="67">
        <v>1999</v>
      </c>
      <c r="BV66" s="69" t="str">
        <f t="shared" si="29"/>
        <v>N/A</v>
      </c>
      <c r="BW66" s="60"/>
      <c r="BX66" s="60"/>
      <c r="BY66" s="40"/>
      <c r="BZ66" s="70" t="e">
        <f t="shared" si="27"/>
        <v>#VALUE!</v>
      </c>
      <c r="CA66" s="70" t="e">
        <f t="shared" si="28"/>
        <v>#VALUE!</v>
      </c>
      <c r="CB66" s="40"/>
      <c r="CC66" s="40">
        <v>1</v>
      </c>
      <c r="CD66" s="40"/>
      <c r="CE66" s="40"/>
      <c r="CF66" s="40"/>
      <c r="CG66" s="40"/>
      <c r="CH66" s="40"/>
      <c r="CI66" s="40"/>
      <c r="CJ66" s="40"/>
      <c r="CK66" s="40"/>
      <c r="CL66" s="40"/>
    </row>
    <row r="67" spans="2:90" x14ac:dyDescent="0.25">
      <c r="B67" s="42"/>
      <c r="C67" s="47" t="str">
        <f>BG16</f>
        <v>Mortality Collection Data Set (MORT), Ministry of Health.</v>
      </c>
      <c r="D67" s="77"/>
      <c r="E67" s="77"/>
      <c r="F67" s="77"/>
      <c r="G67" s="42"/>
      <c r="H67" s="42"/>
      <c r="I67" s="42"/>
      <c r="J67" s="42"/>
      <c r="K67" s="42"/>
      <c r="L67" s="42"/>
      <c r="M67" s="42"/>
      <c r="N67" s="42"/>
      <c r="O67" s="42"/>
      <c r="P67" s="42"/>
      <c r="Q67" s="42"/>
      <c r="R67" s="47" t="str">
        <f>BG16</f>
        <v>Mortality Collection Data Set (MORT), Ministry of Health.</v>
      </c>
      <c r="S67" s="91"/>
      <c r="T67" s="91"/>
      <c r="U67" s="42"/>
      <c r="V67" s="42"/>
      <c r="W67" s="42"/>
      <c r="X67" s="42"/>
      <c r="Y67" s="42"/>
      <c r="Z67" s="42"/>
      <c r="AA67" s="42"/>
      <c r="AB67" s="42"/>
      <c r="AC67" s="42"/>
      <c r="BG67" s="60" t="s">
        <v>75</v>
      </c>
      <c r="BH67" s="67">
        <v>2000</v>
      </c>
      <c r="BI67" s="60" t="str">
        <f t="shared" si="21"/>
        <v>N/A</v>
      </c>
      <c r="BJ67" s="60" t="str">
        <f t="shared" si="22"/>
        <v>N/A</v>
      </c>
      <c r="BK67" s="60"/>
      <c r="BM67" s="68" t="e">
        <f t="shared" si="23"/>
        <v>#VALUE!</v>
      </c>
      <c r="BN67" s="68" t="e">
        <f t="shared" si="24"/>
        <v>#VALUE!</v>
      </c>
      <c r="BP67" s="112" t="e">
        <f t="shared" si="25"/>
        <v>#VALUE!</v>
      </c>
      <c r="BQ67" s="112" t="e">
        <f t="shared" si="26"/>
        <v>#VALUE!</v>
      </c>
      <c r="BR67" s="40"/>
      <c r="BS67" s="40"/>
      <c r="BT67" s="60" t="s">
        <v>75</v>
      </c>
      <c r="BU67" s="67">
        <v>2000</v>
      </c>
      <c r="BV67" s="69" t="str">
        <f t="shared" si="29"/>
        <v>N/A</v>
      </c>
      <c r="BW67" s="60"/>
      <c r="BX67" s="60"/>
      <c r="BY67" s="40"/>
      <c r="BZ67" s="70" t="e">
        <f t="shared" si="27"/>
        <v>#VALUE!</v>
      </c>
      <c r="CA67" s="70" t="e">
        <f t="shared" si="28"/>
        <v>#VALUE!</v>
      </c>
      <c r="CB67" s="40"/>
      <c r="CC67" s="40">
        <v>1</v>
      </c>
      <c r="CD67" s="40"/>
      <c r="CE67" s="40"/>
      <c r="CF67" s="40"/>
      <c r="CG67" s="40"/>
      <c r="CH67" s="40"/>
      <c r="CI67" s="40"/>
      <c r="CJ67" s="40"/>
      <c r="CK67" s="40"/>
      <c r="CL67" s="40"/>
    </row>
    <row r="68" spans="2:90" x14ac:dyDescent="0.25">
      <c r="B68" s="42"/>
      <c r="C68" s="47"/>
      <c r="D68" s="77"/>
      <c r="E68" s="77"/>
      <c r="F68" s="77"/>
      <c r="G68" s="42"/>
      <c r="H68" s="42"/>
      <c r="I68" s="42"/>
      <c r="J68" s="42"/>
      <c r="K68" s="42"/>
      <c r="L68" s="42"/>
      <c r="M68" s="42"/>
      <c r="N68" s="42"/>
      <c r="O68" s="42"/>
      <c r="P68" s="42"/>
      <c r="Q68" s="42"/>
      <c r="R68" s="47"/>
      <c r="S68" s="42"/>
      <c r="T68" s="42"/>
      <c r="U68" s="42"/>
      <c r="V68" s="42"/>
      <c r="W68" s="42"/>
      <c r="X68" s="42"/>
      <c r="Y68" s="42"/>
      <c r="Z68" s="42"/>
      <c r="AA68" s="42"/>
      <c r="AB68" s="42"/>
      <c r="AC68" s="42"/>
      <c r="BF68" s="40" t="s">
        <v>6</v>
      </c>
      <c r="BG68" s="40" t="s">
        <v>76</v>
      </c>
      <c r="BH68" s="67">
        <v>2001</v>
      </c>
      <c r="BI68" s="60">
        <f t="shared" si="21"/>
        <v>7.5</v>
      </c>
      <c r="BJ68" s="60">
        <f t="shared" si="22"/>
        <v>0.7</v>
      </c>
      <c r="BK68" s="60"/>
      <c r="BM68" s="68">
        <f t="shared" si="23"/>
        <v>2.0999999999999996</v>
      </c>
      <c r="BN68" s="68">
        <f t="shared" si="24"/>
        <v>2.5999999999999996</v>
      </c>
      <c r="BP68" s="112">
        <f t="shared" si="25"/>
        <v>0.19999999999999996</v>
      </c>
      <c r="BQ68" s="112">
        <f t="shared" si="26"/>
        <v>0.10000000000000009</v>
      </c>
      <c r="BR68" s="40"/>
      <c r="BS68" s="40"/>
      <c r="BT68" s="40" t="s">
        <v>76</v>
      </c>
      <c r="BU68" s="67">
        <v>2001</v>
      </c>
      <c r="BV68" s="69">
        <f t="shared" si="29"/>
        <v>11.02</v>
      </c>
      <c r="BW68" s="60"/>
      <c r="BX68" s="60"/>
      <c r="BY68" s="40"/>
      <c r="BZ68" s="70">
        <f t="shared" si="27"/>
        <v>3.6199999999999992</v>
      </c>
      <c r="CA68" s="70">
        <f t="shared" si="28"/>
        <v>5.379999999999999</v>
      </c>
      <c r="CB68" s="40"/>
      <c r="CC68" s="40">
        <v>1</v>
      </c>
      <c r="CD68" s="40"/>
      <c r="CE68" s="40"/>
      <c r="CF68" s="40"/>
      <c r="CG68" s="40"/>
      <c r="CH68" s="40"/>
      <c r="CI68" s="40"/>
      <c r="CJ68" s="40"/>
      <c r="CK68" s="40"/>
      <c r="CL68" s="40"/>
    </row>
    <row r="69" spans="2:90" x14ac:dyDescent="0.25">
      <c r="B69" s="42"/>
      <c r="C69" s="47"/>
      <c r="D69" s="77"/>
      <c r="E69" s="77"/>
      <c r="F69" s="77"/>
      <c r="G69" s="42"/>
      <c r="H69" s="42"/>
      <c r="I69" s="42"/>
      <c r="J69" s="42"/>
      <c r="K69" s="42"/>
      <c r="L69" s="42"/>
      <c r="M69" s="42"/>
      <c r="N69" s="42"/>
      <c r="O69" s="42"/>
      <c r="P69" s="42"/>
      <c r="Q69" s="42"/>
      <c r="R69" s="47"/>
      <c r="S69" s="42"/>
      <c r="T69" s="42"/>
      <c r="U69" s="42"/>
      <c r="V69" s="42"/>
      <c r="W69" s="42"/>
      <c r="X69" s="42"/>
      <c r="Y69" s="42"/>
      <c r="Z69" s="42"/>
      <c r="AA69" s="42"/>
      <c r="AB69" s="42"/>
      <c r="AC69" s="42"/>
      <c r="BG69" s="40" t="s">
        <v>77</v>
      </c>
      <c r="BH69" s="67">
        <v>2002</v>
      </c>
      <c r="BI69" s="60">
        <f t="shared" si="21"/>
        <v>7.1</v>
      </c>
      <c r="BJ69" s="60">
        <f t="shared" si="22"/>
        <v>0.7</v>
      </c>
      <c r="BM69" s="68">
        <f t="shared" si="23"/>
        <v>2.0999999999999996</v>
      </c>
      <c r="BN69" s="68">
        <f t="shared" si="24"/>
        <v>2.5</v>
      </c>
      <c r="BP69" s="112">
        <f t="shared" si="25"/>
        <v>9.9999999999999978E-2</v>
      </c>
      <c r="BQ69" s="112">
        <f t="shared" si="26"/>
        <v>0.20000000000000007</v>
      </c>
      <c r="BR69" s="40"/>
      <c r="BS69" s="40"/>
      <c r="BT69" s="40" t="s">
        <v>77</v>
      </c>
      <c r="BU69" s="67">
        <v>2002</v>
      </c>
      <c r="BV69" s="69">
        <f t="shared" si="29"/>
        <v>10.02</v>
      </c>
      <c r="BW69" s="40"/>
      <c r="BX69" s="40"/>
      <c r="BY69" s="40"/>
      <c r="BZ69" s="70">
        <f t="shared" si="27"/>
        <v>3.3499999999999996</v>
      </c>
      <c r="CA69" s="70">
        <f t="shared" si="28"/>
        <v>5.0500000000000007</v>
      </c>
      <c r="CB69" s="40"/>
      <c r="CC69" s="40">
        <v>1</v>
      </c>
      <c r="CD69" s="40"/>
      <c r="CE69" s="40"/>
      <c r="CF69" s="40"/>
      <c r="CG69" s="40"/>
      <c r="CH69" s="40"/>
      <c r="CI69" s="40"/>
      <c r="CJ69" s="40"/>
      <c r="CK69" s="40"/>
      <c r="CL69" s="40"/>
    </row>
    <row r="70" spans="2:90" x14ac:dyDescent="0.25">
      <c r="B70" s="42"/>
      <c r="C70" s="47"/>
      <c r="D70" s="77"/>
      <c r="E70" s="77"/>
      <c r="F70" s="77"/>
      <c r="G70" s="42"/>
      <c r="H70" s="42"/>
      <c r="I70" s="42"/>
      <c r="J70" s="42"/>
      <c r="K70" s="42"/>
      <c r="L70" s="42"/>
      <c r="M70" s="42"/>
      <c r="N70" s="42"/>
      <c r="O70" s="42"/>
      <c r="P70" s="42"/>
      <c r="Q70" s="42"/>
      <c r="R70" s="91"/>
      <c r="S70" s="42"/>
      <c r="T70" s="42"/>
      <c r="U70" s="42"/>
      <c r="V70" s="42"/>
      <c r="W70" s="42"/>
      <c r="X70" s="42"/>
      <c r="Y70" s="42"/>
      <c r="Z70" s="42"/>
      <c r="AA70" s="42"/>
      <c r="AB70" s="42"/>
      <c r="AC70" s="42"/>
      <c r="BG70" s="40" t="s">
        <v>78</v>
      </c>
      <c r="BH70" s="67">
        <v>2003</v>
      </c>
      <c r="BI70" s="60">
        <f t="shared" si="21"/>
        <v>7</v>
      </c>
      <c r="BJ70" s="60">
        <f t="shared" si="22"/>
        <v>0.7</v>
      </c>
      <c r="BK70" s="60"/>
      <c r="BM70" s="68">
        <f t="shared" si="23"/>
        <v>2</v>
      </c>
      <c r="BN70" s="68">
        <f t="shared" si="24"/>
        <v>2.5</v>
      </c>
      <c r="BP70" s="112">
        <f t="shared" si="25"/>
        <v>0.19999999999999996</v>
      </c>
      <c r="BQ70" s="112">
        <f t="shared" si="26"/>
        <v>0.10000000000000009</v>
      </c>
      <c r="BR70" s="40"/>
      <c r="BS70" s="40"/>
      <c r="BT70" s="40" t="s">
        <v>78</v>
      </c>
      <c r="BU70" s="67">
        <v>2003</v>
      </c>
      <c r="BV70" s="69">
        <f t="shared" si="29"/>
        <v>10.31</v>
      </c>
      <c r="BW70" s="60"/>
      <c r="BX70" s="60"/>
      <c r="BY70" s="40"/>
      <c r="BZ70" s="70">
        <f t="shared" si="27"/>
        <v>3.4300000000000006</v>
      </c>
      <c r="CA70" s="70">
        <f t="shared" si="28"/>
        <v>5.1199999999999992</v>
      </c>
      <c r="CB70" s="40"/>
      <c r="CC70" s="40">
        <v>1</v>
      </c>
      <c r="CD70" s="40"/>
      <c r="CE70" s="40"/>
      <c r="CF70" s="40"/>
      <c r="CG70" s="40"/>
      <c r="CH70" s="40"/>
      <c r="CI70" s="40"/>
      <c r="CJ70" s="40"/>
      <c r="CK70" s="40"/>
      <c r="CL70" s="40"/>
    </row>
    <row r="71" spans="2:90" x14ac:dyDescent="0.25">
      <c r="BG71" s="40" t="s">
        <v>79</v>
      </c>
      <c r="BH71" s="67">
        <v>2004</v>
      </c>
      <c r="BI71" s="60">
        <f t="shared" si="21"/>
        <v>7.5</v>
      </c>
      <c r="BJ71" s="60">
        <f t="shared" si="22"/>
        <v>0.9</v>
      </c>
      <c r="BK71" s="60"/>
      <c r="BM71" s="68">
        <f t="shared" si="23"/>
        <v>2</v>
      </c>
      <c r="BN71" s="68">
        <f t="shared" si="24"/>
        <v>2.5</v>
      </c>
      <c r="BP71" s="112">
        <f t="shared" si="25"/>
        <v>9.9999999999999978E-2</v>
      </c>
      <c r="BQ71" s="112">
        <f t="shared" si="26"/>
        <v>0.20000000000000007</v>
      </c>
      <c r="BR71" s="40"/>
      <c r="BS71" s="40"/>
      <c r="BT71" s="40" t="s">
        <v>79</v>
      </c>
      <c r="BU71" s="67">
        <v>2004</v>
      </c>
      <c r="BV71" s="69">
        <f t="shared" si="29"/>
        <v>8.0399999999999991</v>
      </c>
      <c r="BW71" s="60"/>
      <c r="BX71" s="60"/>
      <c r="BY71" s="40"/>
      <c r="BZ71" s="70">
        <f t="shared" si="27"/>
        <v>2.4799999999999995</v>
      </c>
      <c r="CA71" s="70">
        <f t="shared" si="28"/>
        <v>3.6000000000000014</v>
      </c>
      <c r="CB71" s="40"/>
      <c r="CC71" s="40">
        <v>1</v>
      </c>
      <c r="CD71" s="40"/>
      <c r="CE71" s="40"/>
      <c r="CF71" s="40"/>
      <c r="CG71" s="40"/>
      <c r="CH71" s="40"/>
      <c r="CI71" s="40"/>
      <c r="CJ71" s="40"/>
      <c r="CK71" s="40"/>
      <c r="CL71" s="40"/>
    </row>
    <row r="72" spans="2:90" x14ac:dyDescent="0.25">
      <c r="BG72" s="40" t="s">
        <v>80</v>
      </c>
      <c r="BH72" s="67">
        <v>2005</v>
      </c>
      <c r="BI72" s="60">
        <f t="shared" si="21"/>
        <v>8.6999999999999993</v>
      </c>
      <c r="BJ72" s="60">
        <f t="shared" si="22"/>
        <v>1.1000000000000001</v>
      </c>
      <c r="BK72" s="60"/>
      <c r="BM72" s="68">
        <f t="shared" si="23"/>
        <v>2.1999999999999993</v>
      </c>
      <c r="BN72" s="68">
        <f t="shared" si="24"/>
        <v>2.7000000000000011</v>
      </c>
      <c r="BP72" s="112">
        <f t="shared" si="25"/>
        <v>0.20000000000000007</v>
      </c>
      <c r="BQ72" s="112">
        <f t="shared" si="26"/>
        <v>9.9999999999999867E-2</v>
      </c>
      <c r="BR72" s="40"/>
      <c r="BS72" s="40"/>
      <c r="BT72" s="40" t="s">
        <v>80</v>
      </c>
      <c r="BU72" s="67">
        <v>2005</v>
      </c>
      <c r="BV72" s="69">
        <f t="shared" si="29"/>
        <v>8.26</v>
      </c>
      <c r="BW72" s="60"/>
      <c r="BX72" s="60"/>
      <c r="BY72" s="40"/>
      <c r="BZ72" s="70">
        <f t="shared" si="27"/>
        <v>2.3599999999999994</v>
      </c>
      <c r="CA72" s="70">
        <f t="shared" si="28"/>
        <v>3.3000000000000007</v>
      </c>
      <c r="CB72" s="40"/>
      <c r="CC72" s="40">
        <v>1</v>
      </c>
      <c r="CD72" s="40"/>
      <c r="CE72" s="40"/>
      <c r="CF72" s="40"/>
      <c r="CG72" s="40"/>
      <c r="CH72" s="40"/>
      <c r="CI72" s="40"/>
      <c r="CJ72" s="40"/>
      <c r="CK72" s="40"/>
      <c r="CL72" s="40"/>
    </row>
    <row r="73" spans="2:90" x14ac:dyDescent="0.25">
      <c r="BG73" s="40" t="s">
        <v>81</v>
      </c>
      <c r="BH73" s="67">
        <v>2006</v>
      </c>
      <c r="BI73" s="60">
        <f t="shared" si="21"/>
        <v>8.5</v>
      </c>
      <c r="BJ73" s="60">
        <f t="shared" si="22"/>
        <v>1.1000000000000001</v>
      </c>
      <c r="BK73" s="60"/>
      <c r="BM73" s="68">
        <f t="shared" si="23"/>
        <v>2.0999999999999996</v>
      </c>
      <c r="BN73" s="68">
        <f t="shared" si="24"/>
        <v>2.5</v>
      </c>
      <c r="BP73" s="112">
        <f t="shared" si="25"/>
        <v>0.10000000000000009</v>
      </c>
      <c r="BQ73" s="112">
        <f t="shared" si="26"/>
        <v>0.19999999999999996</v>
      </c>
      <c r="BR73" s="40"/>
      <c r="BS73" s="40"/>
      <c r="BT73" s="40" t="s">
        <v>81</v>
      </c>
      <c r="BU73" s="67">
        <v>2006</v>
      </c>
      <c r="BV73" s="69">
        <f t="shared" si="29"/>
        <v>7.41</v>
      </c>
      <c r="BW73" s="60"/>
      <c r="BX73" s="60"/>
      <c r="BY73" s="40"/>
      <c r="BZ73" s="70">
        <f t="shared" si="27"/>
        <v>2.08</v>
      </c>
      <c r="CA73" s="70">
        <f t="shared" si="28"/>
        <v>2.8900000000000006</v>
      </c>
      <c r="CB73" s="40"/>
      <c r="CC73" s="40">
        <v>1</v>
      </c>
      <c r="CD73" s="40"/>
      <c r="CE73" s="40"/>
      <c r="CF73" s="40"/>
      <c r="CG73" s="40"/>
      <c r="CH73" s="40"/>
      <c r="CI73" s="40"/>
      <c r="CJ73" s="40"/>
      <c r="CK73" s="40"/>
      <c r="CL73" s="40"/>
    </row>
    <row r="74" spans="2:90" x14ac:dyDescent="0.25">
      <c r="BG74" s="40" t="s">
        <v>82</v>
      </c>
      <c r="BH74" s="67">
        <v>2007</v>
      </c>
      <c r="BI74" s="60">
        <f t="shared" si="21"/>
        <v>10.5</v>
      </c>
      <c r="BJ74" s="60">
        <f t="shared" si="22"/>
        <v>1.1000000000000001</v>
      </c>
      <c r="BK74" s="60"/>
      <c r="BM74" s="68">
        <f t="shared" si="23"/>
        <v>2.3000000000000007</v>
      </c>
      <c r="BN74" s="68">
        <f t="shared" si="24"/>
        <v>2.6999999999999993</v>
      </c>
      <c r="BP74" s="112">
        <f t="shared" si="25"/>
        <v>0.20000000000000007</v>
      </c>
      <c r="BQ74" s="112">
        <f t="shared" si="26"/>
        <v>0.19999999999999996</v>
      </c>
      <c r="BR74" s="40"/>
      <c r="BS74" s="40"/>
      <c r="BT74" s="40" t="s">
        <v>82</v>
      </c>
      <c r="BU74" s="67">
        <v>2007</v>
      </c>
      <c r="BV74" s="69">
        <f t="shared" si="29"/>
        <v>9.8800000000000008</v>
      </c>
      <c r="BW74" s="60"/>
      <c r="BX74" s="60"/>
      <c r="BY74" s="40"/>
      <c r="BZ74" s="70">
        <f t="shared" si="27"/>
        <v>2.6800000000000006</v>
      </c>
      <c r="CA74" s="70">
        <f t="shared" si="28"/>
        <v>3.6899999999999995</v>
      </c>
      <c r="CB74" s="40"/>
      <c r="CC74" s="40">
        <v>1</v>
      </c>
      <c r="CD74" s="40"/>
      <c r="CE74" s="40"/>
      <c r="CF74" s="40"/>
      <c r="CG74" s="40"/>
      <c r="CH74" s="40"/>
      <c r="CI74" s="40"/>
      <c r="CJ74" s="40"/>
      <c r="CK74" s="40"/>
      <c r="CL74" s="40"/>
    </row>
    <row r="75" spans="2:90" x14ac:dyDescent="0.25">
      <c r="BG75" s="40" t="s">
        <v>83</v>
      </c>
      <c r="BH75" s="67">
        <v>2008</v>
      </c>
      <c r="BI75" s="60">
        <f t="shared" si="21"/>
        <v>9</v>
      </c>
      <c r="BJ75" s="60">
        <f t="shared" si="22"/>
        <v>0.9</v>
      </c>
      <c r="BK75" s="60"/>
      <c r="BM75" s="68">
        <f t="shared" si="23"/>
        <v>2.0999999999999996</v>
      </c>
      <c r="BN75" s="68">
        <f t="shared" si="24"/>
        <v>2.5</v>
      </c>
      <c r="BP75" s="112">
        <f t="shared" si="25"/>
        <v>0.20000000000000007</v>
      </c>
      <c r="BQ75" s="112">
        <f t="shared" si="26"/>
        <v>0.20000000000000007</v>
      </c>
      <c r="BR75" s="40"/>
      <c r="BS75" s="40"/>
      <c r="BT75" s="40" t="s">
        <v>83</v>
      </c>
      <c r="BU75" s="67">
        <v>2008</v>
      </c>
      <c r="BV75" s="69">
        <f t="shared" si="29"/>
        <v>10.050000000000001</v>
      </c>
      <c r="BW75" s="60"/>
      <c r="BX75" s="60"/>
      <c r="BY75" s="40"/>
      <c r="BZ75" s="70">
        <f t="shared" si="27"/>
        <v>2.8400000000000007</v>
      </c>
      <c r="CA75" s="70">
        <f t="shared" si="28"/>
        <v>3.9799999999999986</v>
      </c>
      <c r="CB75" s="40"/>
      <c r="CC75" s="40">
        <v>1</v>
      </c>
      <c r="CD75" s="40"/>
      <c r="CE75" s="40"/>
      <c r="CF75" s="40"/>
      <c r="CG75" s="40"/>
      <c r="CH75" s="40"/>
      <c r="CI75" s="40"/>
      <c r="CJ75" s="40"/>
      <c r="CK75" s="40"/>
      <c r="CL75" s="40"/>
    </row>
    <row r="76" spans="2:90" x14ac:dyDescent="0.25">
      <c r="BG76" s="40" t="s">
        <v>84</v>
      </c>
      <c r="BH76" s="67">
        <v>2009</v>
      </c>
      <c r="BI76" s="60">
        <f t="shared" si="21"/>
        <v>7.7</v>
      </c>
      <c r="BJ76" s="60">
        <f t="shared" si="22"/>
        <v>0.7</v>
      </c>
      <c r="BK76" s="60"/>
      <c r="BM76" s="68">
        <f t="shared" si="23"/>
        <v>1.9000000000000004</v>
      </c>
      <c r="BN76" s="68">
        <f t="shared" si="24"/>
        <v>2.2999999999999998</v>
      </c>
      <c r="BP76" s="112">
        <f t="shared" si="25"/>
        <v>0.19999999999999996</v>
      </c>
      <c r="BQ76" s="112">
        <f t="shared" si="26"/>
        <v>0.10000000000000009</v>
      </c>
      <c r="BR76" s="40"/>
      <c r="BS76" s="40"/>
      <c r="BT76" s="40" t="s">
        <v>84</v>
      </c>
      <c r="BU76" s="67">
        <v>2009</v>
      </c>
      <c r="BV76" s="69">
        <f t="shared" si="29"/>
        <v>11.46</v>
      </c>
      <c r="BW76" s="60"/>
      <c r="BX76" s="60"/>
      <c r="BY76" s="40"/>
      <c r="BZ76" s="70">
        <f t="shared" si="27"/>
        <v>3.5400000000000009</v>
      </c>
      <c r="CA76" s="70">
        <f t="shared" si="28"/>
        <v>5.1099999999999994</v>
      </c>
      <c r="CB76" s="40"/>
      <c r="CC76" s="40">
        <v>1</v>
      </c>
      <c r="CD76" s="40"/>
      <c r="CE76" s="40"/>
      <c r="CF76" s="40"/>
      <c r="CG76" s="40"/>
      <c r="CH76" s="40"/>
      <c r="CI76" s="40"/>
      <c r="CJ76" s="40"/>
      <c r="CK76" s="40"/>
      <c r="CL76" s="40"/>
    </row>
    <row r="77" spans="2:90" x14ac:dyDescent="0.25">
      <c r="BG77" s="60" t="s">
        <v>85</v>
      </c>
      <c r="BH77" s="67">
        <v>2010</v>
      </c>
      <c r="BI77" s="60">
        <f t="shared" si="21"/>
        <v>5</v>
      </c>
      <c r="BJ77" s="60">
        <f t="shared" si="22"/>
        <v>0.5</v>
      </c>
      <c r="BK77" s="60"/>
      <c r="BM77" s="68">
        <f t="shared" si="23"/>
        <v>1.4</v>
      </c>
      <c r="BN77" s="68">
        <f t="shared" si="24"/>
        <v>1.9000000000000004</v>
      </c>
      <c r="BP77" s="112">
        <f t="shared" si="25"/>
        <v>9.9999999999999978E-2</v>
      </c>
      <c r="BQ77" s="112">
        <f t="shared" si="26"/>
        <v>0.19999999999999996</v>
      </c>
      <c r="BR77" s="40"/>
      <c r="BS77" s="40"/>
      <c r="BT77" s="60" t="s">
        <v>85</v>
      </c>
      <c r="BU77" s="67">
        <v>2010</v>
      </c>
      <c r="BV77" s="69">
        <f t="shared" si="29"/>
        <v>9.42</v>
      </c>
      <c r="BW77" s="60"/>
      <c r="BX77" s="60"/>
      <c r="BY77" s="60"/>
      <c r="BZ77" s="70">
        <f t="shared" si="27"/>
        <v>3.16</v>
      </c>
      <c r="CA77" s="70">
        <f t="shared" si="28"/>
        <v>4.76</v>
      </c>
      <c r="CB77" s="40"/>
      <c r="CC77" s="40">
        <v>1</v>
      </c>
      <c r="CD77" s="40"/>
      <c r="CE77" s="40"/>
      <c r="CF77" s="40"/>
      <c r="CG77" s="40"/>
      <c r="CH77" s="40"/>
      <c r="CI77" s="40"/>
      <c r="CJ77" s="40"/>
      <c r="CK77" s="40"/>
      <c r="CL77" s="40"/>
    </row>
    <row r="78" spans="2:90" x14ac:dyDescent="0.25">
      <c r="BG78" s="40" t="s">
        <v>86</v>
      </c>
      <c r="BH78" s="67">
        <v>2011</v>
      </c>
      <c r="BI78" s="60">
        <f t="shared" si="21"/>
        <v>3.9</v>
      </c>
      <c r="BJ78" s="60">
        <f t="shared" si="22"/>
        <v>0.5</v>
      </c>
      <c r="BK78" s="60"/>
      <c r="BM78" s="68">
        <f t="shared" si="23"/>
        <v>1.1999999999999997</v>
      </c>
      <c r="BN78" s="68">
        <f t="shared" si="24"/>
        <v>1.6999999999999997</v>
      </c>
      <c r="BP78" s="112">
        <f t="shared" si="25"/>
        <v>9.9999999999999978E-2</v>
      </c>
      <c r="BQ78" s="112">
        <f t="shared" si="26"/>
        <v>9.9999999999999978E-2</v>
      </c>
      <c r="BR78" s="40"/>
      <c r="BS78" s="40"/>
      <c r="BT78" s="40" t="s">
        <v>86</v>
      </c>
      <c r="BU78" s="67">
        <v>2011</v>
      </c>
      <c r="BV78" s="69">
        <f t="shared" si="29"/>
        <v>7.75</v>
      </c>
      <c r="BW78" s="60"/>
      <c r="BX78" s="60"/>
      <c r="BY78" s="60"/>
      <c r="BZ78" s="70">
        <f t="shared" si="27"/>
        <v>2.7699999999999996</v>
      </c>
      <c r="CA78" s="70">
        <f t="shared" si="28"/>
        <v>4.3000000000000007</v>
      </c>
      <c r="CB78" s="40"/>
      <c r="CC78" s="40">
        <v>1</v>
      </c>
      <c r="CD78" s="40"/>
      <c r="CE78" s="40"/>
      <c r="CF78" s="40"/>
      <c r="CG78" s="40"/>
      <c r="CH78" s="40"/>
      <c r="CI78" s="40"/>
      <c r="CJ78" s="40"/>
      <c r="CK78" s="40"/>
      <c r="CL78" s="40"/>
    </row>
    <row r="79" spans="2:90" x14ac:dyDescent="0.25">
      <c r="BG79" s="67" t="s">
        <v>87</v>
      </c>
      <c r="BH79" s="67">
        <v>2012</v>
      </c>
      <c r="BI79" s="60" t="str">
        <f t="shared" si="21"/>
        <v>N/A</v>
      </c>
      <c r="BJ79" s="60" t="str">
        <f t="shared" si="22"/>
        <v>N/A</v>
      </c>
      <c r="BK79" s="60"/>
      <c r="BM79" s="68">
        <f t="shared" si="23"/>
        <v>0</v>
      </c>
      <c r="BN79" s="68">
        <f t="shared" si="24"/>
        <v>0</v>
      </c>
      <c r="BP79" s="112">
        <f t="shared" si="25"/>
        <v>0</v>
      </c>
      <c r="BQ79" s="112">
        <f t="shared" si="26"/>
        <v>0</v>
      </c>
      <c r="BR79" s="40"/>
      <c r="BS79" s="40"/>
      <c r="BT79" s="67" t="s">
        <v>87</v>
      </c>
      <c r="BU79" s="67">
        <v>2012</v>
      </c>
      <c r="BV79" s="69" t="str">
        <f t="shared" si="29"/>
        <v>N/A</v>
      </c>
      <c r="BW79" s="60"/>
      <c r="BX79" s="60"/>
      <c r="BY79" s="60"/>
      <c r="BZ79" s="70">
        <f t="shared" si="27"/>
        <v>0</v>
      </c>
      <c r="CA79" s="70">
        <f t="shared" si="28"/>
        <v>0</v>
      </c>
      <c r="CB79" s="40"/>
      <c r="CC79" s="40">
        <v>1</v>
      </c>
      <c r="CD79" s="40"/>
      <c r="CE79" s="40"/>
      <c r="CF79" s="40"/>
      <c r="CG79" s="40"/>
      <c r="CH79" s="40"/>
      <c r="CI79" s="40"/>
      <c r="CJ79" s="40"/>
      <c r="CK79" s="40"/>
      <c r="CL79" s="40"/>
    </row>
    <row r="80" spans="2:90" x14ac:dyDescent="0.25">
      <c r="BG80" s="40" t="s">
        <v>106</v>
      </c>
      <c r="BH80" s="67">
        <v>2013</v>
      </c>
      <c r="BI80" s="60" t="str">
        <f t="shared" si="21"/>
        <v>N/A</v>
      </c>
      <c r="BJ80" s="60" t="str">
        <f t="shared" si="22"/>
        <v>N/A</v>
      </c>
      <c r="BK80" s="60"/>
      <c r="BM80" s="68">
        <f t="shared" si="23"/>
        <v>0</v>
      </c>
      <c r="BN80" s="68">
        <f t="shared" si="24"/>
        <v>0</v>
      </c>
      <c r="BP80" s="112">
        <f t="shared" si="25"/>
        <v>0</v>
      </c>
      <c r="BQ80" s="112">
        <f t="shared" si="26"/>
        <v>0</v>
      </c>
      <c r="BR80" s="40"/>
      <c r="BS80" s="40"/>
      <c r="BT80" s="40" t="s">
        <v>106</v>
      </c>
      <c r="BU80" s="67">
        <v>2013</v>
      </c>
      <c r="BV80" s="69" t="str">
        <f t="shared" si="29"/>
        <v>N/A</v>
      </c>
      <c r="BW80" s="60"/>
      <c r="BX80" s="60"/>
      <c r="BY80" s="60"/>
      <c r="BZ80" s="70">
        <f t="shared" si="27"/>
        <v>0</v>
      </c>
      <c r="CA80" s="70">
        <f t="shared" si="28"/>
        <v>0</v>
      </c>
      <c r="CB80" s="40"/>
      <c r="CC80" s="40">
        <v>1</v>
      </c>
      <c r="CD80" s="40"/>
      <c r="CE80" s="40"/>
      <c r="CF80" s="40"/>
      <c r="CG80" s="40"/>
      <c r="CH80" s="40"/>
      <c r="CI80" s="40"/>
      <c r="CJ80" s="40"/>
      <c r="CK80" s="40"/>
      <c r="CL80" s="40"/>
    </row>
    <row r="81" spans="1:90" x14ac:dyDescent="0.25">
      <c r="BG81" s="60" t="s">
        <v>107</v>
      </c>
      <c r="BH81" s="67">
        <v>2014</v>
      </c>
      <c r="BI81" s="60" t="str">
        <f t="shared" si="21"/>
        <v>N/A</v>
      </c>
      <c r="BJ81" s="60" t="str">
        <f t="shared" si="22"/>
        <v>N/A</v>
      </c>
      <c r="BM81" s="68">
        <f t="shared" si="23"/>
        <v>0</v>
      </c>
      <c r="BN81" s="68">
        <f t="shared" si="24"/>
        <v>0</v>
      </c>
      <c r="BP81" s="112">
        <f t="shared" si="25"/>
        <v>0</v>
      </c>
      <c r="BQ81" s="112">
        <f t="shared" si="26"/>
        <v>0</v>
      </c>
      <c r="BR81" s="40"/>
      <c r="BS81" s="40"/>
      <c r="BT81" s="60" t="s">
        <v>107</v>
      </c>
      <c r="BU81" s="67">
        <v>2014</v>
      </c>
      <c r="BV81" s="69" t="str">
        <f t="shared" si="29"/>
        <v>N/A</v>
      </c>
      <c r="BW81" s="60"/>
      <c r="BX81" s="60"/>
      <c r="BY81" s="40"/>
      <c r="BZ81" s="70">
        <f t="shared" si="27"/>
        <v>0</v>
      </c>
      <c r="CA81" s="70">
        <f t="shared" si="28"/>
        <v>0</v>
      </c>
      <c r="CB81" s="40"/>
      <c r="CC81" s="40">
        <v>1</v>
      </c>
      <c r="CD81" s="40"/>
      <c r="CE81" s="40"/>
      <c r="CF81" s="40"/>
      <c r="CG81" s="40"/>
      <c r="CH81" s="40"/>
      <c r="CI81" s="40"/>
      <c r="CJ81" s="40"/>
      <c r="CK81" s="40"/>
      <c r="CL81" s="40"/>
    </row>
    <row r="82" spans="1:90" x14ac:dyDescent="0.25">
      <c r="BF82" s="40" t="s">
        <v>7</v>
      </c>
      <c r="BG82" s="40" t="s">
        <v>101</v>
      </c>
      <c r="BH82" s="60">
        <v>1991</v>
      </c>
      <c r="BI82" s="60" t="str">
        <f t="shared" ref="BI82:BI105" si="30">IFERROR(VALUE(FIXED(VLOOKUP($BH82&amp;$BG$29&amp;$BH$12&amp;"Maori",ethnicdata,7,FALSE),1)),"N/A")</f>
        <v>N/A</v>
      </c>
      <c r="BJ82" s="60" t="str">
        <f t="shared" ref="BJ82:BJ105" si="31">IFERROR(VALUE(FIXED(VLOOKUP($BH82&amp;$BG$29&amp;$BH$12&amp;"nonMaori",ethnicdata,7,FALSE),1)),"N/A")</f>
        <v>N/A</v>
      </c>
      <c r="BM82" s="112">
        <f>G37-H37</f>
        <v>0</v>
      </c>
      <c r="BN82" s="112">
        <f>I37-G37</f>
        <v>0</v>
      </c>
      <c r="BP82" s="112">
        <f>M37-N37</f>
        <v>0</v>
      </c>
      <c r="BQ82" s="112">
        <f>O37-M37</f>
        <v>0</v>
      </c>
      <c r="BR82" s="40"/>
      <c r="BS82" s="40" t="s">
        <v>137</v>
      </c>
      <c r="BT82" s="40" t="s">
        <v>101</v>
      </c>
      <c r="BU82" s="60">
        <v>1991</v>
      </c>
      <c r="BV82" s="69" t="str">
        <f>IFERROR(VALUE(FIXED(VLOOKUP($BU82&amp;#REF!&amp;$BH$12&amp;"Maori",ethnicdata,10,FALSE),2)),"N/A")</f>
        <v>N/A</v>
      </c>
      <c r="BW82" s="40"/>
      <c r="BX82" s="40"/>
      <c r="BY82" s="40"/>
      <c r="BZ82" s="86">
        <f>V37-W37</f>
        <v>0</v>
      </c>
      <c r="CA82" s="70">
        <f>X37-V37</f>
        <v>0</v>
      </c>
      <c r="CB82" s="40"/>
      <c r="CC82" s="40">
        <v>1</v>
      </c>
      <c r="CD82" s="40"/>
      <c r="CE82" s="40"/>
      <c r="CF82" s="40"/>
      <c r="CG82" s="40"/>
      <c r="CH82" s="40"/>
      <c r="CI82" s="40"/>
      <c r="CJ82" s="40"/>
      <c r="CK82" s="40"/>
      <c r="CL82" s="40"/>
    </row>
    <row r="83" spans="1:90" x14ac:dyDescent="0.25">
      <c r="BG83" s="40" t="s">
        <v>102</v>
      </c>
      <c r="BH83" s="60">
        <v>1992</v>
      </c>
      <c r="BI83" s="60" t="str">
        <f t="shared" si="30"/>
        <v>N/A</v>
      </c>
      <c r="BJ83" s="60" t="str">
        <f t="shared" si="31"/>
        <v>N/A</v>
      </c>
      <c r="BM83" s="112">
        <f t="shared" ref="BM83:BM105" si="32">G38-H38</f>
        <v>0</v>
      </c>
      <c r="BN83" s="112">
        <f t="shared" ref="BN83:BN105" si="33">I38-G38</f>
        <v>0</v>
      </c>
      <c r="BP83" s="112">
        <f t="shared" ref="BP83:BP105" si="34">M38-N38</f>
        <v>0</v>
      </c>
      <c r="BQ83" s="112">
        <f t="shared" ref="BQ83:BQ105" si="35">O38-M38</f>
        <v>0</v>
      </c>
      <c r="BR83" s="40"/>
      <c r="BS83" s="40"/>
      <c r="BT83" s="40" t="s">
        <v>102</v>
      </c>
      <c r="BU83" s="60">
        <v>1992</v>
      </c>
      <c r="BV83" s="69" t="str">
        <f>IFERROR(VALUE(FIXED(VLOOKUP($BU83&amp;#REF!&amp;$BH$12&amp;"Maori",ethnicdata,10,FALSE),2)),"N/A")</f>
        <v>N/A</v>
      </c>
      <c r="BW83" s="40"/>
      <c r="BX83" s="40"/>
      <c r="BY83" s="40"/>
      <c r="BZ83" s="86">
        <f t="shared" ref="BZ83:BZ105" si="36">V38-W38</f>
        <v>0</v>
      </c>
      <c r="CA83" s="70">
        <f t="shared" ref="CA83:CA105" si="37">X38-V38</f>
        <v>0</v>
      </c>
      <c r="CB83" s="40"/>
      <c r="CC83" s="40">
        <v>1</v>
      </c>
      <c r="CD83" s="40"/>
      <c r="CE83" s="40"/>
      <c r="CF83" s="40"/>
      <c r="CG83" s="40"/>
      <c r="CH83" s="40"/>
      <c r="CI83" s="40"/>
      <c r="CJ83" s="40"/>
      <c r="CK83" s="40"/>
      <c r="CL83" s="40"/>
    </row>
    <row r="84" spans="1:90" x14ac:dyDescent="0.25">
      <c r="BG84" s="40" t="s">
        <v>103</v>
      </c>
      <c r="BH84" s="67">
        <v>1993</v>
      </c>
      <c r="BI84" s="60" t="str">
        <f t="shared" si="30"/>
        <v>N/A</v>
      </c>
      <c r="BJ84" s="60" t="str">
        <f t="shared" si="31"/>
        <v>N/A</v>
      </c>
      <c r="BM84" s="112">
        <f t="shared" si="32"/>
        <v>0</v>
      </c>
      <c r="BN84" s="112">
        <f t="shared" si="33"/>
        <v>0</v>
      </c>
      <c r="BP84" s="112">
        <f t="shared" si="34"/>
        <v>0</v>
      </c>
      <c r="BQ84" s="112">
        <f t="shared" si="35"/>
        <v>0</v>
      </c>
      <c r="BR84" s="40"/>
      <c r="BS84" s="40"/>
      <c r="BT84" s="40" t="s">
        <v>103</v>
      </c>
      <c r="BU84" s="67">
        <v>1993</v>
      </c>
      <c r="BV84" s="69" t="str">
        <f>IFERROR(VALUE(FIXED(VLOOKUP($BU84&amp;#REF!&amp;$BH$12&amp;"Maori",ethnicdata,10,FALSE),2)),"N/A")</f>
        <v>N/A</v>
      </c>
      <c r="BW84" s="40"/>
      <c r="BX84" s="40"/>
      <c r="BY84" s="40"/>
      <c r="BZ84" s="86">
        <f t="shared" si="36"/>
        <v>0</v>
      </c>
      <c r="CA84" s="70">
        <f t="shared" si="37"/>
        <v>0</v>
      </c>
      <c r="CB84" s="40"/>
      <c r="CC84" s="40">
        <v>1</v>
      </c>
      <c r="CD84" s="40"/>
      <c r="CE84" s="40"/>
      <c r="CF84" s="40"/>
      <c r="CG84" s="40"/>
      <c r="CH84" s="40"/>
      <c r="CI84" s="40"/>
      <c r="CJ84" s="40"/>
      <c r="CK84" s="40"/>
      <c r="CL84" s="40"/>
    </row>
    <row r="85" spans="1:90" s="92" customFormat="1" x14ac:dyDescent="0.25">
      <c r="A85" s="37"/>
      <c r="B85" s="37"/>
      <c r="C85" s="37"/>
      <c r="D85" s="37"/>
      <c r="E85" s="37"/>
      <c r="F85" s="37"/>
      <c r="G85" s="37"/>
      <c r="H85" s="37"/>
      <c r="I85" s="37"/>
      <c r="J85" s="37"/>
      <c r="K85" s="37"/>
      <c r="L85" s="37"/>
      <c r="M85" s="37"/>
      <c r="N85" s="37"/>
      <c r="O85" s="37"/>
      <c r="AE85" s="93"/>
      <c r="AF85" s="93"/>
      <c r="AG85" s="93"/>
      <c r="AH85" s="93"/>
      <c r="AI85" s="93"/>
      <c r="AJ85" s="93"/>
      <c r="AK85" s="93"/>
      <c r="AL85" s="93"/>
      <c r="AM85" s="93"/>
      <c r="AN85" s="93"/>
      <c r="AO85" s="93"/>
      <c r="AP85" s="93"/>
      <c r="AQ85" s="93"/>
      <c r="AR85" s="93"/>
      <c r="AS85" s="93"/>
      <c r="AT85" s="93"/>
      <c r="AU85" s="93"/>
      <c r="AV85" s="93"/>
      <c r="AW85" s="93"/>
      <c r="AX85" s="93"/>
      <c r="AY85" s="93"/>
      <c r="AZ85" s="93"/>
      <c r="BA85" s="93"/>
      <c r="BB85" s="93"/>
      <c r="BC85" s="93"/>
      <c r="BD85" s="93"/>
      <c r="BE85" s="50"/>
      <c r="BF85" s="40"/>
      <c r="BG85" s="67" t="s">
        <v>104</v>
      </c>
      <c r="BH85" s="67">
        <v>1994</v>
      </c>
      <c r="BI85" s="60" t="str">
        <f t="shared" si="30"/>
        <v>N/A</v>
      </c>
      <c r="BJ85" s="60" t="str">
        <f t="shared" si="31"/>
        <v>N/A</v>
      </c>
      <c r="BK85" s="40"/>
      <c r="BL85" s="40"/>
      <c r="BM85" s="112">
        <f t="shared" si="32"/>
        <v>0</v>
      </c>
      <c r="BN85" s="112">
        <f t="shared" si="33"/>
        <v>0</v>
      </c>
      <c r="BO85" s="40"/>
      <c r="BP85" s="112">
        <f t="shared" si="34"/>
        <v>0</v>
      </c>
      <c r="BQ85" s="112">
        <f t="shared" si="35"/>
        <v>0</v>
      </c>
      <c r="BR85" s="40"/>
      <c r="BS85" s="40"/>
      <c r="BT85" s="67" t="s">
        <v>104</v>
      </c>
      <c r="BU85" s="67">
        <v>1994</v>
      </c>
      <c r="BV85" s="69" t="str">
        <f>IFERROR(VALUE(FIXED(VLOOKUP($BU85&amp;#REF!&amp;$BH$12&amp;"Maori",ethnicdata,10,FALSE),2)),"N/A")</f>
        <v>N/A</v>
      </c>
      <c r="BW85" s="40"/>
      <c r="BX85" s="40"/>
      <c r="BY85" s="40"/>
      <c r="BZ85" s="86">
        <f t="shared" si="36"/>
        <v>0</v>
      </c>
      <c r="CA85" s="70">
        <f t="shared" si="37"/>
        <v>0</v>
      </c>
      <c r="CB85" s="40"/>
      <c r="CC85" s="40">
        <v>1</v>
      </c>
      <c r="CD85" s="40"/>
      <c r="CE85" s="50"/>
      <c r="CF85" s="50"/>
      <c r="CG85" s="50"/>
      <c r="CH85" s="50"/>
      <c r="CI85" s="50"/>
      <c r="CJ85" s="50"/>
      <c r="CK85" s="50"/>
      <c r="CL85" s="50"/>
    </row>
    <row r="86" spans="1:90" s="92" customFormat="1" x14ac:dyDescent="0.25">
      <c r="A86" s="37"/>
      <c r="B86" s="37"/>
      <c r="C86" s="37"/>
      <c r="D86" s="37"/>
      <c r="E86" s="37"/>
      <c r="F86" s="37"/>
      <c r="G86" s="37"/>
      <c r="H86" s="37"/>
      <c r="I86" s="37"/>
      <c r="J86" s="37"/>
      <c r="K86" s="37"/>
      <c r="L86" s="37"/>
      <c r="M86" s="37"/>
      <c r="N86" s="37"/>
      <c r="O86" s="37"/>
      <c r="AE86" s="93"/>
      <c r="AF86" s="93"/>
      <c r="AG86" s="93"/>
      <c r="AH86" s="93"/>
      <c r="AI86" s="93"/>
      <c r="AJ86" s="93"/>
      <c r="AK86" s="93"/>
      <c r="AL86" s="93"/>
      <c r="AM86" s="93"/>
      <c r="AN86" s="93"/>
      <c r="AO86" s="93"/>
      <c r="AP86" s="93"/>
      <c r="AQ86" s="93"/>
      <c r="AR86" s="93"/>
      <c r="AS86" s="93"/>
      <c r="AT86" s="93"/>
      <c r="AU86" s="93"/>
      <c r="AV86" s="93"/>
      <c r="AW86" s="93"/>
      <c r="AX86" s="93"/>
      <c r="AY86" s="93"/>
      <c r="AZ86" s="93"/>
      <c r="BA86" s="93"/>
      <c r="BB86" s="93"/>
      <c r="BC86" s="93"/>
      <c r="BD86" s="93"/>
      <c r="BE86" s="50"/>
      <c r="BF86" s="40"/>
      <c r="BG86" s="40" t="s">
        <v>105</v>
      </c>
      <c r="BH86" s="67">
        <v>1995</v>
      </c>
      <c r="BI86" s="60" t="str">
        <f t="shared" si="30"/>
        <v>N/A</v>
      </c>
      <c r="BJ86" s="60" t="str">
        <f t="shared" si="31"/>
        <v>N/A</v>
      </c>
      <c r="BK86" s="40"/>
      <c r="BL86" s="40"/>
      <c r="BM86" s="112">
        <f t="shared" si="32"/>
        <v>0</v>
      </c>
      <c r="BN86" s="112">
        <f t="shared" si="33"/>
        <v>0</v>
      </c>
      <c r="BO86" s="40"/>
      <c r="BP86" s="112">
        <f t="shared" si="34"/>
        <v>0</v>
      </c>
      <c r="BQ86" s="112">
        <f t="shared" si="35"/>
        <v>0</v>
      </c>
      <c r="BR86" s="40"/>
      <c r="BS86" s="40"/>
      <c r="BT86" s="40" t="s">
        <v>105</v>
      </c>
      <c r="BU86" s="67">
        <v>1995</v>
      </c>
      <c r="BV86" s="69" t="str">
        <f>IFERROR(VALUE(FIXED(VLOOKUP($BU86&amp;#REF!&amp;$BH$12&amp;"Maori",ethnicdata,10,FALSE),2)),"N/A")</f>
        <v>N/A</v>
      </c>
      <c r="BW86" s="40"/>
      <c r="BX86" s="40"/>
      <c r="BY86" s="40"/>
      <c r="BZ86" s="86">
        <f t="shared" si="36"/>
        <v>0</v>
      </c>
      <c r="CA86" s="70">
        <f t="shared" si="37"/>
        <v>0</v>
      </c>
      <c r="CB86" s="40"/>
      <c r="CC86" s="40">
        <v>1</v>
      </c>
      <c r="CD86" s="40"/>
      <c r="CE86" s="50"/>
      <c r="CF86" s="50"/>
      <c r="CG86" s="50"/>
      <c r="CH86" s="50"/>
      <c r="CI86" s="50"/>
      <c r="CJ86" s="50"/>
      <c r="CK86" s="50"/>
      <c r="CL86" s="50"/>
    </row>
    <row r="87" spans="1:90" s="92" customFormat="1" x14ac:dyDescent="0.25">
      <c r="A87" s="37"/>
      <c r="B87" s="37"/>
      <c r="C87" s="37"/>
      <c r="D87" s="37"/>
      <c r="E87" s="37"/>
      <c r="F87" s="37"/>
      <c r="G87" s="37"/>
      <c r="H87" s="37"/>
      <c r="I87" s="37"/>
      <c r="J87" s="37"/>
      <c r="K87" s="37"/>
      <c r="L87" s="37"/>
      <c r="M87" s="37"/>
      <c r="N87" s="37"/>
      <c r="O87" s="37"/>
      <c r="AE87" s="93"/>
      <c r="AF87" s="93"/>
      <c r="AG87" s="93"/>
      <c r="AH87" s="93"/>
      <c r="AI87" s="93"/>
      <c r="AJ87" s="93"/>
      <c r="AK87" s="93"/>
      <c r="AL87" s="93"/>
      <c r="AM87" s="93"/>
      <c r="AN87" s="93"/>
      <c r="AO87" s="93"/>
      <c r="AP87" s="93"/>
      <c r="AQ87" s="93"/>
      <c r="AR87" s="93"/>
      <c r="AS87" s="93"/>
      <c r="AT87" s="93"/>
      <c r="AU87" s="93"/>
      <c r="AV87" s="93"/>
      <c r="AW87" s="93"/>
      <c r="AX87" s="93"/>
      <c r="AY87" s="93"/>
      <c r="AZ87" s="93"/>
      <c r="BA87" s="93"/>
      <c r="BB87" s="93"/>
      <c r="BC87" s="93"/>
      <c r="BD87" s="93"/>
      <c r="BE87" s="50"/>
      <c r="BF87" s="40" t="s">
        <v>7</v>
      </c>
      <c r="BG87" s="60" t="s">
        <v>71</v>
      </c>
      <c r="BH87" s="67">
        <v>1996</v>
      </c>
      <c r="BI87" s="60" t="str">
        <f t="shared" si="30"/>
        <v>N/A</v>
      </c>
      <c r="BJ87" s="60" t="str">
        <f t="shared" si="31"/>
        <v>N/A</v>
      </c>
      <c r="BK87" s="40"/>
      <c r="BL87" s="40"/>
      <c r="BM87" s="112">
        <f t="shared" si="32"/>
        <v>0</v>
      </c>
      <c r="BN87" s="112">
        <f t="shared" si="33"/>
        <v>0</v>
      </c>
      <c r="BO87" s="40"/>
      <c r="BP87" s="112">
        <f t="shared" si="34"/>
        <v>0</v>
      </c>
      <c r="BQ87" s="112">
        <f t="shared" si="35"/>
        <v>0</v>
      </c>
      <c r="BR87" s="40"/>
      <c r="BS87" s="40"/>
      <c r="BT87" s="60" t="s">
        <v>71</v>
      </c>
      <c r="BU87" s="67">
        <v>1996</v>
      </c>
      <c r="BV87" s="69" t="str">
        <f t="shared" ref="BV87:BV105" si="38">IFERROR(VALUE(FIXED(VLOOKUP($BU87&amp;$BG$29&amp;$BH$12&amp;"Maori",ethnicdata,10,FALSE),2)),"N/A")</f>
        <v>N/A</v>
      </c>
      <c r="BW87" s="40"/>
      <c r="BX87" s="40"/>
      <c r="BY87" s="40"/>
      <c r="BZ87" s="86">
        <f t="shared" si="36"/>
        <v>0</v>
      </c>
      <c r="CA87" s="70">
        <f t="shared" si="37"/>
        <v>0</v>
      </c>
      <c r="CB87" s="40"/>
      <c r="CC87" s="40">
        <v>1</v>
      </c>
      <c r="CD87" s="40"/>
      <c r="CE87" s="50"/>
      <c r="CF87" s="50"/>
      <c r="CG87" s="50"/>
      <c r="CH87" s="50"/>
      <c r="CI87" s="50"/>
      <c r="CJ87" s="50"/>
      <c r="CK87" s="50"/>
      <c r="CL87" s="50"/>
    </row>
    <row r="88" spans="1:90" s="92" customFormat="1" x14ac:dyDescent="0.25">
      <c r="AE88" s="93"/>
      <c r="AF88" s="93"/>
      <c r="AG88" s="93"/>
      <c r="AH88" s="93"/>
      <c r="AI88" s="93"/>
      <c r="AJ88" s="93"/>
      <c r="AK88" s="93"/>
      <c r="AL88" s="93"/>
      <c r="AM88" s="93"/>
      <c r="AN88" s="93"/>
      <c r="AO88" s="93"/>
      <c r="AP88" s="93"/>
      <c r="AQ88" s="93"/>
      <c r="AR88" s="93"/>
      <c r="AS88" s="93"/>
      <c r="AT88" s="93"/>
      <c r="AU88" s="93"/>
      <c r="AV88" s="93"/>
      <c r="AW88" s="93"/>
      <c r="AX88" s="93"/>
      <c r="AY88" s="93"/>
      <c r="AZ88" s="93"/>
      <c r="BA88" s="93"/>
      <c r="BB88" s="93"/>
      <c r="BC88" s="93"/>
      <c r="BD88" s="93"/>
      <c r="BE88" s="50"/>
      <c r="BF88" s="40"/>
      <c r="BG88" s="40" t="s">
        <v>72</v>
      </c>
      <c r="BH88" s="67">
        <v>1997</v>
      </c>
      <c r="BI88" s="60" t="str">
        <f t="shared" si="30"/>
        <v>N/A</v>
      </c>
      <c r="BJ88" s="60" t="str">
        <f t="shared" si="31"/>
        <v>N/A</v>
      </c>
      <c r="BK88" s="40"/>
      <c r="BL88" s="40"/>
      <c r="BM88" s="112">
        <f t="shared" si="32"/>
        <v>0</v>
      </c>
      <c r="BN88" s="112">
        <f t="shared" si="33"/>
        <v>0</v>
      </c>
      <c r="BO88" s="40"/>
      <c r="BP88" s="112">
        <f t="shared" si="34"/>
        <v>0</v>
      </c>
      <c r="BQ88" s="112">
        <f t="shared" si="35"/>
        <v>0</v>
      </c>
      <c r="BR88" s="40"/>
      <c r="BS88" s="40"/>
      <c r="BT88" s="40" t="s">
        <v>72</v>
      </c>
      <c r="BU88" s="67">
        <v>1997</v>
      </c>
      <c r="BV88" s="69" t="str">
        <f t="shared" si="38"/>
        <v>N/A</v>
      </c>
      <c r="BW88" s="40"/>
      <c r="BX88" s="40"/>
      <c r="BY88" s="40"/>
      <c r="BZ88" s="86">
        <f t="shared" si="36"/>
        <v>0</v>
      </c>
      <c r="CA88" s="70">
        <f t="shared" si="37"/>
        <v>0</v>
      </c>
      <c r="CB88" s="40"/>
      <c r="CC88" s="40">
        <v>1</v>
      </c>
      <c r="CD88" s="40"/>
      <c r="CE88" s="50"/>
      <c r="CF88" s="50"/>
      <c r="CG88" s="50"/>
      <c r="CH88" s="50"/>
      <c r="CI88" s="50"/>
      <c r="CJ88" s="50"/>
      <c r="CK88" s="50"/>
      <c r="CL88" s="50"/>
    </row>
    <row r="89" spans="1:90" s="92" customFormat="1" x14ac:dyDescent="0.25">
      <c r="AE89" s="93"/>
      <c r="AF89" s="93"/>
      <c r="AG89" s="93"/>
      <c r="AH89" s="93"/>
      <c r="AI89" s="93"/>
      <c r="AJ89" s="93"/>
      <c r="AK89" s="93"/>
      <c r="AL89" s="93"/>
      <c r="AM89" s="93"/>
      <c r="AN89" s="93"/>
      <c r="AO89" s="93"/>
      <c r="AP89" s="93"/>
      <c r="AQ89" s="93"/>
      <c r="AR89" s="93"/>
      <c r="AS89" s="93"/>
      <c r="AT89" s="93"/>
      <c r="AU89" s="93"/>
      <c r="AV89" s="93"/>
      <c r="AW89" s="93"/>
      <c r="AX89" s="93"/>
      <c r="AY89" s="93"/>
      <c r="AZ89" s="93"/>
      <c r="BA89" s="93"/>
      <c r="BB89" s="93"/>
      <c r="BC89" s="93"/>
      <c r="BD89" s="93"/>
      <c r="BE89" s="50"/>
      <c r="BF89" s="40"/>
      <c r="BG89" s="67" t="s">
        <v>73</v>
      </c>
      <c r="BH89" s="67">
        <v>1998</v>
      </c>
      <c r="BI89" s="60" t="str">
        <f t="shared" si="30"/>
        <v>N/A</v>
      </c>
      <c r="BJ89" s="60" t="str">
        <f t="shared" si="31"/>
        <v>N/A</v>
      </c>
      <c r="BK89" s="40"/>
      <c r="BL89" s="40"/>
      <c r="BM89" s="112">
        <f t="shared" si="32"/>
        <v>0</v>
      </c>
      <c r="BN89" s="112">
        <f t="shared" si="33"/>
        <v>0</v>
      </c>
      <c r="BO89" s="40"/>
      <c r="BP89" s="112">
        <f t="shared" si="34"/>
        <v>0</v>
      </c>
      <c r="BQ89" s="112">
        <f t="shared" si="35"/>
        <v>0</v>
      </c>
      <c r="BR89" s="40"/>
      <c r="BS89" s="40"/>
      <c r="BT89" s="67" t="s">
        <v>73</v>
      </c>
      <c r="BU89" s="67">
        <v>1998</v>
      </c>
      <c r="BV89" s="69" t="str">
        <f t="shared" si="38"/>
        <v>N/A</v>
      </c>
      <c r="BW89" s="40"/>
      <c r="BX89" s="40"/>
      <c r="BY89" s="40"/>
      <c r="BZ89" s="86">
        <f t="shared" si="36"/>
        <v>0</v>
      </c>
      <c r="CA89" s="70">
        <f t="shared" si="37"/>
        <v>0</v>
      </c>
      <c r="CB89" s="40"/>
      <c r="CC89" s="40">
        <v>1</v>
      </c>
      <c r="CD89" s="40"/>
      <c r="CE89" s="50"/>
      <c r="CF89" s="50"/>
      <c r="CG89" s="50"/>
      <c r="CH89" s="50"/>
      <c r="CI89" s="50"/>
      <c r="CJ89" s="50"/>
      <c r="CK89" s="50"/>
      <c r="CL89" s="50"/>
    </row>
    <row r="90" spans="1:90" s="92" customFormat="1" x14ac:dyDescent="0.25">
      <c r="AE90" s="93"/>
      <c r="AF90" s="93"/>
      <c r="AG90" s="93"/>
      <c r="AH90" s="93"/>
      <c r="AI90" s="93"/>
      <c r="AJ90" s="93"/>
      <c r="AK90" s="93"/>
      <c r="AL90" s="93"/>
      <c r="AM90" s="93"/>
      <c r="AN90" s="93"/>
      <c r="AO90" s="93"/>
      <c r="AP90" s="93"/>
      <c r="AQ90" s="93"/>
      <c r="AR90" s="93"/>
      <c r="AS90" s="93"/>
      <c r="AT90" s="93"/>
      <c r="AU90" s="93"/>
      <c r="AV90" s="93"/>
      <c r="AW90" s="93"/>
      <c r="AX90" s="93"/>
      <c r="AY90" s="93"/>
      <c r="AZ90" s="93"/>
      <c r="BA90" s="93"/>
      <c r="BB90" s="93"/>
      <c r="BC90" s="93"/>
      <c r="BD90" s="93"/>
      <c r="BE90" s="50"/>
      <c r="BF90" s="40"/>
      <c r="BG90" s="40" t="s">
        <v>74</v>
      </c>
      <c r="BH90" s="67">
        <v>1999</v>
      </c>
      <c r="BI90" s="60" t="str">
        <f t="shared" si="30"/>
        <v>N/A</v>
      </c>
      <c r="BJ90" s="60" t="str">
        <f t="shared" si="31"/>
        <v>N/A</v>
      </c>
      <c r="BK90" s="40"/>
      <c r="BL90" s="40"/>
      <c r="BM90" s="112" t="e">
        <f t="shared" si="32"/>
        <v>#VALUE!</v>
      </c>
      <c r="BN90" s="112" t="e">
        <f t="shared" si="33"/>
        <v>#VALUE!</v>
      </c>
      <c r="BO90" s="40"/>
      <c r="BP90" s="112" t="e">
        <f t="shared" si="34"/>
        <v>#VALUE!</v>
      </c>
      <c r="BQ90" s="112" t="e">
        <f t="shared" si="35"/>
        <v>#VALUE!</v>
      </c>
      <c r="BR90" s="40"/>
      <c r="BS90" s="40"/>
      <c r="BT90" s="40" t="s">
        <v>74</v>
      </c>
      <c r="BU90" s="67">
        <v>1999</v>
      </c>
      <c r="BV90" s="69" t="str">
        <f t="shared" si="38"/>
        <v>N/A</v>
      </c>
      <c r="BW90" s="40"/>
      <c r="BX90" s="40"/>
      <c r="BY90" s="40"/>
      <c r="BZ90" s="86" t="e">
        <f>V45-W45</f>
        <v>#VALUE!</v>
      </c>
      <c r="CA90" s="70" t="e">
        <f>X45-V45</f>
        <v>#VALUE!</v>
      </c>
      <c r="CB90" s="40"/>
      <c r="CC90" s="40">
        <v>1</v>
      </c>
      <c r="CD90" s="40"/>
      <c r="CE90" s="50"/>
      <c r="CF90" s="50"/>
      <c r="CG90" s="50"/>
      <c r="CH90" s="50"/>
      <c r="CI90" s="50"/>
      <c r="CJ90" s="50"/>
      <c r="CK90" s="50"/>
      <c r="CL90" s="50"/>
    </row>
    <row r="91" spans="1:90" s="92" customFormat="1" x14ac:dyDescent="0.25">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3"/>
      <c r="BE91" s="50"/>
      <c r="BF91" s="40"/>
      <c r="BG91" s="60" t="s">
        <v>75</v>
      </c>
      <c r="BH91" s="67">
        <v>2000</v>
      </c>
      <c r="BI91" s="60" t="str">
        <f t="shared" si="30"/>
        <v>N/A</v>
      </c>
      <c r="BJ91" s="60" t="str">
        <f t="shared" si="31"/>
        <v>N/A</v>
      </c>
      <c r="BK91" s="40"/>
      <c r="BL91" s="40"/>
      <c r="BM91" s="112" t="e">
        <f t="shared" si="32"/>
        <v>#VALUE!</v>
      </c>
      <c r="BN91" s="112" t="e">
        <f t="shared" si="33"/>
        <v>#VALUE!</v>
      </c>
      <c r="BO91" s="40"/>
      <c r="BP91" s="112" t="e">
        <f t="shared" si="34"/>
        <v>#VALUE!</v>
      </c>
      <c r="BQ91" s="112" t="e">
        <f t="shared" si="35"/>
        <v>#VALUE!</v>
      </c>
      <c r="BR91" s="40"/>
      <c r="BS91" s="40"/>
      <c r="BT91" s="60" t="s">
        <v>75</v>
      </c>
      <c r="BU91" s="67">
        <v>2000</v>
      </c>
      <c r="BV91" s="69" t="str">
        <f t="shared" si="38"/>
        <v>N/A</v>
      </c>
      <c r="BW91" s="40"/>
      <c r="BX91" s="40"/>
      <c r="BY91" s="40"/>
      <c r="BZ91" s="86" t="e">
        <f t="shared" si="36"/>
        <v>#VALUE!</v>
      </c>
      <c r="CA91" s="70" t="e">
        <f t="shared" si="37"/>
        <v>#VALUE!</v>
      </c>
      <c r="CB91" s="40"/>
      <c r="CC91" s="40">
        <v>1</v>
      </c>
      <c r="CD91" s="40"/>
      <c r="CE91" s="50"/>
      <c r="CF91" s="50"/>
      <c r="CG91" s="50"/>
      <c r="CH91" s="50"/>
      <c r="CI91" s="50"/>
      <c r="CJ91" s="50"/>
      <c r="CK91" s="50"/>
      <c r="CL91" s="50"/>
    </row>
    <row r="92" spans="1:90" s="92" customFormat="1" x14ac:dyDescent="0.25">
      <c r="AE92" s="93"/>
      <c r="AF92" s="93"/>
      <c r="AG92" s="93"/>
      <c r="AH92" s="93"/>
      <c r="AI92" s="93"/>
      <c r="AJ92" s="93"/>
      <c r="AK92" s="93"/>
      <c r="AL92" s="93"/>
      <c r="AM92" s="93"/>
      <c r="AN92" s="93"/>
      <c r="AO92" s="93"/>
      <c r="AP92" s="93"/>
      <c r="AQ92" s="93"/>
      <c r="AR92" s="93"/>
      <c r="AS92" s="93"/>
      <c r="AT92" s="93"/>
      <c r="AU92" s="93"/>
      <c r="AV92" s="93"/>
      <c r="AW92" s="93"/>
      <c r="AX92" s="93"/>
      <c r="AY92" s="93"/>
      <c r="AZ92" s="93"/>
      <c r="BA92" s="93"/>
      <c r="BB92" s="93"/>
      <c r="BC92" s="93"/>
      <c r="BD92" s="93"/>
      <c r="BE92" s="50"/>
      <c r="BF92" s="40" t="s">
        <v>7</v>
      </c>
      <c r="BG92" s="40" t="s">
        <v>76</v>
      </c>
      <c r="BH92" s="67">
        <v>2001</v>
      </c>
      <c r="BI92" s="60">
        <f t="shared" si="30"/>
        <v>10.6</v>
      </c>
      <c r="BJ92" s="60">
        <f t="shared" si="31"/>
        <v>1</v>
      </c>
      <c r="BK92" s="50"/>
      <c r="BL92" s="50"/>
      <c r="BM92" s="112">
        <f t="shared" si="32"/>
        <v>2.5</v>
      </c>
      <c r="BN92" s="112">
        <f t="shared" si="33"/>
        <v>2.9000000000000004</v>
      </c>
      <c r="BO92" s="50"/>
      <c r="BP92" s="112">
        <f t="shared" si="34"/>
        <v>9.9999999999999978E-2</v>
      </c>
      <c r="BQ92" s="112">
        <f t="shared" si="35"/>
        <v>0.19999999999999996</v>
      </c>
      <c r="BR92" s="50"/>
      <c r="BS92" s="50"/>
      <c r="BT92" s="40" t="s">
        <v>76</v>
      </c>
      <c r="BU92" s="67">
        <v>2001</v>
      </c>
      <c r="BV92" s="69">
        <f t="shared" si="38"/>
        <v>10.45</v>
      </c>
      <c r="BW92" s="50"/>
      <c r="BX92" s="50"/>
      <c r="BY92" s="40"/>
      <c r="BZ92" s="86">
        <f t="shared" si="36"/>
        <v>2.8299999999999992</v>
      </c>
      <c r="CA92" s="70">
        <f t="shared" si="37"/>
        <v>3.8800000000000008</v>
      </c>
      <c r="CB92" s="40"/>
      <c r="CC92" s="40">
        <v>1</v>
      </c>
      <c r="CD92" s="40"/>
      <c r="CE92" s="50"/>
      <c r="CF92" s="50"/>
      <c r="CG92" s="50"/>
      <c r="CH92" s="50"/>
      <c r="CI92" s="50"/>
      <c r="CJ92" s="50"/>
      <c r="CK92" s="50"/>
      <c r="CL92" s="50"/>
    </row>
    <row r="93" spans="1:90" x14ac:dyDescent="0.25">
      <c r="A93" s="92"/>
      <c r="B93" s="92"/>
      <c r="C93" s="92"/>
      <c r="D93" s="92"/>
      <c r="E93" s="92"/>
      <c r="F93" s="92"/>
      <c r="G93" s="92"/>
      <c r="H93" s="92"/>
      <c r="I93" s="92"/>
      <c r="J93" s="92"/>
      <c r="K93" s="92"/>
      <c r="L93" s="92"/>
      <c r="M93" s="92"/>
      <c r="N93" s="92"/>
      <c r="O93" s="92"/>
      <c r="BF93" s="50"/>
      <c r="BG93" s="40" t="s">
        <v>77</v>
      </c>
      <c r="BH93" s="67">
        <v>2002</v>
      </c>
      <c r="BI93" s="60">
        <f t="shared" si="30"/>
        <v>9.8000000000000007</v>
      </c>
      <c r="BJ93" s="60">
        <f t="shared" si="31"/>
        <v>1</v>
      </c>
      <c r="BK93" s="50"/>
      <c r="BL93" s="50"/>
      <c r="BM93" s="112">
        <f t="shared" si="32"/>
        <v>2.3000000000000007</v>
      </c>
      <c r="BN93" s="112">
        <f t="shared" si="33"/>
        <v>2.7999999999999989</v>
      </c>
      <c r="BO93" s="50"/>
      <c r="BP93" s="112">
        <f t="shared" si="34"/>
        <v>0.19999999999999996</v>
      </c>
      <c r="BQ93" s="112">
        <f t="shared" si="35"/>
        <v>0.10000000000000009</v>
      </c>
      <c r="BR93" s="50"/>
      <c r="BS93" s="50"/>
      <c r="BT93" s="40" t="s">
        <v>77</v>
      </c>
      <c r="BU93" s="67">
        <v>2002</v>
      </c>
      <c r="BV93" s="69">
        <f t="shared" si="38"/>
        <v>10.119999999999999</v>
      </c>
      <c r="BW93" s="50"/>
      <c r="BX93" s="50"/>
      <c r="BY93" s="40"/>
      <c r="BZ93" s="86">
        <f t="shared" si="36"/>
        <v>2.7699999999999996</v>
      </c>
      <c r="CA93" s="70">
        <f t="shared" si="37"/>
        <v>3.8200000000000003</v>
      </c>
      <c r="CB93" s="40"/>
      <c r="CC93" s="40">
        <v>1</v>
      </c>
      <c r="CD93" s="40"/>
      <c r="CE93" s="40"/>
      <c r="CF93" s="40"/>
      <c r="CG93" s="40"/>
      <c r="CH93" s="40"/>
      <c r="CI93" s="40"/>
      <c r="CJ93" s="40"/>
      <c r="CK93" s="40"/>
      <c r="CL93" s="40"/>
    </row>
    <row r="94" spans="1:90" x14ac:dyDescent="0.25">
      <c r="A94" s="92"/>
      <c r="B94" s="92"/>
      <c r="C94" s="92"/>
      <c r="D94" s="92"/>
      <c r="E94" s="92"/>
      <c r="F94" s="92"/>
      <c r="G94" s="92"/>
      <c r="H94" s="92"/>
      <c r="I94" s="92"/>
      <c r="J94" s="92"/>
      <c r="K94" s="92"/>
      <c r="L94" s="92"/>
      <c r="M94" s="92"/>
      <c r="N94" s="92"/>
      <c r="O94" s="92"/>
      <c r="BF94" s="50"/>
      <c r="BG94" s="40" t="s">
        <v>78</v>
      </c>
      <c r="BH94" s="67">
        <v>2003</v>
      </c>
      <c r="BI94" s="60">
        <f t="shared" si="30"/>
        <v>9.9</v>
      </c>
      <c r="BJ94" s="60">
        <f t="shared" si="31"/>
        <v>1.1000000000000001</v>
      </c>
      <c r="BK94" s="50"/>
      <c r="BL94" s="50"/>
      <c r="BM94" s="112">
        <f t="shared" si="32"/>
        <v>2.2000000000000002</v>
      </c>
      <c r="BN94" s="112">
        <f t="shared" si="33"/>
        <v>2.7999999999999989</v>
      </c>
      <c r="BO94" s="50"/>
      <c r="BP94" s="112">
        <f t="shared" si="34"/>
        <v>0.20000000000000007</v>
      </c>
      <c r="BQ94" s="112">
        <f t="shared" si="35"/>
        <v>9.9999999999999867E-2</v>
      </c>
      <c r="BR94" s="50"/>
      <c r="BS94" s="50"/>
      <c r="BT94" s="40" t="s">
        <v>78</v>
      </c>
      <c r="BU94" s="67">
        <v>2003</v>
      </c>
      <c r="BV94" s="69">
        <f t="shared" si="38"/>
        <v>9.14</v>
      </c>
      <c r="BW94" s="50"/>
      <c r="BX94" s="50"/>
      <c r="BY94" s="40"/>
      <c r="BZ94" s="86">
        <f t="shared" si="36"/>
        <v>2.41</v>
      </c>
      <c r="CA94" s="70">
        <f t="shared" si="37"/>
        <v>3.26</v>
      </c>
      <c r="CB94" s="40"/>
      <c r="CC94" s="40">
        <v>1</v>
      </c>
      <c r="CD94" s="50"/>
      <c r="CE94" s="40"/>
      <c r="CF94" s="40"/>
      <c r="CG94" s="40"/>
      <c r="CH94" s="40"/>
      <c r="CI94" s="40"/>
      <c r="CJ94" s="40"/>
      <c r="CK94" s="40"/>
      <c r="CL94" s="40"/>
    </row>
    <row r="95" spans="1:90" x14ac:dyDescent="0.25">
      <c r="A95" s="92"/>
      <c r="B95" s="92"/>
      <c r="C95" s="92"/>
      <c r="D95" s="92"/>
      <c r="E95" s="92"/>
      <c r="F95" s="92"/>
      <c r="G95" s="92"/>
      <c r="H95" s="92"/>
      <c r="I95" s="92"/>
      <c r="J95" s="92"/>
      <c r="K95" s="92"/>
      <c r="L95" s="92"/>
      <c r="M95" s="92"/>
      <c r="N95" s="92"/>
      <c r="O95" s="92"/>
      <c r="BF95" s="50"/>
      <c r="BG95" s="40" t="s">
        <v>79</v>
      </c>
      <c r="BH95" s="67">
        <v>2004</v>
      </c>
      <c r="BI95" s="60">
        <f t="shared" si="30"/>
        <v>9.1</v>
      </c>
      <c r="BJ95" s="60">
        <f t="shared" si="31"/>
        <v>1.1000000000000001</v>
      </c>
      <c r="BK95" s="50"/>
      <c r="BL95" s="50"/>
      <c r="BM95" s="112">
        <f t="shared" si="32"/>
        <v>2.1999999999999993</v>
      </c>
      <c r="BN95" s="112">
        <f t="shared" si="33"/>
        <v>2.5</v>
      </c>
      <c r="BO95" s="50"/>
      <c r="BP95" s="112">
        <f t="shared" si="34"/>
        <v>0.10000000000000009</v>
      </c>
      <c r="BQ95" s="112">
        <f t="shared" si="35"/>
        <v>0.19999999999999996</v>
      </c>
      <c r="BR95" s="50"/>
      <c r="BS95" s="50"/>
      <c r="BT95" s="40" t="s">
        <v>79</v>
      </c>
      <c r="BU95" s="67">
        <v>2004</v>
      </c>
      <c r="BV95" s="69">
        <f t="shared" si="38"/>
        <v>7.93</v>
      </c>
      <c r="BW95" s="50"/>
      <c r="BX95" s="50"/>
      <c r="BY95" s="40"/>
      <c r="BZ95" s="86">
        <f t="shared" si="36"/>
        <v>2.13</v>
      </c>
      <c r="CA95" s="70">
        <f t="shared" si="37"/>
        <v>2.91</v>
      </c>
      <c r="CB95" s="40"/>
      <c r="CC95" s="40">
        <v>1</v>
      </c>
      <c r="CD95" s="50"/>
      <c r="CE95" s="40"/>
      <c r="CF95" s="40"/>
      <c r="CG95" s="40"/>
      <c r="CH95" s="40"/>
      <c r="CI95" s="40"/>
      <c r="CJ95" s="40"/>
      <c r="CK95" s="40"/>
      <c r="CL95" s="40"/>
    </row>
    <row r="96" spans="1:90" x14ac:dyDescent="0.25">
      <c r="BF96" s="50"/>
      <c r="BG96" s="40" t="s">
        <v>80</v>
      </c>
      <c r="BH96" s="67">
        <v>2005</v>
      </c>
      <c r="BI96" s="60">
        <f t="shared" si="30"/>
        <v>10.9</v>
      </c>
      <c r="BJ96" s="60">
        <f t="shared" si="31"/>
        <v>1.2</v>
      </c>
      <c r="BK96" s="50"/>
      <c r="BL96" s="50"/>
      <c r="BM96" s="112">
        <f t="shared" si="32"/>
        <v>2.3000000000000007</v>
      </c>
      <c r="BN96" s="112">
        <f t="shared" si="33"/>
        <v>2.6999999999999993</v>
      </c>
      <c r="BO96" s="50"/>
      <c r="BP96" s="112">
        <f t="shared" si="34"/>
        <v>9.9999999999999867E-2</v>
      </c>
      <c r="BQ96" s="112">
        <f t="shared" si="35"/>
        <v>0.19999999999999996</v>
      </c>
      <c r="BR96" s="50"/>
      <c r="BS96" s="50"/>
      <c r="BT96" s="40" t="s">
        <v>80</v>
      </c>
      <c r="BU96" s="67">
        <v>2005</v>
      </c>
      <c r="BV96" s="69">
        <f t="shared" si="38"/>
        <v>8.98</v>
      </c>
      <c r="BW96" s="50"/>
      <c r="BX96" s="50"/>
      <c r="BY96" s="40"/>
      <c r="BZ96" s="86">
        <f t="shared" si="36"/>
        <v>2.25</v>
      </c>
      <c r="CA96" s="70">
        <f t="shared" si="37"/>
        <v>3</v>
      </c>
      <c r="CB96" s="40"/>
      <c r="CC96" s="40">
        <v>1</v>
      </c>
      <c r="CD96" s="50"/>
      <c r="CE96" s="40"/>
      <c r="CF96" s="40"/>
      <c r="CG96" s="40"/>
      <c r="CH96" s="40"/>
      <c r="CI96" s="40"/>
      <c r="CJ96" s="40"/>
      <c r="CK96" s="40"/>
      <c r="CL96" s="40"/>
    </row>
    <row r="97" spans="58:90" x14ac:dyDescent="0.25">
      <c r="BF97" s="50"/>
      <c r="BG97" s="40" t="s">
        <v>81</v>
      </c>
      <c r="BH97" s="67">
        <v>2006</v>
      </c>
      <c r="BI97" s="60">
        <f t="shared" si="30"/>
        <v>10.7</v>
      </c>
      <c r="BJ97" s="60">
        <f t="shared" si="31"/>
        <v>1</v>
      </c>
      <c r="BK97" s="50"/>
      <c r="BL97" s="50"/>
      <c r="BM97" s="112">
        <f t="shared" si="32"/>
        <v>2.1999999999999993</v>
      </c>
      <c r="BN97" s="112">
        <f t="shared" si="33"/>
        <v>2.6000000000000014</v>
      </c>
      <c r="BO97" s="50"/>
      <c r="BP97" s="112">
        <f t="shared" si="34"/>
        <v>9.9999999999999978E-2</v>
      </c>
      <c r="BQ97" s="112">
        <f t="shared" si="35"/>
        <v>0.19999999999999996</v>
      </c>
      <c r="BR97" s="50"/>
      <c r="BS97" s="50"/>
      <c r="BT97" s="40" t="s">
        <v>81</v>
      </c>
      <c r="BU97" s="67">
        <v>2006</v>
      </c>
      <c r="BV97" s="69">
        <f t="shared" si="38"/>
        <v>10.41</v>
      </c>
      <c r="BW97" s="50"/>
      <c r="BX97" s="50"/>
      <c r="BY97" s="40"/>
      <c r="BZ97" s="86">
        <f t="shared" si="36"/>
        <v>2.58</v>
      </c>
      <c r="CA97" s="70">
        <f t="shared" si="37"/>
        <v>3.4299999999999997</v>
      </c>
      <c r="CB97" s="40"/>
      <c r="CC97" s="40">
        <v>1</v>
      </c>
      <c r="CD97" s="50"/>
      <c r="CE97" s="40"/>
      <c r="CF97" s="40"/>
      <c r="CG97" s="40"/>
      <c r="CH97" s="40"/>
      <c r="CI97" s="40"/>
      <c r="CJ97" s="40"/>
      <c r="CK97" s="40"/>
      <c r="CL97" s="40"/>
    </row>
    <row r="98" spans="58:90" x14ac:dyDescent="0.25">
      <c r="BF98" s="50"/>
      <c r="BG98" s="40" t="s">
        <v>82</v>
      </c>
      <c r="BH98" s="67">
        <v>2007</v>
      </c>
      <c r="BI98" s="60">
        <f t="shared" si="30"/>
        <v>10.4</v>
      </c>
      <c r="BJ98" s="60">
        <f t="shared" si="31"/>
        <v>0.9</v>
      </c>
      <c r="BK98" s="50"/>
      <c r="BL98" s="50"/>
      <c r="BM98" s="112">
        <f t="shared" si="32"/>
        <v>2.2000000000000011</v>
      </c>
      <c r="BN98" s="112">
        <f t="shared" si="33"/>
        <v>2.5</v>
      </c>
      <c r="BO98" s="50"/>
      <c r="BP98" s="112">
        <f t="shared" si="34"/>
        <v>0.20000000000000007</v>
      </c>
      <c r="BQ98" s="112">
        <f t="shared" si="35"/>
        <v>9.9999999999999978E-2</v>
      </c>
      <c r="BR98" s="50"/>
      <c r="BS98" s="50"/>
      <c r="BT98" s="40" t="s">
        <v>82</v>
      </c>
      <c r="BU98" s="67">
        <v>2007</v>
      </c>
      <c r="BV98" s="69">
        <f t="shared" si="38"/>
        <v>12.14</v>
      </c>
      <c r="BW98" s="50"/>
      <c r="BX98" s="50"/>
      <c r="BY98" s="50"/>
      <c r="BZ98" s="86">
        <f t="shared" si="36"/>
        <v>2.9800000000000004</v>
      </c>
      <c r="CA98" s="70">
        <f t="shared" si="37"/>
        <v>3.9499999999999993</v>
      </c>
      <c r="CB98" s="50"/>
      <c r="CC98" s="40">
        <v>1</v>
      </c>
      <c r="CD98" s="50"/>
      <c r="CE98" s="40"/>
      <c r="CF98" s="40"/>
      <c r="CG98" s="40"/>
      <c r="CH98" s="40"/>
      <c r="CI98" s="40"/>
      <c r="CJ98" s="40"/>
      <c r="CK98" s="40"/>
      <c r="CL98" s="40"/>
    </row>
    <row r="99" spans="58:90" x14ac:dyDescent="0.25">
      <c r="BG99" s="40" t="s">
        <v>83</v>
      </c>
      <c r="BH99" s="67">
        <v>2008</v>
      </c>
      <c r="BI99" s="60">
        <f t="shared" si="30"/>
        <v>7.1</v>
      </c>
      <c r="BJ99" s="60">
        <f t="shared" si="31"/>
        <v>0.8</v>
      </c>
      <c r="BM99" s="112">
        <f t="shared" si="32"/>
        <v>1.6999999999999993</v>
      </c>
      <c r="BN99" s="112">
        <f t="shared" si="33"/>
        <v>2</v>
      </c>
      <c r="BP99" s="112">
        <f t="shared" si="34"/>
        <v>0.10000000000000009</v>
      </c>
      <c r="BQ99" s="112">
        <f t="shared" si="35"/>
        <v>0.19999999999999996</v>
      </c>
      <c r="BR99" s="40"/>
      <c r="BS99" s="40"/>
      <c r="BT99" s="40" t="s">
        <v>83</v>
      </c>
      <c r="BU99" s="67">
        <v>2008</v>
      </c>
      <c r="BV99" s="69">
        <f t="shared" si="38"/>
        <v>8.4700000000000006</v>
      </c>
      <c r="BW99" s="40"/>
      <c r="BX99" s="40"/>
      <c r="BY99" s="50"/>
      <c r="BZ99" s="86">
        <f t="shared" si="36"/>
        <v>2.3400000000000007</v>
      </c>
      <c r="CA99" s="70">
        <f t="shared" si="37"/>
        <v>3.2199999999999989</v>
      </c>
      <c r="CB99" s="50"/>
      <c r="CC99" s="40">
        <v>1</v>
      </c>
      <c r="CD99" s="50"/>
      <c r="CE99" s="40"/>
      <c r="CF99" s="40"/>
      <c r="CG99" s="40"/>
      <c r="CH99" s="40"/>
      <c r="CI99" s="40"/>
      <c r="CJ99" s="40"/>
      <c r="CK99" s="40"/>
      <c r="CL99" s="40"/>
    </row>
    <row r="100" spans="58:90" x14ac:dyDescent="0.25">
      <c r="BG100" s="40" t="s">
        <v>84</v>
      </c>
      <c r="BH100" s="67">
        <v>2009</v>
      </c>
      <c r="BI100" s="60">
        <f t="shared" si="30"/>
        <v>6</v>
      </c>
      <c r="BJ100" s="60">
        <f t="shared" si="31"/>
        <v>0.7</v>
      </c>
      <c r="BM100" s="112">
        <f t="shared" si="32"/>
        <v>1.5</v>
      </c>
      <c r="BN100" s="112">
        <f t="shared" si="33"/>
        <v>1.9000000000000004</v>
      </c>
      <c r="BP100" s="112">
        <f t="shared" si="34"/>
        <v>9.9999999999999978E-2</v>
      </c>
      <c r="BQ100" s="112">
        <f t="shared" si="35"/>
        <v>0.20000000000000007</v>
      </c>
      <c r="BR100" s="40"/>
      <c r="BS100" s="40"/>
      <c r="BT100" s="40" t="s">
        <v>84</v>
      </c>
      <c r="BU100" s="67">
        <v>2009</v>
      </c>
      <c r="BV100" s="69">
        <f t="shared" si="38"/>
        <v>8.07</v>
      </c>
      <c r="BW100" s="40"/>
      <c r="BX100" s="40"/>
      <c r="BY100" s="50"/>
      <c r="BZ100" s="86">
        <f t="shared" si="36"/>
        <v>2.4000000000000004</v>
      </c>
      <c r="CA100" s="70">
        <f t="shared" si="37"/>
        <v>3.41</v>
      </c>
      <c r="CB100" s="50"/>
      <c r="CC100" s="40">
        <v>1</v>
      </c>
      <c r="CD100" s="50"/>
      <c r="CE100" s="40"/>
      <c r="CF100" s="40"/>
      <c r="CG100" s="40"/>
      <c r="CH100" s="40"/>
      <c r="CI100" s="40"/>
      <c r="CJ100" s="40"/>
      <c r="CK100" s="40"/>
      <c r="CL100" s="40"/>
    </row>
    <row r="101" spans="58:90" x14ac:dyDescent="0.25">
      <c r="BG101" s="60" t="s">
        <v>85</v>
      </c>
      <c r="BH101" s="67">
        <v>2010</v>
      </c>
      <c r="BI101" s="60">
        <f t="shared" si="30"/>
        <v>5.9</v>
      </c>
      <c r="BJ101" s="60">
        <f t="shared" si="31"/>
        <v>0.7</v>
      </c>
      <c r="BM101" s="112">
        <f t="shared" si="32"/>
        <v>1.5</v>
      </c>
      <c r="BN101" s="112">
        <f t="shared" si="33"/>
        <v>1.7999999999999998</v>
      </c>
      <c r="BP101" s="112">
        <f t="shared" si="34"/>
        <v>9.9999999999999978E-2</v>
      </c>
      <c r="BQ101" s="112">
        <f t="shared" si="35"/>
        <v>0.10000000000000009</v>
      </c>
      <c r="BR101" s="40"/>
      <c r="BS101" s="40"/>
      <c r="BT101" s="60" t="s">
        <v>85</v>
      </c>
      <c r="BU101" s="67">
        <v>2010</v>
      </c>
      <c r="BV101" s="69">
        <f t="shared" si="38"/>
        <v>8.7100000000000009</v>
      </c>
      <c r="BW101" s="40"/>
      <c r="BX101" s="40"/>
      <c r="BY101" s="50"/>
      <c r="BZ101" s="86">
        <f t="shared" si="36"/>
        <v>2.7000000000000011</v>
      </c>
      <c r="CA101" s="70">
        <f t="shared" si="37"/>
        <v>3.9299999999999997</v>
      </c>
      <c r="CB101" s="50"/>
      <c r="CC101" s="40">
        <v>1</v>
      </c>
      <c r="CD101" s="50"/>
      <c r="CE101" s="40"/>
      <c r="CF101" s="40"/>
      <c r="CG101" s="40"/>
      <c r="CH101" s="40"/>
      <c r="CI101" s="40"/>
      <c r="CJ101" s="40"/>
      <c r="CK101" s="40"/>
      <c r="CL101" s="40"/>
    </row>
    <row r="102" spans="58:90" x14ac:dyDescent="0.25">
      <c r="BG102" s="40" t="s">
        <v>86</v>
      </c>
      <c r="BH102" s="67">
        <v>2011</v>
      </c>
      <c r="BI102" s="60">
        <f t="shared" si="30"/>
        <v>6.2</v>
      </c>
      <c r="BJ102" s="60">
        <f t="shared" si="31"/>
        <v>0.6</v>
      </c>
      <c r="BM102" s="112">
        <f t="shared" si="32"/>
        <v>1.5</v>
      </c>
      <c r="BN102" s="112">
        <f t="shared" si="33"/>
        <v>1.8999999999999995</v>
      </c>
      <c r="BP102" s="112">
        <f t="shared" si="34"/>
        <v>9.9999999999999978E-2</v>
      </c>
      <c r="BQ102" s="112">
        <f t="shared" si="35"/>
        <v>9.9999999999999978E-2</v>
      </c>
      <c r="BR102" s="40"/>
      <c r="BS102" s="40"/>
      <c r="BT102" s="40" t="s">
        <v>86</v>
      </c>
      <c r="BU102" s="67">
        <v>2011</v>
      </c>
      <c r="BV102" s="69">
        <f t="shared" si="38"/>
        <v>11.1</v>
      </c>
      <c r="BW102" s="40"/>
      <c r="BX102" s="40"/>
      <c r="BY102" s="50"/>
      <c r="BZ102" s="86">
        <f t="shared" si="36"/>
        <v>3.4299999999999997</v>
      </c>
      <c r="CA102" s="70">
        <f t="shared" si="37"/>
        <v>4.9500000000000011</v>
      </c>
      <c r="CB102" s="50"/>
      <c r="CC102" s="40">
        <v>1</v>
      </c>
      <c r="CD102" s="40"/>
      <c r="CE102" s="40"/>
      <c r="CF102" s="40"/>
      <c r="CG102" s="40"/>
      <c r="CH102" s="40"/>
      <c r="CI102" s="40"/>
      <c r="CJ102" s="40"/>
      <c r="CK102" s="40"/>
      <c r="CL102" s="40"/>
    </row>
    <row r="103" spans="58:90" x14ac:dyDescent="0.25">
      <c r="BG103" s="67" t="s">
        <v>87</v>
      </c>
      <c r="BH103" s="67">
        <v>2012</v>
      </c>
      <c r="BI103" s="60" t="str">
        <f t="shared" si="30"/>
        <v>N/A</v>
      </c>
      <c r="BJ103" s="60" t="str">
        <f t="shared" si="31"/>
        <v>N/A</v>
      </c>
      <c r="BM103" s="112">
        <f t="shared" si="32"/>
        <v>0</v>
      </c>
      <c r="BN103" s="112">
        <f t="shared" si="33"/>
        <v>0</v>
      </c>
      <c r="BP103" s="112">
        <f t="shared" si="34"/>
        <v>0</v>
      </c>
      <c r="BQ103" s="112">
        <f t="shared" si="35"/>
        <v>0</v>
      </c>
      <c r="BR103" s="40"/>
      <c r="BS103" s="40"/>
      <c r="BT103" s="67" t="s">
        <v>87</v>
      </c>
      <c r="BU103" s="67">
        <v>2012</v>
      </c>
      <c r="BV103" s="69" t="str">
        <f t="shared" si="38"/>
        <v>N/A</v>
      </c>
      <c r="BW103" s="40"/>
      <c r="BX103" s="40"/>
      <c r="BY103" s="50"/>
      <c r="BZ103" s="86">
        <f t="shared" si="36"/>
        <v>0</v>
      </c>
      <c r="CA103" s="70">
        <f t="shared" si="37"/>
        <v>0</v>
      </c>
      <c r="CB103" s="50"/>
      <c r="CC103" s="40">
        <v>1</v>
      </c>
      <c r="CD103" s="40"/>
      <c r="CE103" s="40"/>
      <c r="CF103" s="40"/>
      <c r="CG103" s="40"/>
      <c r="CH103" s="40"/>
      <c r="CI103" s="40"/>
      <c r="CJ103" s="40"/>
      <c r="CK103" s="40"/>
      <c r="CL103" s="40"/>
    </row>
    <row r="104" spans="58:90" x14ac:dyDescent="0.25">
      <c r="BG104" s="40" t="s">
        <v>106</v>
      </c>
      <c r="BH104" s="67">
        <v>2013</v>
      </c>
      <c r="BI104" s="60" t="str">
        <f t="shared" si="30"/>
        <v>N/A</v>
      </c>
      <c r="BJ104" s="60" t="str">
        <f t="shared" si="31"/>
        <v>N/A</v>
      </c>
      <c r="BM104" s="112">
        <f t="shared" si="32"/>
        <v>0</v>
      </c>
      <c r="BN104" s="112">
        <f t="shared" si="33"/>
        <v>0</v>
      </c>
      <c r="BP104" s="112">
        <f t="shared" si="34"/>
        <v>0</v>
      </c>
      <c r="BQ104" s="112">
        <f t="shared" si="35"/>
        <v>0</v>
      </c>
      <c r="BR104" s="40"/>
      <c r="BS104" s="40"/>
      <c r="BT104" s="40" t="s">
        <v>106</v>
      </c>
      <c r="BU104" s="67">
        <v>2013</v>
      </c>
      <c r="BV104" s="69" t="str">
        <f t="shared" si="38"/>
        <v>N/A</v>
      </c>
      <c r="BW104" s="40"/>
      <c r="BX104" s="40"/>
      <c r="BY104" s="50"/>
      <c r="BZ104" s="86">
        <f t="shared" si="36"/>
        <v>0</v>
      </c>
      <c r="CA104" s="70">
        <f t="shared" si="37"/>
        <v>0</v>
      </c>
      <c r="CB104" s="50"/>
      <c r="CC104" s="40">
        <v>1</v>
      </c>
      <c r="CD104" s="40"/>
      <c r="CE104" s="40"/>
      <c r="CF104" s="40"/>
      <c r="CG104" s="40"/>
      <c r="CH104" s="40"/>
      <c r="CI104" s="40"/>
      <c r="CJ104" s="40"/>
      <c r="CK104" s="40"/>
      <c r="CL104" s="40"/>
    </row>
    <row r="105" spans="58:90" x14ac:dyDescent="0.25">
      <c r="BG105" s="60" t="s">
        <v>107</v>
      </c>
      <c r="BH105" s="67">
        <v>2014</v>
      </c>
      <c r="BI105" s="60" t="str">
        <f t="shared" si="30"/>
        <v>N/A</v>
      </c>
      <c r="BJ105" s="60" t="str">
        <f t="shared" si="31"/>
        <v>N/A</v>
      </c>
      <c r="BM105" s="112">
        <f t="shared" si="32"/>
        <v>0</v>
      </c>
      <c r="BN105" s="112">
        <f t="shared" si="33"/>
        <v>0</v>
      </c>
      <c r="BP105" s="112">
        <f t="shared" si="34"/>
        <v>0</v>
      </c>
      <c r="BQ105" s="112">
        <f t="shared" si="35"/>
        <v>0</v>
      </c>
      <c r="BR105" s="40"/>
      <c r="BS105" s="40"/>
      <c r="BT105" s="60" t="s">
        <v>107</v>
      </c>
      <c r="BU105" s="67">
        <v>2014</v>
      </c>
      <c r="BV105" s="69" t="str">
        <f t="shared" si="38"/>
        <v>N/A</v>
      </c>
      <c r="BW105" s="40"/>
      <c r="BX105" s="40"/>
      <c r="BY105" s="50"/>
      <c r="BZ105" s="86">
        <f t="shared" si="36"/>
        <v>0</v>
      </c>
      <c r="CA105" s="70">
        <f t="shared" si="37"/>
        <v>0</v>
      </c>
      <c r="CB105" s="50"/>
      <c r="CC105" s="40">
        <v>1</v>
      </c>
      <c r="CD105" s="40"/>
      <c r="CE105" s="40"/>
      <c r="CF105" s="40"/>
      <c r="CG105" s="40"/>
      <c r="CH105" s="40"/>
      <c r="CI105" s="40"/>
      <c r="CJ105" s="40"/>
      <c r="CK105" s="40"/>
      <c r="CL105" s="40"/>
    </row>
    <row r="106" spans="58:90" x14ac:dyDescent="0.25">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row>
    <row r="107" spans="58:90" x14ac:dyDescent="0.25">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row>
  </sheetData>
  <sheetProtection selectLockedCells="1" selectUnlockedCells="1"/>
  <mergeCells count="18">
    <mergeCell ref="V45:X45"/>
    <mergeCell ref="D45:F45"/>
    <mergeCell ref="G45:I45"/>
    <mergeCell ref="J45:L45"/>
    <mergeCell ref="M45:O45"/>
    <mergeCell ref="S45:U45"/>
    <mergeCell ref="V35:X35"/>
    <mergeCell ref="D35:F35"/>
    <mergeCell ref="G35:I35"/>
    <mergeCell ref="S35:U35"/>
    <mergeCell ref="J35:L35"/>
    <mergeCell ref="M35:O35"/>
    <mergeCell ref="S40:U40"/>
    <mergeCell ref="V40:X40"/>
    <mergeCell ref="D40:F40"/>
    <mergeCell ref="G40:I40"/>
    <mergeCell ref="J40:L40"/>
    <mergeCell ref="M40:O40"/>
  </mergeCells>
  <conditionalFormatting sqref="D63:F70 E37:F39 H37:I39 K37:L39 N37:O39 E42:F44 H42:I44 K42:L44 N42:O44 T42:U44 W42:X44 W47:X60 T47:U60 N47:O62 K47:L62 H47:I62 E47:F62">
    <cfRule type="expression" dxfId="7" priority="8">
      <formula>IF($BH$4=1, VALUE(FIXED($D$40:$F$70,1)),0)</formula>
    </cfRule>
  </conditionalFormatting>
  <conditionalFormatting sqref="V37 S42:S44 V42:V44 BV58:BV105 V47:V57 S47:S57 S60 V60">
    <cfRule type="expression" dxfId="6" priority="7">
      <formula>IF($BE$4=1, VALUE(FIXED($D$42:$F$85,1)),0)</formula>
    </cfRule>
  </conditionalFormatting>
  <conditionalFormatting sqref="S37">
    <cfRule type="expression" dxfId="5" priority="6">
      <formula>IF($BE$4=1, VALUE(FIXED($D$42:$F$85,1)),0)</formula>
    </cfRule>
  </conditionalFormatting>
  <conditionalFormatting sqref="T37">
    <cfRule type="expression" dxfId="4" priority="5">
      <formula>IF($BH$4=1, VALUE(FIXED($D$40:$F$70,1)),0)</formula>
    </cfRule>
  </conditionalFormatting>
  <conditionalFormatting sqref="U37">
    <cfRule type="expression" dxfId="3" priority="4">
      <formula>IF($BH$4=1, VALUE(FIXED($D$40:$F$70,1)),0)</formula>
    </cfRule>
  </conditionalFormatting>
  <conditionalFormatting sqref="W37">
    <cfRule type="expression" dxfId="2" priority="3">
      <formula>IF($BH$4=1, VALUE(FIXED($D$40:$F$70,1)),0)</formula>
    </cfRule>
  </conditionalFormatting>
  <conditionalFormatting sqref="X37">
    <cfRule type="expression" dxfId="1" priority="2">
      <formula>IF($BH$4=1, VALUE(FIXED($D$40:$F$70,1)),0)</formula>
    </cfRule>
  </conditionalFormatting>
  <conditionalFormatting sqref="BV33:BV56">
    <cfRule type="expression" dxfId="0" priority="1">
      <formula>IF($BE$4=1, VALUE(FIXED($D$42:$F$85,1)),0)</formula>
    </cfRule>
  </conditionalFormatting>
  <pageMargins left="0.7" right="0.7" top="0.75" bottom="0.75" header="0.3" footer="0.3"/>
  <pageSetup paperSize="9" scale="56" orientation="landscape" r:id="rId1"/>
  <rowBreaks count="1" manualBreakCount="1">
    <brk id="54"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Drop Down 1">
              <controlPr locked="0" defaultSize="0" autoLine="0" autoPict="0">
                <anchor moveWithCells="1">
                  <from>
                    <xdr:col>4</xdr:col>
                    <xdr:colOff>350520</xdr:colOff>
                    <xdr:row>3</xdr:row>
                    <xdr:rowOff>0</xdr:rowOff>
                  </from>
                  <to>
                    <xdr:col>13</xdr:col>
                    <xdr:colOff>68580</xdr:colOff>
                    <xdr:row>4</xdr:row>
                    <xdr:rowOff>22860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65"/>
  <sheetViews>
    <sheetView zoomScaleNormal="100" workbookViewId="0">
      <selection activeCell="A7" sqref="A7"/>
    </sheetView>
  </sheetViews>
  <sheetFormatPr defaultRowHeight="13.2" x14ac:dyDescent="0.25"/>
  <cols>
    <col min="1" max="1" width="108.5546875" bestFit="1" customWidth="1"/>
    <col min="2" max="2" width="5" bestFit="1" customWidth="1"/>
    <col min="3" max="3" width="95.109375" bestFit="1" customWidth="1"/>
    <col min="4" max="4" width="4" bestFit="1" customWidth="1"/>
    <col min="5" max="5" width="8.5546875" bestFit="1" customWidth="1"/>
    <col min="6" max="11" width="12" bestFit="1" customWidth="1"/>
  </cols>
  <sheetData>
    <row r="1" spans="1:12" x14ac:dyDescent="0.25">
      <c r="A1" s="1" t="s">
        <v>10</v>
      </c>
      <c r="B1" s="1" t="s">
        <v>0</v>
      </c>
      <c r="C1" s="1" t="s">
        <v>1</v>
      </c>
      <c r="D1" s="1" t="s">
        <v>2</v>
      </c>
      <c r="E1" s="1" t="s">
        <v>3</v>
      </c>
      <c r="F1" s="1" t="s">
        <v>28</v>
      </c>
      <c r="G1" s="1" t="s">
        <v>4</v>
      </c>
      <c r="H1" s="1" t="s">
        <v>29</v>
      </c>
      <c r="I1" s="1" t="s">
        <v>31</v>
      </c>
      <c r="J1" s="1" t="s">
        <v>30</v>
      </c>
      <c r="K1" s="1" t="s">
        <v>32</v>
      </c>
      <c r="L1" s="1"/>
    </row>
    <row r="2" spans="1:12" x14ac:dyDescent="0.25">
      <c r="A2" t="str">
        <f t="shared" ref="A2:A21" si="0">B2&amp;C2&amp;D2&amp;E2</f>
        <v>2001All revascularisation (coronary artery bypass graft (CABG) and angioplasty) heart disease procedures, 35+ yearsTMaori</v>
      </c>
      <c r="B2" s="7">
        <v>2001</v>
      </c>
      <c r="C2" s="7" t="s">
        <v>109</v>
      </c>
      <c r="D2" s="7" t="s">
        <v>70</v>
      </c>
      <c r="E2" s="7" t="s">
        <v>9</v>
      </c>
      <c r="F2" s="8">
        <v>126.25245602181404</v>
      </c>
      <c r="G2" s="8">
        <v>135.77854559757748</v>
      </c>
      <c r="H2" s="8">
        <v>145.83293270190853</v>
      </c>
      <c r="I2" s="8">
        <v>0.73122967114524173</v>
      </c>
      <c r="J2" s="8">
        <v>0.7873203033258942</v>
      </c>
      <c r="K2" s="8">
        <v>0.84771349480162794</v>
      </c>
    </row>
    <row r="3" spans="1:12" x14ac:dyDescent="0.25">
      <c r="A3" t="str">
        <f t="shared" si="0"/>
        <v>2002All revascularisation (coronary artery bypass graft (CABG) and angioplasty) heart disease procedures, 35+ yearsTMaori</v>
      </c>
      <c r="B3" s="7">
        <v>2002</v>
      </c>
      <c r="C3" s="7" t="s">
        <v>109</v>
      </c>
      <c r="D3" s="7" t="s">
        <v>70</v>
      </c>
      <c r="E3" s="7" t="s">
        <v>9</v>
      </c>
      <c r="F3" s="8">
        <v>136.34846456860842</v>
      </c>
      <c r="G3" s="8">
        <v>146.023780059513</v>
      </c>
      <c r="H3" s="8">
        <v>156.20445363501372</v>
      </c>
      <c r="I3" s="8">
        <v>0.78082435080634172</v>
      </c>
      <c r="J3" s="8">
        <v>0.8373835073652226</v>
      </c>
      <c r="K3" s="8">
        <v>0.89803953691141292</v>
      </c>
    </row>
    <row r="4" spans="1:12" x14ac:dyDescent="0.25">
      <c r="A4" t="str">
        <f t="shared" si="0"/>
        <v>2003All revascularisation (coronary artery bypass graft (CABG) and angioplasty) heart disease procedures, 35+ yearsTMaori</v>
      </c>
      <c r="B4" s="7">
        <v>2003</v>
      </c>
      <c r="C4" s="7" t="s">
        <v>109</v>
      </c>
      <c r="D4" s="7" t="s">
        <v>70</v>
      </c>
      <c r="E4" s="7" t="s">
        <v>9</v>
      </c>
      <c r="F4" s="8">
        <v>143.65278938290922</v>
      </c>
      <c r="G4" s="8">
        <v>153.37353463741229</v>
      </c>
      <c r="H4" s="8">
        <v>163.57897295399161</v>
      </c>
      <c r="I4" s="8">
        <v>0.82804766762561688</v>
      </c>
      <c r="J4" s="8">
        <v>0.88548446402965642</v>
      </c>
      <c r="K4" s="8">
        <v>0.94690531317623761</v>
      </c>
    </row>
    <row r="5" spans="1:12" x14ac:dyDescent="0.25">
      <c r="A5" t="str">
        <f t="shared" si="0"/>
        <v>2004All revascularisation (coronary artery bypass graft (CABG) and angioplasty) heart disease procedures, 35+ yearsTMaori</v>
      </c>
      <c r="B5" s="7">
        <v>2004</v>
      </c>
      <c r="C5" s="7" t="s">
        <v>109</v>
      </c>
      <c r="D5" s="7" t="s">
        <v>70</v>
      </c>
      <c r="E5" s="7" t="s">
        <v>9</v>
      </c>
      <c r="F5" s="8">
        <v>145.1486486779292</v>
      </c>
      <c r="G5" s="8">
        <v>154.729035269344</v>
      </c>
      <c r="H5" s="8">
        <v>164.77561829242086</v>
      </c>
      <c r="I5" s="8">
        <v>0.89057388997321718</v>
      </c>
      <c r="J5" s="8">
        <v>0.9511260223529816</v>
      </c>
      <c r="K5" s="8">
        <v>1.015795231122496</v>
      </c>
    </row>
    <row r="6" spans="1:12" x14ac:dyDescent="0.25">
      <c r="A6" t="str">
        <f t="shared" si="0"/>
        <v>2005All revascularisation (coronary artery bypass graft (CABG) and angioplasty) heart disease procedures, 35+ yearsTMaori</v>
      </c>
      <c r="B6" s="7">
        <v>2005</v>
      </c>
      <c r="C6" s="7" t="s">
        <v>109</v>
      </c>
      <c r="D6" s="7" t="s">
        <v>70</v>
      </c>
      <c r="E6" s="7" t="s">
        <v>9</v>
      </c>
      <c r="F6" s="8">
        <v>140.85068855603097</v>
      </c>
      <c r="G6" s="8">
        <v>150.08277795655471</v>
      </c>
      <c r="H6" s="8">
        <v>159.76105903584323</v>
      </c>
      <c r="I6" s="8">
        <v>0.912357577429876</v>
      </c>
      <c r="J6" s="8">
        <v>0.97415113894836436</v>
      </c>
      <c r="K6" s="8">
        <v>1.0401299501316781</v>
      </c>
    </row>
    <row r="7" spans="1:12" x14ac:dyDescent="0.25">
      <c r="A7" t="str">
        <f t="shared" si="0"/>
        <v>2006All revascularisation (coronary artery bypass graft (CABG) and angioplasty) heart disease procedures, 35+ yearsTMaori</v>
      </c>
      <c r="B7" s="7">
        <v>2006</v>
      </c>
      <c r="C7" s="7" t="s">
        <v>109</v>
      </c>
      <c r="D7" s="7" t="s">
        <v>70</v>
      </c>
      <c r="E7" s="7" t="s">
        <v>9</v>
      </c>
      <c r="F7" s="8">
        <v>140.10201327074313</v>
      </c>
      <c r="G7" s="8">
        <v>149.1229803803063</v>
      </c>
      <c r="H7" s="8">
        <v>158.57240238794182</v>
      </c>
      <c r="I7" s="8">
        <v>0.95381035991595708</v>
      </c>
      <c r="J7" s="8">
        <v>1.0175257745433455</v>
      </c>
      <c r="K7" s="8">
        <v>1.0854974378253384</v>
      </c>
    </row>
    <row r="8" spans="1:12" x14ac:dyDescent="0.25">
      <c r="A8" t="str">
        <f t="shared" si="0"/>
        <v>2007All revascularisation (coronary artery bypass graft (CABG) and angioplasty) heart disease procedures, 35+ yearsTMaori</v>
      </c>
      <c r="B8" s="7">
        <v>2007</v>
      </c>
      <c r="C8" s="7" t="s">
        <v>109</v>
      </c>
      <c r="D8" s="7" t="s">
        <v>70</v>
      </c>
      <c r="E8" s="7" t="s">
        <v>9</v>
      </c>
      <c r="F8" s="8">
        <v>140.31265210287694</v>
      </c>
      <c r="G8" s="8">
        <v>149.14049836058444</v>
      </c>
      <c r="H8" s="8">
        <v>158.3782310081296</v>
      </c>
      <c r="I8" s="8">
        <v>0.94992625491799954</v>
      </c>
      <c r="J8" s="8">
        <v>1.0120413748292403</v>
      </c>
      <c r="K8" s="8">
        <v>1.0782181659508645</v>
      </c>
    </row>
    <row r="9" spans="1:12" x14ac:dyDescent="0.25">
      <c r="A9" t="str">
        <f t="shared" si="0"/>
        <v>2008All revascularisation (coronary artery bypass graft (CABG) and angioplasty) heart disease procedures, 35+ yearsTMaori</v>
      </c>
      <c r="B9" s="7">
        <v>2008</v>
      </c>
      <c r="C9" s="7" t="s">
        <v>109</v>
      </c>
      <c r="D9" s="7" t="s">
        <v>70</v>
      </c>
      <c r="E9" s="7" t="s">
        <v>9</v>
      </c>
      <c r="F9" s="8">
        <v>142.91998098877804</v>
      </c>
      <c r="G9" s="8">
        <v>151.64131570665234</v>
      </c>
      <c r="H9" s="8">
        <v>160.75564872232721</v>
      </c>
      <c r="I9" s="8">
        <v>1.002344274105216</v>
      </c>
      <c r="J9" s="8">
        <v>1.0662273183785971</v>
      </c>
      <c r="K9" s="8">
        <v>1.1341818612887893</v>
      </c>
    </row>
    <row r="10" spans="1:12" x14ac:dyDescent="0.25">
      <c r="A10" t="str">
        <f t="shared" si="0"/>
        <v>2009All revascularisation (coronary artery bypass graft (CABG) and angioplasty) heart disease procedures, 35+ yearsTMaori</v>
      </c>
      <c r="B10" s="7">
        <v>2009</v>
      </c>
      <c r="C10" s="7" t="s">
        <v>109</v>
      </c>
      <c r="D10" s="7" t="s">
        <v>70</v>
      </c>
      <c r="E10" s="7" t="s">
        <v>9</v>
      </c>
      <c r="F10" s="8">
        <v>150.13221814643057</v>
      </c>
      <c r="G10" s="8">
        <v>158.84816975729845</v>
      </c>
      <c r="H10" s="8">
        <v>167.93813916435008</v>
      </c>
      <c r="I10" s="8">
        <v>1.080406948100759</v>
      </c>
      <c r="J10" s="8">
        <v>1.1463608476931522</v>
      </c>
      <c r="K10" s="8">
        <v>1.2163409310111222</v>
      </c>
    </row>
    <row r="11" spans="1:12" x14ac:dyDescent="0.25">
      <c r="A11" t="str">
        <f t="shared" si="0"/>
        <v>2010All revascularisation (coronary artery bypass graft (CABG) and angioplasty) heart disease procedures, 35+ yearsTMaori</v>
      </c>
      <c r="B11" s="7">
        <v>2010</v>
      </c>
      <c r="C11" s="7" t="s">
        <v>109</v>
      </c>
      <c r="D11" s="7" t="s">
        <v>70</v>
      </c>
      <c r="E11" s="7" t="s">
        <v>9</v>
      </c>
      <c r="F11" s="8">
        <v>158.05159688018446</v>
      </c>
      <c r="G11" s="8">
        <v>166.80312150867553</v>
      </c>
      <c r="H11" s="8">
        <v>175.91314222459789</v>
      </c>
      <c r="I11" s="8">
        <v>1.1274767638803493</v>
      </c>
      <c r="J11" s="8">
        <v>1.1935059342178242</v>
      </c>
      <c r="K11" s="8">
        <v>1.2634020146993719</v>
      </c>
    </row>
    <row r="12" spans="1:12" x14ac:dyDescent="0.25">
      <c r="A12" t="str">
        <f t="shared" si="0"/>
        <v>2011All revascularisation (coronary artery bypass graft (CABG) and angioplasty) heart disease procedures, 35+ yearsTMaori</v>
      </c>
      <c r="B12" s="7">
        <v>2011</v>
      </c>
      <c r="C12" s="7" t="s">
        <v>109</v>
      </c>
      <c r="D12" s="7" t="s">
        <v>70</v>
      </c>
      <c r="E12" s="7" t="s">
        <v>9</v>
      </c>
      <c r="F12" s="8">
        <v>156.24862952862841</v>
      </c>
      <c r="G12" s="8">
        <v>164.77385350742691</v>
      </c>
      <c r="H12" s="8">
        <v>173.64328927327335</v>
      </c>
      <c r="I12" s="8">
        <v>1.1392720834504966</v>
      </c>
      <c r="J12" s="8">
        <v>1.2052741956241226</v>
      </c>
      <c r="K12" s="8">
        <v>1.275100046546956</v>
      </c>
    </row>
    <row r="13" spans="1:12" x14ac:dyDescent="0.25">
      <c r="A13" t="str">
        <f t="shared" si="0"/>
        <v>2001All revascularisation (coronary artery bypass graft (CABG) and angioplasty) heart disease procedures, 35+ yearsTnonMaori</v>
      </c>
      <c r="B13" s="7">
        <v>2001</v>
      </c>
      <c r="C13" s="7" t="s">
        <v>109</v>
      </c>
      <c r="D13" s="7" t="s">
        <v>70</v>
      </c>
      <c r="E13" s="7" t="s">
        <v>68</v>
      </c>
      <c r="F13" s="8">
        <v>169.39877798643562</v>
      </c>
      <c r="G13" s="8">
        <v>172.45655297342802</v>
      </c>
      <c r="H13" s="8">
        <v>175.55566512168002</v>
      </c>
      <c r="I13" s="8"/>
      <c r="J13" s="8"/>
      <c r="K13" s="8"/>
    </row>
    <row r="14" spans="1:12" x14ac:dyDescent="0.25">
      <c r="A14" t="str">
        <f t="shared" si="0"/>
        <v>2002All revascularisation (coronary artery bypass graft (CABG) and angioplasty) heart disease procedures, 35+ yearsTnonMaori</v>
      </c>
      <c r="B14" s="7">
        <v>2002</v>
      </c>
      <c r="C14" s="7" t="s">
        <v>109</v>
      </c>
      <c r="D14" s="7" t="s">
        <v>70</v>
      </c>
      <c r="E14" s="7" t="s">
        <v>68</v>
      </c>
      <c r="F14" s="8">
        <v>171.35122951740067</v>
      </c>
      <c r="G14" s="8">
        <v>174.3810079553252</v>
      </c>
      <c r="H14" s="8">
        <v>177.45091254419253</v>
      </c>
      <c r="I14" s="8"/>
      <c r="J14" s="8"/>
      <c r="K14" s="8"/>
    </row>
    <row r="15" spans="1:12" x14ac:dyDescent="0.25">
      <c r="A15" t="str">
        <f t="shared" si="0"/>
        <v>2003All revascularisation (coronary artery bypass graft (CABG) and angioplasty) heart disease procedures, 35+ yearsTnonMaori</v>
      </c>
      <c r="B15" s="7">
        <v>2003</v>
      </c>
      <c r="C15" s="7" t="s">
        <v>109</v>
      </c>
      <c r="D15" s="7" t="s">
        <v>70</v>
      </c>
      <c r="E15" s="7" t="s">
        <v>68</v>
      </c>
      <c r="F15" s="8">
        <v>170.23018653410227</v>
      </c>
      <c r="G15" s="8">
        <v>173.20861163327598</v>
      </c>
      <c r="H15" s="8">
        <v>176.22607193497447</v>
      </c>
      <c r="I15" s="8"/>
      <c r="J15" s="8"/>
      <c r="K15" s="8"/>
    </row>
    <row r="16" spans="1:12" x14ac:dyDescent="0.25">
      <c r="A16" t="str">
        <f t="shared" si="0"/>
        <v>2004All revascularisation (coronary artery bypass graft (CABG) and angioplasty) heart disease procedures, 35+ yearsTnonMaori</v>
      </c>
      <c r="B16" s="7">
        <v>2004</v>
      </c>
      <c r="C16" s="7" t="s">
        <v>109</v>
      </c>
      <c r="D16" s="7" t="s">
        <v>70</v>
      </c>
      <c r="E16" s="7" t="s">
        <v>68</v>
      </c>
      <c r="F16" s="8">
        <v>159.83353237949387</v>
      </c>
      <c r="G16" s="8">
        <v>162.67984644827749</v>
      </c>
      <c r="H16" s="8">
        <v>165.56412456823534</v>
      </c>
      <c r="I16" s="8"/>
      <c r="J16" s="8"/>
      <c r="K16" s="8"/>
    </row>
    <row r="17" spans="1:11" x14ac:dyDescent="0.25">
      <c r="A17" t="str">
        <f t="shared" si="0"/>
        <v>2005All revascularisation (coronary artery bypass graft (CABG) and angioplasty) heart disease procedures, 35+ yearsTnonMaori</v>
      </c>
      <c r="B17" s="7">
        <v>2005</v>
      </c>
      <c r="C17" s="7" t="s">
        <v>109</v>
      </c>
      <c r="D17" s="7" t="s">
        <v>70</v>
      </c>
      <c r="E17" s="7" t="s">
        <v>68</v>
      </c>
      <c r="F17" s="8">
        <v>151.32753455443171</v>
      </c>
      <c r="G17" s="8">
        <v>154.06518758328932</v>
      </c>
      <c r="H17" s="8">
        <v>156.83993198843976</v>
      </c>
      <c r="I17" s="8"/>
      <c r="J17" s="8"/>
      <c r="K17" s="8"/>
    </row>
    <row r="18" spans="1:11" x14ac:dyDescent="0.25">
      <c r="A18" t="str">
        <f t="shared" si="0"/>
        <v>2006All revascularisation (coronary artery bypass graft (CABG) and angioplasty) heart disease procedures, 35+ yearsTnonMaori</v>
      </c>
      <c r="B18" s="7">
        <v>2006</v>
      </c>
      <c r="C18" s="7" t="s">
        <v>109</v>
      </c>
      <c r="D18" s="7" t="s">
        <v>70</v>
      </c>
      <c r="E18" s="7" t="s">
        <v>68</v>
      </c>
      <c r="F18" s="8">
        <v>143.92721333536517</v>
      </c>
      <c r="G18" s="8">
        <v>146.55449926782552</v>
      </c>
      <c r="H18" s="8">
        <v>149.2177007364761</v>
      </c>
      <c r="I18" s="8"/>
      <c r="J18" s="8"/>
      <c r="K18" s="8"/>
    </row>
    <row r="19" spans="1:11" x14ac:dyDescent="0.25">
      <c r="A19" t="str">
        <f t="shared" si="0"/>
        <v>2007All revascularisation (coronary artery bypass graft (CABG) and angioplasty) heart disease procedures, 35+ yearsTnonMaori</v>
      </c>
      <c r="B19" s="7">
        <v>2007</v>
      </c>
      <c r="C19" s="7" t="s">
        <v>109</v>
      </c>
      <c r="D19" s="7" t="s">
        <v>70</v>
      </c>
      <c r="E19" s="7" t="s">
        <v>68</v>
      </c>
      <c r="F19" s="8">
        <v>144.76906725192978</v>
      </c>
      <c r="G19" s="8">
        <v>147.36600900901766</v>
      </c>
      <c r="H19" s="8">
        <v>149.99784106328721</v>
      </c>
      <c r="I19" s="8"/>
      <c r="J19" s="8"/>
      <c r="K19" s="8"/>
    </row>
    <row r="20" spans="1:11" x14ac:dyDescent="0.25">
      <c r="A20" t="str">
        <f t="shared" si="0"/>
        <v>2008All revascularisation (coronary artery bypass graft (CABG) and angioplasty) heart disease procedures, 35+ yearsTnonMaori</v>
      </c>
      <c r="B20" s="7">
        <v>2008</v>
      </c>
      <c r="C20" s="7" t="s">
        <v>109</v>
      </c>
      <c r="D20" s="7" t="s">
        <v>70</v>
      </c>
      <c r="E20" s="7" t="s">
        <v>68</v>
      </c>
      <c r="F20" s="8">
        <v>139.70947833607801</v>
      </c>
      <c r="G20" s="8">
        <v>142.22231328423663</v>
      </c>
      <c r="H20" s="8">
        <v>144.76899765205962</v>
      </c>
      <c r="I20" s="8"/>
      <c r="J20" s="8"/>
      <c r="K20" s="8"/>
    </row>
    <row r="21" spans="1:11" x14ac:dyDescent="0.25">
      <c r="A21" t="str">
        <f t="shared" si="0"/>
        <v>2009All revascularisation (coronary artery bypass graft (CABG) and angioplasty) heart disease procedures, 35+ yearsTnonMaori</v>
      </c>
      <c r="B21" s="7">
        <v>2009</v>
      </c>
      <c r="C21" s="7" t="s">
        <v>109</v>
      </c>
      <c r="D21" s="7" t="s">
        <v>70</v>
      </c>
      <c r="E21" s="7" t="s">
        <v>68</v>
      </c>
      <c r="F21" s="8">
        <v>136.12296665118222</v>
      </c>
      <c r="G21" s="8">
        <v>138.56733687036871</v>
      </c>
      <c r="H21" s="8">
        <v>141.04458134434867</v>
      </c>
      <c r="I21" s="8"/>
      <c r="J21" s="8"/>
      <c r="K21" s="8"/>
    </row>
    <row r="22" spans="1:11" x14ac:dyDescent="0.25">
      <c r="A22" t="str">
        <f t="shared" ref="A22:A35" si="1">B22&amp;C22&amp;D22&amp;E22</f>
        <v>2010All revascularisation (coronary artery bypass graft (CABG) and angioplasty) heart disease procedures, 35+ yearsTnonMaori</v>
      </c>
      <c r="B22" s="7">
        <v>2010</v>
      </c>
      <c r="C22" s="7" t="s">
        <v>109</v>
      </c>
      <c r="D22" s="7" t="s">
        <v>70</v>
      </c>
      <c r="E22" s="7" t="s">
        <v>68</v>
      </c>
      <c r="F22" s="8">
        <v>137.34315524314306</v>
      </c>
      <c r="G22" s="8">
        <v>139.75893770313894</v>
      </c>
      <c r="H22" s="8">
        <v>142.20654856969327</v>
      </c>
      <c r="I22" s="8"/>
      <c r="J22" s="8"/>
      <c r="K22" s="8"/>
    </row>
    <row r="23" spans="1:11" x14ac:dyDescent="0.25">
      <c r="A23" t="str">
        <f t="shared" si="1"/>
        <v>2011All revascularisation (coronary artery bypass graft (CABG) and angioplasty) heart disease procedures, 35+ yearsTnonMaori</v>
      </c>
      <c r="B23" s="7">
        <v>2011</v>
      </c>
      <c r="C23" s="7" t="s">
        <v>109</v>
      </c>
      <c r="D23" s="7" t="s">
        <v>70</v>
      </c>
      <c r="E23" s="7" t="s">
        <v>68</v>
      </c>
      <c r="F23" s="8">
        <v>134.37068526183407</v>
      </c>
      <c r="G23" s="8">
        <v>136.710678869303</v>
      </c>
      <c r="H23" s="8">
        <v>139.08119751788271</v>
      </c>
      <c r="I23" s="8"/>
      <c r="J23" s="8"/>
      <c r="K23" s="8"/>
    </row>
    <row r="24" spans="1:11" x14ac:dyDescent="0.25">
      <c r="A24" t="str">
        <f t="shared" si="1"/>
        <v>2001All revascularisation (coronary artery bypass graft (CABG) and angioplasty) heart disease procedures, 35+ yearsFMaori</v>
      </c>
      <c r="B24" s="7">
        <v>2001</v>
      </c>
      <c r="C24" s="7" t="s">
        <v>109</v>
      </c>
      <c r="D24" s="7" t="s">
        <v>67</v>
      </c>
      <c r="E24" s="7" t="s">
        <v>9</v>
      </c>
      <c r="F24" s="8">
        <v>79.095564302975021</v>
      </c>
      <c r="G24" s="8">
        <v>89.686567474499682</v>
      </c>
      <c r="H24" s="8">
        <v>101.30070229108726</v>
      </c>
      <c r="I24" s="8">
        <v>0.9900840431932445</v>
      </c>
      <c r="J24" s="8">
        <v>1.1247736187298105</v>
      </c>
      <c r="K24" s="8">
        <v>1.277786165819085</v>
      </c>
    </row>
    <row r="25" spans="1:11" x14ac:dyDescent="0.25">
      <c r="A25" t="str">
        <f t="shared" si="1"/>
        <v>2002All revascularisation (coronary artery bypass graft (CABG) and angioplasty) heart disease procedures, 35+ yearsFMaori</v>
      </c>
      <c r="B25" s="7">
        <v>2002</v>
      </c>
      <c r="C25" s="7" t="s">
        <v>109</v>
      </c>
      <c r="D25" s="7" t="s">
        <v>67</v>
      </c>
      <c r="E25" s="7" t="s">
        <v>9</v>
      </c>
      <c r="F25" s="8">
        <v>85.389798388395363</v>
      </c>
      <c r="G25" s="8">
        <v>96.117089397878203</v>
      </c>
      <c r="H25" s="8">
        <v>107.81917733640978</v>
      </c>
      <c r="I25" s="8">
        <v>1.0977194786971338</v>
      </c>
      <c r="J25" s="8">
        <v>1.2388648126427526</v>
      </c>
      <c r="K25" s="8">
        <v>1.3981586860661124</v>
      </c>
    </row>
    <row r="26" spans="1:11" x14ac:dyDescent="0.25">
      <c r="A26" t="str">
        <f t="shared" si="1"/>
        <v>2003All revascularisation (coronary artery bypass graft (CABG) and angioplasty) heart disease procedures, 35+ yearsFMaori</v>
      </c>
      <c r="B26" s="7">
        <v>2003</v>
      </c>
      <c r="C26" s="7" t="s">
        <v>109</v>
      </c>
      <c r="D26" s="7" t="s">
        <v>67</v>
      </c>
      <c r="E26" s="7" t="s">
        <v>9</v>
      </c>
      <c r="F26" s="8">
        <v>89.399656432594213</v>
      </c>
      <c r="G26" s="8">
        <v>100.11887477070697</v>
      </c>
      <c r="H26" s="8">
        <v>111.7694480013304</v>
      </c>
      <c r="I26" s="8">
        <v>1.1961757766980412</v>
      </c>
      <c r="J26" s="8">
        <v>1.3440775799152356</v>
      </c>
      <c r="K26" s="8">
        <v>1.5102667818751816</v>
      </c>
    </row>
    <row r="27" spans="1:11" x14ac:dyDescent="0.25">
      <c r="A27" t="str">
        <f t="shared" si="1"/>
        <v>2004All revascularisation (coronary artery bypass graft (CABG) and angioplasty) heart disease procedures, 35+ yearsFMaori</v>
      </c>
      <c r="B27" s="7">
        <v>2004</v>
      </c>
      <c r="C27" s="7" t="s">
        <v>109</v>
      </c>
      <c r="D27" s="7" t="s">
        <v>67</v>
      </c>
      <c r="E27" s="7" t="s">
        <v>9</v>
      </c>
      <c r="F27" s="8">
        <v>90.626543648377449</v>
      </c>
      <c r="G27" s="8">
        <v>101.17161315218353</v>
      </c>
      <c r="H27" s="8">
        <v>112.60681638801215</v>
      </c>
      <c r="I27" s="8">
        <v>1.2810985311499363</v>
      </c>
      <c r="J27" s="8">
        <v>1.4358502043589563</v>
      </c>
      <c r="K27" s="8">
        <v>1.6092952721654199</v>
      </c>
    </row>
    <row r="28" spans="1:11" x14ac:dyDescent="0.25">
      <c r="A28" t="str">
        <f t="shared" si="1"/>
        <v>2005All revascularisation (coronary artery bypass graft (CABG) and angioplasty) heart disease procedures, 35+ yearsFMaori</v>
      </c>
      <c r="B28" s="7">
        <v>2005</v>
      </c>
      <c r="C28" s="7" t="s">
        <v>109</v>
      </c>
      <c r="D28" s="7" t="s">
        <v>67</v>
      </c>
      <c r="E28" s="7" t="s">
        <v>9</v>
      </c>
      <c r="F28" s="8">
        <v>85.278383210811853</v>
      </c>
      <c r="G28" s="8">
        <v>95.266074490608688</v>
      </c>
      <c r="H28" s="8">
        <v>106.10216135352934</v>
      </c>
      <c r="I28" s="8">
        <v>1.2729055890293315</v>
      </c>
      <c r="J28" s="8">
        <v>1.4280430220847797</v>
      </c>
      <c r="K28" s="8">
        <v>1.6020880813950444</v>
      </c>
    </row>
    <row r="29" spans="1:11" x14ac:dyDescent="0.25">
      <c r="A29" t="str">
        <f t="shared" si="1"/>
        <v>2006All revascularisation (coronary artery bypass graft (CABG) and angioplasty) heart disease procedures, 35+ yearsFMaori</v>
      </c>
      <c r="B29" s="7">
        <v>2006</v>
      </c>
      <c r="C29" s="7" t="s">
        <v>109</v>
      </c>
      <c r="D29" s="7" t="s">
        <v>67</v>
      </c>
      <c r="E29" s="7" t="s">
        <v>9</v>
      </c>
      <c r="F29" s="8">
        <v>84.476325751680776</v>
      </c>
      <c r="G29" s="8">
        <v>94.196108628499502</v>
      </c>
      <c r="H29" s="8">
        <v>104.7275408191217</v>
      </c>
      <c r="I29" s="8">
        <v>1.3164850508718628</v>
      </c>
      <c r="J29" s="8">
        <v>1.4747485805640157</v>
      </c>
      <c r="K29" s="8">
        <v>1.6520380344882977</v>
      </c>
    </row>
    <row r="30" spans="1:11" x14ac:dyDescent="0.25">
      <c r="A30" t="str">
        <f t="shared" si="1"/>
        <v>2007All revascularisation (coronary artery bypass graft (CABG) and angioplasty) heart disease procedures, 35+ yearsFMaori</v>
      </c>
      <c r="B30" s="7">
        <v>2007</v>
      </c>
      <c r="C30" s="7" t="s">
        <v>109</v>
      </c>
      <c r="D30" s="7" t="s">
        <v>67</v>
      </c>
      <c r="E30" s="7" t="s">
        <v>9</v>
      </c>
      <c r="F30" s="8">
        <v>85.13201200106208</v>
      </c>
      <c r="G30" s="8">
        <v>94.658811401543772</v>
      </c>
      <c r="H30" s="8">
        <v>104.96011813867948</v>
      </c>
      <c r="I30" s="8">
        <v>1.3657040129612408</v>
      </c>
      <c r="J30" s="8">
        <v>1.5260661269417604</v>
      </c>
      <c r="K30" s="8">
        <v>1.7052580952364234</v>
      </c>
    </row>
    <row r="31" spans="1:11" x14ac:dyDescent="0.25">
      <c r="A31" t="str">
        <f t="shared" si="1"/>
        <v>2008All revascularisation (coronary artery bypass graft (CABG) and angioplasty) heart disease procedures, 35+ yearsFMaori</v>
      </c>
      <c r="B31" s="7">
        <v>2008</v>
      </c>
      <c r="C31" s="7" t="s">
        <v>109</v>
      </c>
      <c r="D31" s="7" t="s">
        <v>67</v>
      </c>
      <c r="E31" s="7" t="s">
        <v>9</v>
      </c>
      <c r="F31" s="8">
        <v>89.382873202773283</v>
      </c>
      <c r="G31" s="8">
        <v>98.909443002765613</v>
      </c>
      <c r="H31" s="8">
        <v>109.17489917050617</v>
      </c>
      <c r="I31" s="8">
        <v>1.4747755712366304</v>
      </c>
      <c r="J31" s="8">
        <v>1.6409380912923834</v>
      </c>
      <c r="K31" s="8">
        <v>1.8258220925075559</v>
      </c>
    </row>
    <row r="32" spans="1:11" x14ac:dyDescent="0.25">
      <c r="A32" t="str">
        <f t="shared" si="1"/>
        <v>2009All revascularisation (coronary artery bypass graft (CABG) and angioplasty) heart disease procedures, 35+ yearsFMaori</v>
      </c>
      <c r="B32" s="7">
        <v>2009</v>
      </c>
      <c r="C32" s="7" t="s">
        <v>109</v>
      </c>
      <c r="D32" s="7" t="s">
        <v>67</v>
      </c>
      <c r="E32" s="7" t="s">
        <v>9</v>
      </c>
      <c r="F32" s="8">
        <v>93.389018665416643</v>
      </c>
      <c r="G32" s="8">
        <v>102.84949866297525</v>
      </c>
      <c r="H32" s="8">
        <v>113.00856397963575</v>
      </c>
      <c r="I32" s="8">
        <v>1.6249795652043957</v>
      </c>
      <c r="J32" s="8">
        <v>1.8009883487859102</v>
      </c>
      <c r="K32" s="8">
        <v>1.9960614286584046</v>
      </c>
    </row>
    <row r="33" spans="1:11" x14ac:dyDescent="0.25">
      <c r="A33" t="str">
        <f t="shared" si="1"/>
        <v>2010All revascularisation (coronary artery bypass graft (CABG) and angioplasty) heart disease procedures, 35+ yearsFMaori</v>
      </c>
      <c r="B33" s="7">
        <v>2010</v>
      </c>
      <c r="C33" s="7" t="s">
        <v>109</v>
      </c>
      <c r="D33" s="7" t="s">
        <v>67</v>
      </c>
      <c r="E33" s="7" t="s">
        <v>9</v>
      </c>
      <c r="F33" s="8">
        <v>96.581885146966854</v>
      </c>
      <c r="G33" s="8">
        <v>105.99852234447924</v>
      </c>
      <c r="H33" s="8">
        <v>116.08521672918017</v>
      </c>
      <c r="I33" s="8">
        <v>1.6608680141316579</v>
      </c>
      <c r="J33" s="8">
        <v>1.8349550350676267</v>
      </c>
      <c r="K33" s="8">
        <v>2.0272893162316792</v>
      </c>
    </row>
    <row r="34" spans="1:11" x14ac:dyDescent="0.25">
      <c r="A34" t="str">
        <f t="shared" si="1"/>
        <v>2011All revascularisation (coronary artery bypass graft (CABG) and angioplasty) heart disease procedures, 35+ yearsFMaori</v>
      </c>
      <c r="B34" s="7">
        <v>2011</v>
      </c>
      <c r="C34" s="7" t="s">
        <v>109</v>
      </c>
      <c r="D34" s="7" t="s">
        <v>67</v>
      </c>
      <c r="E34" s="7" t="s">
        <v>9</v>
      </c>
      <c r="F34" s="8">
        <v>95.5485531023362</v>
      </c>
      <c r="G34" s="8">
        <v>104.72784675907833</v>
      </c>
      <c r="H34" s="8">
        <v>114.55102587325115</v>
      </c>
      <c r="I34" s="8">
        <v>1.716682933041179</v>
      </c>
      <c r="J34" s="8">
        <v>1.8949514163288281</v>
      </c>
      <c r="K34" s="8">
        <v>2.0917321429212903</v>
      </c>
    </row>
    <row r="35" spans="1:11" x14ac:dyDescent="0.25">
      <c r="A35" t="str">
        <f t="shared" si="1"/>
        <v>2001All revascularisation (coronary artery bypass graft (CABG) and angioplasty) heart disease procedures, 35+ yearsFnonMaori</v>
      </c>
      <c r="B35" s="7">
        <v>2001</v>
      </c>
      <c r="C35" s="7" t="s">
        <v>109</v>
      </c>
      <c r="D35" s="7" t="s">
        <v>67</v>
      </c>
      <c r="E35" s="7" t="s">
        <v>68</v>
      </c>
      <c r="F35" s="8">
        <v>77.011880511499342</v>
      </c>
      <c r="G35" s="8">
        <v>79.737438699692603</v>
      </c>
      <c r="H35" s="8">
        <v>82.534827212305828</v>
      </c>
      <c r="I35" s="8"/>
      <c r="J35" s="8"/>
      <c r="K35" s="8"/>
    </row>
    <row r="36" spans="1:11" x14ac:dyDescent="0.25">
      <c r="A36" t="str">
        <f t="shared" ref="A36:A56" si="2">B36&amp;C36&amp;D36&amp;E36</f>
        <v>2002All revascularisation (coronary artery bypass graft (CABG) and angioplasty) heart disease procedures, 35+ yearsFnonMaori</v>
      </c>
      <c r="B36" s="7">
        <v>2002</v>
      </c>
      <c r="C36" s="7" t="s">
        <v>109</v>
      </c>
      <c r="D36" s="7" t="s">
        <v>67</v>
      </c>
      <c r="E36" s="7" t="s">
        <v>68</v>
      </c>
      <c r="F36" s="8">
        <v>74.952935752220839</v>
      </c>
      <c r="G36" s="8">
        <v>77.584808622371582</v>
      </c>
      <c r="H36" s="8">
        <v>80.285504786078292</v>
      </c>
      <c r="I36" s="8"/>
      <c r="J36" s="8"/>
      <c r="K36" s="8"/>
    </row>
    <row r="37" spans="1:11" x14ac:dyDescent="0.25">
      <c r="A37" t="str">
        <f t="shared" si="2"/>
        <v>2003All revascularisation (coronary artery bypass graft (CABG) and angioplasty) heart disease procedures, 35+ yearsFnonMaori</v>
      </c>
      <c r="B37" s="7">
        <v>2003</v>
      </c>
      <c r="C37" s="7" t="s">
        <v>109</v>
      </c>
      <c r="D37" s="7" t="s">
        <v>67</v>
      </c>
      <c r="E37" s="7" t="s">
        <v>68</v>
      </c>
      <c r="F37" s="8">
        <v>71.948593181183838</v>
      </c>
      <c r="G37" s="8">
        <v>74.488910660217243</v>
      </c>
      <c r="H37" s="8">
        <v>77.096019503927252</v>
      </c>
      <c r="I37" s="8"/>
      <c r="J37" s="8"/>
      <c r="K37" s="8"/>
    </row>
    <row r="38" spans="1:11" x14ac:dyDescent="0.25">
      <c r="A38" t="str">
        <f t="shared" si="2"/>
        <v>2004All revascularisation (coronary artery bypass graft (CABG) and angioplasty) heart disease procedures, 35+ yearsFnonMaori</v>
      </c>
      <c r="B38" s="7">
        <v>2004</v>
      </c>
      <c r="C38" s="7" t="s">
        <v>109</v>
      </c>
      <c r="D38" s="7" t="s">
        <v>67</v>
      </c>
      <c r="E38" s="7" t="s">
        <v>68</v>
      </c>
      <c r="F38" s="8">
        <v>68.020998708208367</v>
      </c>
      <c r="G38" s="8">
        <v>70.46111972199229</v>
      </c>
      <c r="H38" s="8">
        <v>72.966413421887282</v>
      </c>
      <c r="I38" s="8"/>
      <c r="J38" s="8"/>
      <c r="K38" s="8"/>
    </row>
    <row r="39" spans="1:11" x14ac:dyDescent="0.25">
      <c r="A39" t="str">
        <f t="shared" si="2"/>
        <v>2005All revascularisation (coronary artery bypass graft (CABG) and angioplasty) heart disease procedures, 35+ yearsFnonMaori</v>
      </c>
      <c r="B39" s="7">
        <v>2005</v>
      </c>
      <c r="C39" s="7" t="s">
        <v>109</v>
      </c>
      <c r="D39" s="7" t="s">
        <v>67</v>
      </c>
      <c r="E39" s="7" t="s">
        <v>68</v>
      </c>
      <c r="F39" s="8">
        <v>64.35882704432818</v>
      </c>
      <c r="G39" s="8">
        <v>66.710927484195182</v>
      </c>
      <c r="H39" s="8">
        <v>69.127015165165147</v>
      </c>
      <c r="I39" s="8"/>
      <c r="J39" s="8"/>
      <c r="K39" s="8"/>
    </row>
    <row r="40" spans="1:11" x14ac:dyDescent="0.25">
      <c r="A40" t="str">
        <f t="shared" si="2"/>
        <v>2006All revascularisation (coronary artery bypass graft (CABG) and angioplasty) heart disease procedures, 35+ yearsFnonMaori</v>
      </c>
      <c r="B40" s="7">
        <v>2006</v>
      </c>
      <c r="C40" s="7" t="s">
        <v>109</v>
      </c>
      <c r="D40" s="7" t="s">
        <v>67</v>
      </c>
      <c r="E40" s="7" t="s">
        <v>68</v>
      </c>
      <c r="F40" s="8">
        <v>61.607276345663664</v>
      </c>
      <c r="G40" s="8">
        <v>63.872655902116087</v>
      </c>
      <c r="H40" s="8">
        <v>66.200037741209755</v>
      </c>
      <c r="I40" s="8"/>
      <c r="J40" s="8"/>
      <c r="K40" s="8"/>
    </row>
    <row r="41" spans="1:11" x14ac:dyDescent="0.25">
      <c r="A41" t="str">
        <f t="shared" si="2"/>
        <v>2007All revascularisation (coronary artery bypass graft (CABG) and angioplasty) heart disease procedures, 35+ yearsFnonMaori</v>
      </c>
      <c r="B41" s="7">
        <v>2007</v>
      </c>
      <c r="C41" s="7" t="s">
        <v>109</v>
      </c>
      <c r="D41" s="7" t="s">
        <v>67</v>
      </c>
      <c r="E41" s="7" t="s">
        <v>68</v>
      </c>
      <c r="F41" s="8">
        <v>59.837779263697939</v>
      </c>
      <c r="G41" s="8">
        <v>62.027987995015806</v>
      </c>
      <c r="H41" s="8">
        <v>64.277869656912813</v>
      </c>
      <c r="I41" s="8"/>
      <c r="J41" s="8"/>
      <c r="K41" s="8"/>
    </row>
    <row r="42" spans="1:11" x14ac:dyDescent="0.25">
      <c r="A42" t="str">
        <f t="shared" si="2"/>
        <v>2008All revascularisation (coronary artery bypass graft (CABG) and angioplasty) heart disease procedures, 35+ yearsFnonMaori</v>
      </c>
      <c r="B42" s="7">
        <v>2008</v>
      </c>
      <c r="C42" s="7" t="s">
        <v>109</v>
      </c>
      <c r="D42" s="7" t="s">
        <v>67</v>
      </c>
      <c r="E42" s="7" t="s">
        <v>68</v>
      </c>
      <c r="F42" s="8">
        <v>58.146061737778432</v>
      </c>
      <c r="G42" s="8">
        <v>60.276157600111347</v>
      </c>
      <c r="H42" s="8">
        <v>62.464337310221786</v>
      </c>
      <c r="I42" s="8"/>
      <c r="J42" s="8"/>
      <c r="K42" s="8"/>
    </row>
    <row r="43" spans="1:11" x14ac:dyDescent="0.25">
      <c r="A43" t="str">
        <f t="shared" si="2"/>
        <v>2009All revascularisation (coronary artery bypass graft (CABG) and angioplasty) heart disease procedures, 35+ yearsFnonMaori</v>
      </c>
      <c r="B43" s="7">
        <v>2009</v>
      </c>
      <c r="C43" s="7" t="s">
        <v>109</v>
      </c>
      <c r="D43" s="7" t="s">
        <v>67</v>
      </c>
      <c r="E43" s="7" t="s">
        <v>68</v>
      </c>
      <c r="F43" s="8">
        <v>55.068307202495092</v>
      </c>
      <c r="G43" s="8">
        <v>57.107253765582982</v>
      </c>
      <c r="H43" s="8">
        <v>59.202386753230023</v>
      </c>
      <c r="I43" s="8"/>
      <c r="J43" s="8"/>
      <c r="K43" s="8"/>
    </row>
    <row r="44" spans="1:11" x14ac:dyDescent="0.25">
      <c r="A44" t="str">
        <f t="shared" si="2"/>
        <v>2010All revascularisation (coronary artery bypass graft (CABG) and angioplasty) heart disease procedures, 35+ yearsFnonMaori</v>
      </c>
      <c r="B44" s="7">
        <v>2010</v>
      </c>
      <c r="C44" s="7" t="s">
        <v>109</v>
      </c>
      <c r="D44" s="7" t="s">
        <v>67</v>
      </c>
      <c r="E44" s="7" t="s">
        <v>68</v>
      </c>
      <c r="F44" s="8">
        <v>55.744995469691709</v>
      </c>
      <c r="G44" s="8">
        <v>57.766277820847364</v>
      </c>
      <c r="H44" s="8">
        <v>59.842120734922212</v>
      </c>
      <c r="I44" s="8"/>
      <c r="J44" s="8"/>
      <c r="K44" s="8"/>
    </row>
    <row r="45" spans="1:11" x14ac:dyDescent="0.25">
      <c r="A45" t="str">
        <f t="shared" si="2"/>
        <v>2011All revascularisation (coronary artery bypass graft (CABG) and angioplasty) heart disease procedures, 35+ yearsFnonMaori</v>
      </c>
      <c r="B45" s="7">
        <v>2011</v>
      </c>
      <c r="C45" s="7" t="s">
        <v>109</v>
      </c>
      <c r="D45" s="7" t="s">
        <v>67</v>
      </c>
      <c r="E45" s="7" t="s">
        <v>68</v>
      </c>
      <c r="F45" s="8">
        <v>53.343125617022068</v>
      </c>
      <c r="G45" s="8">
        <v>55.266771409882452</v>
      </c>
      <c r="H45" s="8">
        <v>57.242062493169129</v>
      </c>
      <c r="I45" s="8"/>
      <c r="J45" s="8"/>
      <c r="K45" s="8"/>
    </row>
    <row r="46" spans="1:11" x14ac:dyDescent="0.25">
      <c r="A46" t="str">
        <f t="shared" si="2"/>
        <v>2001All revascularisation (coronary artery bypass graft (CABG) and angioplasty) heart disease procedures, 35+ yearsMMaori</v>
      </c>
      <c r="B46" s="7">
        <v>2001</v>
      </c>
      <c r="C46" s="7" t="s">
        <v>109</v>
      </c>
      <c r="D46" s="7" t="s">
        <v>69</v>
      </c>
      <c r="E46" s="7" t="s">
        <v>9</v>
      </c>
      <c r="F46" s="8">
        <v>169.63342390338318</v>
      </c>
      <c r="G46" s="8">
        <v>185.64538653848263</v>
      </c>
      <c r="H46" s="8">
        <v>202.76149098594092</v>
      </c>
      <c r="I46" s="8">
        <v>0.62937018233966946</v>
      </c>
      <c r="J46" s="8">
        <v>0.68923244973915498</v>
      </c>
      <c r="K46" s="8">
        <v>0.75478849030864659</v>
      </c>
    </row>
    <row r="47" spans="1:11" x14ac:dyDescent="0.25">
      <c r="A47" t="str">
        <f t="shared" si="2"/>
        <v>2002All revascularisation (coronary artery bypass graft (CABG) and angioplasty) heart disease procedures, 35+ yearsMMaori</v>
      </c>
      <c r="B47" s="7">
        <v>2002</v>
      </c>
      <c r="C47" s="7" t="s">
        <v>109</v>
      </c>
      <c r="D47" s="7" t="s">
        <v>69</v>
      </c>
      <c r="E47" s="7" t="s">
        <v>9</v>
      </c>
      <c r="F47" s="8">
        <v>184.0344376365245</v>
      </c>
      <c r="G47" s="8">
        <v>200.35894949638651</v>
      </c>
      <c r="H47" s="8">
        <v>217.74325056022275</v>
      </c>
      <c r="I47" s="8">
        <v>0.66724215179847346</v>
      </c>
      <c r="J47" s="8">
        <v>0.72710034445986749</v>
      </c>
      <c r="K47" s="8">
        <v>0.79232840654427528</v>
      </c>
    </row>
    <row r="48" spans="1:11" x14ac:dyDescent="0.25">
      <c r="A48" t="str">
        <f t="shared" si="2"/>
        <v>2003All revascularisation (coronary artery bypass graft (CABG) and angioplasty) heart disease procedures, 35+ yearsMMaori</v>
      </c>
      <c r="B48" s="7">
        <v>2003</v>
      </c>
      <c r="C48" s="7" t="s">
        <v>109</v>
      </c>
      <c r="D48" s="7" t="s">
        <v>69</v>
      </c>
      <c r="E48" s="7" t="s">
        <v>9</v>
      </c>
      <c r="F48" s="8">
        <v>195.2311682465961</v>
      </c>
      <c r="G48" s="8">
        <v>211.7142292462978</v>
      </c>
      <c r="H48" s="8">
        <v>229.21719750106416</v>
      </c>
      <c r="I48" s="8">
        <v>0.70516770353013403</v>
      </c>
      <c r="J48" s="8">
        <v>0.76559958441995946</v>
      </c>
      <c r="K48" s="8">
        <v>0.83121039254879447</v>
      </c>
    </row>
    <row r="49" spans="1:11" x14ac:dyDescent="0.25">
      <c r="A49" t="str">
        <f t="shared" si="2"/>
        <v>2004All revascularisation (coronary artery bypass graft (CABG) and angioplasty) heart disease procedures, 35+ yearsMMaori</v>
      </c>
      <c r="B49" s="7">
        <v>2004</v>
      </c>
      <c r="C49" s="7" t="s">
        <v>109</v>
      </c>
      <c r="D49" s="7" t="s">
        <v>69</v>
      </c>
      <c r="E49" s="7" t="s">
        <v>9</v>
      </c>
      <c r="F49" s="8">
        <v>197.22217836519846</v>
      </c>
      <c r="G49" s="8">
        <v>213.49424971347995</v>
      </c>
      <c r="H49" s="8">
        <v>230.75085874993422</v>
      </c>
      <c r="I49" s="8">
        <v>0.75939802092518305</v>
      </c>
      <c r="J49" s="8">
        <v>0.82328734912696189</v>
      </c>
      <c r="K49" s="8">
        <v>0.89255178517153144</v>
      </c>
    </row>
    <row r="50" spans="1:11" x14ac:dyDescent="0.25">
      <c r="A50" t="str">
        <f t="shared" si="2"/>
        <v>2005All revascularisation (coronary artery bypass graft (CABG) and angioplasty) heart disease procedures, 35+ yearsMMaori</v>
      </c>
      <c r="B50" s="7">
        <v>2005</v>
      </c>
      <c r="C50" s="7" t="s">
        <v>109</v>
      </c>
      <c r="D50" s="7" t="s">
        <v>69</v>
      </c>
      <c r="E50" s="7" t="s">
        <v>9</v>
      </c>
      <c r="F50" s="8">
        <v>194.70786106920616</v>
      </c>
      <c r="G50" s="8">
        <v>210.54932063098673</v>
      </c>
      <c r="H50" s="8">
        <v>227.33629737418701</v>
      </c>
      <c r="I50" s="8">
        <v>0.79117877587401186</v>
      </c>
      <c r="J50" s="8">
        <v>0.85706062463683874</v>
      </c>
      <c r="K50" s="8">
        <v>0.92842848759615759</v>
      </c>
    </row>
    <row r="51" spans="1:11" x14ac:dyDescent="0.25">
      <c r="A51" t="str">
        <f t="shared" si="2"/>
        <v>2006All revascularisation (coronary artery bypass graft (CABG) and angioplasty) heart disease procedures, 35+ yearsMMaori</v>
      </c>
      <c r="B51" s="7">
        <v>2006</v>
      </c>
      <c r="C51" s="7" t="s">
        <v>109</v>
      </c>
      <c r="D51" s="7" t="s">
        <v>69</v>
      </c>
      <c r="E51" s="7" t="s">
        <v>9</v>
      </c>
      <c r="F51" s="8">
        <v>194.64137887489974</v>
      </c>
      <c r="G51" s="8">
        <v>210.18962785451632</v>
      </c>
      <c r="H51" s="8">
        <v>226.64946148091585</v>
      </c>
      <c r="I51" s="8">
        <v>0.83219982219043565</v>
      </c>
      <c r="J51" s="8">
        <v>0.9005133307928147</v>
      </c>
      <c r="K51" s="8">
        <v>0.97443454962671483</v>
      </c>
    </row>
    <row r="52" spans="1:11" x14ac:dyDescent="0.25">
      <c r="A52" t="str">
        <f t="shared" si="2"/>
        <v>2007All revascularisation (coronary artery bypass graft (CABG) and angioplasty) heart disease procedures, 35+ yearsMMaori</v>
      </c>
      <c r="B52" s="7">
        <v>2007</v>
      </c>
      <c r="C52" s="7" t="s">
        <v>109</v>
      </c>
      <c r="D52" s="7" t="s">
        <v>69</v>
      </c>
      <c r="E52" s="7" t="s">
        <v>9</v>
      </c>
      <c r="F52" s="8">
        <v>194.87386165300614</v>
      </c>
      <c r="G52" s="8">
        <v>210.10986695836598</v>
      </c>
      <c r="H52" s="8">
        <v>226.22064511738344</v>
      </c>
      <c r="I52" s="8">
        <v>0.81966869277247489</v>
      </c>
      <c r="J52" s="8">
        <v>0.88560825377512586</v>
      </c>
      <c r="K52" s="8">
        <v>0.95685242839003448</v>
      </c>
    </row>
    <row r="53" spans="1:11" x14ac:dyDescent="0.25">
      <c r="A53" t="str">
        <f t="shared" si="2"/>
        <v>2008All revascularisation (coronary artery bypass graft (CABG) and angioplasty) heart disease procedures, 35+ yearsMMaori</v>
      </c>
      <c r="B53" s="7">
        <v>2008</v>
      </c>
      <c r="C53" s="7" t="s">
        <v>109</v>
      </c>
      <c r="D53" s="7" t="s">
        <v>69</v>
      </c>
      <c r="E53" s="7" t="s">
        <v>9</v>
      </c>
      <c r="F53" s="8">
        <v>195.88745908059127</v>
      </c>
      <c r="G53" s="8">
        <v>210.86854598220782</v>
      </c>
      <c r="H53" s="8">
        <v>226.6914649816255</v>
      </c>
      <c r="I53" s="8">
        <v>0.85412613872989118</v>
      </c>
      <c r="J53" s="8">
        <v>0.9216305885320949</v>
      </c>
      <c r="K53" s="8">
        <v>0.99447014112119425</v>
      </c>
    </row>
    <row r="54" spans="1:11" x14ac:dyDescent="0.25">
      <c r="A54" t="str">
        <f t="shared" si="2"/>
        <v>2009All revascularisation (coronary artery bypass graft (CABG) and angioplasty) heart disease procedures, 35+ yearsMMaori</v>
      </c>
      <c r="B54" s="7">
        <v>2009</v>
      </c>
      <c r="C54" s="7" t="s">
        <v>109</v>
      </c>
      <c r="D54" s="7" t="s">
        <v>69</v>
      </c>
      <c r="E54" s="7" t="s">
        <v>9</v>
      </c>
      <c r="F54" s="8">
        <v>206.95961333381746</v>
      </c>
      <c r="G54" s="8">
        <v>222.00528739702918</v>
      </c>
      <c r="H54" s="8">
        <v>237.85562239120364</v>
      </c>
      <c r="I54" s="8">
        <v>0.91800559824354522</v>
      </c>
      <c r="J54" s="8">
        <v>0.9873759317573253</v>
      </c>
      <c r="K54" s="8">
        <v>1.061988328261811</v>
      </c>
    </row>
    <row r="55" spans="1:11" x14ac:dyDescent="0.25">
      <c r="A55" t="str">
        <f t="shared" si="2"/>
        <v>2010All revascularisation (coronary artery bypass graft (CABG) and angioplasty) heart disease procedures, 35+ yearsMMaori</v>
      </c>
      <c r="B55" s="7">
        <v>2010</v>
      </c>
      <c r="C55" s="7" t="s">
        <v>109</v>
      </c>
      <c r="D55" s="7" t="s">
        <v>69</v>
      </c>
      <c r="E55" s="7" t="s">
        <v>9</v>
      </c>
      <c r="F55" s="8">
        <v>220.54465512927334</v>
      </c>
      <c r="G55" s="8">
        <v>235.74683703085111</v>
      </c>
      <c r="H55" s="8">
        <v>251.720845403505</v>
      </c>
      <c r="I55" s="8">
        <v>0.9692729761266079</v>
      </c>
      <c r="J55" s="8">
        <v>1.0391560569285143</v>
      </c>
      <c r="K55" s="8">
        <v>1.1140775996525532</v>
      </c>
    </row>
    <row r="56" spans="1:11" x14ac:dyDescent="0.25">
      <c r="A56" t="str">
        <f t="shared" si="2"/>
        <v>2011All revascularisation (coronary artery bypass graft (CABG) and angioplasty) heart disease procedures, 35+ yearsMMaori</v>
      </c>
      <c r="B56" s="7">
        <v>2011</v>
      </c>
      <c r="C56" s="7" t="s">
        <v>109</v>
      </c>
      <c r="D56" s="7" t="s">
        <v>69</v>
      </c>
      <c r="E56" s="7" t="s">
        <v>9</v>
      </c>
      <c r="F56" s="8">
        <v>218.29251222145706</v>
      </c>
      <c r="G56" s="8">
        <v>233.11451701525442</v>
      </c>
      <c r="H56" s="8">
        <v>248.67804419167939</v>
      </c>
      <c r="I56" s="8">
        <v>0.97397029835828564</v>
      </c>
      <c r="J56" s="8">
        <v>1.0433900533156133</v>
      </c>
      <c r="K56" s="8">
        <v>1.1177577028714296</v>
      </c>
    </row>
    <row r="57" spans="1:11" x14ac:dyDescent="0.25">
      <c r="A57" t="str">
        <f t="shared" ref="A57:A76" si="3">B57&amp;C57&amp;D57&amp;E57</f>
        <v>2001All revascularisation (coronary artery bypass graft (CABG) and angioplasty) heart disease procedures, 35+ yearsMnonMaori</v>
      </c>
      <c r="B57" s="7">
        <v>2001</v>
      </c>
      <c r="C57" s="7" t="s">
        <v>109</v>
      </c>
      <c r="D57" s="7" t="s">
        <v>69</v>
      </c>
      <c r="E57" s="7" t="s">
        <v>68</v>
      </c>
      <c r="F57" s="8">
        <v>263.77747437900382</v>
      </c>
      <c r="G57" s="8">
        <v>269.35090854869276</v>
      </c>
      <c r="H57" s="8">
        <v>275.01244866944984</v>
      </c>
      <c r="I57" s="8"/>
      <c r="J57" s="8"/>
      <c r="K57" s="8"/>
    </row>
    <row r="58" spans="1:11" x14ac:dyDescent="0.25">
      <c r="A58" t="str">
        <f t="shared" si="3"/>
        <v>2002All revascularisation (coronary artery bypass graft (CABG) and angioplasty) heart disease procedures, 35+ yearsMnonMaori</v>
      </c>
      <c r="B58" s="7">
        <v>2002</v>
      </c>
      <c r="C58" s="7" t="s">
        <v>109</v>
      </c>
      <c r="D58" s="7" t="s">
        <v>69</v>
      </c>
      <c r="E58" s="7" t="s">
        <v>68</v>
      </c>
      <c r="F58" s="8">
        <v>269.99666851504242</v>
      </c>
      <c r="G58" s="8">
        <v>275.55887027563551</v>
      </c>
      <c r="H58" s="8">
        <v>281.20681691487061</v>
      </c>
      <c r="I58" s="8"/>
      <c r="J58" s="8"/>
      <c r="K58" s="8"/>
    </row>
    <row r="59" spans="1:11" x14ac:dyDescent="0.25">
      <c r="A59" t="str">
        <f t="shared" si="3"/>
        <v>2003All revascularisation (coronary artery bypass graft (CABG) and angioplasty) heart disease procedures, 35+ yearsMnonMaori</v>
      </c>
      <c r="B59" s="7">
        <v>2003</v>
      </c>
      <c r="C59" s="7" t="s">
        <v>109</v>
      </c>
      <c r="D59" s="7" t="s">
        <v>69</v>
      </c>
      <c r="E59" s="7" t="s">
        <v>68</v>
      </c>
      <c r="F59" s="8">
        <v>271.03916610780294</v>
      </c>
      <c r="G59" s="8">
        <v>276.53388736711327</v>
      </c>
      <c r="H59" s="8">
        <v>282.11197282402168</v>
      </c>
      <c r="I59" s="8"/>
      <c r="J59" s="8"/>
      <c r="K59" s="8"/>
    </row>
    <row r="60" spans="1:11" x14ac:dyDescent="0.25">
      <c r="A60" t="str">
        <f t="shared" si="3"/>
        <v>2004All revascularisation (coronary artery bypass graft (CABG) and angioplasty) heart disease procedures, 35+ yearsMnonMaori</v>
      </c>
      <c r="B60" s="7">
        <v>2004</v>
      </c>
      <c r="C60" s="7" t="s">
        <v>109</v>
      </c>
      <c r="D60" s="7" t="s">
        <v>69</v>
      </c>
      <c r="E60" s="7" t="s">
        <v>68</v>
      </c>
      <c r="F60" s="8">
        <v>254.0730812318136</v>
      </c>
      <c r="G60" s="8">
        <v>259.31924004404482</v>
      </c>
      <c r="H60" s="8">
        <v>264.6464558596183</v>
      </c>
      <c r="I60" s="8"/>
      <c r="J60" s="8"/>
      <c r="K60" s="8"/>
    </row>
    <row r="61" spans="1:11" x14ac:dyDescent="0.25">
      <c r="A61" t="str">
        <f t="shared" si="3"/>
        <v>2005All revascularisation (coronary artery bypass graft (CABG) and angioplasty) heart disease procedures, 35+ yearsMnonMaori</v>
      </c>
      <c r="B61" s="7">
        <v>2005</v>
      </c>
      <c r="C61" s="7" t="s">
        <v>109</v>
      </c>
      <c r="D61" s="7" t="s">
        <v>69</v>
      </c>
      <c r="E61" s="7" t="s">
        <v>68</v>
      </c>
      <c r="F61" s="8">
        <v>240.62136542778177</v>
      </c>
      <c r="G61" s="8">
        <v>245.66444260603211</v>
      </c>
      <c r="H61" s="8">
        <v>250.78660199020825</v>
      </c>
      <c r="I61" s="8"/>
      <c r="J61" s="8"/>
      <c r="K61" s="8"/>
    </row>
    <row r="62" spans="1:11" x14ac:dyDescent="0.25">
      <c r="A62" t="str">
        <f t="shared" si="3"/>
        <v>2006All revascularisation (coronary artery bypass graft (CABG) and angioplasty) heart disease procedures, 35+ yearsMnonMaori</v>
      </c>
      <c r="B62" s="7">
        <v>2006</v>
      </c>
      <c r="C62" s="7" t="s">
        <v>109</v>
      </c>
      <c r="D62" s="7" t="s">
        <v>69</v>
      </c>
      <c r="E62" s="7" t="s">
        <v>68</v>
      </c>
      <c r="F62" s="8">
        <v>228.57218811876669</v>
      </c>
      <c r="G62" s="8">
        <v>233.41090094631329</v>
      </c>
      <c r="H62" s="8">
        <v>238.32624887955782</v>
      </c>
      <c r="I62" s="8"/>
      <c r="J62" s="8"/>
      <c r="K62" s="8"/>
    </row>
    <row r="63" spans="1:11" x14ac:dyDescent="0.25">
      <c r="A63" t="str">
        <f t="shared" si="3"/>
        <v>2007All revascularisation (coronary artery bypass graft (CABG) and angioplasty) heart disease procedures, 35+ yearsMnonMaori</v>
      </c>
      <c r="B63" s="7">
        <v>2007</v>
      </c>
      <c r="C63" s="7" t="s">
        <v>109</v>
      </c>
      <c r="D63" s="7" t="s">
        <v>69</v>
      </c>
      <c r="E63" s="7" t="s">
        <v>68</v>
      </c>
      <c r="F63" s="8">
        <v>232.43483389778331</v>
      </c>
      <c r="G63" s="8">
        <v>237.24921946325625</v>
      </c>
      <c r="H63" s="8">
        <v>242.13822199153876</v>
      </c>
      <c r="I63" s="8"/>
      <c r="J63" s="8"/>
      <c r="K63" s="8"/>
    </row>
    <row r="64" spans="1:11" x14ac:dyDescent="0.25">
      <c r="A64" t="str">
        <f t="shared" si="3"/>
        <v>2008All revascularisation (coronary artery bypass graft (CABG) and angioplasty) heart disease procedures, 35+ yearsMnonMaori</v>
      </c>
      <c r="B64" s="7">
        <v>2008</v>
      </c>
      <c r="C64" s="7" t="s">
        <v>109</v>
      </c>
      <c r="D64" s="7" t="s">
        <v>69</v>
      </c>
      <c r="E64" s="7" t="s">
        <v>68</v>
      </c>
      <c r="F64" s="8">
        <v>224.1416773927638</v>
      </c>
      <c r="G64" s="8">
        <v>228.79942203097195</v>
      </c>
      <c r="H64" s="8">
        <v>233.52958959619062</v>
      </c>
      <c r="I64" s="8"/>
      <c r="J64" s="8"/>
      <c r="K64" s="8"/>
    </row>
    <row r="65" spans="1:11" x14ac:dyDescent="0.25">
      <c r="A65" t="str">
        <f t="shared" si="3"/>
        <v>2009All revascularisation (coronary artery bypass graft (CABG) and angioplasty) heart disease procedures, 35+ yearsMnonMaori</v>
      </c>
      <c r="B65" s="7">
        <v>2009</v>
      </c>
      <c r="C65" s="7" t="s">
        <v>109</v>
      </c>
      <c r="D65" s="7" t="s">
        <v>69</v>
      </c>
      <c r="E65" s="7" t="s">
        <v>68</v>
      </c>
      <c r="F65" s="8">
        <v>220.29137079376781</v>
      </c>
      <c r="G65" s="8">
        <v>224.84372998833948</v>
      </c>
      <c r="H65" s="8">
        <v>229.46648380056592</v>
      </c>
      <c r="I65" s="8"/>
      <c r="J65" s="8"/>
      <c r="K65" s="8"/>
    </row>
    <row r="66" spans="1:11" x14ac:dyDescent="0.25">
      <c r="A66" t="str">
        <f t="shared" si="3"/>
        <v>2010All revascularisation (coronary artery bypass graft (CABG) and angioplasty) heart disease procedures, 35+ yearsMnonMaori</v>
      </c>
      <c r="B66" s="7">
        <v>2010</v>
      </c>
      <c r="C66" s="7" t="s">
        <v>109</v>
      </c>
      <c r="D66" s="7" t="s">
        <v>69</v>
      </c>
      <c r="E66" s="7" t="s">
        <v>68</v>
      </c>
      <c r="F66" s="8">
        <v>222.36293785806819</v>
      </c>
      <c r="G66" s="8">
        <v>226.86374722932362</v>
      </c>
      <c r="H66" s="8">
        <v>231.43273451705892</v>
      </c>
      <c r="I66" s="8"/>
      <c r="J66" s="8"/>
      <c r="K66" s="8"/>
    </row>
    <row r="67" spans="1:11" x14ac:dyDescent="0.25">
      <c r="A67" t="str">
        <f t="shared" si="3"/>
        <v>2011All revascularisation (coronary artery bypass graft (CABG) and angioplasty) heart disease procedures, 35+ yearsMnonMaori</v>
      </c>
      <c r="B67" s="7">
        <v>2011</v>
      </c>
      <c r="C67" s="7" t="s">
        <v>109</v>
      </c>
      <c r="D67" s="7" t="s">
        <v>69</v>
      </c>
      <c r="E67" s="7" t="s">
        <v>68</v>
      </c>
      <c r="F67" s="8">
        <v>219.03738914075626</v>
      </c>
      <c r="G67" s="8">
        <v>223.4202983577226</v>
      </c>
      <c r="H67" s="8">
        <v>227.8688470027827</v>
      </c>
      <c r="I67" s="8"/>
      <c r="J67" s="8"/>
      <c r="K67" s="8"/>
    </row>
    <row r="68" spans="1:11" x14ac:dyDescent="0.25">
      <c r="A68" t="str">
        <f t="shared" si="3"/>
        <v>2001Coronary angioplasty procedures (percutaneous), 35+ yearsTMaori</v>
      </c>
      <c r="B68" s="7">
        <v>2001</v>
      </c>
      <c r="C68" s="7" t="s">
        <v>117</v>
      </c>
      <c r="D68" s="7" t="s">
        <v>70</v>
      </c>
      <c r="E68" s="7" t="s">
        <v>9</v>
      </c>
      <c r="F68" s="8">
        <v>69.348728535455081</v>
      </c>
      <c r="G68" s="8">
        <v>76.45365089928093</v>
      </c>
      <c r="H68" s="8">
        <v>84.088981047918921</v>
      </c>
      <c r="I68" s="8">
        <v>0.58953552798813058</v>
      </c>
      <c r="J68" s="8">
        <v>0.65028032698790095</v>
      </c>
      <c r="K68" s="8">
        <v>0.717284173034615</v>
      </c>
    </row>
    <row r="69" spans="1:11" x14ac:dyDescent="0.25">
      <c r="A69" t="str">
        <f t="shared" si="3"/>
        <v>2002Coronary angioplasty procedures (percutaneous), 35+ yearsTMaori</v>
      </c>
      <c r="B69" s="7">
        <v>2002</v>
      </c>
      <c r="C69" s="7" t="s">
        <v>117</v>
      </c>
      <c r="D69" s="7" t="s">
        <v>70</v>
      </c>
      <c r="E69" s="7" t="s">
        <v>9</v>
      </c>
      <c r="F69" s="8">
        <v>82.911256095092924</v>
      </c>
      <c r="G69" s="8">
        <v>90.494693083228597</v>
      </c>
      <c r="H69" s="8">
        <v>98.585322341986682</v>
      </c>
      <c r="I69" s="8">
        <v>0.66006401789234881</v>
      </c>
      <c r="J69" s="8">
        <v>0.72117624031698324</v>
      </c>
      <c r="K69" s="8">
        <v>0.78794655593930973</v>
      </c>
    </row>
    <row r="70" spans="1:11" x14ac:dyDescent="0.25">
      <c r="A70" t="str">
        <f t="shared" si="3"/>
        <v>2003Coronary angioplasty procedures (percutaneous), 35+ yearsTMaori</v>
      </c>
      <c r="B70" s="7">
        <v>2003</v>
      </c>
      <c r="C70" s="7" t="s">
        <v>117</v>
      </c>
      <c r="D70" s="7" t="s">
        <v>70</v>
      </c>
      <c r="E70" s="7" t="s">
        <v>9</v>
      </c>
      <c r="F70" s="8">
        <v>91.984900055098493</v>
      </c>
      <c r="G70" s="8">
        <v>99.798891193914486</v>
      </c>
      <c r="H70" s="8">
        <v>108.09927925233714</v>
      </c>
      <c r="I70" s="8">
        <v>0.71022248087383644</v>
      </c>
      <c r="J70" s="8">
        <v>0.77160262788415623</v>
      </c>
      <c r="K70" s="8">
        <v>0.83828748229035144</v>
      </c>
    </row>
    <row r="71" spans="1:11" x14ac:dyDescent="0.25">
      <c r="A71" t="str">
        <f t="shared" si="3"/>
        <v>2004Coronary angioplasty procedures (percutaneous), 35+ yearsTMaori</v>
      </c>
      <c r="B71" s="7">
        <v>2004</v>
      </c>
      <c r="C71" s="7" t="s">
        <v>117</v>
      </c>
      <c r="D71" s="7" t="s">
        <v>70</v>
      </c>
      <c r="E71" s="7" t="s">
        <v>9</v>
      </c>
      <c r="F71" s="8">
        <v>96.540343835185425</v>
      </c>
      <c r="G71" s="8">
        <v>104.38851129624979</v>
      </c>
      <c r="H71" s="8">
        <v>112.70473648961259</v>
      </c>
      <c r="I71" s="8">
        <v>0.78125128999848448</v>
      </c>
      <c r="J71" s="8">
        <v>0.84625023228551155</v>
      </c>
      <c r="K71" s="8">
        <v>0.91665698964115816</v>
      </c>
    </row>
    <row r="72" spans="1:11" x14ac:dyDescent="0.25">
      <c r="A72" t="str">
        <f t="shared" si="3"/>
        <v>2005Coronary angioplasty procedures (percutaneous), 35+ yearsTMaori</v>
      </c>
      <c r="B72" s="7">
        <v>2005</v>
      </c>
      <c r="C72" s="7" t="s">
        <v>117</v>
      </c>
      <c r="D72" s="7" t="s">
        <v>70</v>
      </c>
      <c r="E72" s="7" t="s">
        <v>9</v>
      </c>
      <c r="F72" s="8">
        <v>95.023941457444465</v>
      </c>
      <c r="G72" s="8">
        <v>102.64450308050492</v>
      </c>
      <c r="H72" s="8">
        <v>110.71356849544338</v>
      </c>
      <c r="I72" s="8">
        <v>0.815142757840152</v>
      </c>
      <c r="J72" s="8">
        <v>0.88230707210907378</v>
      </c>
      <c r="K72" s="8">
        <v>0.95500544169263413</v>
      </c>
    </row>
    <row r="73" spans="1:11" x14ac:dyDescent="0.25">
      <c r="A73" t="str">
        <f t="shared" si="3"/>
        <v>2006Coronary angioplasty procedures (percutaneous), 35+ yearsTMaori</v>
      </c>
      <c r="B73" s="7">
        <v>2006</v>
      </c>
      <c r="C73" s="7" t="s">
        <v>117</v>
      </c>
      <c r="D73" s="7" t="s">
        <v>70</v>
      </c>
      <c r="E73" s="7" t="s">
        <v>9</v>
      </c>
      <c r="F73" s="8">
        <v>93.494107020508494</v>
      </c>
      <c r="G73" s="8">
        <v>100.89900506144632</v>
      </c>
      <c r="H73" s="8">
        <v>108.73444774648092</v>
      </c>
      <c r="I73" s="8">
        <v>0.84693121321866682</v>
      </c>
      <c r="J73" s="8">
        <v>0.91610268407634532</v>
      </c>
      <c r="K73" s="8">
        <v>0.99092360120065859</v>
      </c>
    </row>
    <row r="74" spans="1:11" x14ac:dyDescent="0.25">
      <c r="A74" t="str">
        <f t="shared" si="3"/>
        <v>2007Coronary angioplasty procedures (percutaneous), 35+ yearsTMaori</v>
      </c>
      <c r="B74" s="7">
        <v>2007</v>
      </c>
      <c r="C74" s="7" t="s">
        <v>117</v>
      </c>
      <c r="D74" s="7" t="s">
        <v>70</v>
      </c>
      <c r="E74" s="7" t="s">
        <v>9</v>
      </c>
      <c r="F74" s="8">
        <v>91.109983170043719</v>
      </c>
      <c r="G74" s="8">
        <v>98.24943017242434</v>
      </c>
      <c r="H74" s="8">
        <v>105.79969104477566</v>
      </c>
      <c r="I74" s="8">
        <v>0.82488268745047122</v>
      </c>
      <c r="J74" s="8">
        <v>0.89156921379680398</v>
      </c>
      <c r="K74" s="8">
        <v>0.96364692226369397</v>
      </c>
    </row>
    <row r="75" spans="1:11" x14ac:dyDescent="0.25">
      <c r="A75" t="str">
        <f t="shared" si="3"/>
        <v>2008Coronary angioplasty procedures (percutaneous), 35+ yearsTMaori</v>
      </c>
      <c r="B75" s="7">
        <v>2008</v>
      </c>
      <c r="C75" s="7" t="s">
        <v>117</v>
      </c>
      <c r="D75" s="7" t="s">
        <v>70</v>
      </c>
      <c r="E75" s="7" t="s">
        <v>9</v>
      </c>
      <c r="F75" s="8">
        <v>89.298515755487927</v>
      </c>
      <c r="G75" s="8">
        <v>96.218099420576593</v>
      </c>
      <c r="H75" s="8">
        <v>103.53152298913002</v>
      </c>
      <c r="I75" s="8">
        <v>0.85192718539863199</v>
      </c>
      <c r="J75" s="8">
        <v>0.92029195388940876</v>
      </c>
      <c r="K75" s="8">
        <v>0.99414280341023342</v>
      </c>
    </row>
    <row r="76" spans="1:11" x14ac:dyDescent="0.25">
      <c r="A76" t="str">
        <f t="shared" si="3"/>
        <v>2009Coronary angioplasty procedures (percutaneous), 35+ yearsTMaori</v>
      </c>
      <c r="B76" s="7">
        <v>2009</v>
      </c>
      <c r="C76" s="7" t="s">
        <v>117</v>
      </c>
      <c r="D76" s="7" t="s">
        <v>70</v>
      </c>
      <c r="E76" s="7" t="s">
        <v>9</v>
      </c>
      <c r="F76" s="8">
        <v>98.381521939177475</v>
      </c>
      <c r="G76" s="8">
        <v>105.46474679677094</v>
      </c>
      <c r="H76" s="8">
        <v>112.92322287486493</v>
      </c>
      <c r="I76" s="8">
        <v>0.98019099180840519</v>
      </c>
      <c r="J76" s="8">
        <v>1.0540409516697615</v>
      </c>
      <c r="K76" s="8">
        <v>1.1334549461091767</v>
      </c>
    </row>
    <row r="77" spans="1:11" x14ac:dyDescent="0.25">
      <c r="A77" t="str">
        <f t="shared" ref="A77:A90" si="4">B77&amp;C77&amp;D77&amp;E77</f>
        <v>2010Coronary angioplasty procedures (percutaneous), 35+ yearsTMaori</v>
      </c>
      <c r="B77" s="7">
        <v>2010</v>
      </c>
      <c r="C77" s="7" t="s">
        <v>117</v>
      </c>
      <c r="D77" s="7" t="s">
        <v>70</v>
      </c>
      <c r="E77" s="7" t="s">
        <v>9</v>
      </c>
      <c r="F77" s="8">
        <v>105.67439771058029</v>
      </c>
      <c r="G77" s="8">
        <v>112.87436371855161</v>
      </c>
      <c r="H77" s="8">
        <v>120.43574578963737</v>
      </c>
      <c r="I77" s="8">
        <v>1.0492031181255714</v>
      </c>
      <c r="J77" s="8">
        <v>1.12460423116025</v>
      </c>
      <c r="K77" s="8">
        <v>1.2054240545939456</v>
      </c>
    </row>
    <row r="78" spans="1:11" x14ac:dyDescent="0.25">
      <c r="A78" t="str">
        <f t="shared" si="4"/>
        <v>2011Coronary angioplasty procedures (percutaneous), 35+ yearsTMaori</v>
      </c>
      <c r="B78" s="7">
        <v>2011</v>
      </c>
      <c r="C78" s="7" t="s">
        <v>117</v>
      </c>
      <c r="D78" s="7" t="s">
        <v>70</v>
      </c>
      <c r="E78" s="7" t="s">
        <v>9</v>
      </c>
      <c r="F78" s="8">
        <v>105.18743434746874</v>
      </c>
      <c r="G78" s="8">
        <v>112.23763516340819</v>
      </c>
      <c r="H78" s="8">
        <v>119.63610217042091</v>
      </c>
      <c r="I78" s="8">
        <v>1.0655512800869116</v>
      </c>
      <c r="J78" s="8">
        <v>1.141201625420986</v>
      </c>
      <c r="K78" s="8">
        <v>1.2222228758031011</v>
      </c>
    </row>
    <row r="79" spans="1:11" x14ac:dyDescent="0.25">
      <c r="A79" t="str">
        <f t="shared" si="4"/>
        <v>2001Coronary angioplasty procedures (percutaneous), 35+ yearsTnonMaori</v>
      </c>
      <c r="B79" s="7">
        <v>2001</v>
      </c>
      <c r="C79" s="7" t="s">
        <v>117</v>
      </c>
      <c r="D79" s="7" t="s">
        <v>70</v>
      </c>
      <c r="E79" s="7" t="s">
        <v>68</v>
      </c>
      <c r="F79" s="8">
        <v>115.0120500800442</v>
      </c>
      <c r="G79" s="8">
        <v>117.57029657257866</v>
      </c>
      <c r="H79" s="8">
        <v>120.17110080921258</v>
      </c>
      <c r="I79" s="8"/>
      <c r="J79" s="8"/>
      <c r="K79" s="8"/>
    </row>
    <row r="80" spans="1:11" x14ac:dyDescent="0.25">
      <c r="A80" t="str">
        <f t="shared" si="4"/>
        <v>2002Coronary angioplasty procedures (percutaneous), 35+ yearsTnonMaori</v>
      </c>
      <c r="B80" s="7">
        <v>2002</v>
      </c>
      <c r="C80" s="7" t="s">
        <v>117</v>
      </c>
      <c r="D80" s="7" t="s">
        <v>70</v>
      </c>
      <c r="E80" s="7" t="s">
        <v>68</v>
      </c>
      <c r="F80" s="8">
        <v>122.88544544998068</v>
      </c>
      <c r="G80" s="8">
        <v>125.482077783723</v>
      </c>
      <c r="H80" s="8">
        <v>128.11976052728394</v>
      </c>
      <c r="I80" s="8"/>
      <c r="J80" s="8"/>
      <c r="K80" s="8"/>
    </row>
    <row r="81" spans="1:11" x14ac:dyDescent="0.25">
      <c r="A81" t="str">
        <f t="shared" si="4"/>
        <v>2003Coronary angioplasty procedures (percutaneous), 35+ yearsTnonMaori</v>
      </c>
      <c r="B81" s="7">
        <v>2003</v>
      </c>
      <c r="C81" s="7" t="s">
        <v>117</v>
      </c>
      <c r="D81" s="7" t="s">
        <v>70</v>
      </c>
      <c r="E81" s="7" t="s">
        <v>68</v>
      </c>
      <c r="F81" s="8">
        <v>126.74376804569695</v>
      </c>
      <c r="G81" s="8">
        <v>129.33975026442974</v>
      </c>
      <c r="H81" s="8">
        <v>131.97552184896659</v>
      </c>
      <c r="I81" s="8"/>
      <c r="J81" s="8"/>
      <c r="K81" s="8"/>
    </row>
    <row r="82" spans="1:11" x14ac:dyDescent="0.25">
      <c r="A82" t="str">
        <f t="shared" si="4"/>
        <v>2004Coronary angioplasty procedures (percutaneous), 35+ yearsTnonMaori</v>
      </c>
      <c r="B82" s="7">
        <v>2004</v>
      </c>
      <c r="C82" s="7" t="s">
        <v>117</v>
      </c>
      <c r="D82" s="7" t="s">
        <v>70</v>
      </c>
      <c r="E82" s="7" t="s">
        <v>68</v>
      </c>
      <c r="F82" s="8">
        <v>120.85411687482932</v>
      </c>
      <c r="G82" s="8">
        <v>123.35418923823792</v>
      </c>
      <c r="H82" s="8">
        <v>125.8929610266389</v>
      </c>
      <c r="I82" s="8"/>
      <c r="J82" s="8"/>
      <c r="K82" s="8"/>
    </row>
    <row r="83" spans="1:11" x14ac:dyDescent="0.25">
      <c r="A83" t="str">
        <f t="shared" si="4"/>
        <v>2005Coronary angioplasty procedures (percutaneous), 35+ yearsTnonMaori</v>
      </c>
      <c r="B83" s="7">
        <v>2005</v>
      </c>
      <c r="C83" s="7" t="s">
        <v>117</v>
      </c>
      <c r="D83" s="7" t="s">
        <v>70</v>
      </c>
      <c r="E83" s="7" t="s">
        <v>68</v>
      </c>
      <c r="F83" s="8">
        <v>113.93622039116177</v>
      </c>
      <c r="G83" s="8">
        <v>116.33648457009723</v>
      </c>
      <c r="H83" s="8">
        <v>118.77458102485454</v>
      </c>
      <c r="I83" s="8"/>
      <c r="J83" s="8"/>
      <c r="K83" s="8"/>
    </row>
    <row r="84" spans="1:11" x14ac:dyDescent="0.25">
      <c r="A84" t="str">
        <f t="shared" si="4"/>
        <v>2006Coronary angioplasty procedures (percutaneous), 35+ yearsTnonMaori</v>
      </c>
      <c r="B84" s="7">
        <v>2006</v>
      </c>
      <c r="C84" s="7" t="s">
        <v>117</v>
      </c>
      <c r="D84" s="7" t="s">
        <v>70</v>
      </c>
      <c r="E84" s="7" t="s">
        <v>68</v>
      </c>
      <c r="F84" s="8">
        <v>107.84007945010069</v>
      </c>
      <c r="G84" s="8">
        <v>110.13940556584777</v>
      </c>
      <c r="H84" s="8">
        <v>112.47540840315799</v>
      </c>
      <c r="I84" s="8"/>
      <c r="J84" s="8"/>
      <c r="K84" s="8"/>
    </row>
    <row r="85" spans="1:11" x14ac:dyDescent="0.25">
      <c r="A85" t="str">
        <f t="shared" si="4"/>
        <v>2007Coronary angioplasty procedures (percutaneous), 35+ yearsTnonMaori</v>
      </c>
      <c r="B85" s="7">
        <v>2007</v>
      </c>
      <c r="C85" s="7" t="s">
        <v>117</v>
      </c>
      <c r="D85" s="7" t="s">
        <v>70</v>
      </c>
      <c r="E85" s="7" t="s">
        <v>68</v>
      </c>
      <c r="F85" s="8">
        <v>107.93426180916306</v>
      </c>
      <c r="G85" s="8">
        <v>110.1983207271401</v>
      </c>
      <c r="H85" s="8">
        <v>112.49791292608882</v>
      </c>
      <c r="I85" s="8"/>
      <c r="J85" s="8"/>
      <c r="K85" s="8"/>
    </row>
    <row r="86" spans="1:11" x14ac:dyDescent="0.25">
      <c r="A86" t="str">
        <f t="shared" si="4"/>
        <v>2008Coronary angioplasty procedures (percutaneous), 35+ yearsTnonMaori</v>
      </c>
      <c r="B86" s="7">
        <v>2008</v>
      </c>
      <c r="C86" s="7" t="s">
        <v>117</v>
      </c>
      <c r="D86" s="7" t="s">
        <v>70</v>
      </c>
      <c r="E86" s="7" t="s">
        <v>68</v>
      </c>
      <c r="F86" s="8">
        <v>102.37683624510338</v>
      </c>
      <c r="G86" s="8">
        <v>104.5517121104148</v>
      </c>
      <c r="H86" s="8">
        <v>106.76115388496162</v>
      </c>
      <c r="I86" s="8"/>
      <c r="J86" s="8"/>
      <c r="K86" s="8"/>
    </row>
    <row r="87" spans="1:11" x14ac:dyDescent="0.25">
      <c r="A87" t="str">
        <f t="shared" si="4"/>
        <v>2009Coronary angioplasty procedures (percutaneous), 35+ yearsTnonMaori</v>
      </c>
      <c r="B87" s="7">
        <v>2009</v>
      </c>
      <c r="C87" s="7" t="s">
        <v>117</v>
      </c>
      <c r="D87" s="7" t="s">
        <v>70</v>
      </c>
      <c r="E87" s="7" t="s">
        <v>68</v>
      </c>
      <c r="F87" s="8">
        <v>97.960904630688191</v>
      </c>
      <c r="G87" s="8">
        <v>100.05754200507933</v>
      </c>
      <c r="H87" s="8">
        <v>102.1877494118981</v>
      </c>
      <c r="I87" s="8"/>
      <c r="J87" s="8"/>
      <c r="K87" s="8"/>
    </row>
    <row r="88" spans="1:11" x14ac:dyDescent="0.25">
      <c r="A88" t="str">
        <f t="shared" si="4"/>
        <v>2010Coronary angioplasty procedures (percutaneous), 35+ yearsTnonMaori</v>
      </c>
      <c r="B88" s="7">
        <v>2010</v>
      </c>
      <c r="C88" s="7" t="s">
        <v>117</v>
      </c>
      <c r="D88" s="7" t="s">
        <v>70</v>
      </c>
      <c r="E88" s="7" t="s">
        <v>68</v>
      </c>
      <c r="F88" s="8">
        <v>98.29865653173087</v>
      </c>
      <c r="G88" s="8">
        <v>100.36807668960977</v>
      </c>
      <c r="H88" s="8">
        <v>102.47009237543574</v>
      </c>
      <c r="I88" s="8"/>
      <c r="J88" s="8"/>
      <c r="K88" s="8"/>
    </row>
    <row r="89" spans="1:11" x14ac:dyDescent="0.25">
      <c r="A89" t="str">
        <f t="shared" si="4"/>
        <v>2011Coronary angioplasty procedures (percutaneous), 35+ yearsTnonMaori</v>
      </c>
      <c r="B89" s="7">
        <v>2011</v>
      </c>
      <c r="C89" s="7" t="s">
        <v>117</v>
      </c>
      <c r="D89" s="7" t="s">
        <v>70</v>
      </c>
      <c r="E89" s="7" t="s">
        <v>68</v>
      </c>
      <c r="F89" s="8">
        <v>96.349873883794316</v>
      </c>
      <c r="G89" s="8">
        <v>98.350398968284011</v>
      </c>
      <c r="H89" s="8">
        <v>100.38200445780454</v>
      </c>
      <c r="I89" s="8"/>
      <c r="J89" s="8"/>
      <c r="K89" s="8"/>
    </row>
    <row r="90" spans="1:11" x14ac:dyDescent="0.25">
      <c r="A90" t="str">
        <f t="shared" si="4"/>
        <v>2001Coronary angioplasty procedures (percutaneous), 35+ yearsFMaori</v>
      </c>
      <c r="B90" s="7">
        <v>2001</v>
      </c>
      <c r="C90" s="7" t="s">
        <v>117</v>
      </c>
      <c r="D90" s="7" t="s">
        <v>67</v>
      </c>
      <c r="E90" s="7" t="s">
        <v>9</v>
      </c>
      <c r="F90" s="8">
        <v>44.66180461841477</v>
      </c>
      <c r="G90" s="8">
        <v>52.707879286513752</v>
      </c>
      <c r="H90" s="8">
        <v>61.784813571140774</v>
      </c>
      <c r="I90" s="8">
        <v>0.78215821825113918</v>
      </c>
      <c r="J90" s="8">
        <v>0.92275403147872759</v>
      </c>
      <c r="K90" s="8">
        <v>1.0886224586556077</v>
      </c>
    </row>
    <row r="91" spans="1:11" x14ac:dyDescent="0.25">
      <c r="A91" t="str">
        <f t="shared" ref="A91:A111" si="5">B91&amp;C91&amp;D91&amp;E91</f>
        <v>2002Coronary angioplasty procedures (percutaneous), 35+ yearsFMaori</v>
      </c>
      <c r="B91" s="7">
        <v>2002</v>
      </c>
      <c r="C91" s="7" t="s">
        <v>117</v>
      </c>
      <c r="D91" s="7" t="s">
        <v>67</v>
      </c>
      <c r="E91" s="7" t="s">
        <v>9</v>
      </c>
      <c r="F91" s="8">
        <v>54.289501835564074</v>
      </c>
      <c r="G91" s="8">
        <v>62.918235489207284</v>
      </c>
      <c r="H91" s="8">
        <v>72.528700331611816</v>
      </c>
      <c r="I91" s="8">
        <v>0.92422708618829985</v>
      </c>
      <c r="J91" s="8">
        <v>1.0725476676872738</v>
      </c>
      <c r="K91" s="8">
        <v>1.2446708353957932</v>
      </c>
    </row>
    <row r="92" spans="1:11" x14ac:dyDescent="0.25">
      <c r="A92" t="str">
        <f t="shared" si="5"/>
        <v>2003Coronary angioplasty procedures (percutaneous), 35+ yearsFMaori</v>
      </c>
      <c r="B92" s="7">
        <v>2003</v>
      </c>
      <c r="C92" s="7" t="s">
        <v>117</v>
      </c>
      <c r="D92" s="7" t="s">
        <v>67</v>
      </c>
      <c r="E92" s="7" t="s">
        <v>9</v>
      </c>
      <c r="F92" s="8">
        <v>58.570832719486333</v>
      </c>
      <c r="G92" s="8">
        <v>67.306861531614317</v>
      </c>
      <c r="H92" s="8">
        <v>76.978475622850269</v>
      </c>
      <c r="I92" s="8">
        <v>1.0020320286090585</v>
      </c>
      <c r="J92" s="8">
        <v>1.1540774783084131</v>
      </c>
      <c r="K92" s="8">
        <v>1.3291938659760574</v>
      </c>
    </row>
    <row r="93" spans="1:11" x14ac:dyDescent="0.25">
      <c r="A93" t="str">
        <f t="shared" si="5"/>
        <v>2004Coronary angioplasty procedures (percutaneous), 35+ yearsFMaori</v>
      </c>
      <c r="B93" s="7">
        <v>2004</v>
      </c>
      <c r="C93" s="7" t="s">
        <v>117</v>
      </c>
      <c r="D93" s="7" t="s">
        <v>67</v>
      </c>
      <c r="E93" s="7" t="s">
        <v>9</v>
      </c>
      <c r="F93" s="8">
        <v>60.460176209969873</v>
      </c>
      <c r="G93" s="8">
        <v>69.12370986031523</v>
      </c>
      <c r="H93" s="8">
        <v>78.680244763151833</v>
      </c>
      <c r="I93" s="8">
        <v>1.0684979540238975</v>
      </c>
      <c r="J93" s="8">
        <v>1.2253256785803019</v>
      </c>
      <c r="K93" s="8">
        <v>1.4051716364397433</v>
      </c>
    </row>
    <row r="94" spans="1:11" x14ac:dyDescent="0.25">
      <c r="A94" t="str">
        <f t="shared" si="5"/>
        <v>2005Coronary angioplasty procedures (percutaneous), 35+ yearsFMaori</v>
      </c>
      <c r="B94" s="7">
        <v>2005</v>
      </c>
      <c r="C94" s="7" t="s">
        <v>117</v>
      </c>
      <c r="D94" s="7" t="s">
        <v>67</v>
      </c>
      <c r="E94" s="7" t="s">
        <v>9</v>
      </c>
      <c r="F94" s="8">
        <v>57.260692563227671</v>
      </c>
      <c r="G94" s="8">
        <v>65.485622054089163</v>
      </c>
      <c r="H94" s="8">
        <v>74.560303201034657</v>
      </c>
      <c r="I94" s="8">
        <v>1.0746285168744845</v>
      </c>
      <c r="J94" s="8">
        <v>1.2332313775434727</v>
      </c>
      <c r="K94" s="8">
        <v>1.4152422038651391</v>
      </c>
    </row>
    <row r="95" spans="1:11" x14ac:dyDescent="0.25">
      <c r="A95" t="str">
        <f t="shared" si="5"/>
        <v>2006Coronary angioplasty procedures (percutaneous), 35+ yearsFMaori</v>
      </c>
      <c r="B95" s="7">
        <v>2006</v>
      </c>
      <c r="C95" s="7" t="s">
        <v>117</v>
      </c>
      <c r="D95" s="7" t="s">
        <v>67</v>
      </c>
      <c r="E95" s="7" t="s">
        <v>9</v>
      </c>
      <c r="F95" s="8">
        <v>57.409227936302969</v>
      </c>
      <c r="G95" s="8">
        <v>65.46244174210419</v>
      </c>
      <c r="H95" s="8">
        <v>74.329043838889177</v>
      </c>
      <c r="I95" s="8">
        <v>1.1233414086444413</v>
      </c>
      <c r="J95" s="8">
        <v>1.2860410848378969</v>
      </c>
      <c r="K95" s="8">
        <v>1.4723054444212389</v>
      </c>
    </row>
    <row r="96" spans="1:11" x14ac:dyDescent="0.25">
      <c r="A96" t="str">
        <f t="shared" si="5"/>
        <v>2007Coronary angioplasty procedures (percutaneous), 35+ yearsFMaori</v>
      </c>
      <c r="B96" s="7">
        <v>2007</v>
      </c>
      <c r="C96" s="7" t="s">
        <v>117</v>
      </c>
      <c r="D96" s="7" t="s">
        <v>67</v>
      </c>
      <c r="E96" s="7" t="s">
        <v>9</v>
      </c>
      <c r="F96" s="8">
        <v>59.300335877842208</v>
      </c>
      <c r="G96" s="8">
        <v>67.291697586707315</v>
      </c>
      <c r="H96" s="8">
        <v>76.059801105993316</v>
      </c>
      <c r="I96" s="8">
        <v>1.2041902715068129</v>
      </c>
      <c r="J96" s="8">
        <v>1.372778547612431</v>
      </c>
      <c r="K96" s="8">
        <v>1.564969411708317</v>
      </c>
    </row>
    <row r="97" spans="1:11" x14ac:dyDescent="0.25">
      <c r="A97" t="str">
        <f t="shared" si="5"/>
        <v>2008Coronary angioplasty procedures (percutaneous), 35+ yearsFMaori</v>
      </c>
      <c r="B97" s="7">
        <v>2008</v>
      </c>
      <c r="C97" s="7" t="s">
        <v>117</v>
      </c>
      <c r="D97" s="7" t="s">
        <v>67</v>
      </c>
      <c r="E97" s="7" t="s">
        <v>9</v>
      </c>
      <c r="F97" s="8">
        <v>59.250695534593703</v>
      </c>
      <c r="G97" s="8">
        <v>67.053134325584935</v>
      </c>
      <c r="H97" s="8">
        <v>75.597359972999627</v>
      </c>
      <c r="I97" s="8">
        <v>1.2556661456662925</v>
      </c>
      <c r="J97" s="8">
        <v>1.4282168328152589</v>
      </c>
      <c r="K97" s="8">
        <v>1.6244790293796372</v>
      </c>
    </row>
    <row r="98" spans="1:11" x14ac:dyDescent="0.25">
      <c r="A98" t="str">
        <f t="shared" si="5"/>
        <v>2009Coronary angioplasty procedures (percutaneous), 35+ yearsFMaori</v>
      </c>
      <c r="B98" s="7">
        <v>2009</v>
      </c>
      <c r="C98" s="7" t="s">
        <v>117</v>
      </c>
      <c r="D98" s="7" t="s">
        <v>67</v>
      </c>
      <c r="E98" s="7" t="s">
        <v>9</v>
      </c>
      <c r="F98" s="8">
        <v>64.69676951529388</v>
      </c>
      <c r="G98" s="8">
        <v>72.604653139477222</v>
      </c>
      <c r="H98" s="8">
        <v>81.212448735190634</v>
      </c>
      <c r="I98" s="8">
        <v>1.4526067229706425</v>
      </c>
      <c r="J98" s="8">
        <v>1.6407535138235607</v>
      </c>
      <c r="K98" s="8">
        <v>1.8532697464176398</v>
      </c>
    </row>
    <row r="99" spans="1:11" x14ac:dyDescent="0.25">
      <c r="A99" t="str">
        <f t="shared" si="5"/>
        <v>2010Coronary angioplasty procedures (percutaneous), 35+ yearsFMaori</v>
      </c>
      <c r="B99" s="7">
        <v>2010</v>
      </c>
      <c r="C99" s="7" t="s">
        <v>117</v>
      </c>
      <c r="D99" s="7" t="s">
        <v>67</v>
      </c>
      <c r="E99" s="7" t="s">
        <v>9</v>
      </c>
      <c r="F99" s="8">
        <v>67.205069498841681</v>
      </c>
      <c r="G99" s="8">
        <v>75.101987879746716</v>
      </c>
      <c r="H99" s="8">
        <v>83.671832305660047</v>
      </c>
      <c r="I99" s="8">
        <v>1.4998364305907996</v>
      </c>
      <c r="J99" s="8">
        <v>1.6877639057927598</v>
      </c>
      <c r="K99" s="8">
        <v>1.8992384393375232</v>
      </c>
    </row>
    <row r="100" spans="1:11" x14ac:dyDescent="0.25">
      <c r="A100" t="str">
        <f t="shared" si="5"/>
        <v>2011Coronary angioplasty procedures (percutaneous), 35+ yearsFMaori</v>
      </c>
      <c r="B100" s="7">
        <v>2011</v>
      </c>
      <c r="C100" s="7" t="s">
        <v>117</v>
      </c>
      <c r="D100" s="7" t="s">
        <v>67</v>
      </c>
      <c r="E100" s="7" t="s">
        <v>9</v>
      </c>
      <c r="F100" s="8">
        <v>67.052023876557215</v>
      </c>
      <c r="G100" s="8">
        <v>74.779240986900405</v>
      </c>
      <c r="H100" s="8">
        <v>83.15270652266355</v>
      </c>
      <c r="I100" s="8">
        <v>1.5342719000589455</v>
      </c>
      <c r="J100" s="8">
        <v>1.7237555004149179</v>
      </c>
      <c r="K100" s="8">
        <v>1.9366404514718203</v>
      </c>
    </row>
    <row r="101" spans="1:11" x14ac:dyDescent="0.25">
      <c r="A101" t="str">
        <f t="shared" si="5"/>
        <v>2001Coronary angioplasty procedures (percutaneous), 35+ yearsFnonMaori</v>
      </c>
      <c r="B101" s="7">
        <v>2001</v>
      </c>
      <c r="C101" s="7" t="s">
        <v>117</v>
      </c>
      <c r="D101" s="7" t="s">
        <v>67</v>
      </c>
      <c r="E101" s="7" t="s">
        <v>68</v>
      </c>
      <c r="F101" s="8">
        <v>54.813369253704096</v>
      </c>
      <c r="G101" s="8">
        <v>57.120183156554255</v>
      </c>
      <c r="H101" s="8">
        <v>59.499130941921294</v>
      </c>
      <c r="I101" s="8"/>
      <c r="J101" s="8"/>
      <c r="K101" s="8"/>
    </row>
    <row r="102" spans="1:11" x14ac:dyDescent="0.25">
      <c r="A102" t="str">
        <f t="shared" si="5"/>
        <v>2002Coronary angioplasty procedures (percutaneous), 35+ yearsFnonMaori</v>
      </c>
      <c r="B102" s="7">
        <v>2002</v>
      </c>
      <c r="C102" s="7" t="s">
        <v>117</v>
      </c>
      <c r="D102" s="7" t="s">
        <v>67</v>
      </c>
      <c r="E102" s="7" t="s">
        <v>68</v>
      </c>
      <c r="F102" s="8">
        <v>56.375664758412121</v>
      </c>
      <c r="G102" s="8">
        <v>58.662414160927121</v>
      </c>
      <c r="H102" s="8">
        <v>61.018118099031639</v>
      </c>
      <c r="I102" s="8"/>
      <c r="J102" s="8"/>
      <c r="K102" s="8"/>
    </row>
    <row r="103" spans="1:11" x14ac:dyDescent="0.25">
      <c r="A103" t="str">
        <f t="shared" si="5"/>
        <v>2003Coronary angioplasty procedures (percutaneous), 35+ yearsFnonMaori</v>
      </c>
      <c r="B103" s="7">
        <v>2003</v>
      </c>
      <c r="C103" s="7" t="s">
        <v>117</v>
      </c>
      <c r="D103" s="7" t="s">
        <v>67</v>
      </c>
      <c r="E103" s="7" t="s">
        <v>68</v>
      </c>
      <c r="F103" s="8">
        <v>56.074680797075409</v>
      </c>
      <c r="G103" s="8">
        <v>58.320921079119593</v>
      </c>
      <c r="H103" s="8">
        <v>60.634062706866565</v>
      </c>
      <c r="I103" s="8"/>
      <c r="J103" s="8"/>
      <c r="K103" s="8"/>
    </row>
    <row r="104" spans="1:11" x14ac:dyDescent="0.25">
      <c r="A104" t="str">
        <f t="shared" si="5"/>
        <v>2004Coronary angioplasty procedures (percutaneous), 35+ yearsFnonMaori</v>
      </c>
      <c r="B104" s="7">
        <v>2004</v>
      </c>
      <c r="C104" s="7" t="s">
        <v>117</v>
      </c>
      <c r="D104" s="7" t="s">
        <v>67</v>
      </c>
      <c r="E104" s="7" t="s">
        <v>68</v>
      </c>
      <c r="F104" s="8">
        <v>54.225237132796373</v>
      </c>
      <c r="G104" s="8">
        <v>56.412520416942513</v>
      </c>
      <c r="H104" s="8">
        <v>58.665396794838237</v>
      </c>
      <c r="I104" s="8"/>
      <c r="J104" s="8"/>
      <c r="K104" s="8"/>
    </row>
    <row r="105" spans="1:11" x14ac:dyDescent="0.25">
      <c r="A105" t="str">
        <f t="shared" si="5"/>
        <v>2005Coronary angioplasty procedures (percutaneous), 35+ yearsFnonMaori</v>
      </c>
      <c r="B105" s="7">
        <v>2005</v>
      </c>
      <c r="C105" s="7" t="s">
        <v>117</v>
      </c>
      <c r="D105" s="7" t="s">
        <v>67</v>
      </c>
      <c r="E105" s="7" t="s">
        <v>68</v>
      </c>
      <c r="F105" s="8">
        <v>50.996567928487124</v>
      </c>
      <c r="G105" s="8">
        <v>53.100839993653771</v>
      </c>
      <c r="H105" s="8">
        <v>55.269644855792095</v>
      </c>
      <c r="I105" s="8"/>
      <c r="J105" s="8"/>
      <c r="K105" s="8"/>
    </row>
    <row r="106" spans="1:11" x14ac:dyDescent="0.25">
      <c r="A106" t="str">
        <f t="shared" si="5"/>
        <v>2006Coronary angioplasty procedures (percutaneous), 35+ yearsFnonMaori</v>
      </c>
      <c r="B106" s="7">
        <v>2006</v>
      </c>
      <c r="C106" s="7" t="s">
        <v>117</v>
      </c>
      <c r="D106" s="7" t="s">
        <v>67</v>
      </c>
      <c r="E106" s="7" t="s">
        <v>68</v>
      </c>
      <c r="F106" s="8">
        <v>48.871263254755426</v>
      </c>
      <c r="G106" s="8">
        <v>50.902294268736838</v>
      </c>
      <c r="H106" s="8">
        <v>52.99605236690801</v>
      </c>
      <c r="I106" s="8"/>
      <c r="J106" s="8"/>
      <c r="K106" s="8"/>
    </row>
    <row r="107" spans="1:11" x14ac:dyDescent="0.25">
      <c r="A107" t="str">
        <f t="shared" si="5"/>
        <v>2007Coronary angioplasty procedures (percutaneous), 35+ yearsFnonMaori</v>
      </c>
      <c r="B107" s="7">
        <v>2007</v>
      </c>
      <c r="C107" s="7" t="s">
        <v>117</v>
      </c>
      <c r="D107" s="7" t="s">
        <v>67</v>
      </c>
      <c r="E107" s="7" t="s">
        <v>68</v>
      </c>
      <c r="F107" s="8">
        <v>47.065598974696933</v>
      </c>
      <c r="G107" s="8">
        <v>49.018610979711639</v>
      </c>
      <c r="H107" s="8">
        <v>51.031849924427789</v>
      </c>
      <c r="I107" s="8"/>
      <c r="J107" s="8"/>
      <c r="K107" s="8"/>
    </row>
    <row r="108" spans="1:11" x14ac:dyDescent="0.25">
      <c r="A108" t="str">
        <f t="shared" si="5"/>
        <v>2008Coronary angioplasty procedures (percutaneous), 35+ yearsFnonMaori</v>
      </c>
      <c r="B108" s="7">
        <v>2008</v>
      </c>
      <c r="C108" s="7" t="s">
        <v>117</v>
      </c>
      <c r="D108" s="7" t="s">
        <v>67</v>
      </c>
      <c r="E108" s="7" t="s">
        <v>68</v>
      </c>
      <c r="F108" s="8">
        <v>45.067670809555764</v>
      </c>
      <c r="G108" s="8">
        <v>46.948847531373637</v>
      </c>
      <c r="H108" s="8">
        <v>48.888374631914118</v>
      </c>
      <c r="I108" s="8"/>
      <c r="J108" s="8"/>
      <c r="K108" s="8"/>
    </row>
    <row r="109" spans="1:11" x14ac:dyDescent="0.25">
      <c r="A109" t="str">
        <f t="shared" si="5"/>
        <v>2009Coronary angioplasty procedures (percutaneous), 35+ yearsFnonMaori</v>
      </c>
      <c r="B109" s="7">
        <v>2009</v>
      </c>
      <c r="C109" s="7" t="s">
        <v>117</v>
      </c>
      <c r="D109" s="7" t="s">
        <v>67</v>
      </c>
      <c r="E109" s="7" t="s">
        <v>68</v>
      </c>
      <c r="F109" s="8">
        <v>42.456392676040046</v>
      </c>
      <c r="G109" s="8">
        <v>44.250798506767545</v>
      </c>
      <c r="H109" s="8">
        <v>46.101551668980001</v>
      </c>
      <c r="I109" s="8"/>
      <c r="J109" s="8"/>
      <c r="K109" s="8"/>
    </row>
    <row r="110" spans="1:11" x14ac:dyDescent="0.25">
      <c r="A110" t="str">
        <f t="shared" si="5"/>
        <v>2010Coronary angioplasty procedures (percutaneous), 35+ yearsFnonMaori</v>
      </c>
      <c r="B110" s="7">
        <v>2010</v>
      </c>
      <c r="C110" s="7" t="s">
        <v>117</v>
      </c>
      <c r="D110" s="7" t="s">
        <v>67</v>
      </c>
      <c r="E110" s="7" t="s">
        <v>68</v>
      </c>
      <c r="F110" s="8">
        <v>42.72613392469507</v>
      </c>
      <c r="G110" s="8">
        <v>44.497922737878767</v>
      </c>
      <c r="H110" s="8">
        <v>46.324314829694366</v>
      </c>
      <c r="I110" s="8"/>
      <c r="J110" s="8"/>
      <c r="K110" s="8"/>
    </row>
    <row r="111" spans="1:11" x14ac:dyDescent="0.25">
      <c r="A111" t="str">
        <f t="shared" si="5"/>
        <v>2011Coronary angioplasty procedures (percutaneous), 35+ yearsFnonMaori</v>
      </c>
      <c r="B111" s="7">
        <v>2011</v>
      </c>
      <c r="C111" s="7" t="s">
        <v>117</v>
      </c>
      <c r="D111" s="7" t="s">
        <v>67</v>
      </c>
      <c r="E111" s="7" t="s">
        <v>68</v>
      </c>
      <c r="F111" s="8">
        <v>41.676829567448657</v>
      </c>
      <c r="G111" s="8">
        <v>43.381582230716951</v>
      </c>
      <c r="H111" s="8">
        <v>45.138166759208232</v>
      </c>
      <c r="I111" s="8"/>
      <c r="J111" s="8"/>
      <c r="K111" s="8"/>
    </row>
    <row r="112" spans="1:11" x14ac:dyDescent="0.25">
      <c r="A112" t="str">
        <f t="shared" ref="A112:A133" si="6">B112&amp;C112&amp;D112&amp;E112</f>
        <v>2001Coronary angioplasty procedures (percutaneous), 35+ yearsMMaori</v>
      </c>
      <c r="B112" s="7">
        <v>2001</v>
      </c>
      <c r="C112" s="7" t="s">
        <v>117</v>
      </c>
      <c r="D112" s="7" t="s">
        <v>69</v>
      </c>
      <c r="E112" s="7" t="s">
        <v>9</v>
      </c>
      <c r="F112" s="8">
        <v>90.663143166239649</v>
      </c>
      <c r="G112" s="8">
        <v>102.4813670772548</v>
      </c>
      <c r="H112" s="8">
        <v>115.41226363140525</v>
      </c>
      <c r="I112" s="8">
        <v>0.50259520999474505</v>
      </c>
      <c r="J112" s="8">
        <v>0.56782949955758388</v>
      </c>
      <c r="K112" s="8">
        <v>0.64153086650226399</v>
      </c>
    </row>
    <row r="113" spans="1:11" x14ac:dyDescent="0.25">
      <c r="A113" t="str">
        <f t="shared" si="6"/>
        <v>2002Coronary angioplasty procedures (percutaneous), 35+ yearsMMaori</v>
      </c>
      <c r="B113" s="7">
        <v>2002</v>
      </c>
      <c r="C113" s="7" t="s">
        <v>117</v>
      </c>
      <c r="D113" s="7" t="s">
        <v>69</v>
      </c>
      <c r="E113" s="7" t="s">
        <v>9</v>
      </c>
      <c r="F113" s="8">
        <v>108.28600515965437</v>
      </c>
      <c r="G113" s="8">
        <v>120.90634577498855</v>
      </c>
      <c r="H113" s="8">
        <v>134.59366478390328</v>
      </c>
      <c r="I113" s="8">
        <v>0.55484600788959515</v>
      </c>
      <c r="J113" s="8">
        <v>0.61962472538894386</v>
      </c>
      <c r="K113" s="8">
        <v>0.69196641023633454</v>
      </c>
    </row>
    <row r="114" spans="1:11" x14ac:dyDescent="0.25">
      <c r="A114" t="str">
        <f t="shared" si="6"/>
        <v>2003Coronary angioplasty procedures (percutaneous), 35+ yearsMMaori</v>
      </c>
      <c r="B114" s="7">
        <v>2003</v>
      </c>
      <c r="C114" s="7" t="s">
        <v>117</v>
      </c>
      <c r="D114" s="7" t="s">
        <v>69</v>
      </c>
      <c r="E114" s="7" t="s">
        <v>9</v>
      </c>
      <c r="F114" s="8">
        <v>122.37512357743356</v>
      </c>
      <c r="G114" s="8">
        <v>135.50821781998621</v>
      </c>
      <c r="H114" s="8">
        <v>149.66672337507154</v>
      </c>
      <c r="I114" s="8">
        <v>0.60083917988051216</v>
      </c>
      <c r="J114" s="8">
        <v>0.66577183706285648</v>
      </c>
      <c r="K114" s="8">
        <v>0.73772176294195646</v>
      </c>
    </row>
    <row r="115" spans="1:11" x14ac:dyDescent="0.25">
      <c r="A115" t="str">
        <f t="shared" si="6"/>
        <v>2004Coronary angioplasty procedures (percutaneous), 35+ yearsMMaori</v>
      </c>
      <c r="B115" s="7">
        <v>2004</v>
      </c>
      <c r="C115" s="7" t="s">
        <v>117</v>
      </c>
      <c r="D115" s="7" t="s">
        <v>69</v>
      </c>
      <c r="E115" s="7" t="s">
        <v>9</v>
      </c>
      <c r="F115" s="8">
        <v>129.80943658784341</v>
      </c>
      <c r="G115" s="8">
        <v>143.09184915302066</v>
      </c>
      <c r="H115" s="8">
        <v>157.36462682945282</v>
      </c>
      <c r="I115" s="8">
        <v>0.67035366601276103</v>
      </c>
      <c r="J115" s="8">
        <v>0.73985501172832402</v>
      </c>
      <c r="K115" s="8">
        <v>0.8165621613369356</v>
      </c>
    </row>
    <row r="116" spans="1:11" x14ac:dyDescent="0.25">
      <c r="A116" t="str">
        <f t="shared" si="6"/>
        <v>2005Coronary angioplasty procedures (percutaneous), 35+ yearsMMaori</v>
      </c>
      <c r="B116" s="7">
        <v>2005</v>
      </c>
      <c r="C116" s="7" t="s">
        <v>117</v>
      </c>
      <c r="D116" s="7" t="s">
        <v>69</v>
      </c>
      <c r="E116" s="7" t="s">
        <v>9</v>
      </c>
      <c r="F116" s="8">
        <v>130.59979434297657</v>
      </c>
      <c r="G116" s="8">
        <v>143.66854131441548</v>
      </c>
      <c r="H116" s="8">
        <v>157.69093017106835</v>
      </c>
      <c r="I116" s="8">
        <v>0.714182067285829</v>
      </c>
      <c r="J116" s="8">
        <v>0.78693617427060425</v>
      </c>
      <c r="K116" s="8">
        <v>0.86710178082336531</v>
      </c>
    </row>
    <row r="117" spans="1:11" x14ac:dyDescent="0.25">
      <c r="A117" t="str">
        <f t="shared" si="6"/>
        <v>2006Coronary angioplasty procedures (percutaneous), 35+ yearsMMaori</v>
      </c>
      <c r="B117" s="7">
        <v>2006</v>
      </c>
      <c r="C117" s="7" t="s">
        <v>117</v>
      </c>
      <c r="D117" s="7" t="s">
        <v>69</v>
      </c>
      <c r="E117" s="7" t="s">
        <v>9</v>
      </c>
      <c r="F117" s="8">
        <v>127.76620826478033</v>
      </c>
      <c r="G117" s="8">
        <v>140.45941599017286</v>
      </c>
      <c r="H117" s="8">
        <v>154.07240894820836</v>
      </c>
      <c r="I117" s="8">
        <v>0.74003208572300472</v>
      </c>
      <c r="J117" s="8">
        <v>0.81511101426196086</v>
      </c>
      <c r="K117" s="8">
        <v>0.89780697133157938</v>
      </c>
    </row>
    <row r="118" spans="1:11" x14ac:dyDescent="0.25">
      <c r="A118" t="str">
        <f t="shared" si="6"/>
        <v>2007Coronary angioplasty procedures (percutaneous), 35+ yearsMMaori</v>
      </c>
      <c r="B118" s="7">
        <v>2007</v>
      </c>
      <c r="C118" s="7" t="s">
        <v>117</v>
      </c>
      <c r="D118" s="7" t="s">
        <v>69</v>
      </c>
      <c r="E118" s="7" t="s">
        <v>9</v>
      </c>
      <c r="F118" s="8">
        <v>120.99229310339602</v>
      </c>
      <c r="G118" s="8">
        <v>133.07040202635386</v>
      </c>
      <c r="H118" s="8">
        <v>146.02780385599283</v>
      </c>
      <c r="I118" s="8">
        <v>0.69165528470663684</v>
      </c>
      <c r="J118" s="8">
        <v>0.76206748397325996</v>
      </c>
      <c r="K118" s="8">
        <v>0.83964781730201998</v>
      </c>
    </row>
    <row r="119" spans="1:11" x14ac:dyDescent="0.25">
      <c r="A119" t="str">
        <f t="shared" si="6"/>
        <v>2008Coronary angioplasty procedures (percutaneous), 35+ yearsMMaori</v>
      </c>
      <c r="B119" s="7">
        <v>2008</v>
      </c>
      <c r="C119" s="7" t="s">
        <v>117</v>
      </c>
      <c r="D119" s="7" t="s">
        <v>69</v>
      </c>
      <c r="E119" s="7" t="s">
        <v>9</v>
      </c>
      <c r="F119" s="8">
        <v>117.45546829690032</v>
      </c>
      <c r="G119" s="8">
        <v>129.12433346730694</v>
      </c>
      <c r="H119" s="8">
        <v>141.63875715197085</v>
      </c>
      <c r="I119" s="8">
        <v>0.7086447327052412</v>
      </c>
      <c r="J119" s="8">
        <v>0.78069772332576892</v>
      </c>
      <c r="K119" s="8">
        <v>0.8600768580884296</v>
      </c>
    </row>
    <row r="120" spans="1:11" x14ac:dyDescent="0.25">
      <c r="A120" t="str">
        <f t="shared" si="6"/>
        <v>2009Coronary angioplasty procedures (percutaneous), 35+ yearsMMaori</v>
      </c>
      <c r="B120" s="7">
        <v>2009</v>
      </c>
      <c r="C120" s="7" t="s">
        <v>117</v>
      </c>
      <c r="D120" s="7" t="s">
        <v>69</v>
      </c>
      <c r="E120" s="7" t="s">
        <v>9</v>
      </c>
      <c r="F120" s="8">
        <v>130.65587909661588</v>
      </c>
      <c r="G120" s="8">
        <v>142.69237044043396</v>
      </c>
      <c r="H120" s="8">
        <v>155.53951136694707</v>
      </c>
      <c r="I120" s="8">
        <v>0.8186848611595452</v>
      </c>
      <c r="J120" s="8">
        <v>0.89662352345122809</v>
      </c>
      <c r="K120" s="8">
        <v>0.98198193339918671</v>
      </c>
    </row>
    <row r="121" spans="1:11" x14ac:dyDescent="0.25">
      <c r="A121" t="str">
        <f t="shared" si="6"/>
        <v>2010Coronary angioplasty procedures (percutaneous), 35+ yearsMMaori</v>
      </c>
      <c r="B121" s="7">
        <v>2010</v>
      </c>
      <c r="C121" s="7" t="s">
        <v>117</v>
      </c>
      <c r="D121" s="7" t="s">
        <v>69</v>
      </c>
      <c r="E121" s="7" t="s">
        <v>9</v>
      </c>
      <c r="F121" s="8">
        <v>143.40510821734591</v>
      </c>
      <c r="G121" s="8">
        <v>155.77412224554391</v>
      </c>
      <c r="H121" s="8">
        <v>168.92455762603876</v>
      </c>
      <c r="I121" s="8">
        <v>0.89475127773257879</v>
      </c>
      <c r="J121" s="8">
        <v>0.97522631073021138</v>
      </c>
      <c r="K121" s="8">
        <v>1.0629393674078791</v>
      </c>
    </row>
    <row r="122" spans="1:11" x14ac:dyDescent="0.25">
      <c r="A122" t="str">
        <f t="shared" si="6"/>
        <v>2011Coronary angioplasty procedures (percutaneous), 35+ yearsMMaori</v>
      </c>
      <c r="B122" s="7">
        <v>2011</v>
      </c>
      <c r="C122" s="7" t="s">
        <v>117</v>
      </c>
      <c r="D122" s="7" t="s">
        <v>69</v>
      </c>
      <c r="E122" s="7" t="s">
        <v>9</v>
      </c>
      <c r="F122" s="8">
        <v>142.73578987560575</v>
      </c>
      <c r="G122" s="8">
        <v>154.86099951992566</v>
      </c>
      <c r="H122" s="8">
        <v>167.74096617840263</v>
      </c>
      <c r="I122" s="8">
        <v>0.90631833382732763</v>
      </c>
      <c r="J122" s="8">
        <v>0.98693618566086971</v>
      </c>
      <c r="K122" s="8">
        <v>1.0747250697814992</v>
      </c>
    </row>
    <row r="123" spans="1:11" x14ac:dyDescent="0.25">
      <c r="A123" t="str">
        <f t="shared" si="6"/>
        <v>2001Coronary angioplasty procedures (percutaneous), 35+ yearsMnonMaori</v>
      </c>
      <c r="B123" s="7">
        <v>2001</v>
      </c>
      <c r="C123" s="7" t="s">
        <v>117</v>
      </c>
      <c r="D123" s="7" t="s">
        <v>69</v>
      </c>
      <c r="E123" s="7" t="s">
        <v>68</v>
      </c>
      <c r="F123" s="8">
        <v>175.83116240299677</v>
      </c>
      <c r="G123" s="8">
        <v>180.4791176877948</v>
      </c>
      <c r="H123" s="8">
        <v>185.21883519145484</v>
      </c>
      <c r="I123" s="8"/>
      <c r="J123" s="8"/>
      <c r="K123" s="8"/>
    </row>
    <row r="124" spans="1:11" x14ac:dyDescent="0.25">
      <c r="A124" t="str">
        <f t="shared" si="6"/>
        <v>2002Coronary angioplasty procedures (percutaneous), 35+ yearsMnonMaori</v>
      </c>
      <c r="B124" s="7">
        <v>2002</v>
      </c>
      <c r="C124" s="7" t="s">
        <v>117</v>
      </c>
      <c r="D124" s="7" t="s">
        <v>69</v>
      </c>
      <c r="E124" s="7" t="s">
        <v>68</v>
      </c>
      <c r="F124" s="8">
        <v>190.37672894102974</v>
      </c>
      <c r="G124" s="8">
        <v>195.12834272243506</v>
      </c>
      <c r="H124" s="8">
        <v>199.96857324993488</v>
      </c>
      <c r="I124" s="8"/>
      <c r="J124" s="8"/>
      <c r="K124" s="8"/>
    </row>
    <row r="125" spans="1:11" x14ac:dyDescent="0.25">
      <c r="A125" t="str">
        <f t="shared" si="6"/>
        <v>2003Coronary angioplasty procedures (percutaneous), 35+ yearsMnonMaori</v>
      </c>
      <c r="B125" s="7">
        <v>2003</v>
      </c>
      <c r="C125" s="7" t="s">
        <v>117</v>
      </c>
      <c r="D125" s="7" t="s">
        <v>69</v>
      </c>
      <c r="E125" s="7" t="s">
        <v>68</v>
      </c>
      <c r="F125" s="8">
        <v>198.76140481470102</v>
      </c>
      <c r="G125" s="8">
        <v>203.53552114460001</v>
      </c>
      <c r="H125" s="8">
        <v>208.39534839152347</v>
      </c>
      <c r="I125" s="8"/>
      <c r="J125" s="8"/>
      <c r="K125" s="8"/>
    </row>
    <row r="126" spans="1:11" x14ac:dyDescent="0.25">
      <c r="A126" t="str">
        <f t="shared" si="6"/>
        <v>2004Coronary angioplasty procedures (percutaneous), 35+ yearsMnonMaori</v>
      </c>
      <c r="B126" s="7">
        <v>2004</v>
      </c>
      <c r="C126" s="7" t="s">
        <v>117</v>
      </c>
      <c r="D126" s="7" t="s">
        <v>69</v>
      </c>
      <c r="E126" s="7" t="s">
        <v>68</v>
      </c>
      <c r="F126" s="8">
        <v>188.81927032896229</v>
      </c>
      <c r="G126" s="8">
        <v>193.405257631159</v>
      </c>
      <c r="H126" s="8">
        <v>198.07449087626074</v>
      </c>
      <c r="I126" s="8"/>
      <c r="J126" s="8"/>
      <c r="K126" s="8"/>
    </row>
    <row r="127" spans="1:11" x14ac:dyDescent="0.25">
      <c r="A127" t="str">
        <f t="shared" si="6"/>
        <v>2005Coronary angioplasty procedures (percutaneous), 35+ yearsMnonMaori</v>
      </c>
      <c r="B127" s="7">
        <v>2005</v>
      </c>
      <c r="C127" s="7" t="s">
        <v>117</v>
      </c>
      <c r="D127" s="7" t="s">
        <v>69</v>
      </c>
      <c r="E127" s="7" t="s">
        <v>68</v>
      </c>
      <c r="F127" s="8">
        <v>178.16677266935449</v>
      </c>
      <c r="G127" s="8">
        <v>182.56695525222111</v>
      </c>
      <c r="H127" s="8">
        <v>187.04834599315768</v>
      </c>
      <c r="I127" s="8"/>
      <c r="J127" s="8"/>
      <c r="K127" s="8"/>
    </row>
    <row r="128" spans="1:11" x14ac:dyDescent="0.25">
      <c r="A128" t="str">
        <f t="shared" si="6"/>
        <v>2006Coronary angioplasty procedures (percutaneous), 35+ yearsMnonMaori</v>
      </c>
      <c r="B128" s="7">
        <v>2006</v>
      </c>
      <c r="C128" s="7" t="s">
        <v>117</v>
      </c>
      <c r="D128" s="7" t="s">
        <v>69</v>
      </c>
      <c r="E128" s="7" t="s">
        <v>68</v>
      </c>
      <c r="F128" s="8">
        <v>168.10942990941535</v>
      </c>
      <c r="G128" s="8">
        <v>172.31936942644714</v>
      </c>
      <c r="H128" s="8">
        <v>176.60808513929186</v>
      </c>
      <c r="I128" s="8"/>
      <c r="J128" s="8"/>
      <c r="K128" s="8"/>
    </row>
    <row r="129" spans="1:11" x14ac:dyDescent="0.25">
      <c r="A129" t="str">
        <f t="shared" si="6"/>
        <v>2007Coronary angioplasty procedures (percutaneous), 35+ yearsMnonMaori</v>
      </c>
      <c r="B129" s="7">
        <v>2007</v>
      </c>
      <c r="C129" s="7" t="s">
        <v>117</v>
      </c>
      <c r="D129" s="7" t="s">
        <v>69</v>
      </c>
      <c r="E129" s="7" t="s">
        <v>68</v>
      </c>
      <c r="F129" s="8">
        <v>170.44129475802035</v>
      </c>
      <c r="G129" s="8">
        <v>174.61760910274339</v>
      </c>
      <c r="H129" s="8">
        <v>178.87039930400957</v>
      </c>
      <c r="I129" s="8"/>
      <c r="J129" s="8"/>
      <c r="K129" s="8"/>
    </row>
    <row r="130" spans="1:11" x14ac:dyDescent="0.25">
      <c r="A130" t="str">
        <f t="shared" si="6"/>
        <v>2008Coronary angioplasty procedures (percutaneous), 35+ yearsMnonMaori</v>
      </c>
      <c r="B130" s="7">
        <v>2008</v>
      </c>
      <c r="C130" s="7" t="s">
        <v>117</v>
      </c>
      <c r="D130" s="7" t="s">
        <v>69</v>
      </c>
      <c r="E130" s="7" t="s">
        <v>68</v>
      </c>
      <c r="F130" s="8">
        <v>161.38123224451985</v>
      </c>
      <c r="G130" s="8">
        <v>165.39606765757924</v>
      </c>
      <c r="H130" s="8">
        <v>169.48553788959487</v>
      </c>
      <c r="I130" s="8"/>
      <c r="J130" s="8"/>
      <c r="K130" s="8"/>
    </row>
    <row r="131" spans="1:11" x14ac:dyDescent="0.25">
      <c r="A131" t="str">
        <f t="shared" si="6"/>
        <v>2009Coronary angioplasty procedures (percutaneous), 35+ yearsMnonMaori</v>
      </c>
      <c r="B131" s="7">
        <v>2009</v>
      </c>
      <c r="C131" s="7" t="s">
        <v>117</v>
      </c>
      <c r="D131" s="7" t="s">
        <v>69</v>
      </c>
      <c r="E131" s="7" t="s">
        <v>68</v>
      </c>
      <c r="F131" s="8">
        <v>155.25941344578769</v>
      </c>
      <c r="G131" s="8">
        <v>159.14412984748748</v>
      </c>
      <c r="H131" s="8">
        <v>163.10147343654597</v>
      </c>
      <c r="I131" s="8"/>
      <c r="J131" s="8"/>
      <c r="K131" s="8"/>
    </row>
    <row r="132" spans="1:11" x14ac:dyDescent="0.25">
      <c r="A132" t="str">
        <f t="shared" si="6"/>
        <v>2010Coronary angioplasty procedures (percutaneous), 35+ yearsMnonMaori</v>
      </c>
      <c r="B132" s="7">
        <v>2010</v>
      </c>
      <c r="C132" s="7" t="s">
        <v>117</v>
      </c>
      <c r="D132" s="7" t="s">
        <v>69</v>
      </c>
      <c r="E132" s="7" t="s">
        <v>68</v>
      </c>
      <c r="F132" s="8">
        <v>155.89166021596097</v>
      </c>
      <c r="G132" s="8">
        <v>159.73125471656556</v>
      </c>
      <c r="H132" s="8">
        <v>163.64152041350818</v>
      </c>
      <c r="I132" s="8"/>
      <c r="J132" s="8"/>
      <c r="K132" s="8"/>
    </row>
    <row r="133" spans="1:11" x14ac:dyDescent="0.25">
      <c r="A133" t="str">
        <f t="shared" si="6"/>
        <v>2011Coronary angioplasty procedures (percutaneous), 35+ yearsMnonMaori</v>
      </c>
      <c r="B133" s="7">
        <v>2011</v>
      </c>
      <c r="C133" s="7" t="s">
        <v>117</v>
      </c>
      <c r="D133" s="7" t="s">
        <v>69</v>
      </c>
      <c r="E133" s="7" t="s">
        <v>68</v>
      </c>
      <c r="F133" s="8">
        <v>153.19021458157195</v>
      </c>
      <c r="G133" s="8">
        <v>156.91085378152189</v>
      </c>
      <c r="H133" s="8">
        <v>160.69903091779813</v>
      </c>
      <c r="I133" s="8"/>
      <c r="J133" s="8"/>
      <c r="K133" s="8"/>
    </row>
    <row r="134" spans="1:11" x14ac:dyDescent="0.25">
      <c r="A134" t="str">
        <f t="shared" ref="A134:A155" si="7">B134&amp;C134&amp;D134&amp;E134</f>
        <v>2001Chronic rheumatic heart disease mortality, 15+ yearsTMaori</v>
      </c>
      <c r="B134" s="7">
        <v>2001</v>
      </c>
      <c r="C134" s="7" t="s">
        <v>131</v>
      </c>
      <c r="D134" s="7" t="s">
        <v>70</v>
      </c>
      <c r="E134" s="7" t="s">
        <v>9</v>
      </c>
      <c r="F134" s="8">
        <v>7.4568848682766662</v>
      </c>
      <c r="G134" s="8">
        <v>9.1171004010305481</v>
      </c>
      <c r="H134" s="8">
        <v>11.036805906694436</v>
      </c>
      <c r="I134" s="8">
        <v>8.3092738650816589</v>
      </c>
      <c r="J134" s="8">
        <v>10.62488793865324</v>
      </c>
      <c r="K134" s="8">
        <v>13.585813338435401</v>
      </c>
    </row>
    <row r="135" spans="1:11" x14ac:dyDescent="0.25">
      <c r="A135" t="str">
        <f t="shared" si="7"/>
        <v>2002Chronic rheumatic heart disease mortality, 15+ yearsTMaori</v>
      </c>
      <c r="B135" s="7">
        <v>2002</v>
      </c>
      <c r="C135" s="7" t="s">
        <v>131</v>
      </c>
      <c r="D135" s="7" t="s">
        <v>70</v>
      </c>
      <c r="E135" s="7" t="s">
        <v>9</v>
      </c>
      <c r="F135" s="8">
        <v>6.9409943217199617</v>
      </c>
      <c r="G135" s="8">
        <v>8.5125832528540908</v>
      </c>
      <c r="H135" s="8">
        <v>10.333695261212164</v>
      </c>
      <c r="I135" s="8">
        <v>7.8449380124256267</v>
      </c>
      <c r="J135" s="8">
        <v>10.080982305283564</v>
      </c>
      <c r="K135" s="8">
        <v>12.9543667621687</v>
      </c>
    </row>
    <row r="136" spans="1:11" x14ac:dyDescent="0.25">
      <c r="A136" t="str">
        <f t="shared" si="7"/>
        <v>2003Chronic rheumatic heart disease mortality, 15+ yearsTMaori</v>
      </c>
      <c r="B136" s="7">
        <v>2003</v>
      </c>
      <c r="C136" s="7" t="s">
        <v>131</v>
      </c>
      <c r="D136" s="7" t="s">
        <v>70</v>
      </c>
      <c r="E136" s="7" t="s">
        <v>9</v>
      </c>
      <c r="F136" s="8">
        <v>6.9578793582137521</v>
      </c>
      <c r="G136" s="8">
        <v>8.4985047546119716</v>
      </c>
      <c r="H136" s="8">
        <v>10.278696689884708</v>
      </c>
      <c r="I136" s="8">
        <v>7.4185039699958768</v>
      </c>
      <c r="J136" s="8">
        <v>9.4507801265463947</v>
      </c>
      <c r="K136" s="8">
        <v>12.03979203375339</v>
      </c>
    </row>
    <row r="137" spans="1:11" x14ac:dyDescent="0.25">
      <c r="A137" t="str">
        <f t="shared" si="7"/>
        <v>2004Chronic rheumatic heart disease mortality, 15+ yearsTMaori</v>
      </c>
      <c r="B137" s="7">
        <v>2004</v>
      </c>
      <c r="C137" s="7" t="s">
        <v>131</v>
      </c>
      <c r="D137" s="7" t="s">
        <v>70</v>
      </c>
      <c r="E137" s="7" t="s">
        <v>9</v>
      </c>
      <c r="F137" s="8">
        <v>6.7994260476403721</v>
      </c>
      <c r="G137" s="8">
        <v>8.2967978324000882</v>
      </c>
      <c r="H137" s="8">
        <v>10.025830904791473</v>
      </c>
      <c r="I137" s="8">
        <v>6.2566193098876877</v>
      </c>
      <c r="J137" s="8">
        <v>7.9386467096996736</v>
      </c>
      <c r="K137" s="8">
        <v>10.07286978158125</v>
      </c>
    </row>
    <row r="138" spans="1:11" x14ac:dyDescent="0.25">
      <c r="A138" t="str">
        <f t="shared" si="7"/>
        <v>2005Chronic rheumatic heart disease mortality, 15+ yearsTMaori</v>
      </c>
      <c r="B138" s="7">
        <v>2005</v>
      </c>
      <c r="C138" s="7" t="s">
        <v>131</v>
      </c>
      <c r="D138" s="7" t="s">
        <v>70</v>
      </c>
      <c r="E138" s="7" t="s">
        <v>9</v>
      </c>
      <c r="F138" s="8">
        <v>8.1701436941138219</v>
      </c>
      <c r="G138" s="8">
        <v>9.7717552813184163</v>
      </c>
      <c r="H138" s="8">
        <v>11.59556485068984</v>
      </c>
      <c r="I138" s="8">
        <v>6.9132994923492985</v>
      </c>
      <c r="J138" s="8">
        <v>8.6026363999878885</v>
      </c>
      <c r="K138" s="8">
        <v>10.70478041813401</v>
      </c>
    </row>
    <row r="139" spans="1:11" x14ac:dyDescent="0.25">
      <c r="A139" t="str">
        <f t="shared" si="7"/>
        <v>2006Chronic rheumatic heart disease mortality, 15+ yearsTMaori</v>
      </c>
      <c r="B139" s="7">
        <v>2006</v>
      </c>
      <c r="C139" s="7" t="s">
        <v>131</v>
      </c>
      <c r="D139" s="7" t="s">
        <v>70</v>
      </c>
      <c r="E139" s="7" t="s">
        <v>9</v>
      </c>
      <c r="F139" s="8">
        <v>8.1311278677574261</v>
      </c>
      <c r="G139" s="8">
        <v>9.6914122210044749</v>
      </c>
      <c r="H139" s="8">
        <v>11.463855696064075</v>
      </c>
      <c r="I139" s="8">
        <v>7.2216586085201664</v>
      </c>
      <c r="J139" s="8">
        <v>8.9553696868335102</v>
      </c>
      <c r="K139" s="8">
        <v>11.105294583329867</v>
      </c>
    </row>
    <row r="140" spans="1:11" x14ac:dyDescent="0.25">
      <c r="A140" t="str">
        <f t="shared" si="7"/>
        <v>2007Chronic rheumatic heart disease mortality, 15+ yearsTMaori</v>
      </c>
      <c r="B140" s="7">
        <v>2007</v>
      </c>
      <c r="C140" s="7" t="s">
        <v>131</v>
      </c>
      <c r="D140" s="7" t="s">
        <v>70</v>
      </c>
      <c r="E140" s="7" t="s">
        <v>9</v>
      </c>
      <c r="F140" s="8">
        <v>8.8747719910940912</v>
      </c>
      <c r="G140" s="8">
        <v>10.467697218987107</v>
      </c>
      <c r="H140" s="8">
        <v>12.263994023970222</v>
      </c>
      <c r="I140" s="8">
        <v>8.8054939325690373</v>
      </c>
      <c r="J140" s="8">
        <v>10.892464914438149</v>
      </c>
      <c r="K140" s="8">
        <v>13.474064353554184</v>
      </c>
    </row>
    <row r="141" spans="1:11" x14ac:dyDescent="0.25">
      <c r="A141" t="str">
        <f t="shared" si="7"/>
        <v>2008Chronic rheumatic heart disease mortality, 15+ yearsTMaori</v>
      </c>
      <c r="B141" s="7">
        <v>2008</v>
      </c>
      <c r="C141" s="7" t="s">
        <v>131</v>
      </c>
      <c r="D141" s="7" t="s">
        <v>70</v>
      </c>
      <c r="E141" s="7" t="s">
        <v>9</v>
      </c>
      <c r="F141" s="8">
        <v>6.6846820111421659</v>
      </c>
      <c r="G141" s="8">
        <v>8.0369052934036311</v>
      </c>
      <c r="H141" s="8">
        <v>9.5823447621344595</v>
      </c>
      <c r="I141" s="8">
        <v>7.3434855740742275</v>
      </c>
      <c r="J141" s="8">
        <v>9.2494547346250204</v>
      </c>
      <c r="K141" s="8">
        <v>11.650109750322834</v>
      </c>
    </row>
    <row r="142" spans="1:11" x14ac:dyDescent="0.25">
      <c r="A142" t="str">
        <f t="shared" si="7"/>
        <v>2009Chronic rheumatic heart disease mortality, 15+ yearsTMaori</v>
      </c>
      <c r="B142" s="7">
        <v>2009</v>
      </c>
      <c r="C142" s="7" t="s">
        <v>131</v>
      </c>
      <c r="D142" s="7" t="s">
        <v>70</v>
      </c>
      <c r="E142" s="7" t="s">
        <v>9</v>
      </c>
      <c r="F142" s="8">
        <v>5.6111961942824999</v>
      </c>
      <c r="G142" s="8">
        <v>6.8337212113446633</v>
      </c>
      <c r="H142" s="8">
        <v>8.2435016955224718</v>
      </c>
      <c r="I142" s="8">
        <v>7.3859372496156057</v>
      </c>
      <c r="J142" s="8">
        <v>9.508775520275746</v>
      </c>
      <c r="K142" s="8">
        <v>12.24175197260185</v>
      </c>
    </row>
    <row r="143" spans="1:11" x14ac:dyDescent="0.25">
      <c r="A143" t="str">
        <f t="shared" si="7"/>
        <v>2010Chronic rheumatic heart disease mortality, 15+ yearsTMaori</v>
      </c>
      <c r="B143" s="7">
        <v>2010</v>
      </c>
      <c r="C143" s="7" t="s">
        <v>131</v>
      </c>
      <c r="D143" s="7" t="s">
        <v>70</v>
      </c>
      <c r="E143" s="7" t="s">
        <v>9</v>
      </c>
      <c r="F143" s="8">
        <v>4.433434417785783</v>
      </c>
      <c r="G143" s="8">
        <v>5.499575948431052</v>
      </c>
      <c r="H143" s="8">
        <v>6.7447416939294582</v>
      </c>
      <c r="I143" s="8">
        <v>6.8650433504530088</v>
      </c>
      <c r="J143" s="8">
        <v>9.0356033595698708</v>
      </c>
      <c r="K143" s="8">
        <v>11.892441737615968</v>
      </c>
    </row>
    <row r="144" spans="1:11" x14ac:dyDescent="0.25">
      <c r="A144" t="str">
        <f t="shared" si="7"/>
        <v>2011Chronic rheumatic heart disease mortality, 15+ yearsTMaori</v>
      </c>
      <c r="B144" s="7">
        <v>2011</v>
      </c>
      <c r="C144" s="7" t="s">
        <v>131</v>
      </c>
      <c r="D144" s="7" t="s">
        <v>70</v>
      </c>
      <c r="E144" s="7" t="s">
        <v>9</v>
      </c>
      <c r="F144" s="8">
        <v>4.1722453379500051</v>
      </c>
      <c r="G144" s="8">
        <v>5.1885977794091325</v>
      </c>
      <c r="H144" s="8">
        <v>6.3776675673824705</v>
      </c>
      <c r="I144" s="8">
        <v>7.2597607283035739</v>
      </c>
      <c r="J144" s="8">
        <v>9.6106742444305606</v>
      </c>
      <c r="K144" s="8">
        <v>12.722879291662869</v>
      </c>
    </row>
    <row r="145" spans="1:11" x14ac:dyDescent="0.25">
      <c r="A145" t="str">
        <f t="shared" si="7"/>
        <v>2001Chronic rheumatic heart disease mortality, 15+ yearsTnonMaori</v>
      </c>
      <c r="B145" s="7">
        <v>2001</v>
      </c>
      <c r="C145" s="7" t="s">
        <v>131</v>
      </c>
      <c r="D145" s="7" t="s">
        <v>70</v>
      </c>
      <c r="E145" s="7" t="s">
        <v>68</v>
      </c>
      <c r="F145" s="8">
        <v>0.76085040763095735</v>
      </c>
      <c r="G145" s="8">
        <v>0.85808908796700112</v>
      </c>
      <c r="H145" s="8">
        <v>0.96431076414508188</v>
      </c>
      <c r="I145" s="8"/>
      <c r="J145" s="8"/>
      <c r="K145" s="8"/>
    </row>
    <row r="146" spans="1:11" x14ac:dyDescent="0.25">
      <c r="A146" t="str">
        <f t="shared" si="7"/>
        <v>2002Chronic rheumatic heart disease mortality, 15+ yearsTnonMaori</v>
      </c>
      <c r="B146" s="7">
        <v>2002</v>
      </c>
      <c r="C146" s="7" t="s">
        <v>131</v>
      </c>
      <c r="D146" s="7" t="s">
        <v>70</v>
      </c>
      <c r="E146" s="7" t="s">
        <v>68</v>
      </c>
      <c r="F146" s="8">
        <v>0.74806526476889978</v>
      </c>
      <c r="G146" s="8">
        <v>0.84442001732237382</v>
      </c>
      <c r="H146" s="8">
        <v>0.94974310980787235</v>
      </c>
      <c r="I146" s="8"/>
      <c r="J146" s="8"/>
      <c r="K146" s="8"/>
    </row>
    <row r="147" spans="1:11" x14ac:dyDescent="0.25">
      <c r="A147" t="str">
        <f t="shared" si="7"/>
        <v>2003Chronic rheumatic heart disease mortality, 15+ yearsTnonMaori</v>
      </c>
      <c r="B147" s="7">
        <v>2003</v>
      </c>
      <c r="C147" s="7" t="s">
        <v>131</v>
      </c>
      <c r="D147" s="7" t="s">
        <v>70</v>
      </c>
      <c r="E147" s="7" t="s">
        <v>68</v>
      </c>
      <c r="F147" s="8">
        <v>0.80050960742396216</v>
      </c>
      <c r="G147" s="8">
        <v>0.89923843754870914</v>
      </c>
      <c r="H147" s="8">
        <v>1.0067813231513871</v>
      </c>
      <c r="I147" s="8"/>
      <c r="J147" s="8"/>
      <c r="K147" s="8"/>
    </row>
    <row r="148" spans="1:11" x14ac:dyDescent="0.25">
      <c r="A148" t="str">
        <f t="shared" si="7"/>
        <v>2004Chronic rheumatic heart disease mortality, 15+ yearsTnonMaori</v>
      </c>
      <c r="B148" s="7">
        <v>2004</v>
      </c>
      <c r="C148" s="7" t="s">
        <v>131</v>
      </c>
      <c r="D148" s="7" t="s">
        <v>70</v>
      </c>
      <c r="E148" s="7" t="s">
        <v>68</v>
      </c>
      <c r="F148" s="8">
        <v>0.93602461441276519</v>
      </c>
      <c r="G148" s="8">
        <v>1.0451148836567843</v>
      </c>
      <c r="H148" s="8">
        <v>1.1634281179364561</v>
      </c>
      <c r="I148" s="8"/>
      <c r="J148" s="8"/>
      <c r="K148" s="8"/>
    </row>
    <row r="149" spans="1:11" x14ac:dyDescent="0.25">
      <c r="A149" t="str">
        <f t="shared" si="7"/>
        <v>2005Chronic rheumatic heart disease mortality, 15+ yearsTnonMaori</v>
      </c>
      <c r="B149" s="7">
        <v>2005</v>
      </c>
      <c r="C149" s="7" t="s">
        <v>131</v>
      </c>
      <c r="D149" s="7" t="s">
        <v>70</v>
      </c>
      <c r="E149" s="7" t="s">
        <v>68</v>
      </c>
      <c r="F149" s="8">
        <v>1.0232438999419375</v>
      </c>
      <c r="G149" s="8">
        <v>1.1359023939837993</v>
      </c>
      <c r="H149" s="8">
        <v>1.2575770590449871</v>
      </c>
      <c r="I149" s="8"/>
      <c r="J149" s="8"/>
      <c r="K149" s="8"/>
    </row>
    <row r="150" spans="1:11" x14ac:dyDescent="0.25">
      <c r="A150" t="str">
        <f t="shared" si="7"/>
        <v>2006Chronic rheumatic heart disease mortality, 15+ yearsTnonMaori</v>
      </c>
      <c r="B150" s="7">
        <v>2006</v>
      </c>
      <c r="C150" s="7" t="s">
        <v>131</v>
      </c>
      <c r="D150" s="7" t="s">
        <v>70</v>
      </c>
      <c r="E150" s="7" t="s">
        <v>68</v>
      </c>
      <c r="F150" s="8">
        <v>0.97596805328980774</v>
      </c>
      <c r="G150" s="8">
        <v>1.0821900781218579</v>
      </c>
      <c r="H150" s="8">
        <v>1.1968191019854231</v>
      </c>
      <c r="I150" s="8"/>
      <c r="J150" s="8"/>
      <c r="K150" s="8"/>
    </row>
    <row r="151" spans="1:11" x14ac:dyDescent="0.25">
      <c r="A151" t="str">
        <f t="shared" si="7"/>
        <v>2007Chronic rheumatic heart disease mortality, 15+ yearsTnonMaori</v>
      </c>
      <c r="B151" s="7">
        <v>2007</v>
      </c>
      <c r="C151" s="7" t="s">
        <v>131</v>
      </c>
      <c r="D151" s="7" t="s">
        <v>70</v>
      </c>
      <c r="E151" s="7" t="s">
        <v>68</v>
      </c>
      <c r="F151" s="8">
        <v>0.86267606625831572</v>
      </c>
      <c r="G151" s="8">
        <v>0.96100352869734706</v>
      </c>
      <c r="H151" s="8">
        <v>1.0674675504203468</v>
      </c>
      <c r="I151" s="8"/>
      <c r="J151" s="8"/>
      <c r="K151" s="8"/>
    </row>
    <row r="152" spans="1:11" x14ac:dyDescent="0.25">
      <c r="A152" t="str">
        <f t="shared" si="7"/>
        <v>2008Chronic rheumatic heart disease mortality, 15+ yearsTnonMaori</v>
      </c>
      <c r="B152" s="7">
        <v>2008</v>
      </c>
      <c r="C152" s="7" t="s">
        <v>131</v>
      </c>
      <c r="D152" s="7" t="s">
        <v>70</v>
      </c>
      <c r="E152" s="7" t="s">
        <v>68</v>
      </c>
      <c r="F152" s="8">
        <v>0.77644151749304802</v>
      </c>
      <c r="G152" s="8">
        <v>0.86890584623521094</v>
      </c>
      <c r="H152" s="8">
        <v>0.96935152556144344</v>
      </c>
      <c r="I152" s="8"/>
      <c r="J152" s="8"/>
      <c r="K152" s="8"/>
    </row>
    <row r="153" spans="1:11" x14ac:dyDescent="0.25">
      <c r="A153" t="str">
        <f t="shared" si="7"/>
        <v>2009Chronic rheumatic heart disease mortality, 15+ yearsTnonMaori</v>
      </c>
      <c r="B153" s="7">
        <v>2009</v>
      </c>
      <c r="C153" s="7" t="s">
        <v>131</v>
      </c>
      <c r="D153" s="7" t="s">
        <v>70</v>
      </c>
      <c r="E153" s="7" t="s">
        <v>68</v>
      </c>
      <c r="F153" s="8">
        <v>0.63283911219170563</v>
      </c>
      <c r="G153" s="8">
        <v>0.71867520657870065</v>
      </c>
      <c r="H153" s="8">
        <v>0.81290627750601707</v>
      </c>
      <c r="I153" s="8"/>
      <c r="J153" s="8"/>
      <c r="K153" s="8"/>
    </row>
    <row r="154" spans="1:11" x14ac:dyDescent="0.25">
      <c r="A154" t="str">
        <f t="shared" si="7"/>
        <v>2010Chronic rheumatic heart disease mortality, 15+ yearsTnonMaori</v>
      </c>
      <c r="B154" s="7">
        <v>2010</v>
      </c>
      <c r="C154" s="7" t="s">
        <v>131</v>
      </c>
      <c r="D154" s="7" t="s">
        <v>70</v>
      </c>
      <c r="E154" s="7" t="s">
        <v>68</v>
      </c>
      <c r="F154" s="8">
        <v>0.53053588209795988</v>
      </c>
      <c r="G154" s="8">
        <v>0.60865619367922907</v>
      </c>
      <c r="H154" s="8">
        <v>0.69504084151425594</v>
      </c>
      <c r="I154" s="8"/>
      <c r="J154" s="8"/>
      <c r="K154" s="8"/>
    </row>
    <row r="155" spans="1:11" x14ac:dyDescent="0.25">
      <c r="A155" t="str">
        <f t="shared" si="7"/>
        <v>2011Chronic rheumatic heart disease mortality, 15+ yearsTnonMaori</v>
      </c>
      <c r="B155" s="7">
        <v>2011</v>
      </c>
      <c r="C155" s="7" t="s">
        <v>131</v>
      </c>
      <c r="D155" s="7" t="s">
        <v>70</v>
      </c>
      <c r="E155" s="7" t="s">
        <v>68</v>
      </c>
      <c r="F155" s="8">
        <v>0.46866712035162983</v>
      </c>
      <c r="G155" s="8">
        <v>0.53987864404164498</v>
      </c>
      <c r="H155" s="8">
        <v>0.61885254806810808</v>
      </c>
      <c r="I155" s="8"/>
      <c r="J155" s="8"/>
      <c r="K155" s="8"/>
    </row>
    <row r="156" spans="1:11" x14ac:dyDescent="0.25">
      <c r="A156" t="str">
        <f t="shared" ref="A156:A177" si="8">B156&amp;C156&amp;D156&amp;E156</f>
        <v>2001Chronic rheumatic heart disease mortality, 15+ yearsFMaori</v>
      </c>
      <c r="B156" s="7">
        <v>2001</v>
      </c>
      <c r="C156" s="7" t="s">
        <v>131</v>
      </c>
      <c r="D156" s="7" t="s">
        <v>67</v>
      </c>
      <c r="E156" s="7" t="s">
        <v>9</v>
      </c>
      <c r="F156" s="8">
        <v>8.1354759360218978</v>
      </c>
      <c r="G156" s="8">
        <v>10.563881432378759</v>
      </c>
      <c r="H156" s="8">
        <v>13.489840751961262</v>
      </c>
      <c r="I156" s="8">
        <v>7.6199497806057064</v>
      </c>
      <c r="J156" s="8">
        <v>10.450564333131721</v>
      </c>
      <c r="K156" s="8">
        <v>14.332679089158443</v>
      </c>
    </row>
    <row r="157" spans="1:11" x14ac:dyDescent="0.25">
      <c r="A157" t="str">
        <f t="shared" si="8"/>
        <v>2002Chronic rheumatic heart disease mortality, 15+ yearsFMaori</v>
      </c>
      <c r="B157" s="7">
        <v>2002</v>
      </c>
      <c r="C157" s="7" t="s">
        <v>131</v>
      </c>
      <c r="D157" s="7" t="s">
        <v>67</v>
      </c>
      <c r="E157" s="7" t="s">
        <v>9</v>
      </c>
      <c r="F157" s="8">
        <v>7.5352545634173156</v>
      </c>
      <c r="G157" s="8">
        <v>9.8282391019487232</v>
      </c>
      <c r="H157" s="8">
        <v>12.599358970082092</v>
      </c>
      <c r="I157" s="8">
        <v>7.3516521175413523</v>
      </c>
      <c r="J157" s="8">
        <v>10.124760581647205</v>
      </c>
      <c r="K157" s="8">
        <v>13.943910184634822</v>
      </c>
    </row>
    <row r="158" spans="1:11" x14ac:dyDescent="0.25">
      <c r="A158" t="str">
        <f t="shared" si="8"/>
        <v>2003Chronic rheumatic heart disease mortality, 15+ yearsFMaori</v>
      </c>
      <c r="B158" s="7">
        <v>2003</v>
      </c>
      <c r="C158" s="7" t="s">
        <v>131</v>
      </c>
      <c r="D158" s="7" t="s">
        <v>67</v>
      </c>
      <c r="E158" s="7" t="s">
        <v>9</v>
      </c>
      <c r="F158" s="8">
        <v>7.672227376855667</v>
      </c>
      <c r="G158" s="8">
        <v>9.9409655987420553</v>
      </c>
      <c r="H158" s="8">
        <v>12.670576704243215</v>
      </c>
      <c r="I158" s="8">
        <v>6.7337059845484415</v>
      </c>
      <c r="J158" s="8">
        <v>9.1362819462462461</v>
      </c>
      <c r="K158" s="8">
        <v>12.396093324069104</v>
      </c>
    </row>
    <row r="159" spans="1:11" x14ac:dyDescent="0.25">
      <c r="A159" t="str">
        <f t="shared" si="8"/>
        <v>2004Chronic rheumatic heart disease mortality, 15+ yearsFMaori</v>
      </c>
      <c r="B159" s="7">
        <v>2004</v>
      </c>
      <c r="C159" s="7" t="s">
        <v>131</v>
      </c>
      <c r="D159" s="7" t="s">
        <v>67</v>
      </c>
      <c r="E159" s="7" t="s">
        <v>9</v>
      </c>
      <c r="F159" s="8">
        <v>6.9456220483565829</v>
      </c>
      <c r="G159" s="8">
        <v>9.0591808980713804</v>
      </c>
      <c r="H159" s="8">
        <v>11.613461061105095</v>
      </c>
      <c r="I159" s="8">
        <v>5.8032072191993374</v>
      </c>
      <c r="J159" s="8">
        <v>7.9296744190454076</v>
      </c>
      <c r="K159" s="8">
        <v>10.835342254198975</v>
      </c>
    </row>
    <row r="160" spans="1:11" x14ac:dyDescent="0.25">
      <c r="A160" t="str">
        <f t="shared" si="8"/>
        <v>2005Chronic rheumatic heart disease mortality, 15+ yearsFMaori</v>
      </c>
      <c r="B160" s="7">
        <v>2005</v>
      </c>
      <c r="C160" s="7" t="s">
        <v>131</v>
      </c>
      <c r="D160" s="7" t="s">
        <v>67</v>
      </c>
      <c r="E160" s="7" t="s">
        <v>9</v>
      </c>
      <c r="F160" s="8">
        <v>8.566985337454696</v>
      </c>
      <c r="G160" s="8">
        <v>10.855493028904382</v>
      </c>
      <c r="H160" s="8">
        <v>13.567503723210768</v>
      </c>
      <c r="I160" s="8">
        <v>6.7288267271514606</v>
      </c>
      <c r="J160" s="8">
        <v>8.9787010749078284</v>
      </c>
      <c r="K160" s="8">
        <v>11.980851381898923</v>
      </c>
    </row>
    <row r="161" spans="1:11" x14ac:dyDescent="0.25">
      <c r="A161" t="str">
        <f t="shared" si="8"/>
        <v>2006Chronic rheumatic heart disease mortality, 15+ yearsFMaori</v>
      </c>
      <c r="B161" s="7">
        <v>2006</v>
      </c>
      <c r="C161" s="7" t="s">
        <v>131</v>
      </c>
      <c r="D161" s="7" t="s">
        <v>67</v>
      </c>
      <c r="E161" s="7" t="s">
        <v>9</v>
      </c>
      <c r="F161" s="8">
        <v>8.4815346083616738</v>
      </c>
      <c r="G161" s="8">
        <v>10.6800919194126</v>
      </c>
      <c r="H161" s="8">
        <v>13.27437909489108</v>
      </c>
      <c r="I161" s="8">
        <v>7.829788682677151</v>
      </c>
      <c r="J161" s="8">
        <v>10.411205762188153</v>
      </c>
      <c r="K161" s="8">
        <v>13.843694870390571</v>
      </c>
    </row>
    <row r="162" spans="1:11" x14ac:dyDescent="0.25">
      <c r="A162" t="str">
        <f t="shared" si="8"/>
        <v>2007Chronic rheumatic heart disease mortality, 15+ yearsFMaori</v>
      </c>
      <c r="B162" s="7">
        <v>2007</v>
      </c>
      <c r="C162" s="7" t="s">
        <v>131</v>
      </c>
      <c r="D162" s="7" t="s">
        <v>67</v>
      </c>
      <c r="E162" s="7" t="s">
        <v>9</v>
      </c>
      <c r="F162" s="8">
        <v>8.2454809965936633</v>
      </c>
      <c r="G162" s="8">
        <v>10.367374990360886</v>
      </c>
      <c r="H162" s="8">
        <v>12.868645953590743</v>
      </c>
      <c r="I162" s="8">
        <v>9.1602062022624029</v>
      </c>
      <c r="J162" s="8">
        <v>12.13984590232096</v>
      </c>
      <c r="K162" s="8">
        <v>16.088705349853353</v>
      </c>
    </row>
    <row r="163" spans="1:11" x14ac:dyDescent="0.25">
      <c r="A163" t="str">
        <f t="shared" si="8"/>
        <v>2008Chronic rheumatic heart disease mortality, 15+ yearsFMaori</v>
      </c>
      <c r="B163" s="7">
        <v>2008</v>
      </c>
      <c r="C163" s="7" t="s">
        <v>131</v>
      </c>
      <c r="D163" s="7" t="s">
        <v>67</v>
      </c>
      <c r="E163" s="7" t="s">
        <v>9</v>
      </c>
      <c r="F163" s="8">
        <v>5.3973714174664167</v>
      </c>
      <c r="G163" s="8">
        <v>7.0561183281493758</v>
      </c>
      <c r="H163" s="8">
        <v>9.0638791828856888</v>
      </c>
      <c r="I163" s="8">
        <v>6.1326460170740518</v>
      </c>
      <c r="J163" s="8">
        <v>8.4660155767537226</v>
      </c>
      <c r="K163" s="8">
        <v>11.687193349540953</v>
      </c>
    </row>
    <row r="164" spans="1:11" x14ac:dyDescent="0.25">
      <c r="A164" t="str">
        <f t="shared" si="8"/>
        <v>2009Chronic rheumatic heart disease mortality, 15+ yearsFMaori</v>
      </c>
      <c r="B164" s="7">
        <v>2009</v>
      </c>
      <c r="C164" s="7" t="s">
        <v>131</v>
      </c>
      <c r="D164" s="7" t="s">
        <v>67</v>
      </c>
      <c r="E164" s="7" t="s">
        <v>9</v>
      </c>
      <c r="F164" s="8">
        <v>4.505899238740553</v>
      </c>
      <c r="G164" s="8">
        <v>6.03322263659265</v>
      </c>
      <c r="H164" s="8">
        <v>7.9117688071687313</v>
      </c>
      <c r="I164" s="8">
        <v>5.6724651573000644</v>
      </c>
      <c r="J164" s="8">
        <v>8.0710905260220205</v>
      </c>
      <c r="K164" s="8">
        <v>11.483984559236747</v>
      </c>
    </row>
    <row r="165" spans="1:11" x14ac:dyDescent="0.25">
      <c r="A165" t="str">
        <f t="shared" si="8"/>
        <v>2010Chronic rheumatic heart disease mortality, 15+ yearsFMaori</v>
      </c>
      <c r="B165" s="7">
        <v>2010</v>
      </c>
      <c r="C165" s="7" t="s">
        <v>131</v>
      </c>
      <c r="D165" s="7" t="s">
        <v>67</v>
      </c>
      <c r="E165" s="7" t="s">
        <v>9</v>
      </c>
      <c r="F165" s="8">
        <v>4.3918927424449254</v>
      </c>
      <c r="G165" s="8">
        <v>5.8631380586205362</v>
      </c>
      <c r="H165" s="8">
        <v>7.6691289387903998</v>
      </c>
      <c r="I165" s="8">
        <v>6.0070614774461708</v>
      </c>
      <c r="J165" s="8">
        <v>8.7134741372091149</v>
      </c>
      <c r="K165" s="8">
        <v>12.639229983724189</v>
      </c>
    </row>
    <row r="166" spans="1:11" x14ac:dyDescent="0.25">
      <c r="A166" t="str">
        <f t="shared" si="8"/>
        <v>2011Chronic rheumatic heart disease mortality, 15+ yearsFMaori</v>
      </c>
      <c r="B166" s="7">
        <v>2011</v>
      </c>
      <c r="C166" s="7" t="s">
        <v>131</v>
      </c>
      <c r="D166" s="7" t="s">
        <v>67</v>
      </c>
      <c r="E166" s="7" t="s">
        <v>9</v>
      </c>
      <c r="F166" s="8">
        <v>4.7349797884221889</v>
      </c>
      <c r="G166" s="8">
        <v>6.2356359227366625</v>
      </c>
      <c r="H166" s="8">
        <v>8.061005425157294</v>
      </c>
      <c r="I166" s="8">
        <v>7.6714955611319136</v>
      </c>
      <c r="J166" s="8">
        <v>11.095451242176567</v>
      </c>
      <c r="K166" s="8">
        <v>16.04759297408145</v>
      </c>
    </row>
    <row r="167" spans="1:11" x14ac:dyDescent="0.25">
      <c r="A167" t="str">
        <f t="shared" si="8"/>
        <v>2001Chronic rheumatic heart disease mortality, 15+ yearsFnonMaori</v>
      </c>
      <c r="B167" s="7">
        <v>2001</v>
      </c>
      <c r="C167" s="7" t="s">
        <v>131</v>
      </c>
      <c r="D167" s="7" t="s">
        <v>67</v>
      </c>
      <c r="E167" s="7" t="s">
        <v>68</v>
      </c>
      <c r="F167" s="8">
        <v>0.87359772539139646</v>
      </c>
      <c r="G167" s="8">
        <v>1.0108431559899387</v>
      </c>
      <c r="H167" s="8">
        <v>1.1635321029692216</v>
      </c>
      <c r="I167" s="8"/>
      <c r="J167" s="8"/>
      <c r="K167" s="8"/>
    </row>
    <row r="168" spans="1:11" x14ac:dyDescent="0.25">
      <c r="A168" t="str">
        <f t="shared" si="8"/>
        <v>2002Chronic rheumatic heart disease mortality, 15+ yearsFnonMaori</v>
      </c>
      <c r="B168" s="7">
        <v>2002</v>
      </c>
      <c r="C168" s="7" t="s">
        <v>131</v>
      </c>
      <c r="D168" s="7" t="s">
        <v>67</v>
      </c>
      <c r="E168" s="7" t="s">
        <v>68</v>
      </c>
      <c r="F168" s="8">
        <v>0.83690788223530743</v>
      </c>
      <c r="G168" s="8">
        <v>0.97071323540864995</v>
      </c>
      <c r="H168" s="8">
        <v>1.1198279384264787</v>
      </c>
      <c r="I168" s="8"/>
      <c r="J168" s="8"/>
      <c r="K168" s="8"/>
    </row>
    <row r="169" spans="1:11" x14ac:dyDescent="0.25">
      <c r="A169" t="str">
        <f t="shared" si="8"/>
        <v>2003Chronic rheumatic heart disease mortality, 15+ yearsFnonMaori</v>
      </c>
      <c r="B169" s="7">
        <v>2003</v>
      </c>
      <c r="C169" s="7" t="s">
        <v>131</v>
      </c>
      <c r="D169" s="7" t="s">
        <v>67</v>
      </c>
      <c r="E169" s="7" t="s">
        <v>68</v>
      </c>
      <c r="F169" s="8">
        <v>0.94652890542306634</v>
      </c>
      <c r="G169" s="8">
        <v>1.088075615138653</v>
      </c>
      <c r="H169" s="8">
        <v>1.2448190345206032</v>
      </c>
      <c r="I169" s="8"/>
      <c r="J169" s="8"/>
      <c r="K169" s="8"/>
    </row>
    <row r="170" spans="1:11" x14ac:dyDescent="0.25">
      <c r="A170" t="str">
        <f t="shared" si="8"/>
        <v>2004Chronic rheumatic heart disease mortality, 15+ yearsFnonMaori</v>
      </c>
      <c r="B170" s="7">
        <v>2004</v>
      </c>
      <c r="C170" s="7" t="s">
        <v>131</v>
      </c>
      <c r="D170" s="7" t="s">
        <v>67</v>
      </c>
      <c r="E170" s="7" t="s">
        <v>68</v>
      </c>
      <c r="F170" s="8">
        <v>0.99548381121346874</v>
      </c>
      <c r="G170" s="8">
        <v>1.1424404608987648</v>
      </c>
      <c r="H170" s="8">
        <v>1.304981443206767</v>
      </c>
      <c r="I170" s="8"/>
      <c r="J170" s="8"/>
      <c r="K170" s="8"/>
    </row>
    <row r="171" spans="1:11" x14ac:dyDescent="0.25">
      <c r="A171" t="str">
        <f t="shared" si="8"/>
        <v>2005Chronic rheumatic heart disease mortality, 15+ yearsFnonMaori</v>
      </c>
      <c r="B171" s="7">
        <v>2005</v>
      </c>
      <c r="C171" s="7" t="s">
        <v>131</v>
      </c>
      <c r="D171" s="7" t="s">
        <v>67</v>
      </c>
      <c r="E171" s="7" t="s">
        <v>68</v>
      </c>
      <c r="F171" s="8">
        <v>1.0581305240373582</v>
      </c>
      <c r="G171" s="8">
        <v>1.2090271118660469</v>
      </c>
      <c r="H171" s="8">
        <v>1.3754063094925779</v>
      </c>
      <c r="I171" s="8"/>
      <c r="J171" s="8"/>
      <c r="K171" s="8"/>
    </row>
    <row r="172" spans="1:11" x14ac:dyDescent="0.25">
      <c r="A172" t="str">
        <f t="shared" si="8"/>
        <v>2006Chronic rheumatic heart disease mortality, 15+ yearsFnonMaori</v>
      </c>
      <c r="B172" s="7">
        <v>2006</v>
      </c>
      <c r="C172" s="7" t="s">
        <v>131</v>
      </c>
      <c r="D172" s="7" t="s">
        <v>67</v>
      </c>
      <c r="E172" s="7" t="s">
        <v>68</v>
      </c>
      <c r="F172" s="8">
        <v>0.89531360635004398</v>
      </c>
      <c r="G172" s="8">
        <v>1.0258266106122884</v>
      </c>
      <c r="H172" s="8">
        <v>1.1700146080508809</v>
      </c>
      <c r="I172" s="8"/>
      <c r="J172" s="8"/>
      <c r="K172" s="8"/>
    </row>
    <row r="173" spans="1:11" x14ac:dyDescent="0.25">
      <c r="A173" t="str">
        <f t="shared" si="8"/>
        <v>2007Chronic rheumatic heart disease mortality, 15+ yearsFnonMaori</v>
      </c>
      <c r="B173" s="7">
        <v>2007</v>
      </c>
      <c r="C173" s="7" t="s">
        <v>131</v>
      </c>
      <c r="D173" s="7" t="s">
        <v>67</v>
      </c>
      <c r="E173" s="7" t="s">
        <v>68</v>
      </c>
      <c r="F173" s="8">
        <v>0.74213377862537122</v>
      </c>
      <c r="G173" s="8">
        <v>0.85399560042016653</v>
      </c>
      <c r="H173" s="8">
        <v>0.97795796292859671</v>
      </c>
      <c r="I173" s="8"/>
      <c r="J173" s="8"/>
      <c r="K173" s="8"/>
    </row>
    <row r="174" spans="1:11" x14ac:dyDescent="0.25">
      <c r="A174" t="str">
        <f t="shared" si="8"/>
        <v>2008Chronic rheumatic heart disease mortality, 15+ yearsFnonMaori</v>
      </c>
      <c r="B174" s="7">
        <v>2008</v>
      </c>
      <c r="C174" s="7" t="s">
        <v>131</v>
      </c>
      <c r="D174" s="7" t="s">
        <v>67</v>
      </c>
      <c r="E174" s="7" t="s">
        <v>68</v>
      </c>
      <c r="F174" s="8">
        <v>0.72140879599095242</v>
      </c>
      <c r="G174" s="8">
        <v>0.83346389623051365</v>
      </c>
      <c r="H174" s="8">
        <v>0.95799235498113522</v>
      </c>
      <c r="I174" s="8"/>
      <c r="J174" s="8"/>
      <c r="K174" s="8"/>
    </row>
    <row r="175" spans="1:11" x14ac:dyDescent="0.25">
      <c r="A175" t="str">
        <f t="shared" si="8"/>
        <v>2009Chronic rheumatic heart disease mortality, 15+ yearsFnonMaori</v>
      </c>
      <c r="B175" s="7">
        <v>2009</v>
      </c>
      <c r="C175" s="7" t="s">
        <v>131</v>
      </c>
      <c r="D175" s="7" t="s">
        <v>67</v>
      </c>
      <c r="E175" s="7" t="s">
        <v>68</v>
      </c>
      <c r="F175" s="8">
        <v>0.63683236291326928</v>
      </c>
      <c r="G175" s="8">
        <v>0.74751021775073934</v>
      </c>
      <c r="H175" s="8">
        <v>0.87189419583340511</v>
      </c>
      <c r="I175" s="8"/>
      <c r="J175" s="8"/>
      <c r="K175" s="8"/>
    </row>
    <row r="176" spans="1:11" x14ac:dyDescent="0.25">
      <c r="A176" t="str">
        <f t="shared" si="8"/>
        <v>2010Chronic rheumatic heart disease mortality, 15+ yearsFnonMaori</v>
      </c>
      <c r="B176" s="7">
        <v>2010</v>
      </c>
      <c r="C176" s="7" t="s">
        <v>131</v>
      </c>
      <c r="D176" s="7" t="s">
        <v>67</v>
      </c>
      <c r="E176" s="7" t="s">
        <v>68</v>
      </c>
      <c r="F176" s="8">
        <v>0.56416752561840844</v>
      </c>
      <c r="G176" s="8">
        <v>0.67288178817025468</v>
      </c>
      <c r="H176" s="8">
        <v>0.79643703236415542</v>
      </c>
      <c r="I176" s="8"/>
      <c r="J176" s="8"/>
      <c r="K176" s="8"/>
    </row>
    <row r="177" spans="1:11" x14ac:dyDescent="0.25">
      <c r="A177" t="str">
        <f t="shared" si="8"/>
        <v>2011Chronic rheumatic heart disease mortality, 15+ yearsFnonMaori</v>
      </c>
      <c r="B177" s="7">
        <v>2011</v>
      </c>
      <c r="C177" s="7" t="s">
        <v>131</v>
      </c>
      <c r="D177" s="7" t="s">
        <v>67</v>
      </c>
      <c r="E177" s="7" t="s">
        <v>68</v>
      </c>
      <c r="F177" s="8">
        <v>0.46780327441673891</v>
      </c>
      <c r="G177" s="8">
        <v>0.56199930824205335</v>
      </c>
      <c r="H177" s="8">
        <v>0.66959680463504467</v>
      </c>
      <c r="I177" s="8"/>
      <c r="J177" s="8"/>
      <c r="K177" s="8"/>
    </row>
    <row r="178" spans="1:11" x14ac:dyDescent="0.25">
      <c r="A178" t="str">
        <f t="shared" ref="A178:A198" si="9">B178&amp;C178&amp;D178&amp;E178</f>
        <v>2001Chronic rheumatic heart disease mortality, 15+ yearsMMaori</v>
      </c>
      <c r="B178" s="7">
        <v>2001</v>
      </c>
      <c r="C178" s="7" t="s">
        <v>131</v>
      </c>
      <c r="D178" s="7" t="s">
        <v>69</v>
      </c>
      <c r="E178" s="7" t="s">
        <v>9</v>
      </c>
      <c r="F178" s="8">
        <v>5.3657220377955843</v>
      </c>
      <c r="G178" s="8">
        <v>7.4771362101571635</v>
      </c>
      <c r="H178" s="8">
        <v>10.143579559165861</v>
      </c>
      <c r="I178" s="8">
        <v>7.3997478146958651</v>
      </c>
      <c r="J178" s="8">
        <v>11.015998457546962</v>
      </c>
      <c r="K178" s="8">
        <v>16.399507801559405</v>
      </c>
    </row>
    <row r="179" spans="1:11" x14ac:dyDescent="0.25">
      <c r="A179" t="str">
        <f t="shared" si="9"/>
        <v>2002Chronic rheumatic heart disease mortality, 15+ yearsMMaori</v>
      </c>
      <c r="B179" s="7">
        <v>2002</v>
      </c>
      <c r="C179" s="7" t="s">
        <v>131</v>
      </c>
      <c r="D179" s="7" t="s">
        <v>69</v>
      </c>
      <c r="E179" s="7" t="s">
        <v>9</v>
      </c>
      <c r="F179" s="8">
        <v>5.0387438743087278</v>
      </c>
      <c r="G179" s="8">
        <v>7.0529681836880576</v>
      </c>
      <c r="H179" s="8">
        <v>9.6041408511379167</v>
      </c>
      <c r="I179" s="8">
        <v>6.6652230402317461</v>
      </c>
      <c r="J179" s="8">
        <v>10.023699885442735</v>
      </c>
      <c r="K179" s="8">
        <v>15.074448189798501</v>
      </c>
    </row>
    <row r="180" spans="1:11" x14ac:dyDescent="0.25">
      <c r="A180" t="str">
        <f t="shared" si="9"/>
        <v>2003Chronic rheumatic heart disease mortality, 15+ yearsMMaori</v>
      </c>
      <c r="B180" s="7">
        <v>2003</v>
      </c>
      <c r="C180" s="7" t="s">
        <v>131</v>
      </c>
      <c r="D180" s="7" t="s">
        <v>69</v>
      </c>
      <c r="E180" s="7" t="s">
        <v>9</v>
      </c>
      <c r="F180" s="8">
        <v>5.0265808952056599</v>
      </c>
      <c r="G180" s="8">
        <v>7.0045428667541216</v>
      </c>
      <c r="H180" s="8">
        <v>9.5024533253774592</v>
      </c>
      <c r="I180" s="8">
        <v>6.8829499708785979</v>
      </c>
      <c r="J180" s="8">
        <v>10.306303414393518</v>
      </c>
      <c r="K180" s="8">
        <v>15.432320519392164</v>
      </c>
    </row>
    <row r="181" spans="1:11" x14ac:dyDescent="0.25">
      <c r="A181" t="str">
        <f t="shared" si="9"/>
        <v>2004Chronic rheumatic heart disease mortality, 15+ yearsMMaori</v>
      </c>
      <c r="B181" s="7">
        <v>2004</v>
      </c>
      <c r="C181" s="7" t="s">
        <v>131</v>
      </c>
      <c r="D181" s="7" t="s">
        <v>69</v>
      </c>
      <c r="E181" s="7" t="s">
        <v>9</v>
      </c>
      <c r="F181" s="8">
        <v>5.46661156875368</v>
      </c>
      <c r="G181" s="8">
        <v>7.4945984934368814</v>
      </c>
      <c r="H181" s="8">
        <v>10.028362442066843</v>
      </c>
      <c r="I181" s="8">
        <v>5.5562677285784456</v>
      </c>
      <c r="J181" s="8">
        <v>8.0427025313540739</v>
      </c>
      <c r="K181" s="8">
        <v>11.641819143297241</v>
      </c>
    </row>
    <row r="182" spans="1:11" x14ac:dyDescent="0.25">
      <c r="A182" t="str">
        <f t="shared" si="9"/>
        <v>2005Chronic rheumatic heart disease mortality, 15+ yearsMMaori</v>
      </c>
      <c r="B182" s="7">
        <v>2005</v>
      </c>
      <c r="C182" s="7" t="s">
        <v>131</v>
      </c>
      <c r="D182" s="7" t="s">
        <v>69</v>
      </c>
      <c r="E182" s="7" t="s">
        <v>9</v>
      </c>
      <c r="F182" s="8">
        <v>6.5427379669764782</v>
      </c>
      <c r="G182" s="8">
        <v>8.7093582490838717</v>
      </c>
      <c r="H182" s="8">
        <v>11.363823292951446</v>
      </c>
      <c r="I182" s="8">
        <v>5.8980035290452548</v>
      </c>
      <c r="J182" s="8">
        <v>8.256452338334535</v>
      </c>
      <c r="K182" s="8">
        <v>11.557979726442234</v>
      </c>
    </row>
    <row r="183" spans="1:11" x14ac:dyDescent="0.25">
      <c r="A183" t="str">
        <f t="shared" si="9"/>
        <v>2006Chronic rheumatic heart disease mortality, 15+ yearsMMaori</v>
      </c>
      <c r="B183" s="7">
        <v>2006</v>
      </c>
      <c r="C183" s="7" t="s">
        <v>131</v>
      </c>
      <c r="D183" s="7" t="s">
        <v>69</v>
      </c>
      <c r="E183" s="7" t="s">
        <v>9</v>
      </c>
      <c r="F183" s="8">
        <v>6.3863161813742728</v>
      </c>
      <c r="G183" s="8">
        <v>8.4773712413551365</v>
      </c>
      <c r="H183" s="8">
        <v>11.034463920128859</v>
      </c>
      <c r="I183" s="8">
        <v>5.3293831989605236</v>
      </c>
      <c r="J183" s="8">
        <v>7.4080031771289612</v>
      </c>
      <c r="K183" s="8">
        <v>10.297347558542354</v>
      </c>
    </row>
    <row r="184" spans="1:11" x14ac:dyDescent="0.25">
      <c r="A184" t="str">
        <f t="shared" si="9"/>
        <v>2007Chronic rheumatic heart disease mortality, 15+ yearsMMaori</v>
      </c>
      <c r="B184" s="7">
        <v>2007</v>
      </c>
      <c r="C184" s="7" t="s">
        <v>131</v>
      </c>
      <c r="D184" s="7" t="s">
        <v>69</v>
      </c>
      <c r="E184" s="7" t="s">
        <v>9</v>
      </c>
      <c r="F184" s="8">
        <v>8.1948220138751111</v>
      </c>
      <c r="G184" s="8">
        <v>10.492618388506328</v>
      </c>
      <c r="H184" s="8">
        <v>13.235010377910799</v>
      </c>
      <c r="I184" s="8">
        <v>7.1952826381791395</v>
      </c>
      <c r="J184" s="8">
        <v>9.8820691523265509</v>
      </c>
      <c r="K184" s="8">
        <v>13.572127134129779</v>
      </c>
    </row>
    <row r="185" spans="1:11" x14ac:dyDescent="0.25">
      <c r="A185" t="str">
        <f t="shared" si="9"/>
        <v>2008Chronic rheumatic heart disease mortality, 15+ yearsMMaori</v>
      </c>
      <c r="B185" s="7">
        <v>2008</v>
      </c>
      <c r="C185" s="7" t="s">
        <v>131</v>
      </c>
      <c r="D185" s="7" t="s">
        <v>69</v>
      </c>
      <c r="E185" s="7" t="s">
        <v>9</v>
      </c>
      <c r="F185" s="8">
        <v>6.8941785890749276</v>
      </c>
      <c r="G185" s="8">
        <v>8.9718014701756044</v>
      </c>
      <c r="H185" s="8">
        <v>11.478831443287278</v>
      </c>
      <c r="I185" s="8">
        <v>7.2050349914822807</v>
      </c>
      <c r="J185" s="8">
        <v>10.05392421819864</v>
      </c>
      <c r="K185" s="8">
        <v>14.029271517040304</v>
      </c>
    </row>
    <row r="186" spans="1:11" x14ac:dyDescent="0.25">
      <c r="A186" t="str">
        <f t="shared" si="9"/>
        <v>2009Chronic rheumatic heart disease mortality, 15+ yearsMMaori</v>
      </c>
      <c r="B186" s="7">
        <v>2009</v>
      </c>
      <c r="C186" s="7" t="s">
        <v>131</v>
      </c>
      <c r="D186" s="7" t="s">
        <v>69</v>
      </c>
      <c r="E186" s="7" t="s">
        <v>9</v>
      </c>
      <c r="F186" s="8">
        <v>5.8498798343778384</v>
      </c>
      <c r="G186" s="8">
        <v>7.7237328505089158</v>
      </c>
      <c r="H186" s="8">
        <v>10.006991779943984</v>
      </c>
      <c r="I186" s="8">
        <v>7.9203315684993845</v>
      </c>
      <c r="J186" s="8">
        <v>11.455603159655855</v>
      </c>
      <c r="K186" s="8">
        <v>16.568857328327823</v>
      </c>
    </row>
    <row r="187" spans="1:11" x14ac:dyDescent="0.25">
      <c r="A187" t="str">
        <f t="shared" si="9"/>
        <v>2010Chronic rheumatic heart disease mortality, 15+ yearsMMaori</v>
      </c>
      <c r="B187" s="7">
        <v>2010</v>
      </c>
      <c r="C187" s="7" t="s">
        <v>131</v>
      </c>
      <c r="D187" s="7" t="s">
        <v>69</v>
      </c>
      <c r="E187" s="7" t="s">
        <v>9</v>
      </c>
      <c r="F187" s="8">
        <v>3.5853073987092525</v>
      </c>
      <c r="G187" s="8">
        <v>5.0419332191035942</v>
      </c>
      <c r="H187" s="8">
        <v>6.8924886891246597</v>
      </c>
      <c r="I187" s="8">
        <v>6.2552389940437845</v>
      </c>
      <c r="J187" s="8">
        <v>9.4195036474708473</v>
      </c>
      <c r="K187" s="8">
        <v>14.184437884659911</v>
      </c>
    </row>
    <row r="188" spans="1:11" x14ac:dyDescent="0.25">
      <c r="A188" t="str">
        <f t="shared" si="9"/>
        <v>2011Chronic rheumatic heart disease mortality, 15+ yearsMMaori</v>
      </c>
      <c r="B188" s="7">
        <v>2011</v>
      </c>
      <c r="C188" s="7" t="s">
        <v>131</v>
      </c>
      <c r="D188" s="7" t="s">
        <v>69</v>
      </c>
      <c r="E188" s="7" t="s">
        <v>9</v>
      </c>
      <c r="F188" s="8">
        <v>2.6990667147174503</v>
      </c>
      <c r="G188" s="8">
        <v>3.9460082395296388</v>
      </c>
      <c r="H188" s="8">
        <v>5.5705862538009425</v>
      </c>
      <c r="I188" s="8">
        <v>4.9806954037603104</v>
      </c>
      <c r="J188" s="8">
        <v>7.7485861929225095</v>
      </c>
      <c r="K188" s="8">
        <v>12.0546596653592</v>
      </c>
    </row>
    <row r="189" spans="1:11" x14ac:dyDescent="0.25">
      <c r="A189" t="str">
        <f t="shared" si="9"/>
        <v>2001Chronic rheumatic heart disease mortality, 15+ yearsMnonMaori</v>
      </c>
      <c r="B189" s="7">
        <v>2001</v>
      </c>
      <c r="C189" s="7" t="s">
        <v>131</v>
      </c>
      <c r="D189" s="7" t="s">
        <v>69</v>
      </c>
      <c r="E189" s="7" t="s">
        <v>68</v>
      </c>
      <c r="F189" s="8">
        <v>0.54437933229182056</v>
      </c>
      <c r="G189" s="8">
        <v>0.678752474319261</v>
      </c>
      <c r="H189" s="8">
        <v>0.83624203216139503</v>
      </c>
      <c r="I189" s="8"/>
      <c r="J189" s="8"/>
      <c r="K189" s="8"/>
    </row>
    <row r="190" spans="1:11" x14ac:dyDescent="0.25">
      <c r="A190" t="str">
        <f t="shared" si="9"/>
        <v>2002Chronic rheumatic heart disease mortality, 15+ yearsMnonMaori</v>
      </c>
      <c r="B190" s="7">
        <v>2002</v>
      </c>
      <c r="C190" s="7" t="s">
        <v>131</v>
      </c>
      <c r="D190" s="7" t="s">
        <v>69</v>
      </c>
      <c r="E190" s="7" t="s">
        <v>68</v>
      </c>
      <c r="F190" s="8">
        <v>0.56580098885164998</v>
      </c>
      <c r="G190" s="8">
        <v>0.70362922516574689</v>
      </c>
      <c r="H190" s="8">
        <v>0.86487977669239791</v>
      </c>
      <c r="I190" s="8"/>
      <c r="J190" s="8"/>
      <c r="K190" s="8"/>
    </row>
    <row r="191" spans="1:11" x14ac:dyDescent="0.25">
      <c r="A191" t="str">
        <f t="shared" si="9"/>
        <v>2003Chronic rheumatic heart disease mortality, 15+ yearsMnonMaori</v>
      </c>
      <c r="B191" s="7">
        <v>2003</v>
      </c>
      <c r="C191" s="7" t="s">
        <v>131</v>
      </c>
      <c r="D191" s="7" t="s">
        <v>69</v>
      </c>
      <c r="E191" s="7" t="s">
        <v>68</v>
      </c>
      <c r="F191" s="8">
        <v>0.54580414204507799</v>
      </c>
      <c r="G191" s="8">
        <v>0.67963678004780614</v>
      </c>
      <c r="H191" s="8">
        <v>0.83635154016425206</v>
      </c>
      <c r="I191" s="8"/>
      <c r="J191" s="8"/>
      <c r="K191" s="8"/>
    </row>
    <row r="192" spans="1:11" x14ac:dyDescent="0.25">
      <c r="A192" t="str">
        <f t="shared" si="9"/>
        <v>2004Chronic rheumatic heart disease mortality, 15+ yearsMnonMaori</v>
      </c>
      <c r="B192" s="7">
        <v>2004</v>
      </c>
      <c r="C192" s="7" t="s">
        <v>131</v>
      </c>
      <c r="D192" s="7" t="s">
        <v>69</v>
      </c>
      <c r="E192" s="7" t="s">
        <v>68</v>
      </c>
      <c r="F192" s="8">
        <v>0.77066597017562455</v>
      </c>
      <c r="G192" s="8">
        <v>0.93185076337457007</v>
      </c>
      <c r="H192" s="8">
        <v>1.1167986824270828</v>
      </c>
      <c r="I192" s="8"/>
      <c r="J192" s="8"/>
      <c r="K192" s="8"/>
    </row>
    <row r="193" spans="1:11" x14ac:dyDescent="0.25">
      <c r="A193" t="str">
        <f t="shared" si="9"/>
        <v>2005Chronic rheumatic heart disease mortality, 15+ yearsMnonMaori</v>
      </c>
      <c r="B193" s="7">
        <v>2005</v>
      </c>
      <c r="C193" s="7" t="s">
        <v>131</v>
      </c>
      <c r="D193" s="7" t="s">
        <v>69</v>
      </c>
      <c r="E193" s="7" t="s">
        <v>68</v>
      </c>
      <c r="F193" s="8">
        <v>0.88736321782739591</v>
      </c>
      <c r="G193" s="8">
        <v>1.0548547841360998</v>
      </c>
      <c r="H193" s="8">
        <v>1.2447700136771698</v>
      </c>
      <c r="I193" s="8"/>
      <c r="J193" s="8"/>
      <c r="K193" s="8"/>
    </row>
    <row r="194" spans="1:11" x14ac:dyDescent="0.25">
      <c r="A194" t="str">
        <f t="shared" si="9"/>
        <v>2006Chronic rheumatic heart disease mortality, 15+ yearsMnonMaori</v>
      </c>
      <c r="B194" s="7">
        <v>2006</v>
      </c>
      <c r="C194" s="7" t="s">
        <v>131</v>
      </c>
      <c r="D194" s="7" t="s">
        <v>69</v>
      </c>
      <c r="E194" s="7" t="s">
        <v>68</v>
      </c>
      <c r="F194" s="8">
        <v>0.97235131756629734</v>
      </c>
      <c r="G194" s="8">
        <v>1.144353078509426</v>
      </c>
      <c r="H194" s="8">
        <v>1.3380142318422312</v>
      </c>
      <c r="I194" s="8"/>
      <c r="J194" s="8"/>
      <c r="K194" s="8"/>
    </row>
    <row r="195" spans="1:11" x14ac:dyDescent="0.25">
      <c r="A195" t="str">
        <f t="shared" si="9"/>
        <v>2007Chronic rheumatic heart disease mortality, 15+ yearsMnonMaori</v>
      </c>
      <c r="B195" s="7">
        <v>2007</v>
      </c>
      <c r="C195" s="7" t="s">
        <v>131</v>
      </c>
      <c r="D195" s="7" t="s">
        <v>69</v>
      </c>
      <c r="E195" s="7" t="s">
        <v>68</v>
      </c>
      <c r="F195" s="8">
        <v>0.89261309719296</v>
      </c>
      <c r="G195" s="8">
        <v>1.0617835421679918</v>
      </c>
      <c r="H195" s="8">
        <v>1.2536895303971414</v>
      </c>
      <c r="I195" s="8"/>
      <c r="J195" s="8"/>
      <c r="K195" s="8"/>
    </row>
    <row r="196" spans="1:11" x14ac:dyDescent="0.25">
      <c r="A196" t="str">
        <f t="shared" si="9"/>
        <v>2008Chronic rheumatic heart disease mortality, 15+ yearsMnonMaori</v>
      </c>
      <c r="B196" s="7">
        <v>2008</v>
      </c>
      <c r="C196" s="7" t="s">
        <v>131</v>
      </c>
      <c r="D196" s="7" t="s">
        <v>69</v>
      </c>
      <c r="E196" s="7" t="s">
        <v>68</v>
      </c>
      <c r="F196" s="8">
        <v>0.74164515436222389</v>
      </c>
      <c r="G196" s="8">
        <v>0.89236812168682533</v>
      </c>
      <c r="H196" s="8">
        <v>1.0647215503588143</v>
      </c>
      <c r="I196" s="8"/>
      <c r="J196" s="8"/>
      <c r="K196" s="8"/>
    </row>
    <row r="197" spans="1:11" x14ac:dyDescent="0.25">
      <c r="A197" t="str">
        <f t="shared" si="9"/>
        <v>2009Chronic rheumatic heart disease mortality, 15+ yearsMnonMaori</v>
      </c>
      <c r="B197" s="7">
        <v>2009</v>
      </c>
      <c r="C197" s="7" t="s">
        <v>131</v>
      </c>
      <c r="D197" s="7" t="s">
        <v>69</v>
      </c>
      <c r="E197" s="7" t="s">
        <v>68</v>
      </c>
      <c r="F197" s="8">
        <v>0.54284945145415742</v>
      </c>
      <c r="G197" s="8">
        <v>0.67423187961941844</v>
      </c>
      <c r="H197" s="8">
        <v>0.82780734221529695</v>
      </c>
      <c r="I197" s="8"/>
      <c r="J197" s="8"/>
      <c r="K197" s="8"/>
    </row>
    <row r="198" spans="1:11" x14ac:dyDescent="0.25">
      <c r="A198" t="str">
        <f t="shared" si="9"/>
        <v>2010Chronic rheumatic heart disease mortality, 15+ yearsMnonMaori</v>
      </c>
      <c r="B198" s="7">
        <v>2010</v>
      </c>
      <c r="C198" s="7" t="s">
        <v>131</v>
      </c>
      <c r="D198" s="7" t="s">
        <v>69</v>
      </c>
      <c r="E198" s="7" t="s">
        <v>68</v>
      </c>
      <c r="F198" s="8">
        <v>0.42633580446184938</v>
      </c>
      <c r="G198" s="8">
        <v>0.53526527594236473</v>
      </c>
      <c r="H198" s="8">
        <v>0.66354184307573616</v>
      </c>
      <c r="I198" s="8"/>
      <c r="J198" s="8"/>
      <c r="K198" s="8"/>
    </row>
    <row r="199" spans="1:11" x14ac:dyDescent="0.25">
      <c r="A199" t="str">
        <f t="shared" ref="A199" si="10">B199&amp;C199&amp;D199&amp;E199</f>
        <v>2011Chronic rheumatic heart disease mortality, 15+ yearsMnonMaori</v>
      </c>
      <c r="B199" s="7">
        <v>2011</v>
      </c>
      <c r="C199" s="7" t="s">
        <v>131</v>
      </c>
      <c r="D199" s="7" t="s">
        <v>69</v>
      </c>
      <c r="E199" s="7" t="s">
        <v>68</v>
      </c>
      <c r="F199" s="8">
        <v>0.40442218142999242</v>
      </c>
      <c r="G199" s="8">
        <v>0.50925525525338911</v>
      </c>
      <c r="H199" s="8">
        <v>0.63295778400667624</v>
      </c>
      <c r="I199" s="8"/>
      <c r="J199" s="8"/>
      <c r="K199" s="8"/>
    </row>
    <row r="200" spans="1:11" x14ac:dyDescent="0.25">
      <c r="A200" t="str">
        <f t="shared" ref="A200:A210" si="11">B200&amp;C200&amp;D200&amp;E200</f>
        <v>2001Chronic rheumatic heart disease hospitalisation, 15+ yearsTMaori</v>
      </c>
      <c r="B200" s="7">
        <v>2001</v>
      </c>
      <c r="C200" s="7" t="s">
        <v>108</v>
      </c>
      <c r="D200" s="7" t="s">
        <v>70</v>
      </c>
      <c r="E200" s="7" t="s">
        <v>9</v>
      </c>
      <c r="F200">
        <v>38.427436353243408</v>
      </c>
      <c r="G200">
        <v>42.110894049141329</v>
      </c>
      <c r="H200">
        <v>46.05217016241307</v>
      </c>
      <c r="I200">
        <v>6.005045829015776</v>
      </c>
      <c r="J200">
        <v>6.75311357536191</v>
      </c>
      <c r="K200">
        <v>7.5943705111093038</v>
      </c>
    </row>
    <row r="201" spans="1:11" x14ac:dyDescent="0.25">
      <c r="A201" t="str">
        <f t="shared" si="11"/>
        <v>2002Chronic rheumatic heart disease hospitalisation, 15+ yearsTMaori</v>
      </c>
      <c r="B201" s="7">
        <v>2002</v>
      </c>
      <c r="C201" s="7" t="s">
        <v>108</v>
      </c>
      <c r="D201" s="7" t="s">
        <v>70</v>
      </c>
      <c r="E201" s="7" t="s">
        <v>9</v>
      </c>
      <c r="F201">
        <v>34.751921470633086</v>
      </c>
      <c r="G201">
        <v>38.208559124256709</v>
      </c>
      <c r="H201">
        <v>41.91596475304253</v>
      </c>
      <c r="I201">
        <v>6.3971540923001493</v>
      </c>
      <c r="J201">
        <v>7.2422528908620283</v>
      </c>
      <c r="K201">
        <v>8.1989938304488312</v>
      </c>
    </row>
    <row r="202" spans="1:11" x14ac:dyDescent="0.25">
      <c r="A202" t="str">
        <f t="shared" si="11"/>
        <v>2003Chronic rheumatic heart disease hospitalisation, 15+ yearsTMaori</v>
      </c>
      <c r="B202" s="7">
        <v>2003</v>
      </c>
      <c r="C202" s="7" t="s">
        <v>108</v>
      </c>
      <c r="D202" s="7" t="s">
        <v>70</v>
      </c>
      <c r="E202" s="7" t="s">
        <v>9</v>
      </c>
      <c r="F202">
        <v>32.077528795644895</v>
      </c>
      <c r="G202">
        <v>35.343289910033597</v>
      </c>
      <c r="H202">
        <v>38.851369611522344</v>
      </c>
      <c r="I202">
        <v>6.2752070940549753</v>
      </c>
      <c r="J202">
        <v>7.1233540432680584</v>
      </c>
      <c r="K202">
        <v>8.0861351769275753</v>
      </c>
    </row>
    <row r="203" spans="1:11" x14ac:dyDescent="0.25">
      <c r="A203" t="str">
        <f t="shared" si="11"/>
        <v>2004Chronic rheumatic heart disease hospitalisation, 15+ yearsTMaori</v>
      </c>
      <c r="B203" s="7">
        <v>2004</v>
      </c>
      <c r="C203" s="7" t="s">
        <v>108</v>
      </c>
      <c r="D203" s="7" t="s">
        <v>70</v>
      </c>
      <c r="E203" s="7" t="s">
        <v>9</v>
      </c>
      <c r="F203">
        <v>31.2028597166832</v>
      </c>
      <c r="G203">
        <v>34.379572192561476</v>
      </c>
      <c r="H203">
        <v>37.791995870764467</v>
      </c>
      <c r="I203">
        <v>5.8694641575159627</v>
      </c>
      <c r="J203">
        <v>6.6571928582163169</v>
      </c>
      <c r="K203">
        <v>7.5506410060850273</v>
      </c>
    </row>
    <row r="204" spans="1:11" x14ac:dyDescent="0.25">
      <c r="A204" t="str">
        <f t="shared" si="11"/>
        <v>2005Chronic rheumatic heart disease hospitalisation, 15+ yearsTMaori</v>
      </c>
      <c r="B204" s="7">
        <v>2005</v>
      </c>
      <c r="C204" s="7" t="s">
        <v>108</v>
      </c>
      <c r="D204" s="7" t="s">
        <v>70</v>
      </c>
      <c r="E204" s="7" t="s">
        <v>9</v>
      </c>
      <c r="F204">
        <v>30.757532797628468</v>
      </c>
      <c r="G204">
        <v>33.857972923203292</v>
      </c>
      <c r="H204">
        <v>37.186265259722774</v>
      </c>
      <c r="I204">
        <v>5.3324918224192448</v>
      </c>
      <c r="J204">
        <v>6.0254126870633629</v>
      </c>
      <c r="K204">
        <v>6.8083738819411828</v>
      </c>
    </row>
    <row r="205" spans="1:11" x14ac:dyDescent="0.25">
      <c r="A205" t="str">
        <f t="shared" si="11"/>
        <v>2006Chronic rheumatic heart disease hospitalisation, 15+ yearsTMaori</v>
      </c>
      <c r="B205" s="7">
        <v>2006</v>
      </c>
      <c r="C205" s="7" t="s">
        <v>108</v>
      </c>
      <c r="D205" s="7" t="s">
        <v>70</v>
      </c>
      <c r="E205" s="7" t="s">
        <v>9</v>
      </c>
      <c r="F205">
        <v>27.379640782612963</v>
      </c>
      <c r="G205">
        <v>30.258650500257268</v>
      </c>
      <c r="H205">
        <v>33.358061922640438</v>
      </c>
      <c r="I205">
        <v>4.8175703136567956</v>
      </c>
      <c r="J205">
        <v>5.4593428866956204</v>
      </c>
      <c r="K205">
        <v>6.1866091855524799</v>
      </c>
    </row>
    <row r="206" spans="1:11" x14ac:dyDescent="0.25">
      <c r="A206" t="str">
        <f t="shared" si="11"/>
        <v>2007Chronic rheumatic heart disease hospitalisation, 15+ yearsTMaori</v>
      </c>
      <c r="B206" s="7">
        <v>2007</v>
      </c>
      <c r="C206" s="7" t="s">
        <v>108</v>
      </c>
      <c r="D206" s="7" t="s">
        <v>70</v>
      </c>
      <c r="E206" s="7" t="s">
        <v>9</v>
      </c>
      <c r="F206">
        <v>29.89555069583033</v>
      </c>
      <c r="G206">
        <v>32.844511339260251</v>
      </c>
      <c r="H206">
        <v>36.005693184625819</v>
      </c>
      <c r="I206">
        <v>5.4989283070945314</v>
      </c>
      <c r="J206">
        <v>6.2070821824273565</v>
      </c>
      <c r="K206">
        <v>7.0064323569557745</v>
      </c>
    </row>
    <row r="207" spans="1:11" x14ac:dyDescent="0.25">
      <c r="A207" t="str">
        <f t="shared" si="11"/>
        <v>2008Chronic rheumatic heart disease hospitalisation, 15+ yearsTMaori</v>
      </c>
      <c r="B207" s="7">
        <v>2008</v>
      </c>
      <c r="C207" s="7" t="s">
        <v>108</v>
      </c>
      <c r="D207" s="7" t="s">
        <v>70</v>
      </c>
      <c r="E207" s="7" t="s">
        <v>9</v>
      </c>
      <c r="F207">
        <v>28.11650372898098</v>
      </c>
      <c r="G207">
        <v>30.930041643065231</v>
      </c>
      <c r="H207">
        <v>33.948886738195384</v>
      </c>
      <c r="I207">
        <v>6.0695340249144527</v>
      </c>
      <c r="J207">
        <v>6.8819736484830631</v>
      </c>
      <c r="K207">
        <v>7.8031626652068775</v>
      </c>
    </row>
    <row r="208" spans="1:11" x14ac:dyDescent="0.25">
      <c r="A208" t="str">
        <f t="shared" si="11"/>
        <v>2009Chronic rheumatic heart disease hospitalisation, 15+ yearsTMaori</v>
      </c>
      <c r="B208" s="7">
        <v>2009</v>
      </c>
      <c r="C208" s="7" t="s">
        <v>108</v>
      </c>
      <c r="D208" s="7" t="s">
        <v>70</v>
      </c>
      <c r="E208" s="7" t="s">
        <v>9</v>
      </c>
      <c r="F208">
        <v>29.745218701121296</v>
      </c>
      <c r="G208">
        <v>32.593268456430899</v>
      </c>
      <c r="H208">
        <v>35.64044824670281</v>
      </c>
      <c r="I208">
        <v>6.3930268877625691</v>
      </c>
      <c r="J208">
        <v>7.2358307484528739</v>
      </c>
      <c r="K208">
        <v>8.189742908868018</v>
      </c>
    </row>
    <row r="209" spans="1:11" x14ac:dyDescent="0.25">
      <c r="A209" t="str">
        <f t="shared" si="11"/>
        <v>2010Chronic rheumatic heart disease hospitalisation, 15+ yearsTMaori</v>
      </c>
      <c r="B209" s="7">
        <v>2010</v>
      </c>
      <c r="C209" s="7" t="s">
        <v>108</v>
      </c>
      <c r="D209" s="7" t="s">
        <v>70</v>
      </c>
      <c r="E209" s="7" t="s">
        <v>9</v>
      </c>
      <c r="F209">
        <v>28.662087551905852</v>
      </c>
      <c r="G209">
        <v>31.412558142474683</v>
      </c>
      <c r="H209">
        <v>34.355752514122813</v>
      </c>
      <c r="I209">
        <v>6.3364758203888787</v>
      </c>
      <c r="J209">
        <v>7.1708829777478558</v>
      </c>
      <c r="K209">
        <v>8.1151675060598816</v>
      </c>
    </row>
    <row r="210" spans="1:11" x14ac:dyDescent="0.25">
      <c r="A210" t="str">
        <f t="shared" si="11"/>
        <v>2011Chronic rheumatic heart disease hospitalisation, 15+ yearsTMaori</v>
      </c>
      <c r="B210" s="7">
        <v>2011</v>
      </c>
      <c r="C210" s="7" t="s">
        <v>108</v>
      </c>
      <c r="D210" s="7" t="s">
        <v>70</v>
      </c>
      <c r="E210" s="7" t="s">
        <v>9</v>
      </c>
      <c r="F210">
        <v>29.00126277434768</v>
      </c>
      <c r="G210">
        <v>31.729887861404315</v>
      </c>
      <c r="H210">
        <v>34.646081643792627</v>
      </c>
      <c r="I210">
        <v>6.4146895568242792</v>
      </c>
      <c r="J210">
        <v>7.2464301386729639</v>
      </c>
      <c r="K210">
        <v>8.1860157517372318</v>
      </c>
    </row>
    <row r="211" spans="1:11" x14ac:dyDescent="0.25">
      <c r="A211" t="str">
        <f t="shared" ref="A211:A242" si="12">B211&amp;C211&amp;D211&amp;E211</f>
        <v>2001Chronic rheumatic heart disease hospitalisation, 15+ yearsTnonMaori</v>
      </c>
      <c r="B211" s="7">
        <v>2001</v>
      </c>
      <c r="C211" s="7" t="s">
        <v>108</v>
      </c>
      <c r="D211" s="7" t="s">
        <v>70</v>
      </c>
      <c r="E211" s="7" t="s">
        <v>68</v>
      </c>
      <c r="F211">
        <v>5.8409731829444747</v>
      </c>
      <c r="G211">
        <v>6.2357745918532901</v>
      </c>
      <c r="H211">
        <v>6.6502396759683045</v>
      </c>
    </row>
    <row r="212" spans="1:11" x14ac:dyDescent="0.25">
      <c r="A212" t="str">
        <f t="shared" si="12"/>
        <v>2002Chronic rheumatic heart disease hospitalisation, 15+ yearsTnonMaori</v>
      </c>
      <c r="B212" s="7">
        <v>2002</v>
      </c>
      <c r="C212" s="7" t="s">
        <v>108</v>
      </c>
      <c r="D212" s="7" t="s">
        <v>70</v>
      </c>
      <c r="E212" s="7" t="s">
        <v>68</v>
      </c>
      <c r="F212">
        <v>4.9169233234765182</v>
      </c>
      <c r="G212">
        <v>5.2757836131995157</v>
      </c>
      <c r="H212">
        <v>5.6539099427673642</v>
      </c>
    </row>
    <row r="213" spans="1:11" x14ac:dyDescent="0.25">
      <c r="A213" t="str">
        <f t="shared" si="12"/>
        <v>2003Chronic rheumatic heart disease hospitalisation, 15+ yearsTnonMaori</v>
      </c>
      <c r="B213" s="7">
        <v>2003</v>
      </c>
      <c r="C213" s="7" t="s">
        <v>108</v>
      </c>
      <c r="D213" s="7" t="s">
        <v>70</v>
      </c>
      <c r="E213" s="7" t="s">
        <v>68</v>
      </c>
      <c r="F213">
        <v>4.6194758414830455</v>
      </c>
      <c r="G213">
        <v>4.9616079301063039</v>
      </c>
      <c r="H213">
        <v>5.3223728474020824</v>
      </c>
    </row>
    <row r="214" spans="1:11" x14ac:dyDescent="0.25">
      <c r="A214" t="str">
        <f t="shared" si="12"/>
        <v>2004Chronic rheumatic heart disease hospitalisation, 15+ yearsTnonMaori</v>
      </c>
      <c r="B214" s="7">
        <v>2004</v>
      </c>
      <c r="C214" s="7" t="s">
        <v>108</v>
      </c>
      <c r="D214" s="7" t="s">
        <v>70</v>
      </c>
      <c r="E214" s="7" t="s">
        <v>68</v>
      </c>
      <c r="F214">
        <v>4.8182568248877526</v>
      </c>
      <c r="G214">
        <v>5.1642746311803416</v>
      </c>
      <c r="H214">
        <v>5.5285779152794365</v>
      </c>
    </row>
    <row r="215" spans="1:11" x14ac:dyDescent="0.25">
      <c r="A215" t="str">
        <f t="shared" si="12"/>
        <v>2005Chronic rheumatic heart disease hospitalisation, 15+ yearsTnonMaori</v>
      </c>
      <c r="B215" s="7">
        <v>2005</v>
      </c>
      <c r="C215" s="7" t="s">
        <v>108</v>
      </c>
      <c r="D215" s="7" t="s">
        <v>70</v>
      </c>
      <c r="E215" s="7" t="s">
        <v>68</v>
      </c>
      <c r="F215">
        <v>5.2649301961621742</v>
      </c>
      <c r="G215">
        <v>5.6191956769860409</v>
      </c>
      <c r="H215">
        <v>5.9910282676599831</v>
      </c>
    </row>
    <row r="216" spans="1:11" x14ac:dyDescent="0.25">
      <c r="A216" t="str">
        <f t="shared" si="12"/>
        <v>2006Chronic rheumatic heart disease hospitalisation, 15+ yearsTnonMaori</v>
      </c>
      <c r="B216" s="7">
        <v>2006</v>
      </c>
      <c r="C216" s="7" t="s">
        <v>108</v>
      </c>
      <c r="D216" s="7" t="s">
        <v>70</v>
      </c>
      <c r="E216" s="7" t="s">
        <v>68</v>
      </c>
      <c r="F216">
        <v>5.198492842043791</v>
      </c>
      <c r="G216">
        <v>5.542544428560694</v>
      </c>
      <c r="H216">
        <v>5.9033825232533648</v>
      </c>
    </row>
    <row r="217" spans="1:11" x14ac:dyDescent="0.25">
      <c r="A217" t="str">
        <f t="shared" si="12"/>
        <v>2007Chronic rheumatic heart disease hospitalisation, 15+ yearsTnonMaori</v>
      </c>
      <c r="B217" s="7">
        <v>2007</v>
      </c>
      <c r="C217" s="7" t="s">
        <v>108</v>
      </c>
      <c r="D217" s="7" t="s">
        <v>70</v>
      </c>
      <c r="E217" s="7" t="s">
        <v>68</v>
      </c>
      <c r="F217">
        <v>4.964652247219413</v>
      </c>
      <c r="G217">
        <v>5.2914574632578804</v>
      </c>
      <c r="H217">
        <v>5.6341236582089698</v>
      </c>
    </row>
    <row r="218" spans="1:11" x14ac:dyDescent="0.25">
      <c r="A218" t="str">
        <f t="shared" si="12"/>
        <v>2008Chronic rheumatic heart disease hospitalisation, 15+ yearsTnonMaori</v>
      </c>
      <c r="B218" s="7">
        <v>2008</v>
      </c>
      <c r="C218" s="7" t="s">
        <v>108</v>
      </c>
      <c r="D218" s="7" t="s">
        <v>70</v>
      </c>
      <c r="E218" s="7" t="s">
        <v>68</v>
      </c>
      <c r="F218">
        <v>4.1996325570518094</v>
      </c>
      <c r="G218">
        <v>4.4943563028438627</v>
      </c>
      <c r="H218">
        <v>4.8043082265332746</v>
      </c>
    </row>
    <row r="219" spans="1:11" x14ac:dyDescent="0.25">
      <c r="A219" t="str">
        <f t="shared" si="12"/>
        <v>2009Chronic rheumatic heart disease hospitalisation, 15+ yearsTnonMaori</v>
      </c>
      <c r="B219" s="7">
        <v>2009</v>
      </c>
      <c r="C219" s="7" t="s">
        <v>108</v>
      </c>
      <c r="D219" s="7" t="s">
        <v>70</v>
      </c>
      <c r="E219" s="7" t="s">
        <v>68</v>
      </c>
      <c r="F219">
        <v>4.2057965522668859</v>
      </c>
      <c r="G219">
        <v>4.5044265944722124</v>
      </c>
      <c r="H219">
        <v>4.8186640785292161</v>
      </c>
    </row>
    <row r="220" spans="1:11" x14ac:dyDescent="0.25">
      <c r="A220" t="str">
        <f t="shared" si="12"/>
        <v>2010Chronic rheumatic heart disease hospitalisation, 15+ yearsTnonMaori</v>
      </c>
      <c r="B220" s="7">
        <v>2010</v>
      </c>
      <c r="C220" s="7" t="s">
        <v>108</v>
      </c>
      <c r="D220" s="7" t="s">
        <v>70</v>
      </c>
      <c r="E220" s="7" t="s">
        <v>68</v>
      </c>
      <c r="F220">
        <v>4.0921574746601745</v>
      </c>
      <c r="G220">
        <v>4.3805704597260577</v>
      </c>
      <c r="H220">
        <v>4.6839480060542291</v>
      </c>
    </row>
    <row r="221" spans="1:11" x14ac:dyDescent="0.25">
      <c r="A221" t="str">
        <f t="shared" si="12"/>
        <v>2011Chronic rheumatic heart disease hospitalisation, 15+ yearsTnonMaori</v>
      </c>
      <c r="B221" s="7">
        <v>2011</v>
      </c>
      <c r="C221" s="7" t="s">
        <v>108</v>
      </c>
      <c r="D221" s="7" t="s">
        <v>70</v>
      </c>
      <c r="E221" s="7" t="s">
        <v>68</v>
      </c>
      <c r="F221">
        <v>4.0977187569702433</v>
      </c>
      <c r="G221">
        <v>4.3786923014778418</v>
      </c>
      <c r="H221">
        <v>4.6738578567745206</v>
      </c>
    </row>
    <row r="222" spans="1:11" x14ac:dyDescent="0.25">
      <c r="A222" t="str">
        <f t="shared" si="12"/>
        <v>2001Chronic rheumatic heart disease hospitalisation, 15+ yearsFMaori</v>
      </c>
      <c r="B222" s="7">
        <v>2001</v>
      </c>
      <c r="C222" s="7" t="s">
        <v>108</v>
      </c>
      <c r="D222" s="7" t="s">
        <v>67</v>
      </c>
      <c r="E222" s="7" t="s">
        <v>9</v>
      </c>
      <c r="F222">
        <v>49.175672912179884</v>
      </c>
      <c r="G222">
        <v>54.982878346295003</v>
      </c>
      <c r="H222">
        <v>61.287314094523424</v>
      </c>
      <c r="I222">
        <v>6.6363885974119405</v>
      </c>
      <c r="J222">
        <v>7.6899122987426765</v>
      </c>
      <c r="K222">
        <v>8.9106824132353069</v>
      </c>
    </row>
    <row r="223" spans="1:11" x14ac:dyDescent="0.25">
      <c r="A223" t="str">
        <f t="shared" si="12"/>
        <v>2002Chronic rheumatic heart disease hospitalisation, 15+ yearsFMaori</v>
      </c>
      <c r="B223" s="7">
        <v>2002</v>
      </c>
      <c r="C223" s="7" t="s">
        <v>108</v>
      </c>
      <c r="D223" s="7" t="s">
        <v>67</v>
      </c>
      <c r="E223" s="7" t="s">
        <v>9</v>
      </c>
      <c r="F223">
        <v>41.208479912170297</v>
      </c>
      <c r="G223">
        <v>46.45472125329475</v>
      </c>
      <c r="H223">
        <v>52.183820909789056</v>
      </c>
      <c r="I223">
        <v>6.6513737162211672</v>
      </c>
      <c r="J223">
        <v>7.8015934535862579</v>
      </c>
      <c r="K223">
        <v>9.150720289044143</v>
      </c>
    </row>
    <row r="224" spans="1:11" x14ac:dyDescent="0.25">
      <c r="A224" t="str">
        <f t="shared" si="12"/>
        <v>2003Chronic rheumatic heart disease hospitalisation, 15+ yearsFMaori</v>
      </c>
      <c r="B224" s="7">
        <v>2003</v>
      </c>
      <c r="C224" s="7" t="s">
        <v>108</v>
      </c>
      <c r="D224" s="7" t="s">
        <v>67</v>
      </c>
      <c r="E224" s="7" t="s">
        <v>9</v>
      </c>
      <c r="F224">
        <v>38.3717363124888</v>
      </c>
      <c r="G224">
        <v>43.333787516960768</v>
      </c>
      <c r="H224">
        <v>48.759442101927839</v>
      </c>
      <c r="I224">
        <v>6.8659505229751661</v>
      </c>
      <c r="J224">
        <v>8.0860449536907204</v>
      </c>
      <c r="K224">
        <v>9.5229528343258103</v>
      </c>
    </row>
    <row r="225" spans="1:11" x14ac:dyDescent="0.25">
      <c r="A225" t="str">
        <f t="shared" si="12"/>
        <v>2004Chronic rheumatic heart disease hospitalisation, 15+ yearsFMaori</v>
      </c>
      <c r="B225" s="7">
        <v>2004</v>
      </c>
      <c r="C225" s="7" t="s">
        <v>108</v>
      </c>
      <c r="D225" s="7" t="s">
        <v>67</v>
      </c>
      <c r="E225" s="7" t="s">
        <v>9</v>
      </c>
      <c r="F225">
        <v>36.122641778141485</v>
      </c>
      <c r="G225">
        <v>40.860040399654544</v>
      </c>
      <c r="H225">
        <v>46.046066216892527</v>
      </c>
      <c r="I225">
        <v>6.1565552674330144</v>
      </c>
      <c r="J225">
        <v>7.2530841798947892</v>
      </c>
      <c r="K225">
        <v>8.5449131592990195</v>
      </c>
    </row>
    <row r="226" spans="1:11" x14ac:dyDescent="0.25">
      <c r="A226" t="str">
        <f t="shared" si="12"/>
        <v>2005Chronic rheumatic heart disease hospitalisation, 15+ yearsFMaori</v>
      </c>
      <c r="B226" s="7">
        <v>2005</v>
      </c>
      <c r="C226" s="7" t="s">
        <v>108</v>
      </c>
      <c r="D226" s="7" t="s">
        <v>67</v>
      </c>
      <c r="E226" s="7" t="s">
        <v>9</v>
      </c>
      <c r="F226">
        <v>36.489679442500105</v>
      </c>
      <c r="G226">
        <v>41.180517780163882</v>
      </c>
      <c r="H226">
        <v>46.307139549372856</v>
      </c>
      <c r="I226">
        <v>5.5315625873159311</v>
      </c>
      <c r="J226">
        <v>6.4757982994170984</v>
      </c>
      <c r="K226">
        <v>7.5812147024954628</v>
      </c>
    </row>
    <row r="227" spans="1:11" x14ac:dyDescent="0.25">
      <c r="A227" t="str">
        <f t="shared" si="12"/>
        <v>2006Chronic rheumatic heart disease hospitalisation, 15+ yearsFMaori</v>
      </c>
      <c r="B227" s="7">
        <v>2006</v>
      </c>
      <c r="C227" s="7" t="s">
        <v>108</v>
      </c>
      <c r="D227" s="7" t="s">
        <v>67</v>
      </c>
      <c r="E227" s="7" t="s">
        <v>9</v>
      </c>
      <c r="F227">
        <v>32.615553212057449</v>
      </c>
      <c r="G227">
        <v>36.982819955193122</v>
      </c>
      <c r="H227">
        <v>41.77198146457215</v>
      </c>
      <c r="I227">
        <v>5.0921195422799821</v>
      </c>
      <c r="J227">
        <v>5.984199311816532</v>
      </c>
      <c r="K227">
        <v>7.0325610202606015</v>
      </c>
    </row>
    <row r="228" spans="1:11" x14ac:dyDescent="0.25">
      <c r="A228" t="str">
        <f t="shared" si="12"/>
        <v>2007Chronic rheumatic heart disease hospitalisation, 15+ yearsFMaori</v>
      </c>
      <c r="B228" s="7">
        <v>2007</v>
      </c>
      <c r="C228" s="7" t="s">
        <v>108</v>
      </c>
      <c r="D228" s="7" t="s">
        <v>67</v>
      </c>
      <c r="E228" s="7" t="s">
        <v>9</v>
      </c>
      <c r="F228">
        <v>37.361222553525657</v>
      </c>
      <c r="G228">
        <v>41.936035687593986</v>
      </c>
      <c r="H228">
        <v>46.91645186120239</v>
      </c>
      <c r="I228">
        <v>6.1128741958858255</v>
      </c>
      <c r="J228">
        <v>7.1352003925400922</v>
      </c>
      <c r="K228">
        <v>8.3285019469187187</v>
      </c>
    </row>
    <row r="229" spans="1:11" x14ac:dyDescent="0.25">
      <c r="A229" t="str">
        <f t="shared" si="12"/>
        <v>2008Chronic rheumatic heart disease hospitalisation, 15+ yearsFMaori</v>
      </c>
      <c r="B229" s="7">
        <v>2008</v>
      </c>
      <c r="C229" s="7" t="s">
        <v>108</v>
      </c>
      <c r="D229" s="7" t="s">
        <v>67</v>
      </c>
      <c r="E229" s="7" t="s">
        <v>9</v>
      </c>
      <c r="F229">
        <v>33.443847770002797</v>
      </c>
      <c r="G229">
        <v>37.677193823461344</v>
      </c>
      <c r="H229">
        <v>42.298030170752249</v>
      </c>
      <c r="I229">
        <v>6.9175935599329783</v>
      </c>
      <c r="J229">
        <v>8.1386224341006468</v>
      </c>
      <c r="K229">
        <v>9.5751758976553791</v>
      </c>
    </row>
    <row r="230" spans="1:11" x14ac:dyDescent="0.25">
      <c r="A230" t="str">
        <f t="shared" si="12"/>
        <v>2009Chronic rheumatic heart disease hospitalisation, 15+ yearsFMaori</v>
      </c>
      <c r="B230" s="7">
        <v>2009</v>
      </c>
      <c r="C230" s="7" t="s">
        <v>108</v>
      </c>
      <c r="D230" s="7" t="s">
        <v>67</v>
      </c>
      <c r="E230" s="7" t="s">
        <v>9</v>
      </c>
      <c r="F230">
        <v>36.676035050329631</v>
      </c>
      <c r="G230">
        <v>41.021654055976178</v>
      </c>
      <c r="H230">
        <v>45.740557690253347</v>
      </c>
      <c r="I230">
        <v>7.1838537587797084</v>
      </c>
      <c r="J230">
        <v>8.4149650770803337</v>
      </c>
      <c r="K230">
        <v>9.857054392559089</v>
      </c>
    </row>
    <row r="231" spans="1:11" x14ac:dyDescent="0.25">
      <c r="A231" t="str">
        <f t="shared" si="12"/>
        <v>2010Chronic rheumatic heart disease hospitalisation, 15+ yearsFMaori</v>
      </c>
      <c r="B231" s="7">
        <v>2010</v>
      </c>
      <c r="C231" s="7" t="s">
        <v>108</v>
      </c>
      <c r="D231" s="7" t="s">
        <v>67</v>
      </c>
      <c r="E231" s="7" t="s">
        <v>9</v>
      </c>
      <c r="F231">
        <v>34.797315216550707</v>
      </c>
      <c r="G231">
        <v>38.948270308165881</v>
      </c>
      <c r="H231">
        <v>43.458113668094455</v>
      </c>
      <c r="I231">
        <v>6.916723226553855</v>
      </c>
      <c r="J231">
        <v>8.1114145150371932</v>
      </c>
      <c r="K231">
        <v>9.5124589028173965</v>
      </c>
    </row>
    <row r="232" spans="1:11" x14ac:dyDescent="0.25">
      <c r="A232" t="str">
        <f t="shared" si="12"/>
        <v>2011Chronic rheumatic heart disease hospitalisation, 15+ yearsFMaori</v>
      </c>
      <c r="B232" s="7">
        <v>2011</v>
      </c>
      <c r="C232" s="7" t="s">
        <v>108</v>
      </c>
      <c r="D232" s="7" t="s">
        <v>67</v>
      </c>
      <c r="E232" s="7" t="s">
        <v>9</v>
      </c>
      <c r="F232">
        <v>35.753825253116126</v>
      </c>
      <c r="G232">
        <v>39.914047602363759</v>
      </c>
      <c r="H232">
        <v>44.425443952355799</v>
      </c>
      <c r="I232">
        <v>6.5753704148173329</v>
      </c>
      <c r="J232">
        <v>7.6753391070393615</v>
      </c>
      <c r="K232">
        <v>8.9593173755344004</v>
      </c>
    </row>
    <row r="233" spans="1:11" x14ac:dyDescent="0.25">
      <c r="A233" t="str">
        <f t="shared" si="12"/>
        <v>2001Chronic rheumatic heart disease hospitalisation, 15+ yearsFnonMaori</v>
      </c>
      <c r="B233" s="7">
        <v>2001</v>
      </c>
      <c r="C233" s="7" t="s">
        <v>108</v>
      </c>
      <c r="D233" s="7" t="s">
        <v>67</v>
      </c>
      <c r="E233" s="7" t="s">
        <v>68</v>
      </c>
      <c r="F233">
        <v>6.565897702487776</v>
      </c>
      <c r="G233">
        <v>7.1500007035561213</v>
      </c>
      <c r="H233">
        <v>7.7721302806660821</v>
      </c>
    </row>
    <row r="234" spans="1:11" x14ac:dyDescent="0.25">
      <c r="A234" t="str">
        <f t="shared" si="12"/>
        <v>2002Chronic rheumatic heart disease hospitalisation, 15+ yearsFnonMaori</v>
      </c>
      <c r="B234" s="7">
        <v>2002</v>
      </c>
      <c r="C234" s="7" t="s">
        <v>108</v>
      </c>
      <c r="D234" s="7" t="s">
        <v>67</v>
      </c>
      <c r="E234" s="7" t="s">
        <v>68</v>
      </c>
      <c r="F234">
        <v>5.4342022252975442</v>
      </c>
      <c r="G234">
        <v>5.9545170521466124</v>
      </c>
      <c r="H234">
        <v>6.5112112678981022</v>
      </c>
    </row>
    <row r="235" spans="1:11" x14ac:dyDescent="0.25">
      <c r="A235" t="str">
        <f t="shared" si="12"/>
        <v>2003Chronic rheumatic heart disease hospitalisation, 15+ yearsFnonMaori</v>
      </c>
      <c r="B235" s="7">
        <v>2003</v>
      </c>
      <c r="C235" s="7" t="s">
        <v>108</v>
      </c>
      <c r="D235" s="7" t="s">
        <v>67</v>
      </c>
      <c r="E235" s="7" t="s">
        <v>68</v>
      </c>
      <c r="F235">
        <v>4.8742596462689942</v>
      </c>
      <c r="G235">
        <v>5.359083181596942</v>
      </c>
      <c r="H235">
        <v>5.87907910941958</v>
      </c>
    </row>
    <row r="236" spans="1:11" x14ac:dyDescent="0.25">
      <c r="A236" t="str">
        <f t="shared" si="12"/>
        <v>2004Chronic rheumatic heart disease hospitalisation, 15+ yearsFnonMaori</v>
      </c>
      <c r="B236" s="7">
        <v>2004</v>
      </c>
      <c r="C236" s="7" t="s">
        <v>108</v>
      </c>
      <c r="D236" s="7" t="s">
        <v>67</v>
      </c>
      <c r="E236" s="7" t="s">
        <v>68</v>
      </c>
      <c r="F236">
        <v>5.1391974771688531</v>
      </c>
      <c r="G236">
        <v>5.6334711394797639</v>
      </c>
      <c r="H236">
        <v>6.1624535441463797</v>
      </c>
    </row>
    <row r="237" spans="1:11" x14ac:dyDescent="0.25">
      <c r="A237" t="str">
        <f t="shared" si="12"/>
        <v>2005Chronic rheumatic heart disease hospitalisation, 15+ yearsFnonMaori</v>
      </c>
      <c r="B237" s="7">
        <v>2005</v>
      </c>
      <c r="C237" s="7" t="s">
        <v>108</v>
      </c>
      <c r="D237" s="7" t="s">
        <v>67</v>
      </c>
      <c r="E237" s="7" t="s">
        <v>68</v>
      </c>
      <c r="F237">
        <v>5.8311512067395119</v>
      </c>
      <c r="G237">
        <v>6.3591415106104581</v>
      </c>
      <c r="H237">
        <v>6.9221004951998859</v>
      </c>
    </row>
    <row r="238" spans="1:11" x14ac:dyDescent="0.25">
      <c r="A238" t="str">
        <f t="shared" si="12"/>
        <v>2006Chronic rheumatic heart disease hospitalisation, 15+ yearsFnonMaori</v>
      </c>
      <c r="B238" s="7">
        <v>2006</v>
      </c>
      <c r="C238" s="7" t="s">
        <v>108</v>
      </c>
      <c r="D238" s="7" t="s">
        <v>67</v>
      </c>
      <c r="E238" s="7" t="s">
        <v>68</v>
      </c>
      <c r="F238">
        <v>5.6706744387271755</v>
      </c>
      <c r="G238">
        <v>6.1800782407374086</v>
      </c>
      <c r="H238">
        <v>6.7229609163665582</v>
      </c>
    </row>
    <row r="239" spans="1:11" x14ac:dyDescent="0.25">
      <c r="A239" t="str">
        <f t="shared" si="12"/>
        <v>2007Chronic rheumatic heart disease hospitalisation, 15+ yearsFnonMaori</v>
      </c>
      <c r="B239" s="7">
        <v>2007</v>
      </c>
      <c r="C239" s="7" t="s">
        <v>108</v>
      </c>
      <c r="D239" s="7" t="s">
        <v>67</v>
      </c>
      <c r="E239" s="7" t="s">
        <v>68</v>
      </c>
      <c r="F239">
        <v>5.395926822812541</v>
      </c>
      <c r="G239">
        <v>5.8773451873108478</v>
      </c>
      <c r="H239">
        <v>6.3901936466393456</v>
      </c>
    </row>
    <row r="240" spans="1:11" x14ac:dyDescent="0.25">
      <c r="A240" t="str">
        <f t="shared" si="12"/>
        <v>2008Chronic rheumatic heart disease hospitalisation, 15+ yearsFnonMaori</v>
      </c>
      <c r="B240" s="7">
        <v>2008</v>
      </c>
      <c r="C240" s="7" t="s">
        <v>108</v>
      </c>
      <c r="D240" s="7" t="s">
        <v>67</v>
      </c>
      <c r="E240" s="7" t="s">
        <v>68</v>
      </c>
      <c r="F240">
        <v>4.2207316102477899</v>
      </c>
      <c r="G240">
        <v>4.6294313476927913</v>
      </c>
      <c r="H240">
        <v>5.0670198811205243</v>
      </c>
    </row>
    <row r="241" spans="1:11" x14ac:dyDescent="0.25">
      <c r="A241" t="str">
        <f t="shared" si="12"/>
        <v>2009Chronic rheumatic heart disease hospitalisation, 15+ yearsFnonMaori</v>
      </c>
      <c r="B241" s="7">
        <v>2009</v>
      </c>
      <c r="C241" s="7" t="s">
        <v>108</v>
      </c>
      <c r="D241" s="7" t="s">
        <v>67</v>
      </c>
      <c r="E241" s="7" t="s">
        <v>68</v>
      </c>
      <c r="F241">
        <v>4.4458124228599623</v>
      </c>
      <c r="G241">
        <v>4.8748454307559763</v>
      </c>
      <c r="H241">
        <v>5.3341046943918888</v>
      </c>
    </row>
    <row r="242" spans="1:11" x14ac:dyDescent="0.25">
      <c r="A242" t="str">
        <f t="shared" si="12"/>
        <v>2010Chronic rheumatic heart disease hospitalisation, 15+ yearsFnonMaori</v>
      </c>
      <c r="B242" s="7">
        <v>2010</v>
      </c>
      <c r="C242" s="7" t="s">
        <v>108</v>
      </c>
      <c r="D242" s="7" t="s">
        <v>67</v>
      </c>
      <c r="E242" s="7" t="s">
        <v>68</v>
      </c>
      <c r="F242">
        <v>4.379069773596683</v>
      </c>
      <c r="G242">
        <v>4.8016619340513751</v>
      </c>
      <c r="H242">
        <v>5.2540265793277383</v>
      </c>
    </row>
    <row r="243" spans="1:11" x14ac:dyDescent="0.25">
      <c r="A243" t="str">
        <f t="shared" ref="A243:A265" si="13">B243&amp;C243&amp;D243&amp;E243</f>
        <v>2011Chronic rheumatic heart disease hospitalisation, 15+ yearsFnonMaori</v>
      </c>
      <c r="B243" s="7">
        <v>2011</v>
      </c>
      <c r="C243" s="7" t="s">
        <v>108</v>
      </c>
      <c r="D243" s="7" t="s">
        <v>67</v>
      </c>
      <c r="E243" s="7" t="s">
        <v>68</v>
      </c>
      <c r="F243">
        <v>4.7661314696791912</v>
      </c>
      <c r="G243">
        <v>5.2002976084479426</v>
      </c>
      <c r="H243">
        <v>5.6633872818280011</v>
      </c>
    </row>
    <row r="244" spans="1:11" x14ac:dyDescent="0.25">
      <c r="A244" t="str">
        <f t="shared" si="13"/>
        <v>2001Chronic rheumatic heart disease hospitalisation, 15+ yearsMMaori</v>
      </c>
      <c r="B244" s="7">
        <v>2001</v>
      </c>
      <c r="C244" s="7" t="s">
        <v>108</v>
      </c>
      <c r="D244" s="7" t="s">
        <v>69</v>
      </c>
      <c r="E244" s="7" t="s">
        <v>9</v>
      </c>
      <c r="F244">
        <v>23.841377052049594</v>
      </c>
      <c r="G244">
        <v>28.104924093108586</v>
      </c>
      <c r="H244">
        <v>32.910915932543922</v>
      </c>
      <c r="I244">
        <v>4.3552438750233424</v>
      </c>
      <c r="J244">
        <v>5.3041961242253057</v>
      </c>
      <c r="K244">
        <v>6.4599129994978677</v>
      </c>
    </row>
    <row r="245" spans="1:11" x14ac:dyDescent="0.25">
      <c r="A245" t="str">
        <f t="shared" si="13"/>
        <v>2002Chronic rheumatic heart disease hospitalisation, 15+ yearsMMaori</v>
      </c>
      <c r="B245" s="7">
        <v>2002</v>
      </c>
      <c r="C245" s="7" t="s">
        <v>108</v>
      </c>
      <c r="D245" s="7" t="s">
        <v>69</v>
      </c>
      <c r="E245" s="7" t="s">
        <v>9</v>
      </c>
      <c r="F245">
        <v>24.840890574191281</v>
      </c>
      <c r="G245">
        <v>29.12838191309288</v>
      </c>
      <c r="H245">
        <v>33.943367672593197</v>
      </c>
      <c r="I245">
        <v>5.2511700249181672</v>
      </c>
      <c r="J245">
        <v>6.4064751985280362</v>
      </c>
      <c r="K245">
        <v>7.8159580197547376</v>
      </c>
    </row>
    <row r="246" spans="1:11" x14ac:dyDescent="0.25">
      <c r="A246" t="str">
        <f t="shared" si="13"/>
        <v>2003Chronic rheumatic heart disease hospitalisation, 15+ yearsMMaori</v>
      </c>
      <c r="B246" s="7">
        <v>2003</v>
      </c>
      <c r="C246" s="7" t="s">
        <v>108</v>
      </c>
      <c r="D246" s="7" t="s">
        <v>69</v>
      </c>
      <c r="E246" s="7" t="s">
        <v>9</v>
      </c>
      <c r="F246">
        <v>22.354255239884569</v>
      </c>
      <c r="G246">
        <v>26.366601377690177</v>
      </c>
      <c r="H246">
        <v>30.891210833062942</v>
      </c>
      <c r="I246">
        <v>4.7361332456761733</v>
      </c>
      <c r="J246">
        <v>5.8014905466083162</v>
      </c>
      <c r="K246">
        <v>7.1064919030968774</v>
      </c>
    </row>
    <row r="247" spans="1:11" x14ac:dyDescent="0.25">
      <c r="A247" t="str">
        <f t="shared" si="13"/>
        <v>2004Chronic rheumatic heart disease hospitalisation, 15+ yearsMMaori</v>
      </c>
      <c r="B247" s="7">
        <v>2004</v>
      </c>
      <c r="C247" s="7" t="s">
        <v>108</v>
      </c>
      <c r="D247" s="7" t="s">
        <v>69</v>
      </c>
      <c r="E247" s="7" t="s">
        <v>9</v>
      </c>
      <c r="F247">
        <v>23.067524861719086</v>
      </c>
      <c r="G247">
        <v>27.104682083907413</v>
      </c>
      <c r="H247">
        <v>31.645114166367698</v>
      </c>
      <c r="I247">
        <v>4.7697756887515297</v>
      </c>
      <c r="J247">
        <v>5.8173191531895334</v>
      </c>
      <c r="K247">
        <v>7.0949252833572141</v>
      </c>
    </row>
    <row r="248" spans="1:11" x14ac:dyDescent="0.25">
      <c r="A248" t="str">
        <f t="shared" si="13"/>
        <v>2005Chronic rheumatic heart disease hospitalisation, 15+ yearsMMaori</v>
      </c>
      <c r="B248" s="7">
        <v>2005</v>
      </c>
      <c r="C248" s="7" t="s">
        <v>108</v>
      </c>
      <c r="D248" s="7" t="s">
        <v>69</v>
      </c>
      <c r="E248" s="7" t="s">
        <v>9</v>
      </c>
      <c r="F248">
        <v>21.814591288131869</v>
      </c>
      <c r="G248">
        <v>25.659635954699635</v>
      </c>
      <c r="H248">
        <v>29.987232448467232</v>
      </c>
      <c r="I248">
        <v>4.3464339256337183</v>
      </c>
      <c r="J248">
        <v>5.282854141476701</v>
      </c>
      <c r="K248">
        <v>6.4210220050793501</v>
      </c>
    </row>
    <row r="249" spans="1:11" x14ac:dyDescent="0.25">
      <c r="A249" t="str">
        <f t="shared" si="13"/>
        <v>2006Chronic rheumatic heart disease hospitalisation, 15+ yearsMMaori</v>
      </c>
      <c r="B249" s="7">
        <v>2006</v>
      </c>
      <c r="C249" s="7" t="s">
        <v>108</v>
      </c>
      <c r="D249" s="7" t="s">
        <v>69</v>
      </c>
      <c r="E249" s="7" t="s">
        <v>9</v>
      </c>
      <c r="F249">
        <v>19.205189621750907</v>
      </c>
      <c r="G249">
        <v>22.758711010405879</v>
      </c>
      <c r="H249">
        <v>26.779124924867656</v>
      </c>
      <c r="I249">
        <v>3.8187858416007074</v>
      </c>
      <c r="J249">
        <v>4.6635458121961344</v>
      </c>
      <c r="K249">
        <v>5.6951765415930709</v>
      </c>
    </row>
    <row r="250" spans="1:11" x14ac:dyDescent="0.25">
      <c r="A250" t="str">
        <f t="shared" si="13"/>
        <v>2007Chronic rheumatic heart disease hospitalisation, 15+ yearsMMaori</v>
      </c>
      <c r="B250" s="7">
        <v>2007</v>
      </c>
      <c r="C250" s="7" t="s">
        <v>108</v>
      </c>
      <c r="D250" s="7" t="s">
        <v>69</v>
      </c>
      <c r="E250" s="7" t="s">
        <v>9</v>
      </c>
      <c r="F250">
        <v>19.163745250485317</v>
      </c>
      <c r="G250">
        <v>22.642160554555225</v>
      </c>
      <c r="H250">
        <v>26.569392900851838</v>
      </c>
      <c r="I250">
        <v>3.9613873527319243</v>
      </c>
      <c r="J250">
        <v>4.832474185173008</v>
      </c>
      <c r="K250">
        <v>5.8951081202040347</v>
      </c>
    </row>
    <row r="251" spans="1:11" x14ac:dyDescent="0.25">
      <c r="A251" t="str">
        <f t="shared" si="13"/>
        <v>2008Chronic rheumatic heart disease hospitalisation, 15+ yearsMMaori</v>
      </c>
      <c r="B251" s="7">
        <v>2008</v>
      </c>
      <c r="C251" s="7" t="s">
        <v>108</v>
      </c>
      <c r="D251" s="7" t="s">
        <v>69</v>
      </c>
      <c r="E251" s="7" t="s">
        <v>9</v>
      </c>
      <c r="F251">
        <v>19.881059282541141</v>
      </c>
      <c r="G251">
        <v>23.410575157007699</v>
      </c>
      <c r="H251">
        <v>27.386064493031729</v>
      </c>
      <c r="I251">
        <v>4.3930432771063135</v>
      </c>
      <c r="J251">
        <v>5.3703567003508326</v>
      </c>
      <c r="K251">
        <v>6.565091502581418</v>
      </c>
    </row>
    <row r="252" spans="1:11" x14ac:dyDescent="0.25">
      <c r="A252" t="str">
        <f t="shared" si="13"/>
        <v>2009Chronic rheumatic heart disease hospitalisation, 15+ yearsMMaori</v>
      </c>
      <c r="B252" s="7">
        <v>2009</v>
      </c>
      <c r="C252" s="7" t="s">
        <v>108</v>
      </c>
      <c r="D252" s="7" t="s">
        <v>69</v>
      </c>
      <c r="E252" s="7" t="s">
        <v>9</v>
      </c>
      <c r="F252">
        <v>19.624773801977501</v>
      </c>
      <c r="G252">
        <v>23.096251231040132</v>
      </c>
      <c r="H252">
        <v>27.004875881129376</v>
      </c>
      <c r="I252">
        <v>4.5687980773747432</v>
      </c>
      <c r="J252">
        <v>5.5986062142252093</v>
      </c>
      <c r="K252">
        <v>6.8605333418393908</v>
      </c>
    </row>
    <row r="253" spans="1:11" x14ac:dyDescent="0.25">
      <c r="A253" t="str">
        <f t="shared" si="13"/>
        <v>2010Chronic rheumatic heart disease hospitalisation, 15+ yearsMMaori</v>
      </c>
      <c r="B253" s="7">
        <v>2010</v>
      </c>
      <c r="C253" s="7" t="s">
        <v>108</v>
      </c>
      <c r="D253" s="7" t="s">
        <v>69</v>
      </c>
      <c r="E253" s="7" t="s">
        <v>9</v>
      </c>
      <c r="F253">
        <v>19.42554831270926</v>
      </c>
      <c r="G253">
        <v>22.837340995570543</v>
      </c>
      <c r="H253">
        <v>26.675874296930161</v>
      </c>
      <c r="I253">
        <v>4.7273972888056335</v>
      </c>
      <c r="J253">
        <v>5.7772018833888534</v>
      </c>
      <c r="K253">
        <v>7.0601346919721459</v>
      </c>
    </row>
    <row r="254" spans="1:11" x14ac:dyDescent="0.25">
      <c r="A254" t="str">
        <f t="shared" si="13"/>
        <v>2011Chronic rheumatic heart disease hospitalisation, 15+ yearsMMaori</v>
      </c>
      <c r="B254" s="7">
        <v>2011</v>
      </c>
      <c r="C254" s="7" t="s">
        <v>108</v>
      </c>
      <c r="D254" s="7" t="s">
        <v>69</v>
      </c>
      <c r="E254" s="7" t="s">
        <v>9</v>
      </c>
      <c r="F254">
        <v>19.068473119768516</v>
      </c>
      <c r="G254">
        <v>22.382465659763479</v>
      </c>
      <c r="H254">
        <v>26.106856379715332</v>
      </c>
      <c r="I254">
        <v>5.2061125715247405</v>
      </c>
      <c r="J254">
        <v>6.3623032113600297</v>
      </c>
      <c r="K254">
        <v>7.7752644794284338</v>
      </c>
    </row>
    <row r="255" spans="1:11" x14ac:dyDescent="0.25">
      <c r="A255" t="str">
        <f t="shared" si="13"/>
        <v>2001Chronic rheumatic heart disease hospitalisation, 15+ yearsMnonMaori</v>
      </c>
      <c r="B255" s="7">
        <v>2001</v>
      </c>
      <c r="C255" s="7" t="s">
        <v>108</v>
      </c>
      <c r="D255" s="7" t="s">
        <v>69</v>
      </c>
      <c r="E255" s="7" t="s">
        <v>68</v>
      </c>
      <c r="F255">
        <v>4.7765195881388811</v>
      </c>
      <c r="G255">
        <v>5.2986208343141534</v>
      </c>
      <c r="H255">
        <v>5.862215646330478</v>
      </c>
    </row>
    <row r="256" spans="1:11" x14ac:dyDescent="0.25">
      <c r="A256" t="str">
        <f t="shared" si="13"/>
        <v>2002Chronic rheumatic heart disease hospitalisation, 15+ yearsMnonMaori</v>
      </c>
      <c r="B256" s="7">
        <v>2002</v>
      </c>
      <c r="C256" s="7" t="s">
        <v>108</v>
      </c>
      <c r="D256" s="7" t="s">
        <v>69</v>
      </c>
      <c r="E256" s="7" t="s">
        <v>68</v>
      </c>
      <c r="F256">
        <v>4.062872946897981</v>
      </c>
      <c r="G256">
        <v>4.5467095415877781</v>
      </c>
      <c r="H256">
        <v>5.0723100201466726</v>
      </c>
    </row>
    <row r="257" spans="1:8" x14ac:dyDescent="0.25">
      <c r="A257" t="str">
        <f t="shared" si="13"/>
        <v>2003Chronic rheumatic heart disease hospitalisation, 15+ yearsMnonMaori</v>
      </c>
      <c r="B257" s="7">
        <v>2003</v>
      </c>
      <c r="C257" s="7" t="s">
        <v>108</v>
      </c>
      <c r="D257" s="7" t="s">
        <v>69</v>
      </c>
      <c r="E257" s="7" t="s">
        <v>68</v>
      </c>
      <c r="F257">
        <v>4.0690195514663063</v>
      </c>
      <c r="G257">
        <v>4.5447977835807549</v>
      </c>
      <c r="H257">
        <v>5.0609268800617988</v>
      </c>
    </row>
    <row r="258" spans="1:8" x14ac:dyDescent="0.25">
      <c r="A258" t="str">
        <f t="shared" si="13"/>
        <v>2004Chronic rheumatic heart disease hospitalisation, 15+ yearsMnonMaori</v>
      </c>
      <c r="B258" s="7">
        <v>2004</v>
      </c>
      <c r="C258" s="7" t="s">
        <v>108</v>
      </c>
      <c r="D258" s="7" t="s">
        <v>69</v>
      </c>
      <c r="E258" s="7" t="s">
        <v>68</v>
      </c>
      <c r="F258">
        <v>4.1839065688912829</v>
      </c>
      <c r="G258">
        <v>4.6593080713212016</v>
      </c>
      <c r="H258">
        <v>5.1739312943718154</v>
      </c>
    </row>
    <row r="259" spans="1:8" x14ac:dyDescent="0.25">
      <c r="A259" t="str">
        <f t="shared" si="13"/>
        <v>2005Chronic rheumatic heart disease hospitalisation, 15+ yearsMnonMaori</v>
      </c>
      <c r="B259" s="7">
        <v>2005</v>
      </c>
      <c r="C259" s="7" t="s">
        <v>108</v>
      </c>
      <c r="D259" s="7" t="s">
        <v>69</v>
      </c>
      <c r="E259" s="7" t="s">
        <v>68</v>
      </c>
      <c r="F259">
        <v>4.3938926391279578</v>
      </c>
      <c r="G259">
        <v>4.8571539678222253</v>
      </c>
      <c r="H259">
        <v>5.3559718931212839</v>
      </c>
    </row>
    <row r="260" spans="1:8" x14ac:dyDescent="0.25">
      <c r="A260" t="str">
        <f t="shared" si="13"/>
        <v>2006Chronic rheumatic heart disease hospitalisation, 15+ yearsMnonMaori</v>
      </c>
      <c r="B260" s="7">
        <v>2006</v>
      </c>
      <c r="C260" s="7" t="s">
        <v>108</v>
      </c>
      <c r="D260" s="7" t="s">
        <v>69</v>
      </c>
      <c r="E260" s="7" t="s">
        <v>68</v>
      </c>
      <c r="F260">
        <v>4.426614350554158</v>
      </c>
      <c r="G260">
        <v>4.8801302542985967</v>
      </c>
      <c r="H260">
        <v>5.3675027371250117</v>
      </c>
    </row>
    <row r="261" spans="1:8" x14ac:dyDescent="0.25">
      <c r="A261" t="str">
        <f t="shared" si="13"/>
        <v>2007Chronic rheumatic heart disease hospitalisation, 15+ yearsMnonMaori</v>
      </c>
      <c r="B261" s="7">
        <v>2007</v>
      </c>
      <c r="C261" s="7" t="s">
        <v>108</v>
      </c>
      <c r="D261" s="7" t="s">
        <v>69</v>
      </c>
      <c r="E261" s="7" t="s">
        <v>68</v>
      </c>
      <c r="F261">
        <v>4.2514916866257941</v>
      </c>
      <c r="G261">
        <v>4.6854177977868723</v>
      </c>
      <c r="H261">
        <v>5.1516194549986487</v>
      </c>
    </row>
    <row r="262" spans="1:8" x14ac:dyDescent="0.25">
      <c r="A262" t="str">
        <f t="shared" si="13"/>
        <v>2008Chronic rheumatic heart disease hospitalisation, 15+ yearsMnonMaori</v>
      </c>
      <c r="B262" s="7">
        <v>2008</v>
      </c>
      <c r="C262" s="7" t="s">
        <v>108</v>
      </c>
      <c r="D262" s="7" t="s">
        <v>69</v>
      </c>
      <c r="E262" s="7" t="s">
        <v>68</v>
      </c>
      <c r="F262">
        <v>3.938838243213175</v>
      </c>
      <c r="G262">
        <v>4.3592216426663688</v>
      </c>
      <c r="H262">
        <v>4.8122534224814508</v>
      </c>
    </row>
    <row r="263" spans="1:8" x14ac:dyDescent="0.25">
      <c r="A263" t="str">
        <f t="shared" si="13"/>
        <v>2009Chronic rheumatic heart disease hospitalisation, 15+ yearsMnonMaori</v>
      </c>
      <c r="B263" s="7">
        <v>2009</v>
      </c>
      <c r="C263" s="7" t="s">
        <v>108</v>
      </c>
      <c r="D263" s="7" t="s">
        <v>69</v>
      </c>
      <c r="E263" s="7" t="s">
        <v>68</v>
      </c>
      <c r="F263">
        <v>3.7162055067621647</v>
      </c>
      <c r="G263">
        <v>4.12535733846686</v>
      </c>
      <c r="H263">
        <v>4.5672539970831343</v>
      </c>
    </row>
    <row r="264" spans="1:8" x14ac:dyDescent="0.25">
      <c r="A264" t="str">
        <f t="shared" si="13"/>
        <v>2010Chronic rheumatic heart disease hospitalisation, 15+ yearsMnonMaori</v>
      </c>
      <c r="B264" s="7">
        <v>2010</v>
      </c>
      <c r="C264" s="7" t="s">
        <v>108</v>
      </c>
      <c r="D264" s="7" t="s">
        <v>69</v>
      </c>
      <c r="E264" s="7" t="s">
        <v>68</v>
      </c>
      <c r="F264">
        <v>3.5669832891692654</v>
      </c>
      <c r="G264">
        <v>3.9530107232767104</v>
      </c>
      <c r="H264">
        <v>4.36942374249836</v>
      </c>
    </row>
    <row r="265" spans="1:8" x14ac:dyDescent="0.25">
      <c r="A265" t="str">
        <f t="shared" si="13"/>
        <v>2011Chronic rheumatic heart disease hospitalisation, 15+ yearsMnonMaori</v>
      </c>
      <c r="B265" s="7">
        <v>2011</v>
      </c>
      <c r="C265" s="7" t="s">
        <v>108</v>
      </c>
      <c r="D265" s="7" t="s">
        <v>69</v>
      </c>
      <c r="E265" s="7" t="s">
        <v>68</v>
      </c>
      <c r="F265">
        <v>3.1708863487904981</v>
      </c>
      <c r="G265">
        <v>3.5179816044917671</v>
      </c>
      <c r="H265">
        <v>3.8927003048329745</v>
      </c>
    </row>
  </sheetData>
  <sortState xmlns:xlrd2="http://schemas.microsoft.com/office/spreadsheetml/2017/richdata2" ref="A2:K1219">
    <sortCondition ref="C2:C1219"/>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
  <sheetViews>
    <sheetView workbookViewId="0">
      <selection activeCell="C2" sqref="C2"/>
    </sheetView>
  </sheetViews>
  <sheetFormatPr defaultRowHeight="13.2" x14ac:dyDescent="0.25"/>
  <cols>
    <col min="10" max="10" width="20.6640625" customWidth="1"/>
  </cols>
  <sheetData>
    <row r="1" spans="1:10" x14ac:dyDescent="0.25">
      <c r="A1">
        <v>1</v>
      </c>
      <c r="C1" s="1" t="s">
        <v>131</v>
      </c>
      <c r="J1" s="1"/>
    </row>
    <row r="2" spans="1:10" x14ac:dyDescent="0.25">
      <c r="A2">
        <v>2</v>
      </c>
      <c r="C2" s="1" t="s">
        <v>108</v>
      </c>
      <c r="J2" s="3"/>
    </row>
    <row r="3" spans="1:10" x14ac:dyDescent="0.25">
      <c r="A3">
        <v>3</v>
      </c>
      <c r="C3" s="1" t="s">
        <v>109</v>
      </c>
      <c r="J3" s="3"/>
    </row>
    <row r="4" spans="1:10" x14ac:dyDescent="0.25">
      <c r="A4">
        <v>4</v>
      </c>
      <c r="C4" s="1" t="s">
        <v>117</v>
      </c>
      <c r="J4" s="2"/>
    </row>
    <row r="5" spans="1:10" x14ac:dyDescent="0.25">
      <c r="A5">
        <v>5</v>
      </c>
      <c r="C5" s="1"/>
      <c r="J5" s="2"/>
    </row>
    <row r="6" spans="1:10" x14ac:dyDescent="0.25">
      <c r="A6">
        <v>6</v>
      </c>
      <c r="C6" s="1"/>
      <c r="J6" s="2"/>
    </row>
    <row r="7" spans="1:10" x14ac:dyDescent="0.25">
      <c r="A7">
        <v>7</v>
      </c>
      <c r="C7" s="1"/>
      <c r="J7" s="2"/>
    </row>
    <row r="8" spans="1:10" x14ac:dyDescent="0.25">
      <c r="A8">
        <v>8</v>
      </c>
      <c r="C8" s="1"/>
      <c r="J8" s="2"/>
    </row>
    <row r="9" spans="1:10" x14ac:dyDescent="0.25">
      <c r="A9">
        <v>9</v>
      </c>
      <c r="C9" s="1"/>
      <c r="J9" s="2"/>
    </row>
    <row r="10" spans="1:10" x14ac:dyDescent="0.25">
      <c r="A10">
        <v>10</v>
      </c>
      <c r="C10" s="6"/>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Notes</vt:lpstr>
      <vt:lpstr>Māori vs Non-Māori Non-Pacific</vt:lpstr>
      <vt:lpstr>Māori vs NMNP by sex</vt:lpstr>
      <vt:lpstr>Māori_Non-Māori historic data</vt:lpstr>
      <vt:lpstr>ref</vt:lpstr>
      <vt:lpstr>ethnicdata</vt:lpstr>
      <vt:lpstr>'Māori vs NMNP by sex'!Print_Area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2019-08-06T01:04:50Z</dcterms:modified>
</cp:coreProperties>
</file>