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trlProps/ctrlProp2.xml" ContentType="application/vnd.ms-excel.controlproperties+xml"/>
  <Override PartName="/xl/charts/chart3.xml" ContentType="application/vnd.openxmlformats-officedocument.drawingml.chart+xml"/>
  <Override PartName="/xl/theme/themeOverride2.xml" ContentType="application/vnd.openxmlformats-officedocument.themeOverride+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H:\Maori Health\MHR\WAI 2575 Trend analysis project\05.Publication\MoH website\Publications on MoH website\Output 10 Diabetes\"/>
    </mc:Choice>
  </mc:AlternateContent>
  <xr:revisionPtr revIDLastSave="0" documentId="13_ncr:1_{387E1763-D491-4E59-B2D6-B1B982B5F3F2}" xr6:coauthVersionLast="41" xr6:coauthVersionMax="41" xr10:uidLastSave="{00000000-0000-0000-0000-000000000000}"/>
  <bookViews>
    <workbookView xWindow="-108" yWindow="-108" windowWidth="20376" windowHeight="12240" xr2:uid="{00000000-000D-0000-FFFF-FFFF00000000}"/>
  </bookViews>
  <sheets>
    <sheet name="Notes" sheetId="17" r:id="rId1"/>
    <sheet name="Māori vs Non-Māori" sheetId="13" r:id="rId2"/>
    <sheet name="Māori vs Non-Māori by sex" sheetId="16" r:id="rId3"/>
    <sheet name="Māori_Non-Māori historic data" sheetId="11" state="hidden" r:id="rId4"/>
    <sheet name="ref" sheetId="4" state="hidden" r:id="rId5"/>
  </sheets>
  <externalReferences>
    <externalReference r:id="rId6"/>
  </externalReferences>
  <definedNames>
    <definedName name="_xlnm._FilterDatabase" localSheetId="3" hidden="1">'Māori_Non-Māori historic data'!$A$1:$K$667</definedName>
    <definedName name="abc">[1]DataAnnualUpdate!$L:$R</definedName>
    <definedName name="ethnicdata">'Māori_Non-Māori historic data'!$A:$K</definedName>
    <definedName name="joinhistrefresh">#REF!</definedName>
    <definedName name="_xlnm.Print_Area" localSheetId="1">'Māori vs Non-Māori'!$A$1:$AC$52</definedName>
    <definedName name="_xlnm.Print_Area" localSheetId="2">'Māori vs Non-Māori by sex'!$A$1:$AC$54</definedName>
    <definedName name="RefCauseofDeath">ref!$A:$C</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3" i="13" l="1"/>
  <c r="Q33" i="13"/>
  <c r="C36" i="16"/>
  <c r="R36" i="16"/>
  <c r="A667" i="11" l="1"/>
  <c r="A666" i="11"/>
  <c r="A665" i="11"/>
  <c r="A664" i="11"/>
  <c r="A663" i="11"/>
  <c r="A662" i="11"/>
  <c r="A661" i="11"/>
  <c r="A660" i="11"/>
  <c r="A659" i="11"/>
  <c r="A658" i="11"/>
  <c r="A657" i="11"/>
  <c r="A656" i="11"/>
  <c r="A655" i="11"/>
  <c r="A654" i="11"/>
  <c r="A653" i="11"/>
  <c r="A652" i="11"/>
  <c r="A651" i="11"/>
  <c r="A650" i="11"/>
  <c r="A649" i="11"/>
  <c r="A648" i="11"/>
  <c r="A647" i="11"/>
  <c r="A646" i="11"/>
  <c r="A645" i="11"/>
  <c r="A644" i="11"/>
  <c r="A643" i="11"/>
  <c r="A642" i="11"/>
  <c r="A641" i="11"/>
  <c r="A640" i="11"/>
  <c r="A639" i="11"/>
  <c r="A638" i="11"/>
  <c r="A637" i="11"/>
  <c r="A636" i="11"/>
  <c r="A635" i="11"/>
  <c r="A634" i="11"/>
  <c r="A633" i="11"/>
  <c r="A632" i="11"/>
  <c r="A631" i="11"/>
  <c r="A630" i="11"/>
  <c r="A629" i="11"/>
  <c r="A628" i="11"/>
  <c r="A627" i="11"/>
  <c r="A626" i="11"/>
  <c r="A625" i="11"/>
  <c r="A624" i="11"/>
  <c r="A623" i="11"/>
  <c r="A622" i="11"/>
  <c r="A621" i="11"/>
  <c r="A620" i="11"/>
  <c r="A619" i="11"/>
  <c r="A618" i="11"/>
  <c r="A617" i="11"/>
  <c r="A616" i="11"/>
  <c r="A615" i="11"/>
  <c r="A614" i="11"/>
  <c r="A613" i="11"/>
  <c r="A612" i="11"/>
  <c r="A611" i="11"/>
  <c r="A610" i="11"/>
  <c r="A609" i="11"/>
  <c r="A608" i="11"/>
  <c r="A607" i="11"/>
  <c r="A606" i="11"/>
  <c r="A605" i="11"/>
  <c r="A604" i="11"/>
  <c r="A603" i="11"/>
  <c r="A602" i="11"/>
  <c r="A601" i="11"/>
  <c r="A600" i="11"/>
  <c r="A599" i="11"/>
  <c r="A598" i="11"/>
  <c r="A597" i="11"/>
  <c r="A596" i="11"/>
  <c r="A595" i="11"/>
  <c r="A594" i="11"/>
  <c r="A593" i="11"/>
  <c r="A592" i="11"/>
  <c r="A591" i="11"/>
  <c r="A590" i="11"/>
  <c r="A589" i="11"/>
  <c r="A588" i="11"/>
  <c r="A587" i="11"/>
  <c r="A586" i="11"/>
  <c r="A585" i="11"/>
  <c r="A584" i="11"/>
  <c r="A583" i="11"/>
  <c r="A582" i="11"/>
  <c r="A581" i="11"/>
  <c r="A580" i="11"/>
  <c r="A579" i="11"/>
  <c r="A578" i="11"/>
  <c r="A577" i="11"/>
  <c r="A576" i="11"/>
  <c r="A575" i="11"/>
  <c r="A574" i="11"/>
  <c r="A573" i="11"/>
  <c r="A572" i="11"/>
  <c r="A571" i="11"/>
  <c r="A570" i="11"/>
  <c r="A569" i="11"/>
  <c r="A568" i="11"/>
  <c r="A567" i="11"/>
  <c r="A566" i="11"/>
  <c r="A565" i="11"/>
  <c r="A564" i="11"/>
  <c r="A563" i="11"/>
  <c r="A562" i="11"/>
  <c r="A561" i="11"/>
  <c r="A560" i="11"/>
  <c r="A559" i="11"/>
  <c r="A558" i="11"/>
  <c r="A557" i="11"/>
  <c r="A556" i="11"/>
  <c r="A555" i="11"/>
  <c r="A554" i="11"/>
  <c r="A98" i="11" l="1"/>
  <c r="A99" i="11"/>
  <c r="A100" i="11"/>
  <c r="A101" i="11"/>
  <c r="A102" i="11"/>
  <c r="A103" i="11"/>
  <c r="A104" i="11"/>
  <c r="A105" i="11"/>
  <c r="A106" i="11"/>
  <c r="A107" i="11"/>
  <c r="A108" i="11"/>
  <c r="A109" i="11"/>
  <c r="A110" i="11"/>
  <c r="A111" i="11"/>
  <c r="A112" i="11"/>
  <c r="A113" i="11"/>
  <c r="A114" i="11"/>
  <c r="A115" i="11"/>
  <c r="A116" i="11"/>
  <c r="A117" i="11"/>
  <c r="A118" i="11"/>
  <c r="A119" i="11"/>
  <c r="A120" i="11"/>
  <c r="A121" i="11"/>
  <c r="A122" i="11"/>
  <c r="A123" i="11"/>
  <c r="A124" i="11"/>
  <c r="A125" i="11"/>
  <c r="A126" i="11"/>
  <c r="A127" i="11"/>
  <c r="A128" i="11"/>
  <c r="A129" i="11"/>
  <c r="A130" i="11"/>
  <c r="A131" i="11"/>
  <c r="A132" i="11"/>
  <c r="A133" i="11"/>
  <c r="A134" i="11"/>
  <c r="A135" i="11"/>
  <c r="A136" i="11"/>
  <c r="A137" i="11"/>
  <c r="A138" i="11"/>
  <c r="A139" i="11"/>
  <c r="A140" i="11"/>
  <c r="A141" i="11"/>
  <c r="A142" i="11"/>
  <c r="A143" i="11"/>
  <c r="A144" i="11"/>
  <c r="A145" i="11"/>
  <c r="A146" i="11"/>
  <c r="A147" i="11"/>
  <c r="A148" i="11"/>
  <c r="A149" i="11"/>
  <c r="A150" i="11"/>
  <c r="A151" i="11"/>
  <c r="A152" i="11"/>
  <c r="A153" i="11"/>
  <c r="A154" i="11"/>
  <c r="A155" i="11"/>
  <c r="A156" i="11"/>
  <c r="A157" i="11"/>
  <c r="A158" i="11"/>
  <c r="A159" i="11"/>
  <c r="A160" i="11"/>
  <c r="A161" i="11"/>
  <c r="A162" i="11"/>
  <c r="A163" i="11"/>
  <c r="A164" i="11"/>
  <c r="A165" i="11"/>
  <c r="A166" i="11"/>
  <c r="A167" i="11"/>
  <c r="A168" i="11"/>
  <c r="A169" i="11"/>
  <c r="A170" i="11"/>
  <c r="A171" i="11"/>
  <c r="A172" i="11"/>
  <c r="A173" i="11"/>
  <c r="A174" i="11"/>
  <c r="A175" i="11"/>
  <c r="A176" i="11"/>
  <c r="A177" i="11"/>
  <c r="A178" i="11"/>
  <c r="A179" i="11"/>
  <c r="A180" i="11"/>
  <c r="A181" i="11"/>
  <c r="A182" i="11"/>
  <c r="A183" i="11"/>
  <c r="A184" i="11"/>
  <c r="A185" i="11"/>
  <c r="A186" i="11"/>
  <c r="A187" i="11"/>
  <c r="A188" i="11"/>
  <c r="A189" i="11"/>
  <c r="A190" i="11"/>
  <c r="A191" i="11"/>
  <c r="A192" i="11"/>
  <c r="A193" i="11"/>
  <c r="A194" i="11"/>
  <c r="A195" i="11"/>
  <c r="A196" i="11"/>
  <c r="A197" i="11"/>
  <c r="A198" i="11"/>
  <c r="A199" i="11"/>
  <c r="A200" i="11"/>
  <c r="A201" i="11"/>
  <c r="A202" i="11"/>
  <c r="A203" i="11"/>
  <c r="A204" i="11"/>
  <c r="A205" i="11"/>
  <c r="A206" i="11"/>
  <c r="A207" i="11"/>
  <c r="A208" i="11"/>
  <c r="A209" i="11"/>
  <c r="A210" i="11"/>
  <c r="A211" i="11"/>
  <c r="A212" i="11"/>
  <c r="A213" i="11"/>
  <c r="A214" i="11"/>
  <c r="A215" i="11"/>
  <c r="A216" i="11"/>
  <c r="A217" i="11"/>
  <c r="A218" i="11"/>
  <c r="A219" i="11"/>
  <c r="A220" i="11"/>
  <c r="A221" i="11"/>
  <c r="A222" i="11"/>
  <c r="A223" i="11"/>
  <c r="A224" i="11"/>
  <c r="A225" i="11"/>
  <c r="A226" i="11"/>
  <c r="A227" i="11"/>
  <c r="A228" i="11"/>
  <c r="A229" i="11"/>
  <c r="A230" i="11"/>
  <c r="A231" i="11"/>
  <c r="A232" i="11"/>
  <c r="A233" i="11"/>
  <c r="A234" i="11"/>
  <c r="A235" i="11"/>
  <c r="A236" i="11"/>
  <c r="A237" i="11"/>
  <c r="A238" i="11"/>
  <c r="A239" i="11"/>
  <c r="A240" i="11"/>
  <c r="A241" i="11"/>
  <c r="A242" i="11"/>
  <c r="A243" i="11"/>
  <c r="A244" i="11"/>
  <c r="A245" i="11"/>
  <c r="A246" i="11"/>
  <c r="A247" i="11"/>
  <c r="A248" i="11"/>
  <c r="A249" i="11"/>
  <c r="A250" i="11"/>
  <c r="A251" i="11"/>
  <c r="A252" i="11"/>
  <c r="A253" i="11"/>
  <c r="A254" i="11"/>
  <c r="A255" i="11"/>
  <c r="A256" i="11"/>
  <c r="A257" i="11"/>
  <c r="A258" i="11"/>
  <c r="A259" i="11"/>
  <c r="A260" i="11"/>
  <c r="A261" i="11"/>
  <c r="A262" i="11"/>
  <c r="A263" i="11"/>
  <c r="A264" i="11"/>
  <c r="A265" i="11"/>
  <c r="A266" i="11"/>
  <c r="A267" i="11"/>
  <c r="A268" i="11"/>
  <c r="A269" i="11"/>
  <c r="A270" i="11"/>
  <c r="A271" i="11"/>
  <c r="A272" i="11"/>
  <c r="A273" i="11"/>
  <c r="A274" i="11"/>
  <c r="A275" i="11"/>
  <c r="A276" i="11"/>
  <c r="A277" i="11"/>
  <c r="A278" i="11"/>
  <c r="A279" i="11"/>
  <c r="A280" i="11"/>
  <c r="A281" i="11"/>
  <c r="A282" i="11"/>
  <c r="A283" i="11"/>
  <c r="A284" i="11"/>
  <c r="A285" i="11"/>
  <c r="A286" i="11"/>
  <c r="A287" i="11"/>
  <c r="A288" i="11"/>
  <c r="A289" i="11"/>
  <c r="A290" i="11"/>
  <c r="A291" i="11"/>
  <c r="A292" i="11"/>
  <c r="A293" i="11"/>
  <c r="A294" i="11"/>
  <c r="A295" i="11"/>
  <c r="A296" i="11"/>
  <c r="A297" i="11"/>
  <c r="A298" i="11"/>
  <c r="A299" i="11"/>
  <c r="A300" i="11"/>
  <c r="A301" i="11"/>
  <c r="A302" i="11"/>
  <c r="A303" i="11"/>
  <c r="A304" i="11"/>
  <c r="A305" i="11"/>
  <c r="A306" i="11"/>
  <c r="A307" i="11"/>
  <c r="A308" i="11"/>
  <c r="A309" i="11"/>
  <c r="A310" i="11"/>
  <c r="A311" i="11"/>
  <c r="A312" i="11"/>
  <c r="A313" i="11"/>
  <c r="A314" i="11"/>
  <c r="A315" i="11"/>
  <c r="A316" i="11"/>
  <c r="A317" i="11"/>
  <c r="A318" i="11"/>
  <c r="A319" i="11"/>
  <c r="A320" i="11"/>
  <c r="A321" i="11"/>
  <c r="A322" i="11"/>
  <c r="A323" i="11"/>
  <c r="A324" i="11"/>
  <c r="A325" i="11"/>
  <c r="A326" i="11"/>
  <c r="A327" i="11"/>
  <c r="A328" i="11"/>
  <c r="A329" i="11"/>
  <c r="A330" i="11"/>
  <c r="A331" i="11"/>
  <c r="A332" i="11"/>
  <c r="A333" i="11"/>
  <c r="A334" i="11"/>
  <c r="A335" i="11"/>
  <c r="A336" i="11"/>
  <c r="A337" i="11"/>
  <c r="A338" i="11"/>
  <c r="A339" i="11"/>
  <c r="A340" i="11"/>
  <c r="A341" i="11"/>
  <c r="A342" i="11"/>
  <c r="A343" i="11"/>
  <c r="A344" i="11"/>
  <c r="A345" i="11"/>
  <c r="A346" i="11"/>
  <c r="A347" i="11"/>
  <c r="A348" i="11"/>
  <c r="A349" i="11"/>
  <c r="A350" i="11"/>
  <c r="A351" i="11"/>
  <c r="A352" i="11"/>
  <c r="A353" i="11"/>
  <c r="A354" i="11"/>
  <c r="A355" i="11"/>
  <c r="A356" i="11"/>
  <c r="A357" i="11"/>
  <c r="A358" i="11"/>
  <c r="A359" i="11"/>
  <c r="A360" i="11"/>
  <c r="A361" i="11"/>
  <c r="A362" i="11"/>
  <c r="A363" i="11"/>
  <c r="A364" i="11"/>
  <c r="A365" i="11"/>
  <c r="A366" i="11"/>
  <c r="A367" i="11"/>
  <c r="A368" i="11"/>
  <c r="A369" i="11"/>
  <c r="A370" i="11"/>
  <c r="A371" i="11"/>
  <c r="A372" i="11"/>
  <c r="A373" i="11"/>
  <c r="A374" i="11"/>
  <c r="A375" i="11"/>
  <c r="A376" i="11"/>
  <c r="A377" i="11"/>
  <c r="A378" i="11"/>
  <c r="A379" i="11"/>
  <c r="A380" i="11"/>
  <c r="A381" i="11"/>
  <c r="A382" i="11"/>
  <c r="A383" i="11"/>
  <c r="A384" i="11"/>
  <c r="A385" i="11"/>
  <c r="A386" i="11"/>
  <c r="A387" i="11"/>
  <c r="A388" i="11"/>
  <c r="A389" i="11"/>
  <c r="A390" i="11"/>
  <c r="A391" i="11"/>
  <c r="A392" i="11"/>
  <c r="A393" i="11"/>
  <c r="A394" i="11"/>
  <c r="A395" i="11"/>
  <c r="A396" i="11"/>
  <c r="A397" i="11"/>
  <c r="A398" i="11"/>
  <c r="A399" i="11"/>
  <c r="A400" i="11"/>
  <c r="A401" i="11"/>
  <c r="A402" i="11"/>
  <c r="A403" i="11"/>
  <c r="A404" i="11"/>
  <c r="A405" i="11"/>
  <c r="A406" i="11"/>
  <c r="A407" i="11"/>
  <c r="A408" i="11"/>
  <c r="A409" i="11"/>
  <c r="A410" i="11"/>
  <c r="A411" i="11"/>
  <c r="A412" i="11"/>
  <c r="A413" i="11"/>
  <c r="A414" i="11"/>
  <c r="A415" i="11"/>
  <c r="A416" i="11"/>
  <c r="A417" i="11"/>
  <c r="A418" i="11"/>
  <c r="A419" i="11"/>
  <c r="A420" i="11"/>
  <c r="A421" i="11"/>
  <c r="A422" i="11"/>
  <c r="A423" i="11"/>
  <c r="A424" i="11"/>
  <c r="A425" i="11"/>
  <c r="A426" i="11"/>
  <c r="A427" i="11"/>
  <c r="A428" i="11"/>
  <c r="A429" i="11"/>
  <c r="A430" i="11"/>
  <c r="A431" i="11"/>
  <c r="A432" i="11"/>
  <c r="A433" i="11"/>
  <c r="A434" i="11"/>
  <c r="A435" i="11"/>
  <c r="A436" i="11"/>
  <c r="A437" i="11"/>
  <c r="A438" i="11"/>
  <c r="A439" i="11"/>
  <c r="A440" i="11"/>
  <c r="A441" i="11"/>
  <c r="A442" i="11"/>
  <c r="A443" i="11"/>
  <c r="A444" i="11"/>
  <c r="A445" i="11"/>
  <c r="A446" i="11"/>
  <c r="A447" i="11"/>
  <c r="A448" i="11"/>
  <c r="A449" i="11"/>
  <c r="A450" i="11"/>
  <c r="A451" i="11"/>
  <c r="A452" i="11"/>
  <c r="A453" i="11"/>
  <c r="A454" i="11"/>
  <c r="A455" i="11"/>
  <c r="A456" i="11"/>
  <c r="A457" i="11"/>
  <c r="A458" i="11"/>
  <c r="A459" i="11"/>
  <c r="A460" i="11"/>
  <c r="A461" i="11"/>
  <c r="A462" i="11"/>
  <c r="A463" i="11"/>
  <c r="A464" i="11"/>
  <c r="A465" i="11"/>
  <c r="A466" i="11"/>
  <c r="A467" i="11"/>
  <c r="A468" i="11"/>
  <c r="A469" i="11"/>
  <c r="A470" i="11"/>
  <c r="A471" i="11"/>
  <c r="A472" i="11"/>
  <c r="A473" i="11"/>
  <c r="A474" i="11"/>
  <c r="A475" i="11"/>
  <c r="A476" i="11"/>
  <c r="A477" i="11"/>
  <c r="A478" i="11"/>
  <c r="A479" i="11"/>
  <c r="A480" i="11"/>
  <c r="A481" i="11"/>
  <c r="A482" i="11"/>
  <c r="A483" i="11"/>
  <c r="A484" i="11"/>
  <c r="A485" i="11"/>
  <c r="A486" i="11"/>
  <c r="A487" i="11"/>
  <c r="A488" i="11"/>
  <c r="A489" i="11"/>
  <c r="A490" i="11"/>
  <c r="A491" i="11"/>
  <c r="A492" i="11"/>
  <c r="A493" i="11"/>
  <c r="A494" i="11"/>
  <c r="A495" i="11"/>
  <c r="A496" i="11"/>
  <c r="A497" i="11"/>
  <c r="A498" i="11"/>
  <c r="A499" i="11"/>
  <c r="A500" i="11"/>
  <c r="A501" i="11"/>
  <c r="A502" i="11"/>
  <c r="A503" i="11"/>
  <c r="A504" i="11"/>
  <c r="A505" i="11"/>
  <c r="A506" i="11"/>
  <c r="A507" i="11"/>
  <c r="A508" i="11"/>
  <c r="A509" i="11"/>
  <c r="A510" i="11"/>
  <c r="A511" i="11"/>
  <c r="A512" i="11"/>
  <c r="A513" i="11"/>
  <c r="A514" i="11"/>
  <c r="A515" i="11"/>
  <c r="A516" i="11"/>
  <c r="A517" i="11"/>
  <c r="A518" i="11"/>
  <c r="A519" i="11"/>
  <c r="A520" i="11"/>
  <c r="A521" i="11"/>
  <c r="A522" i="11"/>
  <c r="A523" i="11"/>
  <c r="A524" i="11"/>
  <c r="A525" i="11"/>
  <c r="A526" i="11"/>
  <c r="A527" i="11"/>
  <c r="A528" i="11"/>
  <c r="A529" i="11"/>
  <c r="A530" i="11"/>
  <c r="A531" i="11"/>
  <c r="A532" i="11"/>
  <c r="A533" i="11"/>
  <c r="A534" i="11"/>
  <c r="A535" i="11"/>
  <c r="A536" i="11"/>
  <c r="A537" i="11"/>
  <c r="A538" i="11"/>
  <c r="A539" i="11"/>
  <c r="A540" i="11"/>
  <c r="A541" i="11"/>
  <c r="A542" i="11"/>
  <c r="A543" i="11"/>
  <c r="A544" i="11"/>
  <c r="A545" i="11"/>
  <c r="A546" i="11"/>
  <c r="A547" i="11"/>
  <c r="A548" i="11"/>
  <c r="A549" i="11"/>
  <c r="A550" i="11"/>
  <c r="A551" i="11"/>
  <c r="A552" i="11"/>
  <c r="A553" i="11"/>
  <c r="A2" i="11"/>
  <c r="A3" i="11"/>
  <c r="A4" i="11"/>
  <c r="A5" i="11"/>
  <c r="A6" i="11"/>
  <c r="A7" i="11"/>
  <c r="A8" i="11"/>
  <c r="A9" i="11"/>
  <c r="A10" i="11"/>
  <c r="A11" i="11"/>
  <c r="A12" i="11"/>
  <c r="A13" i="11"/>
  <c r="A14" i="11"/>
  <c r="A15" i="11"/>
  <c r="A16" i="11"/>
  <c r="A17" i="11"/>
  <c r="A18" i="11"/>
  <c r="A19" i="11"/>
  <c r="A20" i="11"/>
  <c r="A21" i="11"/>
  <c r="A22" i="11"/>
  <c r="A23" i="11"/>
  <c r="A24" i="11"/>
  <c r="A25" i="11"/>
  <c r="A26" i="11"/>
  <c r="A27" i="11"/>
  <c r="A28" i="11"/>
  <c r="A29" i="11"/>
  <c r="A30" i="11"/>
  <c r="A31" i="11"/>
  <c r="A32" i="11"/>
  <c r="A33" i="11"/>
  <c r="A34" i="11"/>
  <c r="A35" i="11"/>
  <c r="A36" i="11"/>
  <c r="A37" i="11"/>
  <c r="A38" i="11"/>
  <c r="A39" i="11"/>
  <c r="A40" i="11"/>
  <c r="A41" i="11"/>
  <c r="A42" i="11"/>
  <c r="A43" i="11"/>
  <c r="A44" i="11"/>
  <c r="A45" i="11"/>
  <c r="A46" i="11"/>
  <c r="A47" i="11"/>
  <c r="A48" i="11"/>
  <c r="A49" i="11"/>
  <c r="A50" i="11"/>
  <c r="A51" i="11"/>
  <c r="A52" i="11"/>
  <c r="A53" i="11"/>
  <c r="A54" i="11"/>
  <c r="A55" i="11"/>
  <c r="A56" i="11"/>
  <c r="A57" i="11"/>
  <c r="A58" i="11"/>
  <c r="A59" i="11"/>
  <c r="A60" i="11"/>
  <c r="A61" i="11"/>
  <c r="A62" i="11"/>
  <c r="A63" i="11"/>
  <c r="A64" i="11"/>
  <c r="A65" i="11"/>
  <c r="A66" i="11"/>
  <c r="A67" i="11"/>
  <c r="A68" i="11"/>
  <c r="A69" i="11"/>
  <c r="A70" i="11"/>
  <c r="A71" i="11"/>
  <c r="A72" i="11"/>
  <c r="A73" i="11"/>
  <c r="A74" i="11"/>
  <c r="A75" i="11"/>
  <c r="A76" i="11"/>
  <c r="A77" i="11"/>
  <c r="A78" i="11"/>
  <c r="A79" i="11"/>
  <c r="A80" i="11"/>
  <c r="A81" i="11"/>
  <c r="A82" i="11"/>
  <c r="A83" i="11"/>
  <c r="A84" i="11"/>
  <c r="A85" i="11"/>
  <c r="A86" i="11"/>
  <c r="A87" i="11"/>
  <c r="A88" i="11"/>
  <c r="A89" i="11"/>
  <c r="A90" i="11"/>
  <c r="A91" i="11"/>
  <c r="A92" i="11"/>
  <c r="A93" i="11"/>
  <c r="A94" i="11"/>
  <c r="A95" i="11"/>
  <c r="A96" i="11"/>
  <c r="A97" i="11"/>
  <c r="E40" i="13" l="1"/>
  <c r="BV52" i="13"/>
  <c r="BV53" i="13"/>
  <c r="BV102" i="13"/>
  <c r="BV79" i="13"/>
  <c r="BV104" i="13"/>
  <c r="BV103" i="13"/>
  <c r="BV54" i="13"/>
  <c r="BV78" i="13"/>
  <c r="BV77" i="13"/>
  <c r="BG10" i="13"/>
  <c r="BG10" i="16" l="1"/>
  <c r="R57" i="13" l="1"/>
  <c r="T58" i="13"/>
  <c r="S57" i="13"/>
  <c r="S56" i="13"/>
  <c r="T55" i="13"/>
  <c r="R53" i="13"/>
  <c r="S52" i="13"/>
  <c r="T51" i="13"/>
  <c r="R49" i="13"/>
  <c r="S48" i="13"/>
  <c r="T47" i="13"/>
  <c r="R45" i="13"/>
  <c r="S44" i="13"/>
  <c r="T43" i="13"/>
  <c r="R41" i="13"/>
  <c r="S40" i="13"/>
  <c r="S58" i="13"/>
  <c r="R56" i="13"/>
  <c r="S55" i="13"/>
  <c r="T54" i="13"/>
  <c r="R52" i="13"/>
  <c r="S51" i="13"/>
  <c r="T50" i="13"/>
  <c r="R48" i="13"/>
  <c r="S47" i="13"/>
  <c r="T46" i="13"/>
  <c r="R44" i="13"/>
  <c r="S43" i="13"/>
  <c r="T42" i="13"/>
  <c r="R40" i="13"/>
  <c r="BV100" i="13"/>
  <c r="BV96" i="13"/>
  <c r="BV92" i="13"/>
  <c r="R58" i="13"/>
  <c r="R55" i="13"/>
  <c r="S54" i="13"/>
  <c r="T53" i="13"/>
  <c r="R51" i="13"/>
  <c r="S50" i="13"/>
  <c r="T49" i="13"/>
  <c r="R47" i="13"/>
  <c r="S46" i="13"/>
  <c r="T45" i="13"/>
  <c r="R43" i="13"/>
  <c r="S42" i="13"/>
  <c r="T41" i="13"/>
  <c r="BV101" i="13"/>
  <c r="BV97" i="13"/>
  <c r="S53" i="13"/>
  <c r="R46" i="13"/>
  <c r="T44" i="13"/>
  <c r="BV95" i="13"/>
  <c r="BV93" i="13"/>
  <c r="BV90" i="13"/>
  <c r="BV86" i="13"/>
  <c r="BV82" i="13"/>
  <c r="BV73" i="13"/>
  <c r="BV69" i="13"/>
  <c r="BV65" i="13"/>
  <c r="BV61" i="13"/>
  <c r="BV57" i="13"/>
  <c r="BV50" i="13"/>
  <c r="BV44" i="13"/>
  <c r="BV40" i="13"/>
  <c r="BV36" i="13"/>
  <c r="R50" i="13"/>
  <c r="S41" i="13"/>
  <c r="BV43" i="13"/>
  <c r="BV39" i="13"/>
  <c r="T56" i="13"/>
  <c r="S49" i="13"/>
  <c r="R42" i="13"/>
  <c r="T40" i="13"/>
  <c r="BV99" i="13"/>
  <c r="BV91" i="13"/>
  <c r="BV87" i="13"/>
  <c r="BV83" i="13"/>
  <c r="BV74" i="13"/>
  <c r="BV70" i="13"/>
  <c r="BV66" i="13"/>
  <c r="BV62" i="13"/>
  <c r="BV58" i="13"/>
  <c r="BV51" i="13"/>
  <c r="BV45" i="13"/>
  <c r="BV41" i="13"/>
  <c r="BV37" i="13"/>
  <c r="T57" i="13"/>
  <c r="T48" i="13"/>
  <c r="BV89" i="13"/>
  <c r="BV85" i="13"/>
  <c r="BV68" i="13"/>
  <c r="BV60" i="13"/>
  <c r="BV56" i="13"/>
  <c r="BV47" i="13"/>
  <c r="BV35" i="13"/>
  <c r="R54" i="13"/>
  <c r="T52" i="13"/>
  <c r="S45" i="13"/>
  <c r="BV98" i="13"/>
  <c r="BV94" i="13"/>
  <c r="BV88" i="13"/>
  <c r="BV84" i="13"/>
  <c r="BV75" i="13"/>
  <c r="BV71" i="13"/>
  <c r="BV67" i="13"/>
  <c r="BV63" i="13"/>
  <c r="BV59" i="13"/>
  <c r="BV49" i="13"/>
  <c r="BV48" i="13"/>
  <c r="BV46" i="13"/>
  <c r="BV42" i="13"/>
  <c r="BV38" i="13"/>
  <c r="BV81" i="13"/>
  <c r="BV76" i="13"/>
  <c r="BV72" i="13"/>
  <c r="BV64" i="13"/>
  <c r="BV85" i="16"/>
  <c r="BV61" i="16"/>
  <c r="BV36" i="16"/>
  <c r="BV86" i="16"/>
  <c r="BV82" i="16"/>
  <c r="BV62" i="16"/>
  <c r="BV58" i="16"/>
  <c r="BV37" i="16"/>
  <c r="BV33" i="16"/>
  <c r="BV83" i="16"/>
  <c r="BV59" i="16"/>
  <c r="BV34" i="16"/>
  <c r="BV60" i="16"/>
  <c r="BV35" i="16"/>
  <c r="BV84" i="16"/>
  <c r="I58" i="13"/>
  <c r="E58" i="13"/>
  <c r="F57" i="13"/>
  <c r="H55" i="13"/>
  <c r="I54" i="13"/>
  <c r="E54" i="13"/>
  <c r="F53" i="13"/>
  <c r="H51" i="13"/>
  <c r="I50" i="13"/>
  <c r="E50" i="13"/>
  <c r="F49" i="13"/>
  <c r="H47" i="13"/>
  <c r="I46" i="13"/>
  <c r="E46" i="13"/>
  <c r="F45" i="13"/>
  <c r="H43" i="13"/>
  <c r="I42" i="13"/>
  <c r="E42" i="13"/>
  <c r="F41" i="13"/>
  <c r="F58" i="13"/>
  <c r="I57" i="13"/>
  <c r="E57" i="13"/>
  <c r="F56" i="13"/>
  <c r="H54" i="13"/>
  <c r="I53" i="13"/>
  <c r="E53" i="13"/>
  <c r="F52" i="13"/>
  <c r="H50" i="13"/>
  <c r="I49" i="13"/>
  <c r="E49" i="13"/>
  <c r="F48" i="13"/>
  <c r="H46" i="13"/>
  <c r="I45" i="13"/>
  <c r="E45" i="13"/>
  <c r="F44" i="13"/>
  <c r="H42" i="13"/>
  <c r="I41" i="13"/>
  <c r="E41" i="13"/>
  <c r="F40" i="13"/>
  <c r="H57" i="13"/>
  <c r="I56" i="13"/>
  <c r="E56" i="13"/>
  <c r="F55" i="13"/>
  <c r="H53" i="13"/>
  <c r="I52" i="13"/>
  <c r="E52" i="13"/>
  <c r="F51" i="13"/>
  <c r="H49" i="13"/>
  <c r="I48" i="13"/>
  <c r="E48" i="13"/>
  <c r="F47" i="13"/>
  <c r="H45" i="13"/>
  <c r="I44" i="13"/>
  <c r="E44" i="13"/>
  <c r="F43" i="13"/>
  <c r="H41" i="13"/>
  <c r="I40" i="13"/>
  <c r="I55" i="13"/>
  <c r="F50" i="13"/>
  <c r="H48" i="13"/>
  <c r="E43" i="13"/>
  <c r="E55" i="13"/>
  <c r="I51" i="13"/>
  <c r="F46" i="13"/>
  <c r="H44" i="13"/>
  <c r="F54" i="13"/>
  <c r="H58" i="13"/>
  <c r="H56" i="13"/>
  <c r="E51" i="13"/>
  <c r="I47" i="13"/>
  <c r="F42" i="13"/>
  <c r="H40" i="13"/>
  <c r="H52" i="13"/>
  <c r="E47" i="13"/>
  <c r="I43" i="13"/>
  <c r="CA35" i="13"/>
  <c r="CA48" i="13" l="1"/>
  <c r="BZ45" i="13"/>
  <c r="BZ54" i="13"/>
  <c r="CA39" i="13"/>
  <c r="CA38" i="13"/>
  <c r="BZ46" i="13"/>
  <c r="BX36" i="13"/>
  <c r="BX35" i="13"/>
  <c r="CA36" i="13"/>
  <c r="BZ44" i="13"/>
  <c r="BZ35" i="13"/>
  <c r="BZ50" i="13"/>
  <c r="CA37" i="13"/>
  <c r="BZ47" i="13"/>
  <c r="CA40" i="13"/>
  <c r="BZ36" i="13"/>
  <c r="CA41" i="13"/>
  <c r="CA52" i="13"/>
  <c r="BZ48" i="13"/>
  <c r="BZ51" i="13"/>
  <c r="BZ84" i="16"/>
  <c r="CA82" i="16"/>
  <c r="CA58" i="16"/>
  <c r="CA62" i="16"/>
  <c r="CA86" i="16"/>
  <c r="BZ52" i="13"/>
  <c r="BZ59" i="16"/>
  <c r="BZ82" i="16"/>
  <c r="BZ61" i="16"/>
  <c r="BZ83" i="16"/>
  <c r="CA85" i="16"/>
  <c r="CA60" i="16"/>
  <c r="BZ86" i="16"/>
  <c r="CA61" i="16"/>
  <c r="CA84" i="16"/>
  <c r="CA59" i="16"/>
  <c r="BZ62" i="16"/>
  <c r="BZ85" i="16"/>
  <c r="BZ60" i="16"/>
  <c r="CA49" i="13"/>
  <c r="BZ49" i="13"/>
  <c r="CA54" i="13"/>
  <c r="CA83" i="16"/>
  <c r="BZ58" i="16"/>
  <c r="CA50" i="13"/>
  <c r="CA51" i="13"/>
  <c r="CA53" i="13"/>
  <c r="BZ53" i="13"/>
  <c r="BZ42" i="13"/>
  <c r="BZ40" i="13"/>
  <c r="CA46" i="13"/>
  <c r="BZ43" i="13"/>
  <c r="BZ41" i="13"/>
  <c r="CA47" i="13"/>
  <c r="CA42" i="13"/>
  <c r="CA45" i="13"/>
  <c r="BZ37" i="13"/>
  <c r="CA43" i="13"/>
  <c r="BZ39" i="13"/>
  <c r="BZ38" i="13"/>
  <c r="CA44" i="13"/>
  <c r="BG29" i="16" l="1"/>
  <c r="BV105" i="16" l="1"/>
  <c r="BV80" i="16"/>
  <c r="BV54" i="16"/>
  <c r="BI105" i="16"/>
  <c r="BJ80" i="16"/>
  <c r="BI79" i="16"/>
  <c r="BI56" i="16"/>
  <c r="BV104" i="16"/>
  <c r="BV79" i="16"/>
  <c r="BJ105" i="16"/>
  <c r="BI104" i="16"/>
  <c r="BJ79" i="16"/>
  <c r="BJ56" i="16"/>
  <c r="BI55" i="16"/>
  <c r="BV103" i="16"/>
  <c r="BV56" i="16"/>
  <c r="BJ104" i="16"/>
  <c r="BI103" i="16"/>
  <c r="BI81" i="16"/>
  <c r="BJ55" i="16"/>
  <c r="BI54" i="16"/>
  <c r="BV81" i="16"/>
  <c r="BV55" i="16"/>
  <c r="BJ103" i="16"/>
  <c r="BJ81" i="16"/>
  <c r="BI80" i="16"/>
  <c r="BJ54" i="16"/>
  <c r="M60" i="16"/>
  <c r="J59" i="16"/>
  <c r="G58" i="16"/>
  <c r="J58" i="16"/>
  <c r="D58" i="16"/>
  <c r="M59" i="16"/>
  <c r="D60" i="16"/>
  <c r="M58" i="16"/>
  <c r="G60" i="16"/>
  <c r="D59" i="16"/>
  <c r="G59" i="16"/>
  <c r="J60" i="16"/>
  <c r="BI83" i="16"/>
  <c r="BI85" i="16"/>
  <c r="BI87" i="16"/>
  <c r="BI89" i="16"/>
  <c r="BI91" i="16"/>
  <c r="BI93" i="16"/>
  <c r="BI95" i="16"/>
  <c r="BI97" i="16"/>
  <c r="BI99" i="16"/>
  <c r="BI101" i="16"/>
  <c r="BI59" i="16"/>
  <c r="BI61" i="16"/>
  <c r="BI63" i="16"/>
  <c r="BI65" i="16"/>
  <c r="BI67" i="16"/>
  <c r="BI69" i="16"/>
  <c r="BI71" i="16"/>
  <c r="BI73" i="16"/>
  <c r="BI75" i="16"/>
  <c r="BI77" i="16"/>
  <c r="BI34" i="16"/>
  <c r="BI36" i="16"/>
  <c r="BI38" i="16"/>
  <c r="BI40" i="16"/>
  <c r="BI42" i="16"/>
  <c r="BI44" i="16"/>
  <c r="BI46" i="16"/>
  <c r="BI48" i="16"/>
  <c r="BI50" i="16"/>
  <c r="BI52" i="16"/>
  <c r="BV90" i="16"/>
  <c r="BV94" i="16"/>
  <c r="BV98" i="16"/>
  <c r="BV102" i="16"/>
  <c r="BV87" i="16"/>
  <c r="BV67" i="16"/>
  <c r="BV71" i="16"/>
  <c r="BV75" i="16"/>
  <c r="BV39" i="16"/>
  <c r="BV43" i="16"/>
  <c r="BV47" i="16"/>
  <c r="BV51" i="16"/>
  <c r="W43" i="16"/>
  <c r="X44" i="16"/>
  <c r="V46" i="16"/>
  <c r="W47" i="16"/>
  <c r="X48" i="16"/>
  <c r="V50" i="16"/>
  <c r="W51" i="16"/>
  <c r="X52" i="16"/>
  <c r="V54" i="16"/>
  <c r="W55" i="16"/>
  <c r="X56" i="16"/>
  <c r="V58" i="16"/>
  <c r="W59" i="16"/>
  <c r="X60" i="16"/>
  <c r="S42" i="16"/>
  <c r="U44" i="16"/>
  <c r="U46" i="16"/>
  <c r="U48" i="16"/>
  <c r="U50" i="16"/>
  <c r="U52" i="16"/>
  <c r="U54" i="16"/>
  <c r="U56" i="16"/>
  <c r="U58" i="16"/>
  <c r="U60" i="16"/>
  <c r="S44" i="16"/>
  <c r="S48" i="16"/>
  <c r="S52" i="16"/>
  <c r="S56" i="16"/>
  <c r="S60" i="16"/>
  <c r="N44" i="16"/>
  <c r="N46" i="16"/>
  <c r="N48" i="16"/>
  <c r="N50" i="16"/>
  <c r="N52" i="16"/>
  <c r="BJ83" i="16"/>
  <c r="BJ85" i="16"/>
  <c r="BJ87" i="16"/>
  <c r="BJ89" i="16"/>
  <c r="BJ91" i="16"/>
  <c r="BJ93" i="16"/>
  <c r="BJ95" i="16"/>
  <c r="BJ97" i="16"/>
  <c r="BJ99" i="16"/>
  <c r="BJ101" i="16"/>
  <c r="BJ59" i="16"/>
  <c r="BJ61" i="16"/>
  <c r="BJ63" i="16"/>
  <c r="BJ65" i="16"/>
  <c r="BJ67" i="16"/>
  <c r="BJ69" i="16"/>
  <c r="BJ71" i="16"/>
  <c r="BJ73" i="16"/>
  <c r="BJ75" i="16"/>
  <c r="BJ77" i="16"/>
  <c r="BJ34" i="16"/>
  <c r="BJ36" i="16"/>
  <c r="BJ38" i="16"/>
  <c r="BJ40" i="16"/>
  <c r="BJ42" i="16"/>
  <c r="BJ44" i="16"/>
  <c r="BJ46" i="16"/>
  <c r="BJ48" i="16"/>
  <c r="BJ50" i="16"/>
  <c r="BJ52" i="16"/>
  <c r="BV91" i="16"/>
  <c r="BV95" i="16"/>
  <c r="BV99" i="16"/>
  <c r="BV64" i="16"/>
  <c r="BV68" i="16"/>
  <c r="BV72" i="16"/>
  <c r="BV76" i="16"/>
  <c r="BV40" i="16"/>
  <c r="BV44" i="16"/>
  <c r="BV48" i="16"/>
  <c r="BV52" i="16"/>
  <c r="X43" i="16"/>
  <c r="V45" i="16"/>
  <c r="W46" i="16"/>
  <c r="X47" i="16"/>
  <c r="V49" i="16"/>
  <c r="W50" i="16"/>
  <c r="X51" i="16"/>
  <c r="V53" i="16"/>
  <c r="W54" i="16"/>
  <c r="X55" i="16"/>
  <c r="V57" i="16"/>
  <c r="W58" i="16"/>
  <c r="X59" i="16"/>
  <c r="X42" i="16"/>
  <c r="T43" i="16"/>
  <c r="T45" i="16"/>
  <c r="T47" i="16"/>
  <c r="T49" i="16"/>
  <c r="T51" i="16"/>
  <c r="T53" i="16"/>
  <c r="T55" i="16"/>
  <c r="T57" i="16"/>
  <c r="T59" i="16"/>
  <c r="U42" i="16"/>
  <c r="S45" i="16"/>
  <c r="S49" i="16"/>
  <c r="S53" i="16"/>
  <c r="S57" i="16"/>
  <c r="M42" i="16"/>
  <c r="O44" i="16"/>
  <c r="O46" i="16"/>
  <c r="O48" i="16"/>
  <c r="O50" i="16"/>
  <c r="BI84" i="16"/>
  <c r="BI86" i="16"/>
  <c r="BI88" i="16"/>
  <c r="BI90" i="16"/>
  <c r="BI92" i="16"/>
  <c r="BI94" i="16"/>
  <c r="BI96" i="16"/>
  <c r="BI98" i="16"/>
  <c r="BI100" i="16"/>
  <c r="BI102" i="16"/>
  <c r="BJ82" i="16"/>
  <c r="BI60" i="16"/>
  <c r="BI62" i="16"/>
  <c r="BI64" i="16"/>
  <c r="BI66" i="16"/>
  <c r="BI68" i="16"/>
  <c r="BI70" i="16"/>
  <c r="BI72" i="16"/>
  <c r="BI74" i="16"/>
  <c r="BI76" i="16"/>
  <c r="BI78" i="16"/>
  <c r="BJ58" i="16"/>
  <c r="BI35" i="16"/>
  <c r="BI37" i="16"/>
  <c r="BI39" i="16"/>
  <c r="BI41" i="16"/>
  <c r="BI43" i="16"/>
  <c r="BI45" i="16"/>
  <c r="BI47" i="16"/>
  <c r="BI49" i="16"/>
  <c r="BI51" i="16"/>
  <c r="BI53" i="16"/>
  <c r="BJ33" i="16"/>
  <c r="BV88" i="16"/>
  <c r="BV92" i="16"/>
  <c r="BV96" i="16"/>
  <c r="BV100" i="16"/>
  <c r="BV65" i="16"/>
  <c r="BV69" i="16"/>
  <c r="BV73" i="16"/>
  <c r="BV77" i="16"/>
  <c r="BV41" i="16"/>
  <c r="BV45" i="16"/>
  <c r="BV49" i="16"/>
  <c r="BV53" i="16"/>
  <c r="BV38" i="16"/>
  <c r="V44" i="16"/>
  <c r="W45" i="16"/>
  <c r="X46" i="16"/>
  <c r="V48" i="16"/>
  <c r="W49" i="16"/>
  <c r="X50" i="16"/>
  <c r="V52" i="16"/>
  <c r="W53" i="16"/>
  <c r="X54" i="16"/>
  <c r="CA99" i="16" s="1"/>
  <c r="V56" i="16"/>
  <c r="W57" i="16"/>
  <c r="X58" i="16"/>
  <c r="CA103" i="16" s="1"/>
  <c r="V60" i="16"/>
  <c r="W42" i="16"/>
  <c r="U43" i="16"/>
  <c r="U45" i="16"/>
  <c r="U47" i="16"/>
  <c r="U49" i="16"/>
  <c r="CA70" i="16" s="1"/>
  <c r="U51" i="16"/>
  <c r="U53" i="16"/>
  <c r="U55" i="16"/>
  <c r="U57" i="16"/>
  <c r="U59" i="16"/>
  <c r="T42" i="16"/>
  <c r="S46" i="16"/>
  <c r="S50" i="16"/>
  <c r="S54" i="16"/>
  <c r="S58" i="16"/>
  <c r="N43" i="16"/>
  <c r="N45" i="16"/>
  <c r="N47" i="16"/>
  <c r="N49" i="16"/>
  <c r="BJ84" i="16"/>
  <c r="BJ92" i="16"/>
  <c r="BJ100" i="16"/>
  <c r="BJ60" i="16"/>
  <c r="BJ68" i="16"/>
  <c r="BJ76" i="16"/>
  <c r="BJ35" i="16"/>
  <c r="BJ43" i="16"/>
  <c r="BJ51" i="16"/>
  <c r="BV89" i="16"/>
  <c r="BV78" i="16"/>
  <c r="BV50" i="16"/>
  <c r="X45" i="16"/>
  <c r="CA90" i="16" s="1"/>
  <c r="V51" i="16"/>
  <c r="W56" i="16"/>
  <c r="V42" i="16"/>
  <c r="T50" i="16"/>
  <c r="T58" i="16"/>
  <c r="S51" i="16"/>
  <c r="O45" i="16"/>
  <c r="O51" i="16"/>
  <c r="N54" i="16"/>
  <c r="N56" i="16"/>
  <c r="N58" i="16"/>
  <c r="N60" i="16"/>
  <c r="M43" i="16"/>
  <c r="M47" i="16"/>
  <c r="M51" i="16"/>
  <c r="M55" i="16"/>
  <c r="K44" i="16"/>
  <c r="K46" i="16"/>
  <c r="K48" i="16"/>
  <c r="K50" i="16"/>
  <c r="K52" i="16"/>
  <c r="K54" i="16"/>
  <c r="K56" i="16"/>
  <c r="K58" i="16"/>
  <c r="K60" i="16"/>
  <c r="J42" i="16"/>
  <c r="J46" i="16"/>
  <c r="J50" i="16"/>
  <c r="BP71" i="16" s="1"/>
  <c r="J54" i="16"/>
  <c r="I44" i="16"/>
  <c r="I48" i="16"/>
  <c r="I52" i="16"/>
  <c r="I56" i="16"/>
  <c r="I60" i="16"/>
  <c r="H45" i="16"/>
  <c r="H49" i="16"/>
  <c r="H53" i="16"/>
  <c r="H57" i="16"/>
  <c r="H42" i="16"/>
  <c r="G45" i="16"/>
  <c r="G49" i="16"/>
  <c r="G53" i="16"/>
  <c r="G57" i="16"/>
  <c r="F43" i="16"/>
  <c r="F47" i="16"/>
  <c r="F51" i="16"/>
  <c r="F55" i="16"/>
  <c r="F59" i="16"/>
  <c r="E44" i="16"/>
  <c r="E48" i="16"/>
  <c r="E52" i="16"/>
  <c r="E56" i="16"/>
  <c r="E60" i="16"/>
  <c r="D44" i="16"/>
  <c r="D48" i="16"/>
  <c r="D52" i="16"/>
  <c r="D56" i="16"/>
  <c r="BJ90" i="16"/>
  <c r="BJ98" i="16"/>
  <c r="BI82" i="16"/>
  <c r="BJ66" i="16"/>
  <c r="BJ74" i="16"/>
  <c r="BI58" i="16"/>
  <c r="BJ41" i="16"/>
  <c r="BJ49" i="16"/>
  <c r="BI33" i="16"/>
  <c r="BV101" i="16"/>
  <c r="BV74" i="16"/>
  <c r="BV46" i="16"/>
  <c r="W44" i="16"/>
  <c r="X49" i="16"/>
  <c r="V55" i="16"/>
  <c r="W60" i="16"/>
  <c r="T48" i="16"/>
  <c r="T56" i="16"/>
  <c r="S47" i="16"/>
  <c r="BZ68" i="16" s="1"/>
  <c r="O43" i="16"/>
  <c r="N51" i="16"/>
  <c r="O53" i="16"/>
  <c r="O55" i="16"/>
  <c r="O57" i="16"/>
  <c r="O59" i="16"/>
  <c r="N42" i="16"/>
  <c r="M46" i="16"/>
  <c r="M50" i="16"/>
  <c r="M54" i="16"/>
  <c r="BP99" i="16" s="1"/>
  <c r="L43" i="16"/>
  <c r="L45" i="16"/>
  <c r="L47" i="16"/>
  <c r="L49" i="16"/>
  <c r="L51" i="16"/>
  <c r="L53" i="16"/>
  <c r="L55" i="16"/>
  <c r="L57" i="16"/>
  <c r="L59" i="16"/>
  <c r="K42" i="16"/>
  <c r="J45" i="16"/>
  <c r="J49" i="16"/>
  <c r="J53" i="16"/>
  <c r="J57" i="16"/>
  <c r="I43" i="16"/>
  <c r="I47" i="16"/>
  <c r="I51" i="16"/>
  <c r="I55" i="16"/>
  <c r="I59" i="16"/>
  <c r="H44" i="16"/>
  <c r="H48" i="16"/>
  <c r="H52" i="16"/>
  <c r="H56" i="16"/>
  <c r="H60" i="16"/>
  <c r="G44" i="16"/>
  <c r="G48" i="16"/>
  <c r="G52" i="16"/>
  <c r="G56" i="16"/>
  <c r="F46" i="16"/>
  <c r="F50" i="16"/>
  <c r="F54" i="16"/>
  <c r="F58" i="16"/>
  <c r="E43" i="16"/>
  <c r="E47" i="16"/>
  <c r="E51" i="16"/>
  <c r="E55" i="16"/>
  <c r="E59" i="16"/>
  <c r="D43" i="16"/>
  <c r="D47" i="16"/>
  <c r="D51" i="16"/>
  <c r="D55" i="16"/>
  <c r="BJ86" i="16"/>
  <c r="BJ94" i="16"/>
  <c r="BJ102" i="16"/>
  <c r="BJ62" i="16"/>
  <c r="BJ70" i="16"/>
  <c r="BJ78" i="16"/>
  <c r="BJ37" i="16"/>
  <c r="BJ45" i="16"/>
  <c r="BJ53" i="16"/>
  <c r="BV93" i="16"/>
  <c r="BV66" i="16"/>
  <c r="BV63" i="16"/>
  <c r="V47" i="16"/>
  <c r="W52" i="16"/>
  <c r="X57" i="16"/>
  <c r="CA102" i="16" s="1"/>
  <c r="T44" i="16"/>
  <c r="T52" i="16"/>
  <c r="T60" i="16"/>
  <c r="S55" i="16"/>
  <c r="O47" i="16"/>
  <c r="O52" i="16"/>
  <c r="O54" i="16"/>
  <c r="O56" i="16"/>
  <c r="O58" i="16"/>
  <c r="BQ103" i="16" s="1"/>
  <c r="O60" i="16"/>
  <c r="M44" i="16"/>
  <c r="BQ89" i="16" s="1"/>
  <c r="M48" i="16"/>
  <c r="M52" i="16"/>
  <c r="M56" i="16"/>
  <c r="L44" i="16"/>
  <c r="L46" i="16"/>
  <c r="L48" i="16"/>
  <c r="L50" i="16"/>
  <c r="L52" i="16"/>
  <c r="L54" i="16"/>
  <c r="L56" i="16"/>
  <c r="L58" i="16"/>
  <c r="L60" i="16"/>
  <c r="J43" i="16"/>
  <c r="J47" i="16"/>
  <c r="J51" i="16"/>
  <c r="J55" i="16"/>
  <c r="I45" i="16"/>
  <c r="I49" i="16"/>
  <c r="I53" i="16"/>
  <c r="I57" i="16"/>
  <c r="I42" i="16"/>
  <c r="H46" i="16"/>
  <c r="H50" i="16"/>
  <c r="H54" i="16"/>
  <c r="H58" i="16"/>
  <c r="G42" i="16"/>
  <c r="G46" i="16"/>
  <c r="G50" i="16"/>
  <c r="G54" i="16"/>
  <c r="F44" i="16"/>
  <c r="F48" i="16"/>
  <c r="F52" i="16"/>
  <c r="F56" i="16"/>
  <c r="F60" i="16"/>
  <c r="E45" i="16"/>
  <c r="E49" i="16"/>
  <c r="E53" i="16"/>
  <c r="E57" i="16"/>
  <c r="E42" i="16"/>
  <c r="D45" i="16"/>
  <c r="D49" i="16"/>
  <c r="D53" i="16"/>
  <c r="D57" i="16"/>
  <c r="BJ88" i="16"/>
  <c r="BJ96" i="16"/>
  <c r="BJ64" i="16"/>
  <c r="BJ72" i="16"/>
  <c r="BJ39" i="16"/>
  <c r="BJ47" i="16"/>
  <c r="BV97" i="16"/>
  <c r="BV70" i="16"/>
  <c r="BV42" i="16"/>
  <c r="V43" i="16"/>
  <c r="BZ88" i="16" s="1"/>
  <c r="W48" i="16"/>
  <c r="X53" i="16"/>
  <c r="V59" i="16"/>
  <c r="T46" i="16"/>
  <c r="T54" i="16"/>
  <c r="S43" i="16"/>
  <c r="BZ64" i="16" s="1"/>
  <c r="S59" i="16"/>
  <c r="O49" i="16"/>
  <c r="N53" i="16"/>
  <c r="N55" i="16"/>
  <c r="N57" i="16"/>
  <c r="N59" i="16"/>
  <c r="O42" i="16"/>
  <c r="M45" i="16"/>
  <c r="M49" i="16"/>
  <c r="BP94" i="16" s="1"/>
  <c r="M53" i="16"/>
  <c r="M57" i="16"/>
  <c r="BQ102" i="16" s="1"/>
  <c r="K43" i="16"/>
  <c r="K45" i="16"/>
  <c r="K47" i="16"/>
  <c r="K49" i="16"/>
  <c r="K51" i="16"/>
  <c r="K53" i="16"/>
  <c r="K55" i="16"/>
  <c r="K57" i="16"/>
  <c r="K59" i="16"/>
  <c r="L42" i="16"/>
  <c r="J44" i="16"/>
  <c r="J48" i="16"/>
  <c r="J52" i="16"/>
  <c r="J56" i="16"/>
  <c r="I46" i="16"/>
  <c r="I50" i="16"/>
  <c r="I54" i="16"/>
  <c r="I58" i="16"/>
  <c r="H43" i="16"/>
  <c r="H47" i="16"/>
  <c r="H51" i="16"/>
  <c r="H55" i="16"/>
  <c r="H59" i="16"/>
  <c r="G43" i="16"/>
  <c r="G47" i="16"/>
  <c r="G51" i="16"/>
  <c r="G55" i="16"/>
  <c r="BN104" i="16"/>
  <c r="F45" i="16"/>
  <c r="F49" i="16"/>
  <c r="F53" i="16"/>
  <c r="F57" i="16"/>
  <c r="F42" i="16"/>
  <c r="E46" i="16"/>
  <c r="E50" i="16"/>
  <c r="E54" i="16"/>
  <c r="E58" i="16"/>
  <c r="D42" i="16"/>
  <c r="D46" i="16"/>
  <c r="D50" i="16"/>
  <c r="D54" i="16"/>
  <c r="BN75" i="16" s="1"/>
  <c r="BP60" i="16"/>
  <c r="BQ60" i="16"/>
  <c r="BM60" i="16"/>
  <c r="BN60" i="16"/>
  <c r="BM61" i="16"/>
  <c r="BN61" i="16"/>
  <c r="BP83" i="16"/>
  <c r="BQ83" i="16"/>
  <c r="BP84" i="16"/>
  <c r="BQ84" i="16"/>
  <c r="BM82" i="16"/>
  <c r="BN82" i="16"/>
  <c r="BM58" i="16"/>
  <c r="BN58" i="16"/>
  <c r="BM62" i="16"/>
  <c r="BN62" i="16"/>
  <c r="BM59" i="16"/>
  <c r="BN59" i="16"/>
  <c r="BM85" i="16"/>
  <c r="BN85" i="16"/>
  <c r="BP62" i="16"/>
  <c r="BQ62" i="16"/>
  <c r="BP82" i="16"/>
  <c r="BQ82" i="16"/>
  <c r="BM83" i="16"/>
  <c r="BN83" i="16"/>
  <c r="BP59" i="16"/>
  <c r="BQ59" i="16"/>
  <c r="BP58" i="16"/>
  <c r="BQ58" i="16"/>
  <c r="BM84" i="16"/>
  <c r="BN84" i="16"/>
  <c r="BP86" i="16"/>
  <c r="BQ86" i="16"/>
  <c r="BP85" i="16"/>
  <c r="BQ85" i="16"/>
  <c r="BM86" i="16"/>
  <c r="BN86" i="16"/>
  <c r="BP61" i="16"/>
  <c r="BQ61" i="16"/>
  <c r="BN79" i="16" l="1"/>
  <c r="BN71" i="16"/>
  <c r="BP105" i="16"/>
  <c r="BP78" i="16"/>
  <c r="BQ92" i="16"/>
  <c r="CA91" i="16"/>
  <c r="BN92" i="16"/>
  <c r="BZ96" i="16"/>
  <c r="BP68" i="16"/>
  <c r="BZ92" i="16"/>
  <c r="CA98" i="16"/>
  <c r="BP93" i="16"/>
  <c r="BZ76" i="16"/>
  <c r="BQ91" i="16"/>
  <c r="BZ70" i="16"/>
  <c r="BP91" i="16"/>
  <c r="BP87" i="16"/>
  <c r="BQ87" i="16"/>
  <c r="BZ80" i="16"/>
  <c r="BZ104" i="16"/>
  <c r="BP95" i="16"/>
  <c r="CA94" i="16"/>
  <c r="BQ104" i="16"/>
  <c r="CA78" i="16"/>
  <c r="BM94" i="16"/>
  <c r="CA66" i="16"/>
  <c r="BN77" i="16"/>
  <c r="BN94" i="16"/>
  <c r="BQ79" i="16"/>
  <c r="BQ69" i="16"/>
  <c r="BP66" i="16"/>
  <c r="BQ72" i="16"/>
  <c r="BP63" i="16"/>
  <c r="BM67" i="16"/>
  <c r="BM100" i="16"/>
  <c r="BM76" i="16"/>
  <c r="BM93" i="16"/>
  <c r="BM81" i="16"/>
  <c r="BM65" i="16"/>
  <c r="BM98" i="16"/>
  <c r="BP67" i="16"/>
  <c r="BP98" i="16"/>
  <c r="BN105" i="16"/>
  <c r="BN89" i="16"/>
  <c r="BQ100" i="16"/>
  <c r="BQ96" i="16"/>
  <c r="CA77" i="16"/>
  <c r="BN96" i="16"/>
  <c r="CA95" i="16"/>
  <c r="BN66" i="16"/>
  <c r="BQ63" i="16"/>
  <c r="BP74" i="16"/>
  <c r="BQ64" i="16"/>
  <c r="BN68" i="16"/>
  <c r="BP103" i="16"/>
  <c r="BN73" i="16"/>
  <c r="BP101" i="16"/>
  <c r="BP96" i="16"/>
  <c r="BP88" i="16"/>
  <c r="BP81" i="16"/>
  <c r="BP65" i="16"/>
  <c r="BP73" i="16"/>
  <c r="BM96" i="16"/>
  <c r="BP77" i="16"/>
  <c r="BM99" i="16"/>
  <c r="BQ97" i="16"/>
  <c r="BM72" i="16"/>
  <c r="BM101" i="16"/>
  <c r="BM105" i="16"/>
  <c r="BM89" i="16"/>
  <c r="BQ98" i="16"/>
  <c r="BM77" i="16"/>
  <c r="BP75" i="16"/>
  <c r="BP90" i="16"/>
  <c r="BP100" i="16"/>
  <c r="BN90" i="16"/>
  <c r="CA63" i="16"/>
  <c r="BP70" i="16"/>
  <c r="BQ70" i="16"/>
  <c r="BP97" i="16"/>
  <c r="BQ78" i="16"/>
  <c r="BQ75" i="16"/>
  <c r="BN101" i="16"/>
  <c r="BQ77" i="16"/>
  <c r="BN78" i="16"/>
  <c r="BN95" i="16"/>
  <c r="BP80" i="16"/>
  <c r="BP64" i="16"/>
  <c r="BN80" i="16"/>
  <c r="BN64" i="16"/>
  <c r="BN97" i="16"/>
  <c r="BQ68" i="16"/>
  <c r="BZ72" i="16"/>
  <c r="CA74" i="16"/>
  <c r="BQ67" i="16"/>
  <c r="BM68" i="16"/>
  <c r="BM73" i="16"/>
  <c r="BM90" i="16"/>
  <c r="BM66" i="16"/>
  <c r="BP76" i="16"/>
  <c r="BQ81" i="16"/>
  <c r="BQ65" i="16"/>
  <c r="BQ101" i="16"/>
  <c r="BP79" i="16"/>
  <c r="BP89" i="16"/>
  <c r="BM63" i="16"/>
  <c r="BQ94" i="16"/>
  <c r="BP72" i="16"/>
  <c r="BN98" i="16"/>
  <c r="BM64" i="16"/>
  <c r="BM97" i="16"/>
  <c r="BQ76" i="16"/>
  <c r="BM69" i="16"/>
  <c r="BN102" i="16"/>
  <c r="BP104" i="16"/>
  <c r="BP92" i="16"/>
  <c r="BM70" i="16"/>
  <c r="BM103" i="16"/>
  <c r="BQ74" i="16"/>
  <c r="BN72" i="16"/>
  <c r="BN69" i="16"/>
  <c r="BN88" i="16"/>
  <c r="BM79" i="16"/>
  <c r="BN63" i="16"/>
  <c r="BN99" i="16"/>
  <c r="BM78" i="16"/>
  <c r="BM95" i="16"/>
  <c r="BQ80" i="16"/>
  <c r="BQ90" i="16"/>
  <c r="BN74" i="16"/>
  <c r="BM104" i="16"/>
  <c r="BK33" i="16"/>
  <c r="BM74" i="16"/>
  <c r="BM87" i="16"/>
  <c r="BQ71" i="16"/>
  <c r="BK34" i="16"/>
  <c r="BN76" i="16"/>
  <c r="BM80" i="16"/>
  <c r="BQ66" i="16"/>
  <c r="BQ88" i="16"/>
  <c r="BN81" i="16"/>
  <c r="BM102" i="16"/>
  <c r="BZ101" i="16"/>
  <c r="BQ93" i="16"/>
  <c r="BM71" i="16"/>
  <c r="BM88" i="16"/>
  <c r="BN91" i="16"/>
  <c r="BM91" i="16"/>
  <c r="BQ99" i="16"/>
  <c r="BQ73" i="16"/>
  <c r="BM92" i="16"/>
  <c r="BZ74" i="16"/>
  <c r="BN93" i="16"/>
  <c r="BQ105" i="16"/>
  <c r="BM75" i="16"/>
  <c r="BZ100" i="16"/>
  <c r="BZ66" i="16"/>
  <c r="BQ95" i="16"/>
  <c r="BN65" i="16"/>
  <c r="BP102" i="16"/>
  <c r="BP69" i="16"/>
  <c r="BZ71" i="16"/>
  <c r="CA87" i="16"/>
  <c r="CA100" i="16"/>
  <c r="BZ90" i="16"/>
  <c r="BZ69" i="16"/>
  <c r="CA69" i="16"/>
  <c r="CA105" i="16"/>
  <c r="BZ95" i="16"/>
  <c r="CA89" i="16"/>
  <c r="BN100" i="16"/>
  <c r="BN87" i="16"/>
  <c r="BN70" i="16"/>
  <c r="BN103" i="16"/>
  <c r="BN67" i="16"/>
  <c r="BZ87" i="16"/>
  <c r="BZ67" i="16"/>
  <c r="CA76" i="16"/>
  <c r="CA68" i="16"/>
  <c r="BZ105" i="16"/>
  <c r="BZ89" i="16"/>
  <c r="CA104" i="16"/>
  <c r="BZ94" i="16"/>
  <c r="CA88" i="16"/>
  <c r="BZ81" i="16"/>
  <c r="BZ65" i="16"/>
  <c r="CA75" i="16"/>
  <c r="CA67" i="16"/>
  <c r="BZ99" i="16"/>
  <c r="CA93" i="16"/>
  <c r="BZ79" i="16"/>
  <c r="BZ93" i="16"/>
  <c r="BX34" i="16"/>
  <c r="BX33" i="16"/>
  <c r="BZ78" i="16"/>
  <c r="BZ98" i="16"/>
  <c r="CA92" i="16"/>
  <c r="BZ77" i="16"/>
  <c r="CA81" i="16"/>
  <c r="CA73" i="16"/>
  <c r="CA65" i="16"/>
  <c r="BZ103" i="16"/>
  <c r="CA97" i="16"/>
  <c r="BZ75" i="16"/>
  <c r="CA80" i="16"/>
  <c r="CA72" i="16"/>
  <c r="CA64" i="16"/>
  <c r="BZ97" i="16"/>
  <c r="BZ102" i="16"/>
  <c r="CA96" i="16"/>
  <c r="BZ73" i="16"/>
  <c r="CA79" i="16"/>
  <c r="CA71" i="16"/>
  <c r="BZ63" i="16"/>
  <c r="CA101" i="16"/>
  <c r="BZ91" i="16"/>
  <c r="BG29" i="13"/>
  <c r="BI52" i="13" s="1"/>
  <c r="G58" i="13" l="1"/>
  <c r="D57" i="13"/>
  <c r="BJ103" i="13"/>
  <c r="BI102" i="13"/>
  <c r="BI79" i="13"/>
  <c r="BJ53" i="13"/>
  <c r="BJ78" i="13"/>
  <c r="BI54" i="13"/>
  <c r="BJ104" i="13"/>
  <c r="BJ77" i="13"/>
  <c r="BI53" i="13"/>
  <c r="G57" i="13"/>
  <c r="D56" i="13"/>
  <c r="BJ102" i="13"/>
  <c r="BJ79" i="13"/>
  <c r="BI78" i="13"/>
  <c r="BJ52" i="13"/>
  <c r="G56" i="13"/>
  <c r="BI104" i="13"/>
  <c r="BI77" i="13"/>
  <c r="D58" i="13"/>
  <c r="BI103" i="13"/>
  <c r="BJ54" i="13"/>
  <c r="BI83" i="13"/>
  <c r="BI85" i="13"/>
  <c r="BI87" i="13"/>
  <c r="BI89" i="13"/>
  <c r="BI91" i="13"/>
  <c r="BI93" i="13"/>
  <c r="BI95" i="13"/>
  <c r="BI97" i="13"/>
  <c r="BI99" i="13"/>
  <c r="BI101" i="13"/>
  <c r="BJ81" i="13"/>
  <c r="BI58" i="13"/>
  <c r="BI60" i="13"/>
  <c r="BI62" i="13"/>
  <c r="BI64" i="13"/>
  <c r="BI66" i="13"/>
  <c r="BI68" i="13"/>
  <c r="BI70" i="13"/>
  <c r="BI72" i="13"/>
  <c r="BI74" i="13"/>
  <c r="BI76" i="13"/>
  <c r="BJ56" i="13"/>
  <c r="BI37" i="13"/>
  <c r="BI39" i="13"/>
  <c r="BI41" i="13"/>
  <c r="BI43" i="13"/>
  <c r="BI45" i="13"/>
  <c r="BI47" i="13"/>
  <c r="BI49" i="13"/>
  <c r="BI51" i="13"/>
  <c r="BJ35" i="13"/>
  <c r="BI84" i="13"/>
  <c r="BI86" i="13"/>
  <c r="BI92" i="13"/>
  <c r="BI96" i="13"/>
  <c r="BI100" i="13"/>
  <c r="BI59" i="13"/>
  <c r="BI61" i="13"/>
  <c r="BI65" i="13"/>
  <c r="BI69" i="13"/>
  <c r="BI73" i="13"/>
  <c r="BI36" i="13"/>
  <c r="BI40" i="13"/>
  <c r="BI44" i="13"/>
  <c r="BI48" i="13"/>
  <c r="BJ82" i="13"/>
  <c r="BJ84" i="13"/>
  <c r="BJ86" i="13"/>
  <c r="BJ88" i="13"/>
  <c r="BJ90" i="13"/>
  <c r="BJ92" i="13"/>
  <c r="BJ94" i="13"/>
  <c r="BJ96" i="13"/>
  <c r="BJ98" i="13"/>
  <c r="BJ100" i="13"/>
  <c r="BJ57" i="13"/>
  <c r="BJ59" i="13"/>
  <c r="BJ61" i="13"/>
  <c r="BJ63" i="13"/>
  <c r="BJ65" i="13"/>
  <c r="BJ67" i="13"/>
  <c r="BJ69" i="13"/>
  <c r="BJ71" i="13"/>
  <c r="BJ73" i="13"/>
  <c r="BJ75" i="13"/>
  <c r="BJ36" i="13"/>
  <c r="BJ38" i="13"/>
  <c r="BJ40" i="13"/>
  <c r="BJ42" i="13"/>
  <c r="BJ44" i="13"/>
  <c r="BJ46" i="13"/>
  <c r="BJ48" i="13"/>
  <c r="BJ83" i="13"/>
  <c r="BJ85" i="13"/>
  <c r="BJ87" i="13"/>
  <c r="BJ89" i="13"/>
  <c r="BJ91" i="13"/>
  <c r="BJ93" i="13"/>
  <c r="BJ95" i="13"/>
  <c r="BJ97" i="13"/>
  <c r="BJ99" i="13"/>
  <c r="BJ101" i="13"/>
  <c r="BI81" i="13"/>
  <c r="BJ58" i="13"/>
  <c r="BJ60" i="13"/>
  <c r="BJ62" i="13"/>
  <c r="BJ64" i="13"/>
  <c r="BJ66" i="13"/>
  <c r="BJ68" i="13"/>
  <c r="BJ70" i="13"/>
  <c r="BJ72" i="13"/>
  <c r="BJ74" i="13"/>
  <c r="BJ76" i="13"/>
  <c r="BI56" i="13"/>
  <c r="BJ37" i="13"/>
  <c r="BJ39" i="13"/>
  <c r="BJ41" i="13"/>
  <c r="BJ43" i="13"/>
  <c r="BJ45" i="13"/>
  <c r="BJ47" i="13"/>
  <c r="BJ49" i="13"/>
  <c r="BJ51" i="13"/>
  <c r="BI35" i="13"/>
  <c r="D40" i="13"/>
  <c r="BI82" i="13"/>
  <c r="BI88" i="13"/>
  <c r="BI90" i="13"/>
  <c r="BI94" i="13"/>
  <c r="BI98" i="13"/>
  <c r="BI57" i="13"/>
  <c r="BI63" i="13"/>
  <c r="BI67" i="13"/>
  <c r="BI71" i="13"/>
  <c r="BI75" i="13"/>
  <c r="BI38" i="13"/>
  <c r="BI42" i="13"/>
  <c r="BI46" i="13"/>
  <c r="BI50" i="13"/>
  <c r="BJ50" i="13"/>
  <c r="D55" i="13"/>
  <c r="G52" i="13"/>
  <c r="D51" i="13"/>
  <c r="G48" i="13"/>
  <c r="D47" i="13"/>
  <c r="G44" i="13"/>
  <c r="D43" i="13"/>
  <c r="G40" i="13"/>
  <c r="G55" i="13"/>
  <c r="D54" i="13"/>
  <c r="G51" i="13"/>
  <c r="D50" i="13"/>
  <c r="G47" i="13"/>
  <c r="D46" i="13"/>
  <c r="G43" i="13"/>
  <c r="D42" i="13"/>
  <c r="G54" i="13"/>
  <c r="D53" i="13"/>
  <c r="G50" i="13"/>
  <c r="D49" i="13"/>
  <c r="G46" i="13"/>
  <c r="D45" i="13"/>
  <c r="G42" i="13"/>
  <c r="D41" i="13"/>
  <c r="D52" i="13"/>
  <c r="G41" i="13"/>
  <c r="G53" i="13"/>
  <c r="D48" i="13"/>
  <c r="G45" i="13"/>
  <c r="G49" i="13"/>
  <c r="D44" i="13"/>
  <c r="BK36" i="13" l="1"/>
  <c r="BK35" i="13"/>
  <c r="BM41" i="13"/>
  <c r="BN41" i="13"/>
  <c r="BM49" i="13"/>
  <c r="BN49" i="13"/>
  <c r="BP35" i="13"/>
  <c r="BQ35" i="13"/>
  <c r="BQ43" i="13"/>
  <c r="BP43" i="13"/>
  <c r="BP51" i="13"/>
  <c r="BQ51" i="13"/>
  <c r="BP40" i="13"/>
  <c r="BQ40" i="13"/>
  <c r="BQ48" i="13"/>
  <c r="BP48" i="13"/>
  <c r="BP45" i="13"/>
  <c r="BQ45" i="13"/>
  <c r="BQ41" i="13"/>
  <c r="BP41" i="13"/>
  <c r="BQ37" i="13"/>
  <c r="BP37" i="13"/>
  <c r="BP42" i="13"/>
  <c r="BQ42" i="13"/>
  <c r="BP50" i="13"/>
  <c r="BQ50" i="13"/>
  <c r="BM38" i="13"/>
  <c r="BN38" i="13"/>
  <c r="BN46" i="13"/>
  <c r="BM46" i="13"/>
  <c r="BM35" i="13"/>
  <c r="BN35" i="13"/>
  <c r="BM43" i="13"/>
  <c r="BN43" i="13"/>
  <c r="BN51" i="13"/>
  <c r="BM51" i="13"/>
  <c r="BN44" i="13"/>
  <c r="BM44" i="13"/>
  <c r="BM48" i="13"/>
  <c r="BN48" i="13"/>
  <c r="BN37" i="13"/>
  <c r="BM37" i="13"/>
  <c r="BM45" i="13"/>
  <c r="BN45" i="13"/>
  <c r="BM53" i="13"/>
  <c r="BN53" i="13"/>
  <c r="BP39" i="13"/>
  <c r="BQ39" i="13"/>
  <c r="BQ47" i="13"/>
  <c r="BP47" i="13"/>
  <c r="BQ36" i="13"/>
  <c r="BP36" i="13"/>
  <c r="BP44" i="13"/>
  <c r="BQ44" i="13"/>
  <c r="BQ52" i="13"/>
  <c r="BP52" i="13"/>
  <c r="BM52" i="13"/>
  <c r="BN52" i="13"/>
  <c r="BN40" i="13"/>
  <c r="BM40" i="13"/>
  <c r="BN36" i="13"/>
  <c r="BM36" i="13"/>
  <c r="BP49" i="13"/>
  <c r="BQ49" i="13"/>
  <c r="BP53" i="13"/>
  <c r="BQ53" i="13"/>
  <c r="BQ38" i="13"/>
  <c r="BP38" i="13"/>
  <c r="BQ46" i="13"/>
  <c r="BP46" i="13"/>
  <c r="BN54" i="13"/>
  <c r="BM54" i="13"/>
  <c r="BM42" i="13"/>
  <c r="BN42" i="13"/>
  <c r="BM50" i="13"/>
  <c r="BN50" i="13"/>
  <c r="BM39" i="13"/>
  <c r="BN39" i="13"/>
  <c r="BN47" i="13"/>
  <c r="BM47" i="13"/>
  <c r="BP54" i="13"/>
  <c r="BQ54" i="13"/>
</calcChain>
</file>

<file path=xl/sharedStrings.xml><?xml version="1.0" encoding="utf-8"?>
<sst xmlns="http://schemas.openxmlformats.org/spreadsheetml/2006/main" count="2096" uniqueCount="138">
  <si>
    <t>year</t>
  </si>
  <si>
    <t>type</t>
  </si>
  <si>
    <t>sex</t>
  </si>
  <si>
    <t>ethmn</t>
  </si>
  <si>
    <t>rate</t>
  </si>
  <si>
    <t>AllSex</t>
  </si>
  <si>
    <t>Male</t>
  </si>
  <si>
    <t>Female</t>
  </si>
  <si>
    <t>Year</t>
  </si>
  <si>
    <t>Maori</t>
  </si>
  <si>
    <t>Combo</t>
  </si>
  <si>
    <t>Māori</t>
  </si>
  <si>
    <t>Non-Māori</t>
  </si>
  <si>
    <t>ghost</t>
  </si>
  <si>
    <t>Māori female</t>
  </si>
  <si>
    <t>Non-Māori female</t>
  </si>
  <si>
    <t>Māori male</t>
  </si>
  <si>
    <t>Non-Māori male</t>
  </si>
  <si>
    <t>Select an indicator:</t>
  </si>
  <si>
    <t>ASR</t>
  </si>
  <si>
    <t>95% LCI</t>
  </si>
  <si>
    <t>95% UCI</t>
  </si>
  <si>
    <t>Source:</t>
  </si>
  <si>
    <t>Notes:</t>
  </si>
  <si>
    <t>95% LCI = 95% confidence interval lower bound.</t>
  </si>
  <si>
    <t>95% UCI = 95% confidence interval upper bound.</t>
  </si>
  <si>
    <t>ASR = age-standardised rates (per 100), age standardised to the 2001 Census Māori population.</t>
  </si>
  <si>
    <t>Age-standardised percentages (rates per 100)</t>
  </si>
  <si>
    <t>error +ve</t>
  </si>
  <si>
    <t>error -ve</t>
  </si>
  <si>
    <t>Māori vs non-Māori</t>
  </si>
  <si>
    <t>ratelci</t>
  </si>
  <si>
    <t>rateuci</t>
  </si>
  <si>
    <t>ratio</t>
  </si>
  <si>
    <t>ratiolci</t>
  </si>
  <si>
    <t>ratiouci</t>
  </si>
  <si>
    <t>RR = age-standardised rate ratios, age standardised to the 2001 Census Māori population.</t>
  </si>
  <si>
    <t>If the confidence interval of the rate ratio does not include the number 1, the ratio is said to be statistically significant.</t>
  </si>
  <si>
    <t>Rate ratio</t>
  </si>
  <si>
    <t>RR</t>
  </si>
  <si>
    <t>Age-standardised rate ratios</t>
  </si>
  <si>
    <t>Māori vs Non-Māori</t>
  </si>
  <si>
    <t>Reference (1.00)</t>
  </si>
  <si>
    <t>Age-standardised percentages (rates per 100), by sex</t>
  </si>
  <si>
    <t>Age-standardised rate ratios, by sex</t>
  </si>
  <si>
    <t>Māori male vs non-Māori male</t>
  </si>
  <si>
    <t>Māori female vs non-Māori female</t>
  </si>
  <si>
    <t>Methods and data sources</t>
  </si>
  <si>
    <t>Numerators</t>
  </si>
  <si>
    <t>Denominator</t>
  </si>
  <si>
    <t>Ethnicity classification</t>
  </si>
  <si>
    <t>2001 Census total Māori population</t>
  </si>
  <si>
    <t>Weighting</t>
  </si>
  <si>
    <t>0–4</t>
  </si>
  <si>
    <t>5–9</t>
  </si>
  <si>
    <t>10–14</t>
  </si>
  <si>
    <t>15–19</t>
  </si>
  <si>
    <t>20–24</t>
  </si>
  <si>
    <t>25–29</t>
  </si>
  <si>
    <t>30–34</t>
  </si>
  <si>
    <t>35–39</t>
  </si>
  <si>
    <t>40–44</t>
  </si>
  <si>
    <t>45–49</t>
  </si>
  <si>
    <t>50–54</t>
  </si>
  <si>
    <t>55–59</t>
  </si>
  <si>
    <t>60–64</t>
  </si>
  <si>
    <t>65–69</t>
  </si>
  <si>
    <t>70–74</t>
  </si>
  <si>
    <t>75–79</t>
  </si>
  <si>
    <t>80–84</t>
  </si>
  <si>
    <t>85+</t>
  </si>
  <si>
    <t>Confidence intervals</t>
  </si>
  <si>
    <t>Rate ratios</t>
  </si>
  <si>
    <t>F</t>
  </si>
  <si>
    <t>nonMaori</t>
  </si>
  <si>
    <t>M</t>
  </si>
  <si>
    <t>T</t>
  </si>
  <si>
    <t>1996-98</t>
  </si>
  <si>
    <t>1997-99</t>
  </si>
  <si>
    <t>1998-00</t>
  </si>
  <si>
    <t>1999-01</t>
  </si>
  <si>
    <t>2000-02</t>
  </si>
  <si>
    <t>2001-03</t>
  </si>
  <si>
    <t>2002-04</t>
  </si>
  <si>
    <t>2003-05</t>
  </si>
  <si>
    <t>2004-06</t>
  </si>
  <si>
    <t>2005-07</t>
  </si>
  <si>
    <t>2006-08</t>
  </si>
  <si>
    <t>2007-09</t>
  </si>
  <si>
    <t>2008-10</t>
  </si>
  <si>
    <t>2009-11</t>
  </si>
  <si>
    <t>2010-12</t>
  </si>
  <si>
    <t>2011-13</t>
  </si>
  <si>
    <t>2012-14</t>
  </si>
  <si>
    <t>Condition</t>
  </si>
  <si>
    <t>ICD-9-CMA</t>
  </si>
  <si>
    <t>ICD-10-AM</t>
  </si>
  <si>
    <t xml:space="preserve">Unless otherwise stated, all indicators used ethnicity as recorded on the relevant collection. </t>
  </si>
  <si>
    <t>Age-standardised and crude rates</t>
  </si>
  <si>
    <t>Age-standardised rates account for differences in population structure, and can be used to compare groups with different age structures, such as Māori and non-Māori. Direct age-standardisation method was used here. Rates were standardised to the 2001 Census Māori population (see Table 2) and expressed as an age standardised rate per 100,000.</t>
  </si>
  <si>
    <t>Standardising to the 2001 Census Māori population provides rates that more closely approximate the crude Māori rates (ie, the actual rates among the Māori population) than could be provided by other standard populations (eg, the World Health Organization (WHO) World Standard Population), while also allowing comparisons with the non-Māori population. Caution should be taken when comparing data in this Excel tool with data in reports that use a different population standard.</t>
  </si>
  <si>
    <t>Table 2: 2001 Census total Māori population</t>
  </si>
  <si>
    <t>A confidence interval (CI) gives an indication of uncertainty around a single value (such as an age-standardised rate). CIs are calculated with a stated probability; in the case of this Excel tool, 95 percent (ie, each CI in this Excel tool has a 95 percent probability of enclosing the true value).</t>
  </si>
  <si>
    <t>The CI is influenced by the sample size of the group. As the sample size becomes smaller, the CI becomes wider, and there is less certainty about the rate.</t>
  </si>
  <si>
    <t>Age-standardised rate ratios are used in this Excel tool to compare age-standardised rates between Māori and non-Māori. The rate ratio (RR) is equal to the age-standardised Māori rate divided by the age-standardised non-Māori rate. Thus the non-Māori population is used as the reference population. For example, an age-standardised RR of 1.5 means that the rate is 50 percent higher (or 1.5 times as high) in Māori than in non-Māori, after taking into account the different age structures of these two populations.</t>
  </si>
  <si>
    <t>All indicators presented in this Excel tool compare Māori with non-Māori. Prioritised ethnicity classification was used when people identified with more than one ethnic group. A person was classified as Māori if one of their recorded ethnicities as Māori; all other people were recorded as non-Māori, and represent a comparative or reference group. (For example, a person recorded as both Māori and New Zealand European was counted as Māori.) Unknown or missing ethnicity was counted as non-Māori.</t>
  </si>
  <si>
    <t>Age group (years)</t>
  </si>
  <si>
    <t>1991-93</t>
  </si>
  <si>
    <t>1992-94</t>
  </si>
  <si>
    <t>1993-95</t>
  </si>
  <si>
    <t>1994-96</t>
  </si>
  <si>
    <t>1995-97</t>
  </si>
  <si>
    <t>2013-15</t>
  </si>
  <si>
    <t>2014-16</t>
  </si>
  <si>
    <t>Data in this Excel tool were sourced from the National Minimum Data Set (NMDS), Ministry of Health and Statistics New Zealand (SNZ).</t>
  </si>
  <si>
    <t>Three years of data were aggregated to provide stable rate estimates.</t>
  </si>
  <si>
    <t>Table 1 gives full details of the International Statistical Classification of Diseases and Related Health Problems, Ninth and Tenth Revisions, Australian Modification (ICD-9-CM-A and ICD-10-AM) codes used for data.</t>
  </si>
  <si>
    <t>Table 1: ICD codes used in this Excel tool</t>
  </si>
  <si>
    <t>SNZ’s mid-year (at 30 June) estimated resident population were used as denominator data in the calculation of population rates.</t>
  </si>
  <si>
    <t>Rates were not calculated for counts fewer than five in data.</t>
  </si>
  <si>
    <t>Age-standardised rate (events per 100,000)</t>
  </si>
  <si>
    <t>ASR = age-standardised rates (per 100,000), age standardised to the 2001 Census Māori population.</t>
  </si>
  <si>
    <t>National Minimum Data Set (NMDS), Ministry of Health.</t>
  </si>
  <si>
    <t>Age standardised rate (events per 100,000)</t>
  </si>
  <si>
    <t>If the confidence intervals of two rates do not overlap, the difference in rates is said to be statistically significant.</t>
  </si>
  <si>
    <t>Age-standardised rate (events per 100 000), by sex, 1996-2016</t>
  </si>
  <si>
    <t>Age-standardised rate ratio, by sex, 1996-2016</t>
  </si>
  <si>
    <t>Age-standardised rate (events per 100,000), 1996–2016</t>
  </si>
  <si>
    <t>Age-standardised rate ratio 1996–2016</t>
  </si>
  <si>
    <t>Diabetes complications - renal failure with concurrent diabetes</t>
  </si>
  <si>
    <t>E10.2, E11.2, E12.2, E13.2, E14.2</t>
  </si>
  <si>
    <t>Diabetes complications - lower limb amputation with concurrent diabetes</t>
  </si>
  <si>
    <t>8410, 8411, 8412, 8413, 8414, 8415, 8416, 8417, 8418, 8419</t>
  </si>
  <si>
    <t>E10-E14 together with 4433800, 4435800, 9055700, 4436100, 4436400, 4436401, 4436101, 4436700, 4437000, 4437300, 5023600, 5203300, 5023602, 4436701, 4436702</t>
  </si>
  <si>
    <t>Lower limb amputation with concurrent diabetes, 15+ years</t>
  </si>
  <si>
    <t>Health Status - Diabetes Complications Hospitalisations</t>
  </si>
  <si>
    <t xml:space="preserve">Health Status - Diabetes Complications Hospitalisations, by sex </t>
  </si>
  <si>
    <t>Renal failure with concurrent diabetes, 15+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</si>
</sst>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4" x14ac:knownFonts="1">
    <font>
      <sz val="10"/>
      <color theme="1"/>
      <name val="Arial"/>
      <family val="2"/>
    </font>
    <font>
      <sz val="10"/>
      <color theme="1"/>
      <name val="Arial"/>
      <family val="2"/>
    </font>
    <font>
      <sz val="18"/>
      <color theme="3"/>
      <name val="Calibri Light"/>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b/>
      <sz val="12"/>
      <color theme="1"/>
      <name val="Arial"/>
      <family val="2"/>
    </font>
    <font>
      <sz val="9"/>
      <color theme="1"/>
      <name val="Arial"/>
      <family val="2"/>
    </font>
    <font>
      <b/>
      <sz val="15"/>
      <name val="Arial"/>
      <family val="2"/>
    </font>
    <font>
      <sz val="10"/>
      <name val="Arial"/>
      <family val="2"/>
    </font>
    <font>
      <b/>
      <sz val="10"/>
      <name val="Arial"/>
      <family val="2"/>
    </font>
    <font>
      <sz val="9"/>
      <name val="Arial"/>
      <family val="2"/>
    </font>
    <font>
      <u/>
      <sz val="10"/>
      <color theme="10"/>
      <name val="Arial"/>
      <family val="2"/>
    </font>
    <font>
      <sz val="10"/>
      <name val="Arial Narrow"/>
      <family val="2"/>
    </font>
    <font>
      <b/>
      <sz val="14"/>
      <name val="Arial"/>
      <family val="2"/>
    </font>
    <font>
      <sz val="9"/>
      <color theme="0"/>
      <name val="Arial"/>
      <family val="2"/>
    </font>
    <font>
      <u/>
      <sz val="10"/>
      <color theme="4" tint="-0.249977111117893"/>
      <name val="Arial"/>
      <family val="2"/>
    </font>
    <font>
      <sz val="11"/>
      <color theme="1"/>
      <name val="Georgia"/>
      <family val="1"/>
    </font>
    <font>
      <b/>
      <sz val="11"/>
      <color theme="1"/>
      <name val="Georgia"/>
      <family val="1"/>
    </font>
    <font>
      <b/>
      <sz val="10"/>
      <color theme="1"/>
      <name val="Calibri"/>
      <family val="2"/>
      <scheme val="minor"/>
    </font>
    <font>
      <sz val="10"/>
      <color theme="1"/>
      <name val="Calibri"/>
      <family val="2"/>
      <scheme val="minor"/>
    </font>
    <font>
      <sz val="8"/>
      <color theme="0"/>
      <name val="Arial"/>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0"/>
        <bgColor indexed="64"/>
      </patternFill>
    </fill>
    <fill>
      <patternFill patternType="solid">
        <fgColor rgb="FFF5F9FD"/>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4" fillId="0" borderId="0" applyNumberFormat="0" applyFill="0" applyBorder="0" applyAlignment="0" applyProtection="0"/>
    <xf numFmtId="0" fontId="25" fillId="0" borderId="0"/>
    <xf numFmtId="0" fontId="25" fillId="0" borderId="0"/>
  </cellStyleXfs>
  <cellXfs count="111">
    <xf numFmtId="0" fontId="0" fillId="0" borderId="0" xfId="0"/>
    <xf numFmtId="0" fontId="16" fillId="0" borderId="0" xfId="0" applyFont="1"/>
    <xf numFmtId="0" fontId="0" fillId="0" borderId="0" xfId="0" applyAlignment="1">
      <alignment horizontal="left"/>
    </xf>
    <xf numFmtId="0" fontId="16" fillId="0" borderId="0" xfId="0" applyFont="1" applyAlignment="1">
      <alignment horizontal="left"/>
    </xf>
    <xf numFmtId="0" fontId="0" fillId="34" borderId="0" xfId="0" applyFill="1"/>
    <xf numFmtId="0" fontId="0" fillId="34" borderId="0" xfId="0" applyFill="1" applyAlignment="1">
      <alignment vertical="top"/>
    </xf>
    <xf numFmtId="49" fontId="16" fillId="0" borderId="0" xfId="0" applyNumberFormat="1" applyFont="1"/>
    <xf numFmtId="49" fontId="0" fillId="0" borderId="0" xfId="0" applyNumberFormat="1"/>
    <xf numFmtId="0" fontId="0" fillId="0" borderId="0" xfId="0" applyNumberFormat="1"/>
    <xf numFmtId="0" fontId="18" fillId="34" borderId="0" xfId="0" applyFont="1" applyFill="1" applyAlignment="1">
      <alignment vertical="top"/>
    </xf>
    <xf numFmtId="0" fontId="0" fillId="34" borderId="0" xfId="0" applyFill="1" applyAlignment="1">
      <alignment horizontal="left" vertical="top"/>
    </xf>
    <xf numFmtId="0" fontId="0" fillId="34" borderId="0" xfId="0" applyFill="1" applyAlignment="1">
      <alignment vertical="top" wrapText="1"/>
    </xf>
    <xf numFmtId="0" fontId="16" fillId="34" borderId="0" xfId="0" applyFont="1" applyFill="1" applyAlignment="1">
      <alignment vertical="top"/>
    </xf>
    <xf numFmtId="0" fontId="0" fillId="34" borderId="0" xfId="0" applyFont="1" applyFill="1" applyAlignment="1">
      <alignment horizontal="left" vertical="top" wrapText="1"/>
    </xf>
    <xf numFmtId="0" fontId="0" fillId="34" borderId="0" xfId="0" applyFont="1" applyFill="1" applyAlignment="1">
      <alignment vertical="top"/>
    </xf>
    <xf numFmtId="0" fontId="30" fillId="34" borderId="12" xfId="0" applyFont="1" applyFill="1" applyBorder="1" applyAlignment="1">
      <alignment vertical="top"/>
    </xf>
    <xf numFmtId="0" fontId="30" fillId="34" borderId="12" xfId="0" applyFont="1" applyFill="1" applyBorder="1" applyAlignment="1">
      <alignment horizontal="left" vertical="top"/>
    </xf>
    <xf numFmtId="0" fontId="30" fillId="34" borderId="0" xfId="0" applyFont="1" applyFill="1" applyBorder="1" applyAlignment="1">
      <alignment vertical="top"/>
    </xf>
    <xf numFmtId="0" fontId="29" fillId="34" borderId="12" xfId="0" applyFont="1" applyFill="1" applyBorder="1" applyAlignment="1">
      <alignment vertical="top" wrapText="1"/>
    </xf>
    <xf numFmtId="0" fontId="29" fillId="34" borderId="12" xfId="0" applyFont="1" applyFill="1" applyBorder="1" applyAlignment="1">
      <alignment horizontal="left" vertical="top" wrapText="1"/>
    </xf>
    <xf numFmtId="0" fontId="29" fillId="34" borderId="0" xfId="0" applyFont="1" applyFill="1" applyBorder="1" applyAlignment="1">
      <alignment vertical="top" wrapText="1"/>
    </xf>
    <xf numFmtId="0" fontId="31" fillId="34" borderId="0" xfId="0" applyFont="1" applyFill="1" applyBorder="1"/>
    <xf numFmtId="0" fontId="32" fillId="34" borderId="0" xfId="0" applyFont="1" applyFill="1" applyBorder="1" applyAlignment="1">
      <alignment vertical="top" wrapText="1"/>
    </xf>
    <xf numFmtId="0" fontId="32" fillId="34" borderId="0" xfId="0" quotePrefix="1" applyFont="1" applyFill="1" applyBorder="1" applyAlignment="1">
      <alignment horizontal="left"/>
    </xf>
    <xf numFmtId="0" fontId="32" fillId="34" borderId="0" xfId="0" quotePrefix="1" applyFont="1" applyFill="1" applyBorder="1"/>
    <xf numFmtId="0" fontId="32" fillId="34" borderId="0" xfId="0" applyFont="1" applyFill="1" applyBorder="1"/>
    <xf numFmtId="0" fontId="30" fillId="34" borderId="13" xfId="0" applyFont="1" applyFill="1" applyBorder="1" applyAlignment="1">
      <alignment horizontal="center" vertical="top" wrapText="1"/>
    </xf>
    <xf numFmtId="0" fontId="30" fillId="34" borderId="13" xfId="0" applyFont="1" applyFill="1" applyBorder="1" applyAlignment="1">
      <alignment horizontal="center" vertical="center" wrapText="1"/>
    </xf>
    <xf numFmtId="0" fontId="29" fillId="34" borderId="0" xfId="0" applyFont="1" applyFill="1" applyAlignment="1">
      <alignment vertical="top" wrapText="1"/>
    </xf>
    <xf numFmtId="3" fontId="29" fillId="34" borderId="0" xfId="0" applyNumberFormat="1" applyFont="1" applyFill="1" applyAlignment="1">
      <alignment vertical="top" wrapText="1"/>
    </xf>
    <xf numFmtId="0" fontId="29" fillId="34" borderId="0" xfId="0" applyFont="1" applyFill="1" applyAlignment="1">
      <alignment vertical="center" wrapText="1"/>
    </xf>
    <xf numFmtId="0" fontId="32" fillId="34" borderId="0" xfId="0" applyFont="1" applyFill="1"/>
    <xf numFmtId="0" fontId="29" fillId="34" borderId="11" xfId="0" applyFont="1" applyFill="1" applyBorder="1" applyAlignment="1">
      <alignment vertical="top" wrapText="1"/>
    </xf>
    <xf numFmtId="0" fontId="29" fillId="34" borderId="11" xfId="0" applyFont="1" applyFill="1" applyBorder="1" applyAlignment="1">
      <alignment vertical="center" wrapText="1"/>
    </xf>
    <xf numFmtId="0" fontId="32" fillId="34" borderId="10" xfId="0" applyFont="1" applyFill="1" applyBorder="1"/>
    <xf numFmtId="0" fontId="32" fillId="34" borderId="10" xfId="0" applyFont="1" applyFill="1" applyBorder="1" applyAlignment="1">
      <alignment horizontal="left"/>
    </xf>
    <xf numFmtId="0" fontId="20" fillId="34" borderId="0" xfId="0" applyFont="1" applyFill="1" applyAlignment="1" applyProtection="1">
      <alignment horizontal="left" vertical="center"/>
      <protection locked="0"/>
    </xf>
    <xf numFmtId="0" fontId="26" fillId="34" borderId="0" xfId="0" applyFont="1" applyFill="1" applyAlignment="1" applyProtection="1">
      <alignment horizontal="left" vertical="center"/>
      <protection locked="0"/>
    </xf>
    <xf numFmtId="0" fontId="0" fillId="34" borderId="0" xfId="0" applyFill="1" applyProtection="1">
      <protection locked="0"/>
    </xf>
    <xf numFmtId="0" fontId="28" fillId="34" borderId="0" xfId="42" applyFont="1" applyFill="1" applyProtection="1">
      <protection locked="0"/>
    </xf>
    <xf numFmtId="0" fontId="21" fillId="34" borderId="0" xfId="0" applyFont="1" applyFill="1" applyProtection="1">
      <protection locked="0"/>
    </xf>
    <xf numFmtId="0" fontId="17" fillId="34" borderId="0" xfId="0" applyFont="1" applyFill="1" applyProtection="1">
      <protection locked="0"/>
    </xf>
    <xf numFmtId="0" fontId="24" fillId="34" borderId="0" xfId="42" applyFill="1" applyProtection="1">
      <protection locked="0"/>
    </xf>
    <xf numFmtId="0" fontId="0" fillId="33" borderId="0" xfId="0" applyFill="1" applyProtection="1">
      <protection locked="0"/>
    </xf>
    <xf numFmtId="0" fontId="16" fillId="33" borderId="0" xfId="0" applyFont="1" applyFill="1" applyProtection="1">
      <protection locked="0"/>
    </xf>
    <xf numFmtId="0" fontId="17" fillId="0" borderId="0" xfId="0" applyFont="1" applyFill="1" applyProtection="1">
      <protection locked="0"/>
    </xf>
    <xf numFmtId="0" fontId="18" fillId="33" borderId="0" xfId="0" applyFont="1" applyFill="1" applyProtection="1">
      <protection locked="0"/>
    </xf>
    <xf numFmtId="0" fontId="13" fillId="0" borderId="0" xfId="0" applyFont="1" applyFill="1" applyAlignment="1" applyProtection="1">
      <alignment vertical="center"/>
      <protection locked="0"/>
    </xf>
    <xf numFmtId="0" fontId="19" fillId="33" borderId="0" xfId="0" applyFont="1" applyFill="1" applyProtection="1">
      <protection locked="0"/>
    </xf>
    <xf numFmtId="0" fontId="13" fillId="34" borderId="0" xfId="0" applyFont="1" applyFill="1" applyProtection="1">
      <protection locked="0"/>
    </xf>
    <xf numFmtId="0" fontId="33" fillId="34" borderId="0" xfId="0" applyFont="1" applyFill="1" applyProtection="1">
      <protection locked="0"/>
    </xf>
    <xf numFmtId="0" fontId="27" fillId="34" borderId="0" xfId="0" applyFont="1" applyFill="1" applyProtection="1">
      <protection locked="0"/>
    </xf>
    <xf numFmtId="0" fontId="0" fillId="33" borderId="0" xfId="0" applyFill="1" applyAlignment="1" applyProtection="1">
      <alignment vertical="center"/>
      <protection locked="0"/>
    </xf>
    <xf numFmtId="0" fontId="16" fillId="34" borderId="0" xfId="0" applyFont="1" applyFill="1" applyProtection="1">
      <protection locked="0"/>
    </xf>
    <xf numFmtId="0" fontId="22" fillId="34" borderId="0" xfId="0" applyFont="1" applyFill="1" applyProtection="1">
      <protection locked="0"/>
    </xf>
    <xf numFmtId="0" fontId="0" fillId="33" borderId="0" xfId="0" applyFill="1" applyBorder="1" applyAlignment="1" applyProtection="1">
      <alignment vertical="center"/>
      <protection locked="0"/>
    </xf>
    <xf numFmtId="0" fontId="0" fillId="34" borderId="0" xfId="0" applyFill="1" applyAlignment="1" applyProtection="1">
      <alignment vertical="center"/>
      <protection locked="0"/>
    </xf>
    <xf numFmtId="0" fontId="21" fillId="34" borderId="0" xfId="0" applyFont="1" applyFill="1" applyAlignment="1" applyProtection="1">
      <alignment vertical="center"/>
      <protection locked="0"/>
    </xf>
    <xf numFmtId="0" fontId="17" fillId="34" borderId="0" xfId="0" applyFont="1" applyFill="1" applyAlignment="1" applyProtection="1">
      <alignment vertical="center"/>
      <protection locked="0"/>
    </xf>
    <xf numFmtId="0" fontId="0" fillId="33" borderId="0" xfId="0" applyFill="1" applyBorder="1" applyProtection="1">
      <protection locked="0"/>
    </xf>
    <xf numFmtId="0" fontId="16" fillId="33" borderId="0" xfId="0" applyFont="1" applyFill="1" applyAlignment="1" applyProtection="1">
      <alignment vertical="center"/>
      <protection locked="0"/>
    </xf>
    <xf numFmtId="164" fontId="16" fillId="33" borderId="0" xfId="0" applyNumberFormat="1" applyFont="1" applyFill="1" applyBorder="1" applyAlignment="1" applyProtection="1">
      <alignment horizontal="right"/>
      <protection locked="0"/>
    </xf>
    <xf numFmtId="164" fontId="0" fillId="33" borderId="0" xfId="0" applyNumberFormat="1" applyFill="1" applyAlignment="1" applyProtection="1">
      <alignment horizontal="right"/>
      <protection locked="0"/>
    </xf>
    <xf numFmtId="2" fontId="16" fillId="33" borderId="0" xfId="0" applyNumberFormat="1" applyFont="1" applyFill="1" applyAlignment="1" applyProtection="1">
      <alignment horizontal="right"/>
      <protection locked="0"/>
    </xf>
    <xf numFmtId="2" fontId="0" fillId="33" borderId="0" xfId="0" applyNumberFormat="1" applyFont="1" applyFill="1" applyAlignment="1" applyProtection="1">
      <alignment horizontal="right"/>
      <protection locked="0"/>
    </xf>
    <xf numFmtId="0" fontId="17" fillId="34" borderId="0" xfId="0" applyFont="1" applyFill="1" applyAlignment="1" applyProtection="1">
      <alignment vertical="top"/>
      <protection locked="0"/>
    </xf>
    <xf numFmtId="164" fontId="17" fillId="34" borderId="0" xfId="0" applyNumberFormat="1" applyFont="1" applyFill="1" applyAlignment="1" applyProtection="1">
      <alignment vertical="center"/>
      <protection locked="0"/>
    </xf>
    <xf numFmtId="2" fontId="17" fillId="35" borderId="0" xfId="0" applyNumberFormat="1" applyFont="1" applyFill="1" applyAlignment="1" applyProtection="1">
      <alignment horizontal="right"/>
      <protection locked="0"/>
    </xf>
    <xf numFmtId="2" fontId="17" fillId="34" borderId="0" xfId="0" applyNumberFormat="1" applyFont="1" applyFill="1" applyAlignment="1" applyProtection="1">
      <alignment vertical="center"/>
      <protection locked="0"/>
    </xf>
    <xf numFmtId="0" fontId="22" fillId="33" borderId="0" xfId="0" applyFont="1" applyFill="1" applyBorder="1" applyAlignment="1" applyProtection="1">
      <alignment horizontal="right" vertical="top"/>
      <protection locked="0"/>
    </xf>
    <xf numFmtId="0" fontId="16" fillId="33" borderId="0" xfId="0" applyFont="1" applyFill="1" applyAlignment="1" applyProtection="1">
      <alignment horizontal="right" vertical="top"/>
      <protection locked="0"/>
    </xf>
    <xf numFmtId="0" fontId="16" fillId="33" borderId="0" xfId="0" applyFont="1" applyFill="1" applyBorder="1" applyAlignment="1" applyProtection="1">
      <alignment horizontal="right"/>
      <protection locked="0"/>
    </xf>
    <xf numFmtId="0" fontId="0" fillId="33" borderId="0" xfId="0" applyFill="1" applyBorder="1" applyAlignment="1" applyProtection="1">
      <alignment horizontal="right"/>
      <protection locked="0"/>
    </xf>
    <xf numFmtId="0" fontId="0" fillId="33" borderId="0" xfId="0" applyFill="1" applyAlignment="1" applyProtection="1">
      <alignment horizontal="right"/>
      <protection locked="0"/>
    </xf>
    <xf numFmtId="0" fontId="17" fillId="0" borderId="0" xfId="0" applyFont="1" applyProtection="1">
      <protection locked="0"/>
    </xf>
    <xf numFmtId="2" fontId="17" fillId="34" borderId="0" xfId="0" applyNumberFormat="1" applyFont="1" applyFill="1" applyProtection="1">
      <protection locked="0"/>
    </xf>
    <xf numFmtId="0" fontId="0" fillId="33" borderId="10" xfId="0" applyFill="1" applyBorder="1" applyProtection="1">
      <protection locked="0"/>
    </xf>
    <xf numFmtId="164" fontId="16" fillId="33" borderId="10" xfId="0" applyNumberFormat="1" applyFont="1" applyFill="1" applyBorder="1" applyAlignment="1" applyProtection="1">
      <alignment horizontal="right"/>
      <protection locked="0"/>
    </xf>
    <xf numFmtId="164" fontId="0" fillId="33" borderId="10" xfId="0" applyNumberFormat="1" applyFill="1" applyBorder="1" applyAlignment="1" applyProtection="1">
      <alignment horizontal="right"/>
      <protection locked="0"/>
    </xf>
    <xf numFmtId="2" fontId="16" fillId="33" borderId="10" xfId="0" applyNumberFormat="1" applyFont="1" applyFill="1" applyBorder="1" applyAlignment="1" applyProtection="1">
      <alignment horizontal="right"/>
      <protection locked="0"/>
    </xf>
    <xf numFmtId="2" fontId="0" fillId="33" borderId="10" xfId="0" applyNumberFormat="1" applyFont="1" applyFill="1" applyBorder="1" applyAlignment="1" applyProtection="1">
      <alignment horizontal="right"/>
      <protection locked="0"/>
    </xf>
    <xf numFmtId="164" fontId="0" fillId="33" borderId="0" xfId="0" applyNumberFormat="1" applyFill="1" applyProtection="1">
      <protection locked="0"/>
    </xf>
    <xf numFmtId="0" fontId="19" fillId="34" borderId="0" xfId="0" applyFont="1" applyFill="1" applyProtection="1">
      <protection locked="0"/>
    </xf>
    <xf numFmtId="0" fontId="23" fillId="34" borderId="0" xfId="0" applyFont="1" applyFill="1" applyProtection="1">
      <protection locked="0"/>
    </xf>
    <xf numFmtId="0" fontId="0" fillId="33" borderId="0" xfId="0" applyFill="1" applyAlignment="1" applyProtection="1">
      <alignment vertical="top"/>
      <protection locked="0"/>
    </xf>
    <xf numFmtId="0" fontId="0" fillId="34" borderId="0" xfId="0" applyFill="1" applyAlignment="1" applyProtection="1">
      <alignment vertical="top"/>
      <protection locked="0"/>
    </xf>
    <xf numFmtId="0" fontId="21" fillId="34" borderId="0" xfId="0" applyFont="1" applyFill="1" applyAlignment="1" applyProtection="1">
      <alignment vertical="top"/>
      <protection locked="0"/>
    </xf>
    <xf numFmtId="0" fontId="18" fillId="33" borderId="0" xfId="0" applyFont="1" applyFill="1" applyBorder="1" applyProtection="1">
      <protection locked="0"/>
    </xf>
    <xf numFmtId="0" fontId="21" fillId="33" borderId="0" xfId="0" applyFont="1" applyFill="1" applyAlignment="1" applyProtection="1">
      <alignment vertical="center"/>
      <protection locked="0"/>
    </xf>
    <xf numFmtId="164" fontId="0" fillId="33" borderId="0" xfId="0" applyNumberFormat="1" applyFill="1" applyBorder="1" applyAlignment="1" applyProtection="1">
      <alignment horizontal="right"/>
      <protection locked="0"/>
    </xf>
    <xf numFmtId="164" fontId="22" fillId="33" borderId="0" xfId="0" applyNumberFormat="1" applyFont="1" applyFill="1" applyAlignment="1" applyProtection="1">
      <alignment vertical="center"/>
      <protection locked="0"/>
    </xf>
    <xf numFmtId="2" fontId="0" fillId="33" borderId="0" xfId="0" applyNumberFormat="1" applyFont="1" applyFill="1" applyBorder="1" applyAlignment="1" applyProtection="1">
      <alignment horizontal="right"/>
      <protection locked="0"/>
    </xf>
    <xf numFmtId="0" fontId="16" fillId="33" borderId="0" xfId="0" applyFont="1" applyFill="1" applyAlignment="1" applyProtection="1">
      <alignment vertical="top"/>
      <protection locked="0"/>
    </xf>
    <xf numFmtId="0" fontId="21" fillId="33" borderId="0" xfId="0" applyFont="1" applyFill="1" applyAlignment="1" applyProtection="1">
      <alignment vertical="top"/>
      <protection locked="0"/>
    </xf>
    <xf numFmtId="0" fontId="21" fillId="33" borderId="0" xfId="0" applyFont="1" applyFill="1" applyProtection="1">
      <protection locked="0"/>
    </xf>
    <xf numFmtId="164" fontId="19" fillId="33" borderId="0" xfId="0" applyNumberFormat="1" applyFont="1" applyFill="1" applyProtection="1">
      <protection locked="0"/>
    </xf>
    <xf numFmtId="164" fontId="22" fillId="33" borderId="0" xfId="0" applyNumberFormat="1" applyFont="1" applyFill="1" applyAlignment="1" applyProtection="1">
      <alignment horizontal="right" vertical="center"/>
      <protection locked="0"/>
    </xf>
    <xf numFmtId="164" fontId="17" fillId="34" borderId="0" xfId="0" applyNumberFormat="1" applyFont="1" applyFill="1" applyProtection="1">
      <protection locked="0"/>
    </xf>
    <xf numFmtId="0" fontId="21" fillId="33" borderId="0" xfId="0" applyFont="1" applyFill="1" applyBorder="1" applyProtection="1">
      <protection locked="0"/>
    </xf>
    <xf numFmtId="164" fontId="0" fillId="33" borderId="0" xfId="0" applyNumberFormat="1" applyFill="1" applyBorder="1" applyProtection="1">
      <protection locked="0"/>
    </xf>
    <xf numFmtId="0" fontId="21" fillId="33" borderId="10" xfId="0" applyFont="1" applyFill="1" applyBorder="1" applyAlignment="1" applyProtection="1">
      <alignment vertical="center"/>
      <protection locked="0"/>
    </xf>
    <xf numFmtId="164" fontId="22" fillId="33" borderId="10" xfId="0" applyNumberFormat="1" applyFont="1" applyFill="1" applyBorder="1" applyAlignment="1" applyProtection="1">
      <alignment horizontal="right" vertical="center"/>
      <protection locked="0"/>
    </xf>
    <xf numFmtId="164" fontId="0" fillId="33" borderId="10" xfId="0" applyNumberFormat="1" applyFill="1" applyBorder="1" applyProtection="1">
      <protection locked="0"/>
    </xf>
    <xf numFmtId="0" fontId="21" fillId="33" borderId="0" xfId="0" applyFont="1" applyFill="1" applyBorder="1" applyAlignment="1" applyProtection="1">
      <alignment vertical="center"/>
      <protection locked="0"/>
    </xf>
    <xf numFmtId="164" fontId="22" fillId="33" borderId="0" xfId="0" applyNumberFormat="1" applyFont="1" applyFill="1" applyBorder="1" applyAlignment="1" applyProtection="1">
      <alignment vertical="center"/>
      <protection locked="0"/>
    </xf>
    <xf numFmtId="0" fontId="0" fillId="34" borderId="0" xfId="0" applyFont="1" applyFill="1" applyAlignment="1">
      <alignment horizontal="left" vertical="top" wrapText="1"/>
    </xf>
    <xf numFmtId="0" fontId="0" fillId="34" borderId="0" xfId="0" applyFill="1" applyAlignment="1">
      <alignment horizontal="left" vertical="top" wrapText="1"/>
    </xf>
    <xf numFmtId="0" fontId="29" fillId="34" borderId="0" xfId="0" applyFont="1" applyFill="1" applyBorder="1" applyAlignment="1">
      <alignment horizontal="left" vertical="top" wrapText="1"/>
    </xf>
    <xf numFmtId="0" fontId="30" fillId="34" borderId="0" xfId="0" applyFont="1" applyFill="1" applyBorder="1" applyAlignment="1">
      <alignment horizontal="center" vertical="top" wrapText="1"/>
    </xf>
    <xf numFmtId="0" fontId="22" fillId="33" borderId="0" xfId="0" applyFont="1" applyFill="1" applyBorder="1" applyAlignment="1" applyProtection="1">
      <alignment horizontal="center" vertical="top"/>
      <protection locked="0"/>
    </xf>
    <xf numFmtId="0" fontId="16" fillId="33" borderId="0" xfId="0" applyFont="1" applyFill="1" applyAlignment="1" applyProtection="1">
      <alignment horizontal="center" vertical="top" wrapText="1"/>
      <protection locked="0"/>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rmal 2" xfId="44" xr:uid="{00000000-0005-0000-0000-000026000000}"/>
    <cellStyle name="Normal 3" xfId="43" xr:uid="{00000000-0005-0000-0000-000027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8">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s>
  <tableStyles count="0" defaultTableStyle="TableStyleMedium2" defaultPivotStyle="PivotStyleLight16"/>
  <colors>
    <mruColors>
      <color rgb="FFDFECF9"/>
      <color rgb="FFF5F9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3556862745098034E-2"/>
          <c:y val="0.23529411764705882"/>
          <c:w val="0.89404869281045751"/>
          <c:h val="0.51003562893336629"/>
        </c:manualLayout>
      </c:layout>
      <c:lineChart>
        <c:grouping val="standard"/>
        <c:varyColors val="0"/>
        <c:ser>
          <c:idx val="1"/>
          <c:order val="0"/>
          <c:tx>
            <c:strRef>
              <c:f>'Māori vs Non-Māori'!$BI$33</c:f>
              <c:strCache>
                <c:ptCount val="1"/>
                <c:pt idx="0">
                  <c:v>Māori</c:v>
                </c:pt>
              </c:strCache>
            </c:strRef>
          </c:tx>
          <c:spPr>
            <a:ln w="28575" cap="rnd">
              <a:solidFill>
                <a:srgbClr val="0070C0"/>
              </a:solidFill>
              <a:round/>
            </a:ln>
            <a:effectLst/>
          </c:spPr>
          <c:marker>
            <c:symbol val="square"/>
            <c:size val="7"/>
            <c:spPr>
              <a:solidFill>
                <a:srgbClr val="0070C0"/>
              </a:solidFill>
              <a:ln>
                <a:solidFill>
                  <a:srgbClr val="0070C0"/>
                </a:solidFill>
              </a:ln>
            </c:spPr>
          </c:marker>
          <c:errBars>
            <c:errDir val="y"/>
            <c:errBarType val="both"/>
            <c:errValType val="cust"/>
            <c:noEndCap val="0"/>
            <c:plus>
              <c:numRef>
                <c:f>'Māori vs Non-Māori'!$BN$36:$BN$54</c:f>
                <c:numCache>
                  <c:formatCode>General</c:formatCode>
                  <c:ptCount val="19"/>
                  <c:pt idx="0">
                    <c:v>5.3999999999999915</c:v>
                  </c:pt>
                  <c:pt idx="1">
                    <c:v>5.2000000000000028</c:v>
                  </c:pt>
                  <c:pt idx="2">
                    <c:v>4.7999999999999972</c:v>
                  </c:pt>
                  <c:pt idx="3">
                    <c:v>4.3999999999999986</c:v>
                  </c:pt>
                  <c:pt idx="4">
                    <c:v>4.5999999999999943</c:v>
                  </c:pt>
                  <c:pt idx="5">
                    <c:v>4.7999999999999972</c:v>
                  </c:pt>
                  <c:pt idx="6">
                    <c:v>4.8999999999999915</c:v>
                  </c:pt>
                  <c:pt idx="7">
                    <c:v>4.8999999999999915</c:v>
                  </c:pt>
                  <c:pt idx="8">
                    <c:v>4.7000000000000028</c:v>
                  </c:pt>
                  <c:pt idx="9">
                    <c:v>4.5</c:v>
                  </c:pt>
                  <c:pt idx="10">
                    <c:v>4.2999999999999972</c:v>
                  </c:pt>
                  <c:pt idx="11">
                    <c:v>4.5</c:v>
                  </c:pt>
                  <c:pt idx="12">
                    <c:v>4.7000000000000028</c:v>
                  </c:pt>
                  <c:pt idx="13">
                    <c:v>4.7000000000000028</c:v>
                  </c:pt>
                  <c:pt idx="14">
                    <c:v>4.6000000000000085</c:v>
                  </c:pt>
                  <c:pt idx="15">
                    <c:v>4.2999999999999972</c:v>
                  </c:pt>
                  <c:pt idx="16">
                    <c:v>0</c:v>
                  </c:pt>
                  <c:pt idx="17">
                    <c:v>0</c:v>
                  </c:pt>
                  <c:pt idx="18">
                    <c:v>0</c:v>
                  </c:pt>
                </c:numCache>
              </c:numRef>
            </c:plus>
            <c:minus>
              <c:numRef>
                <c:f>'Māori vs Non-Māori'!$BM$36:$BM$54</c:f>
                <c:numCache>
                  <c:formatCode>General</c:formatCode>
                  <c:ptCount val="19"/>
                  <c:pt idx="0">
                    <c:v>5</c:v>
                  </c:pt>
                  <c:pt idx="1">
                    <c:v>4.8999999999999915</c:v>
                  </c:pt>
                  <c:pt idx="2">
                    <c:v>4.3999999999999986</c:v>
                  </c:pt>
                  <c:pt idx="3">
                    <c:v>4.2000000000000028</c:v>
                  </c:pt>
                  <c:pt idx="4">
                    <c:v>4.3000000000000043</c:v>
                  </c:pt>
                  <c:pt idx="5">
                    <c:v>4.7000000000000028</c:v>
                  </c:pt>
                  <c:pt idx="6">
                    <c:v>4.7000000000000028</c:v>
                  </c:pt>
                  <c:pt idx="7">
                    <c:v>4.5</c:v>
                  </c:pt>
                  <c:pt idx="8">
                    <c:v>4.5</c:v>
                  </c:pt>
                  <c:pt idx="9">
                    <c:v>4.4000000000000057</c:v>
                  </c:pt>
                  <c:pt idx="10">
                    <c:v>4.2000000000000028</c:v>
                  </c:pt>
                  <c:pt idx="11">
                    <c:v>4.3000000000000114</c:v>
                  </c:pt>
                  <c:pt idx="12">
                    <c:v>4.5</c:v>
                  </c:pt>
                  <c:pt idx="13">
                    <c:v>4.5</c:v>
                  </c:pt>
                  <c:pt idx="14">
                    <c:v>4.3999999999999915</c:v>
                  </c:pt>
                  <c:pt idx="15">
                    <c:v>4.0999999999999943</c:v>
                  </c:pt>
                  <c:pt idx="16">
                    <c:v>0</c:v>
                  </c:pt>
                  <c:pt idx="17">
                    <c:v>0</c:v>
                  </c:pt>
                  <c:pt idx="18">
                    <c:v>0</c:v>
                  </c:pt>
                </c:numCache>
              </c:numRef>
            </c:minus>
            <c:spPr>
              <a:ln w="12700">
                <a:solidFill>
                  <a:srgbClr val="0070C0"/>
                </a:solidFill>
              </a:ln>
            </c:spPr>
          </c:errBars>
          <c:cat>
            <c:strRef>
              <c:f>'Māori vs Non-Māori'!$BH$36:$BH$54</c:f>
              <c:strCache>
                <c:ptCount val="19"/>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2013-15</c:v>
                </c:pt>
                <c:pt idx="18">
                  <c:v>2014-16</c:v>
                </c:pt>
              </c:strCache>
            </c:strRef>
          </c:cat>
          <c:val>
            <c:numRef>
              <c:f>'Māori vs Non-Māori'!$BI$36:$BI$54</c:f>
              <c:numCache>
                <c:formatCode>General</c:formatCode>
                <c:ptCount val="19"/>
                <c:pt idx="0">
                  <c:v>64.2</c:v>
                </c:pt>
                <c:pt idx="1">
                  <c:v>64.099999999999994</c:v>
                </c:pt>
                <c:pt idx="2">
                  <c:v>54.1</c:v>
                </c:pt>
                <c:pt idx="3">
                  <c:v>49.6</c:v>
                </c:pt>
                <c:pt idx="4">
                  <c:v>56.2</c:v>
                </c:pt>
                <c:pt idx="5">
                  <c:v>66.2</c:v>
                </c:pt>
                <c:pt idx="6">
                  <c:v>70.7</c:v>
                </c:pt>
                <c:pt idx="7">
                  <c:v>70.2</c:v>
                </c:pt>
                <c:pt idx="8">
                  <c:v>70.2</c:v>
                </c:pt>
                <c:pt idx="9">
                  <c:v>67.900000000000006</c:v>
                </c:pt>
                <c:pt idx="10">
                  <c:v>66</c:v>
                </c:pt>
                <c:pt idx="11">
                  <c:v>73.400000000000006</c:v>
                </c:pt>
                <c:pt idx="12">
                  <c:v>84.8</c:v>
                </c:pt>
                <c:pt idx="13">
                  <c:v>86.7</c:v>
                </c:pt>
                <c:pt idx="14">
                  <c:v>86.1</c:v>
                </c:pt>
                <c:pt idx="15">
                  <c:v>79.3</c:v>
                </c:pt>
                <c:pt idx="16">
                  <c:v>#N/A</c:v>
                </c:pt>
                <c:pt idx="17">
                  <c:v>#N/A</c:v>
                </c:pt>
                <c:pt idx="18">
                  <c:v>#N/A</c:v>
                </c:pt>
              </c:numCache>
            </c:numRef>
          </c:val>
          <c:smooth val="0"/>
          <c:extLst>
            <c:ext xmlns:c16="http://schemas.microsoft.com/office/drawing/2014/chart" uri="{C3380CC4-5D6E-409C-BE32-E72D297353CC}">
              <c16:uniqueId val="{00000000-2963-4E3D-BF5A-CC6A6388E3CF}"/>
            </c:ext>
          </c:extLst>
        </c:ser>
        <c:ser>
          <c:idx val="2"/>
          <c:order val="1"/>
          <c:tx>
            <c:strRef>
              <c:f>'Māori vs Non-Māori'!$BJ$33</c:f>
              <c:strCache>
                <c:ptCount val="1"/>
                <c:pt idx="0">
                  <c:v>Non-Māori</c:v>
                </c:pt>
              </c:strCache>
            </c:strRef>
          </c:tx>
          <c:spPr>
            <a:ln w="22225" cap="rnd">
              <a:solidFill>
                <a:sysClr val="window" lastClr="FFFFFF">
                  <a:lumMod val="65000"/>
                </a:sysClr>
              </a:solidFill>
              <a:round/>
            </a:ln>
            <a:effectLst/>
          </c:spPr>
          <c:marker>
            <c:symbol val="square"/>
            <c:size val="5"/>
            <c:spPr>
              <a:ln>
                <a:solidFill>
                  <a:sysClr val="window" lastClr="FFFFFF">
                    <a:lumMod val="65000"/>
                  </a:sysClr>
                </a:solidFill>
              </a:ln>
            </c:spPr>
          </c:marker>
          <c:errBars>
            <c:errDir val="y"/>
            <c:errBarType val="both"/>
            <c:errValType val="cust"/>
            <c:noEndCap val="0"/>
            <c:plus>
              <c:numRef>
                <c:f>'Māori vs Non-Māori'!$BQ$36:$BQ$54</c:f>
                <c:numCache>
                  <c:formatCode>General</c:formatCode>
                  <c:ptCount val="19"/>
                  <c:pt idx="0">
                    <c:v>0.59999999999999964</c:v>
                  </c:pt>
                  <c:pt idx="1">
                    <c:v>0.59999999999999964</c:v>
                  </c:pt>
                  <c:pt idx="2">
                    <c:v>0.5</c:v>
                  </c:pt>
                  <c:pt idx="3">
                    <c:v>0.39999999999999947</c:v>
                  </c:pt>
                  <c:pt idx="4">
                    <c:v>0.39999999999999947</c:v>
                  </c:pt>
                  <c:pt idx="5">
                    <c:v>0.5</c:v>
                  </c:pt>
                  <c:pt idx="6">
                    <c:v>0.5</c:v>
                  </c:pt>
                  <c:pt idx="7">
                    <c:v>0.5</c:v>
                  </c:pt>
                  <c:pt idx="8">
                    <c:v>0.40000000000000036</c:v>
                  </c:pt>
                  <c:pt idx="9">
                    <c:v>0.5</c:v>
                  </c:pt>
                  <c:pt idx="10">
                    <c:v>0.5</c:v>
                  </c:pt>
                  <c:pt idx="11">
                    <c:v>0.5</c:v>
                  </c:pt>
                  <c:pt idx="12">
                    <c:v>0.5</c:v>
                  </c:pt>
                  <c:pt idx="13">
                    <c:v>0.5</c:v>
                  </c:pt>
                  <c:pt idx="14">
                    <c:v>0.5</c:v>
                  </c:pt>
                  <c:pt idx="15">
                    <c:v>0.5</c:v>
                  </c:pt>
                  <c:pt idx="16">
                    <c:v>0</c:v>
                  </c:pt>
                  <c:pt idx="17">
                    <c:v>0</c:v>
                  </c:pt>
                  <c:pt idx="18">
                    <c:v>0</c:v>
                  </c:pt>
                </c:numCache>
              </c:numRef>
            </c:plus>
            <c:minus>
              <c:numRef>
                <c:f>'Māori vs Non-Māori'!$BP$36:$BP$54</c:f>
                <c:numCache>
                  <c:formatCode>General</c:formatCode>
                  <c:ptCount val="19"/>
                  <c:pt idx="0">
                    <c:v>0.5</c:v>
                  </c:pt>
                  <c:pt idx="1">
                    <c:v>0.40000000000000036</c:v>
                  </c:pt>
                  <c:pt idx="2">
                    <c:v>0.39999999999999947</c:v>
                  </c:pt>
                  <c:pt idx="3">
                    <c:v>0.40000000000000036</c:v>
                  </c:pt>
                  <c:pt idx="4">
                    <c:v>0.40000000000000036</c:v>
                  </c:pt>
                  <c:pt idx="5">
                    <c:v>0.5</c:v>
                  </c:pt>
                  <c:pt idx="6">
                    <c:v>0.5</c:v>
                  </c:pt>
                  <c:pt idx="7">
                    <c:v>0.39999999999999858</c:v>
                  </c:pt>
                  <c:pt idx="8">
                    <c:v>0.5</c:v>
                  </c:pt>
                  <c:pt idx="9">
                    <c:v>0.5</c:v>
                  </c:pt>
                  <c:pt idx="10">
                    <c:v>0.5</c:v>
                  </c:pt>
                  <c:pt idx="11">
                    <c:v>0.5</c:v>
                  </c:pt>
                  <c:pt idx="12">
                    <c:v>0.40000000000000036</c:v>
                  </c:pt>
                  <c:pt idx="13">
                    <c:v>0.5</c:v>
                  </c:pt>
                  <c:pt idx="14">
                    <c:v>0.5</c:v>
                  </c:pt>
                  <c:pt idx="15">
                    <c:v>0.5</c:v>
                  </c:pt>
                  <c:pt idx="16">
                    <c:v>0</c:v>
                  </c:pt>
                  <c:pt idx="17">
                    <c:v>0</c:v>
                  </c:pt>
                  <c:pt idx="18">
                    <c:v>0</c:v>
                  </c:pt>
                </c:numCache>
              </c:numRef>
            </c:minus>
            <c:spPr>
              <a:ln>
                <a:solidFill>
                  <a:sysClr val="window" lastClr="FFFFFF">
                    <a:lumMod val="65000"/>
                  </a:sysClr>
                </a:solidFill>
              </a:ln>
            </c:spPr>
          </c:errBars>
          <c:cat>
            <c:strRef>
              <c:f>'Māori vs Non-Māori'!$BH$36:$BH$54</c:f>
              <c:strCache>
                <c:ptCount val="19"/>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2013-15</c:v>
                </c:pt>
                <c:pt idx="18">
                  <c:v>2014-16</c:v>
                </c:pt>
              </c:strCache>
            </c:strRef>
          </c:cat>
          <c:val>
            <c:numRef>
              <c:f>'Māori vs Non-Māori'!$BJ$36:$BJ$54</c:f>
              <c:numCache>
                <c:formatCode>General</c:formatCode>
                <c:ptCount val="19"/>
                <c:pt idx="0">
                  <c:v>7.4</c:v>
                </c:pt>
                <c:pt idx="1">
                  <c:v>6.7</c:v>
                </c:pt>
                <c:pt idx="2">
                  <c:v>5.3</c:v>
                </c:pt>
                <c:pt idx="3">
                  <c:v>4.7</c:v>
                </c:pt>
                <c:pt idx="4">
                  <c:v>6.4</c:v>
                </c:pt>
                <c:pt idx="5">
                  <c:v>8.5</c:v>
                </c:pt>
                <c:pt idx="6">
                  <c:v>9.3000000000000007</c:v>
                </c:pt>
                <c:pt idx="7">
                  <c:v>9.1999999999999993</c:v>
                </c:pt>
                <c:pt idx="8">
                  <c:v>9.4</c:v>
                </c:pt>
                <c:pt idx="9">
                  <c:v>9.6999999999999993</c:v>
                </c:pt>
                <c:pt idx="10">
                  <c:v>9.8000000000000007</c:v>
                </c:pt>
                <c:pt idx="11">
                  <c:v>10.8</c:v>
                </c:pt>
                <c:pt idx="12">
                  <c:v>11.6</c:v>
                </c:pt>
                <c:pt idx="13">
                  <c:v>12.8</c:v>
                </c:pt>
                <c:pt idx="14">
                  <c:v>14.1</c:v>
                </c:pt>
                <c:pt idx="15">
                  <c:v>14.9</c:v>
                </c:pt>
                <c:pt idx="16">
                  <c:v>#N/A</c:v>
                </c:pt>
                <c:pt idx="17">
                  <c:v>#N/A</c:v>
                </c:pt>
                <c:pt idx="18">
                  <c:v>#N/A</c:v>
                </c:pt>
              </c:numCache>
            </c:numRef>
          </c:val>
          <c:smooth val="0"/>
          <c:extLst>
            <c:ext xmlns:c16="http://schemas.microsoft.com/office/drawing/2014/chart" uri="{C3380CC4-5D6E-409C-BE32-E72D297353CC}">
              <c16:uniqueId val="{00000001-2963-4E3D-BF5A-CC6A6388E3CF}"/>
            </c:ext>
          </c:extLst>
        </c:ser>
        <c:ser>
          <c:idx val="0"/>
          <c:order val="2"/>
          <c:tx>
            <c:v>Ghost</c:v>
          </c:tx>
          <c:spPr>
            <a:ln w="28575" cap="rnd">
              <a:noFill/>
              <a:round/>
            </a:ln>
            <a:effectLst/>
          </c:spPr>
          <c:marker>
            <c:symbol val="none"/>
          </c:marker>
          <c:cat>
            <c:strRef>
              <c:f>'Māori vs Non-Māori'!$BH$36:$BH$54</c:f>
              <c:strCache>
                <c:ptCount val="19"/>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2013-15</c:v>
                </c:pt>
                <c:pt idx="18">
                  <c:v>2014-16</c:v>
                </c:pt>
              </c:strCache>
            </c:strRef>
          </c:cat>
          <c:val>
            <c:numRef>
              <c:f>'Māori vs Non-Māori'!$BK$35:$BK$36</c:f>
              <c:numCache>
                <c:formatCode>General</c:formatCode>
                <c:ptCount val="2"/>
                <c:pt idx="0">
                  <c:v>#N/A</c:v>
                </c:pt>
                <c:pt idx="1">
                  <c:v>#N/A</c:v>
                </c:pt>
              </c:numCache>
            </c:numRef>
          </c:val>
          <c:smooth val="0"/>
          <c:extLst>
            <c:ext xmlns:c16="http://schemas.microsoft.com/office/drawing/2014/chart" uri="{C3380CC4-5D6E-409C-BE32-E72D297353CC}">
              <c16:uniqueId val="{00000002-2963-4E3D-BF5A-CC6A6388E3CF}"/>
            </c:ext>
          </c:extLst>
        </c:ser>
        <c:dLbls>
          <c:showLegendKey val="0"/>
          <c:showVal val="0"/>
          <c:showCatName val="0"/>
          <c:showSerName val="0"/>
          <c:showPercent val="0"/>
          <c:showBubbleSize val="0"/>
        </c:dLbls>
        <c:marker val="1"/>
        <c:smooth val="0"/>
        <c:axId val="318279136"/>
        <c:axId val="318277960"/>
      </c:lineChart>
      <c:catAx>
        <c:axId val="318279136"/>
        <c:scaling>
          <c:orientation val="minMax"/>
        </c:scaling>
        <c:delete val="0"/>
        <c:axPos val="b"/>
        <c:numFmt formatCode="General" sourceLinked="1"/>
        <c:majorTickMark val="none"/>
        <c:minorTickMark val="none"/>
        <c:tickLblPos val="nextTo"/>
        <c:spPr>
          <a:noFill/>
          <a:ln w="9525" cap="flat" cmpd="sng" algn="ctr">
            <a:solidFill>
              <a:sysClr val="window" lastClr="FFFFFF">
                <a:lumMod val="50000"/>
              </a:sysClr>
            </a:solidFill>
            <a:round/>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8277960"/>
        <c:crosses val="autoZero"/>
        <c:auto val="1"/>
        <c:lblAlgn val="ctr"/>
        <c:lblOffset val="100"/>
        <c:noMultiLvlLbl val="0"/>
      </c:catAx>
      <c:valAx>
        <c:axId val="318277960"/>
        <c:scaling>
          <c:orientation val="minMax"/>
        </c:scaling>
        <c:delete val="0"/>
        <c:axPos val="l"/>
        <c:numFmt formatCode="General" sourceLinked="1"/>
        <c:majorTickMark val="out"/>
        <c:minorTickMark val="none"/>
        <c:tickLblPos val="nextTo"/>
        <c:spPr>
          <a:noFill/>
          <a:ln>
            <a:solidFill>
              <a:sysClr val="window" lastClr="FFFFFF">
                <a:lumMod val="50000"/>
              </a:sys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8279136"/>
        <c:crosses val="autoZero"/>
        <c:crossBetween val="between"/>
      </c:valAx>
      <c:spPr>
        <a:noFill/>
        <a:ln>
          <a:noFill/>
        </a:ln>
        <a:effectLst/>
      </c:spPr>
    </c:plotArea>
    <c:legend>
      <c:legendPos val="b"/>
      <c:legendEntry>
        <c:idx val="2"/>
        <c:delete val="1"/>
      </c:legendEntry>
      <c:layout>
        <c:manualLayout>
          <c:xMode val="edge"/>
          <c:yMode val="edge"/>
          <c:x val="0.81480359477124165"/>
          <c:y val="9.0685811332406996E-2"/>
          <c:w val="0.17274542483660127"/>
          <c:h val="0.1331354021923730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556862745098034E-2"/>
          <c:y val="0.23958302469135798"/>
          <c:w val="0.89973709150326797"/>
          <c:h val="0.50215202481916865"/>
        </c:manualLayout>
      </c:layout>
      <c:lineChart>
        <c:grouping val="standard"/>
        <c:varyColors val="0"/>
        <c:ser>
          <c:idx val="0"/>
          <c:order val="0"/>
          <c:tx>
            <c:strRef>
              <c:f>'Māori vs Non-Māori'!$BV$33</c:f>
              <c:strCache>
                <c:ptCount val="1"/>
                <c:pt idx="0">
                  <c:v>Māori vs Non-Māori</c:v>
                </c:pt>
              </c:strCache>
            </c:strRef>
          </c:tx>
          <c:spPr>
            <a:ln w="28575" cap="rnd">
              <a:solidFill>
                <a:srgbClr val="FFC000"/>
              </a:solidFill>
              <a:round/>
            </a:ln>
            <a:effectLst/>
          </c:spPr>
          <c:marker>
            <c:symbol val="circle"/>
            <c:size val="5"/>
            <c:spPr>
              <a:solidFill>
                <a:srgbClr val="FFC000"/>
              </a:solidFill>
              <a:ln>
                <a:solidFill>
                  <a:srgbClr val="FFC000"/>
                </a:solidFill>
              </a:ln>
            </c:spPr>
          </c:marker>
          <c:dPt>
            <c:idx val="19"/>
            <c:bubble3D val="0"/>
            <c:extLst>
              <c:ext xmlns:c16="http://schemas.microsoft.com/office/drawing/2014/chart" uri="{C3380CC4-5D6E-409C-BE32-E72D297353CC}">
                <c16:uniqueId val="{00000000-05CD-4F8A-9495-259C2DB82792}"/>
              </c:ext>
            </c:extLst>
          </c:dPt>
          <c:errBars>
            <c:errDir val="y"/>
            <c:errBarType val="both"/>
            <c:errValType val="cust"/>
            <c:noEndCap val="0"/>
            <c:plus>
              <c:numRef>
                <c:f>'Māori vs Non-Māori'!$CA$36:$CA$54</c:f>
                <c:numCache>
                  <c:formatCode>General</c:formatCode>
                  <c:ptCount val="19"/>
                  <c:pt idx="0">
                    <c:v>1.0099999999999998</c:v>
                  </c:pt>
                  <c:pt idx="1">
                    <c:v>1.1099999999999994</c:v>
                  </c:pt>
                  <c:pt idx="2">
                    <c:v>1.3000000000000007</c:v>
                  </c:pt>
                  <c:pt idx="3">
                    <c:v>1.3900000000000006</c:v>
                  </c:pt>
                  <c:pt idx="4">
                    <c:v>1.0199999999999996</c:v>
                  </c:pt>
                  <c:pt idx="5">
                    <c:v>0.77999999999999936</c:v>
                  </c:pt>
                  <c:pt idx="6">
                    <c:v>0.72999999999999954</c:v>
                  </c:pt>
                  <c:pt idx="7">
                    <c:v>0.71999999999999975</c:v>
                  </c:pt>
                  <c:pt idx="8">
                    <c:v>0.6899999999999995</c:v>
                  </c:pt>
                  <c:pt idx="9">
                    <c:v>0.62999999999999989</c:v>
                  </c:pt>
                  <c:pt idx="10">
                    <c:v>0.59999999999999964</c:v>
                  </c:pt>
                  <c:pt idx="11">
                    <c:v>0.5600000000000005</c:v>
                  </c:pt>
                  <c:pt idx="12">
                    <c:v>0.55999999999999961</c:v>
                  </c:pt>
                  <c:pt idx="13">
                    <c:v>0.49000000000000021</c:v>
                  </c:pt>
                  <c:pt idx="14">
                    <c:v>0.42999999999999972</c:v>
                  </c:pt>
                  <c:pt idx="15">
                    <c:v>0.37999999999999989</c:v>
                  </c:pt>
                  <c:pt idx="16">
                    <c:v>0</c:v>
                  </c:pt>
                  <c:pt idx="17">
                    <c:v>0</c:v>
                  </c:pt>
                  <c:pt idx="18">
                    <c:v>0</c:v>
                  </c:pt>
                </c:numCache>
              </c:numRef>
            </c:plus>
            <c:minus>
              <c:numRef>
                <c:f>'Māori vs Non-Māori'!$BZ$36:$BZ$54</c:f>
                <c:numCache>
                  <c:formatCode>General</c:formatCode>
                  <c:ptCount val="19"/>
                  <c:pt idx="0">
                    <c:v>0.90000000000000036</c:v>
                  </c:pt>
                  <c:pt idx="1">
                    <c:v>1</c:v>
                  </c:pt>
                  <c:pt idx="2">
                    <c:v>1.1500000000000004</c:v>
                  </c:pt>
                  <c:pt idx="3">
                    <c:v>1.2300000000000004</c:v>
                  </c:pt>
                  <c:pt idx="4">
                    <c:v>0.91000000000000103</c:v>
                  </c:pt>
                  <c:pt idx="5">
                    <c:v>0.71</c:v>
                  </c:pt>
                  <c:pt idx="6">
                    <c:v>0.66000000000000014</c:v>
                  </c:pt>
                  <c:pt idx="7">
                    <c:v>0.65000000000000036</c:v>
                  </c:pt>
                  <c:pt idx="8">
                    <c:v>0.62999999999999989</c:v>
                  </c:pt>
                  <c:pt idx="9">
                    <c:v>0.58000000000000007</c:v>
                  </c:pt>
                  <c:pt idx="10">
                    <c:v>0.55000000000000071</c:v>
                  </c:pt>
                  <c:pt idx="11">
                    <c:v>0.51999999999999957</c:v>
                  </c:pt>
                  <c:pt idx="12">
                    <c:v>0.50999999999999979</c:v>
                  </c:pt>
                  <c:pt idx="13">
                    <c:v>0.45999999999999996</c:v>
                  </c:pt>
                  <c:pt idx="14">
                    <c:v>0.41000000000000014</c:v>
                  </c:pt>
                  <c:pt idx="15">
                    <c:v>0.34999999999999964</c:v>
                  </c:pt>
                  <c:pt idx="16">
                    <c:v>0</c:v>
                  </c:pt>
                  <c:pt idx="17">
                    <c:v>0</c:v>
                  </c:pt>
                  <c:pt idx="18">
                    <c:v>0</c:v>
                  </c:pt>
                </c:numCache>
              </c:numRef>
            </c:minus>
            <c:spPr>
              <a:ln w="12700">
                <a:solidFill>
                  <a:srgbClr val="FFC000"/>
                </a:solidFill>
              </a:ln>
            </c:spPr>
          </c:errBars>
          <c:cat>
            <c:strRef>
              <c:f>'Māori vs Non-Māori'!$BU$36:$BU$54</c:f>
              <c:strCache>
                <c:ptCount val="19"/>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2013-15</c:v>
                </c:pt>
                <c:pt idx="18">
                  <c:v>2014-16</c:v>
                </c:pt>
              </c:strCache>
            </c:strRef>
          </c:cat>
          <c:val>
            <c:numRef>
              <c:f>'Māori vs Non-Māori'!$BV$36:$BV$54</c:f>
              <c:numCache>
                <c:formatCode>0.00</c:formatCode>
                <c:ptCount val="19"/>
                <c:pt idx="0">
                  <c:v>8.65</c:v>
                </c:pt>
                <c:pt idx="1">
                  <c:v>9.51</c:v>
                </c:pt>
                <c:pt idx="2">
                  <c:v>10.19</c:v>
                </c:pt>
                <c:pt idx="3">
                  <c:v>10.59</c:v>
                </c:pt>
                <c:pt idx="4">
                  <c:v>8.8000000000000007</c:v>
                </c:pt>
                <c:pt idx="5">
                  <c:v>7.76</c:v>
                </c:pt>
                <c:pt idx="6">
                  <c:v>7.61</c:v>
                </c:pt>
                <c:pt idx="7">
                  <c:v>7.61</c:v>
                </c:pt>
                <c:pt idx="8">
                  <c:v>7.5</c:v>
                </c:pt>
                <c:pt idx="9">
                  <c:v>7</c:v>
                </c:pt>
                <c:pt idx="10">
                  <c:v>6.73</c:v>
                </c:pt>
                <c:pt idx="11">
                  <c:v>6.8</c:v>
                </c:pt>
                <c:pt idx="12">
                  <c:v>7.29</c:v>
                </c:pt>
                <c:pt idx="13">
                  <c:v>6.8</c:v>
                </c:pt>
                <c:pt idx="14">
                  <c:v>6.11</c:v>
                </c:pt>
                <c:pt idx="15">
                  <c:v>5.33</c:v>
                </c:pt>
                <c:pt idx="16">
                  <c:v>#N/A</c:v>
                </c:pt>
                <c:pt idx="17">
                  <c:v>#N/A</c:v>
                </c:pt>
                <c:pt idx="18">
                  <c:v>#N/A</c:v>
                </c:pt>
              </c:numCache>
            </c:numRef>
          </c:val>
          <c:smooth val="0"/>
          <c:extLst>
            <c:ext xmlns:c16="http://schemas.microsoft.com/office/drawing/2014/chart" uri="{C3380CC4-5D6E-409C-BE32-E72D297353CC}">
              <c16:uniqueId val="{00000001-05CD-4F8A-9495-259C2DB82792}"/>
            </c:ext>
          </c:extLst>
        </c:ser>
        <c:ser>
          <c:idx val="2"/>
          <c:order val="1"/>
          <c:tx>
            <c:v>Ghost</c:v>
          </c:tx>
          <c:spPr>
            <a:ln w="28575" cap="rnd">
              <a:noFill/>
              <a:round/>
            </a:ln>
            <a:effectLst/>
          </c:spPr>
          <c:marker>
            <c:symbol val="none"/>
          </c:marker>
          <c:cat>
            <c:strRef>
              <c:f>'Māori vs Non-Māori'!$BU$36:$BU$54</c:f>
              <c:strCache>
                <c:ptCount val="19"/>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2013-15</c:v>
                </c:pt>
                <c:pt idx="18">
                  <c:v>2014-16</c:v>
                </c:pt>
              </c:strCache>
            </c:strRef>
          </c:cat>
          <c:val>
            <c:numRef>
              <c:f>'Māori vs Non-Māori'!$BX$35:$BX$36</c:f>
              <c:numCache>
                <c:formatCode>0.00</c:formatCode>
                <c:ptCount val="2"/>
                <c:pt idx="0">
                  <c:v>#N/A</c:v>
                </c:pt>
                <c:pt idx="1">
                  <c:v>#N/A</c:v>
                </c:pt>
              </c:numCache>
            </c:numRef>
          </c:val>
          <c:smooth val="0"/>
          <c:extLst>
            <c:ext xmlns:c16="http://schemas.microsoft.com/office/drawing/2014/chart" uri="{C3380CC4-5D6E-409C-BE32-E72D297353CC}">
              <c16:uniqueId val="{00000002-05CD-4F8A-9495-259C2DB82792}"/>
            </c:ext>
          </c:extLst>
        </c:ser>
        <c:ser>
          <c:idx val="1"/>
          <c:order val="2"/>
          <c:tx>
            <c:strRef>
              <c:f>'Māori vs Non-Māori'!$CC$33</c:f>
              <c:strCache>
                <c:ptCount val="1"/>
                <c:pt idx="0">
                  <c:v>Reference (1.00)</c:v>
                </c:pt>
              </c:strCache>
            </c:strRef>
          </c:tx>
          <c:spPr>
            <a:ln>
              <a:solidFill>
                <a:schemeClr val="tx1"/>
              </a:solidFill>
            </a:ln>
          </c:spPr>
          <c:marker>
            <c:symbol val="none"/>
          </c:marker>
          <c:cat>
            <c:strRef>
              <c:f>'Māori vs Non-Māori'!$BU$36:$BU$54</c:f>
              <c:strCache>
                <c:ptCount val="19"/>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2013-15</c:v>
                </c:pt>
                <c:pt idx="18">
                  <c:v>2014-16</c:v>
                </c:pt>
              </c:strCache>
            </c:strRef>
          </c:cat>
          <c:val>
            <c:numRef>
              <c:f>'Māori vs Non-Māori'!$CC$36:$CC$54</c:f>
              <c:numCache>
                <c:formatCode>General</c:formatCode>
                <c:ptCount val="19"/>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numCache>
            </c:numRef>
          </c:val>
          <c:smooth val="0"/>
          <c:extLst>
            <c:ext xmlns:c16="http://schemas.microsoft.com/office/drawing/2014/chart" uri="{C3380CC4-5D6E-409C-BE32-E72D297353CC}">
              <c16:uniqueId val="{00000003-05CD-4F8A-9495-259C2DB82792}"/>
            </c:ext>
          </c:extLst>
        </c:ser>
        <c:dLbls>
          <c:showLegendKey val="0"/>
          <c:showVal val="0"/>
          <c:showCatName val="0"/>
          <c:showSerName val="0"/>
          <c:showPercent val="0"/>
          <c:showBubbleSize val="0"/>
        </c:dLbls>
        <c:marker val="1"/>
        <c:smooth val="0"/>
        <c:axId val="318277568"/>
        <c:axId val="318278744"/>
      </c:lineChart>
      <c:catAx>
        <c:axId val="318277568"/>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27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8278744"/>
        <c:crosses val="autoZero"/>
        <c:auto val="1"/>
        <c:lblAlgn val="ctr"/>
        <c:lblOffset val="100"/>
        <c:tickLblSkip val="1"/>
        <c:noMultiLvlLbl val="0"/>
      </c:catAx>
      <c:valAx>
        <c:axId val="318278744"/>
        <c:scaling>
          <c:orientation val="minMax"/>
        </c:scaling>
        <c:delete val="0"/>
        <c:axPos val="l"/>
        <c:numFmt formatCode="#,##0.0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8277568"/>
        <c:crosses val="autoZero"/>
        <c:crossBetween val="between"/>
      </c:valAx>
      <c:spPr>
        <a:noFill/>
        <a:ln>
          <a:noFill/>
        </a:ln>
        <a:effectLst/>
      </c:spPr>
    </c:plotArea>
    <c:legend>
      <c:legendPos val="b"/>
      <c:legendEntry>
        <c:idx val="1"/>
        <c:delete val="1"/>
      </c:legendEntry>
      <c:layout>
        <c:manualLayout>
          <c:xMode val="edge"/>
          <c:yMode val="edge"/>
          <c:x val="0.55258761633935793"/>
          <c:y val="0.10373453749315818"/>
          <c:w val="0.44741238366064212"/>
          <c:h val="6.8984196839367878E-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3556862745098034E-2"/>
          <c:y val="0.23529411764705882"/>
          <c:w val="0.89404869281045751"/>
          <c:h val="0.39464444578858404"/>
        </c:manualLayout>
      </c:layout>
      <c:lineChart>
        <c:grouping val="standard"/>
        <c:varyColors val="0"/>
        <c:ser>
          <c:idx val="1"/>
          <c:order val="0"/>
          <c:tx>
            <c:strRef>
              <c:f>'Māori vs Non-Māori by sex'!$BI$32</c:f>
              <c:strCache>
                <c:ptCount val="1"/>
                <c:pt idx="0">
                  <c:v>Māori</c:v>
                </c:pt>
              </c:strCache>
            </c:strRef>
          </c:tx>
          <c:spPr>
            <a:ln w="28575" cap="rnd">
              <a:solidFill>
                <a:srgbClr val="0070C0"/>
              </a:solidFill>
              <a:round/>
            </a:ln>
            <a:effectLst/>
          </c:spPr>
          <c:marker>
            <c:symbol val="square"/>
            <c:size val="7"/>
            <c:spPr>
              <a:solidFill>
                <a:srgbClr val="0070C0"/>
              </a:solidFill>
              <a:ln>
                <a:solidFill>
                  <a:srgbClr val="0070C0"/>
                </a:solidFill>
              </a:ln>
            </c:spPr>
          </c:marker>
          <c:dPt>
            <c:idx val="11"/>
            <c:bubble3D val="0"/>
            <c:extLst>
              <c:ext xmlns:c16="http://schemas.microsoft.com/office/drawing/2014/chart" uri="{C3380CC4-5D6E-409C-BE32-E72D297353CC}">
                <c16:uniqueId val="{00000000-C3D1-4897-B0E1-EFC4D28D04E7}"/>
              </c:ext>
            </c:extLst>
          </c:dPt>
          <c:dPt>
            <c:idx val="17"/>
            <c:bubble3D val="0"/>
            <c:extLst>
              <c:ext xmlns:c16="http://schemas.microsoft.com/office/drawing/2014/chart" uri="{C3380CC4-5D6E-409C-BE32-E72D297353CC}">
                <c16:uniqueId val="{00000001-C3D1-4897-B0E1-EFC4D28D04E7}"/>
              </c:ext>
            </c:extLst>
          </c:dPt>
          <c:dPt>
            <c:idx val="19"/>
            <c:bubble3D val="0"/>
            <c:spPr>
              <a:ln w="28575" cap="rnd">
                <a:noFill/>
                <a:round/>
              </a:ln>
              <a:effectLst/>
            </c:spPr>
            <c:extLst>
              <c:ext xmlns:c16="http://schemas.microsoft.com/office/drawing/2014/chart" uri="{C3380CC4-5D6E-409C-BE32-E72D297353CC}">
                <c16:uniqueId val="{00000003-C3D1-4897-B0E1-EFC4D28D04E7}"/>
              </c:ext>
            </c:extLst>
          </c:dPt>
          <c:dPt>
            <c:idx val="24"/>
            <c:bubble3D val="0"/>
            <c:extLst>
              <c:ext xmlns:c16="http://schemas.microsoft.com/office/drawing/2014/chart" uri="{C3380CC4-5D6E-409C-BE32-E72D297353CC}">
                <c16:uniqueId val="{00000005-C3D1-4897-B0E1-EFC4D28D04E7}"/>
              </c:ext>
            </c:extLst>
          </c:dPt>
          <c:errBars>
            <c:errDir val="y"/>
            <c:errBarType val="both"/>
            <c:errValType val="cust"/>
            <c:noEndCap val="0"/>
            <c:plus>
              <c:numRef>
                <c:f>('Māori vs Non-Māori by sex'!$BN$63:$BN$81,'Māori vs Non-Māori by sex'!$BN$87:$BN$105)</c:f>
                <c:numCache>
                  <c:formatCode>General</c:formatCode>
                  <c:ptCount val="38"/>
                  <c:pt idx="0">
                    <c:v>8.4000000000000057</c:v>
                  </c:pt>
                  <c:pt idx="1">
                    <c:v>8.2999999999999972</c:v>
                  </c:pt>
                  <c:pt idx="2">
                    <c:v>7.3999999999999915</c:v>
                  </c:pt>
                  <c:pt idx="3">
                    <c:v>7</c:v>
                  </c:pt>
                  <c:pt idx="4">
                    <c:v>7.1999999999999957</c:v>
                  </c:pt>
                  <c:pt idx="5">
                    <c:v>7.6999999999999886</c:v>
                  </c:pt>
                  <c:pt idx="6">
                    <c:v>7.6999999999999886</c:v>
                  </c:pt>
                  <c:pt idx="7">
                    <c:v>7.7000000000000028</c:v>
                  </c:pt>
                  <c:pt idx="8">
                    <c:v>7.7000000000000028</c:v>
                  </c:pt>
                  <c:pt idx="9">
                    <c:v>7.5999999999999943</c:v>
                  </c:pt>
                  <c:pt idx="10">
                    <c:v>7.2999999999999972</c:v>
                  </c:pt>
                  <c:pt idx="11">
                    <c:v>7.5</c:v>
                  </c:pt>
                  <c:pt idx="12">
                    <c:v>7.7000000000000028</c:v>
                  </c:pt>
                  <c:pt idx="13">
                    <c:v>7.5999999999999943</c:v>
                  </c:pt>
                  <c:pt idx="14">
                    <c:v>7.4000000000000057</c:v>
                  </c:pt>
                  <c:pt idx="15">
                    <c:v>7.0999999999999943</c:v>
                  </c:pt>
                  <c:pt idx="16">
                    <c:v>0</c:v>
                  </c:pt>
                  <c:pt idx="17">
                    <c:v>0</c:v>
                  </c:pt>
                  <c:pt idx="18">
                    <c:v>0</c:v>
                  </c:pt>
                  <c:pt idx="19">
                    <c:v>7</c:v>
                  </c:pt>
                  <c:pt idx="20">
                    <c:v>6.6999999999999957</c:v>
                  </c:pt>
                  <c:pt idx="21">
                    <c:v>6.2000000000000028</c:v>
                  </c:pt>
                  <c:pt idx="22">
                    <c:v>5.7999999999999972</c:v>
                  </c:pt>
                  <c:pt idx="23">
                    <c:v>6.1000000000000014</c:v>
                  </c:pt>
                  <c:pt idx="24">
                    <c:v>6.3000000000000043</c:v>
                  </c:pt>
                  <c:pt idx="25">
                    <c:v>6.5</c:v>
                  </c:pt>
                  <c:pt idx="26">
                    <c:v>6.1000000000000014</c:v>
                  </c:pt>
                  <c:pt idx="27">
                    <c:v>5.9000000000000057</c:v>
                  </c:pt>
                  <c:pt idx="28">
                    <c:v>5.5</c:v>
                  </c:pt>
                  <c:pt idx="29">
                    <c:v>5.3000000000000043</c:v>
                  </c:pt>
                  <c:pt idx="30">
                    <c:v>5.5</c:v>
                  </c:pt>
                  <c:pt idx="31">
                    <c:v>5.8999999999999915</c:v>
                  </c:pt>
                  <c:pt idx="32">
                    <c:v>5.7999999999999972</c:v>
                  </c:pt>
                  <c:pt idx="33">
                    <c:v>5.7000000000000028</c:v>
                  </c:pt>
                  <c:pt idx="34">
                    <c:v>5.4000000000000057</c:v>
                  </c:pt>
                  <c:pt idx="35">
                    <c:v>0</c:v>
                  </c:pt>
                  <c:pt idx="36">
                    <c:v>0</c:v>
                  </c:pt>
                  <c:pt idx="37">
                    <c:v>0</c:v>
                  </c:pt>
                </c:numCache>
              </c:numRef>
            </c:plus>
            <c:minus>
              <c:numRef>
                <c:f>('Māori vs Non-Māori by sex'!$BM$63:$BM$81,'Māori vs Non-Māori by sex'!$BM$87:$BM$105)</c:f>
                <c:numCache>
                  <c:formatCode>General</c:formatCode>
                  <c:ptCount val="38"/>
                  <c:pt idx="0">
                    <c:v>7.6999999999999886</c:v>
                  </c:pt>
                  <c:pt idx="1">
                    <c:v>7.7000000000000028</c:v>
                  </c:pt>
                  <c:pt idx="2">
                    <c:v>6.8000000000000043</c:v>
                  </c:pt>
                  <c:pt idx="3">
                    <c:v>6.4000000000000057</c:v>
                  </c:pt>
                  <c:pt idx="4">
                    <c:v>6.6000000000000014</c:v>
                  </c:pt>
                  <c:pt idx="5">
                    <c:v>7.3000000000000114</c:v>
                  </c:pt>
                  <c:pt idx="6">
                    <c:v>7.3000000000000114</c:v>
                  </c:pt>
                  <c:pt idx="7">
                    <c:v>7.2999999999999972</c:v>
                  </c:pt>
                  <c:pt idx="8">
                    <c:v>7.2000000000000028</c:v>
                  </c:pt>
                  <c:pt idx="9">
                    <c:v>7.1000000000000085</c:v>
                  </c:pt>
                  <c:pt idx="10">
                    <c:v>6.9000000000000057</c:v>
                  </c:pt>
                  <c:pt idx="11">
                    <c:v>7.0999999999999943</c:v>
                  </c:pt>
                  <c:pt idx="12">
                    <c:v>7.2000000000000028</c:v>
                  </c:pt>
                  <c:pt idx="13">
                    <c:v>7.2999999999999972</c:v>
                  </c:pt>
                  <c:pt idx="14">
                    <c:v>7.0999999999999943</c:v>
                  </c:pt>
                  <c:pt idx="15">
                    <c:v>6.7000000000000028</c:v>
                  </c:pt>
                  <c:pt idx="16">
                    <c:v>0</c:v>
                  </c:pt>
                  <c:pt idx="17">
                    <c:v>0</c:v>
                  </c:pt>
                  <c:pt idx="18">
                    <c:v>0</c:v>
                  </c:pt>
                  <c:pt idx="19">
                    <c:v>6.3999999999999986</c:v>
                  </c:pt>
                  <c:pt idx="20">
                    <c:v>6.1000000000000014</c:v>
                  </c:pt>
                  <c:pt idx="21">
                    <c:v>5.6000000000000014</c:v>
                  </c:pt>
                  <c:pt idx="22">
                    <c:v>5.2000000000000028</c:v>
                  </c:pt>
                  <c:pt idx="23">
                    <c:v>5.5</c:v>
                  </c:pt>
                  <c:pt idx="24">
                    <c:v>5.8999999999999986</c:v>
                  </c:pt>
                  <c:pt idx="25">
                    <c:v>5.9000000000000057</c:v>
                  </c:pt>
                  <c:pt idx="26">
                    <c:v>5.5999999999999943</c:v>
                  </c:pt>
                  <c:pt idx="27">
                    <c:v>5.5</c:v>
                  </c:pt>
                  <c:pt idx="28">
                    <c:v>5</c:v>
                  </c:pt>
                  <c:pt idx="29">
                    <c:v>4.8999999999999986</c:v>
                  </c:pt>
                  <c:pt idx="30">
                    <c:v>5</c:v>
                  </c:pt>
                  <c:pt idx="31">
                    <c:v>5.5000000000000071</c:v>
                  </c:pt>
                  <c:pt idx="32">
                    <c:v>5.3999999999999915</c:v>
                  </c:pt>
                  <c:pt idx="33">
                    <c:v>5.3999999999999915</c:v>
                  </c:pt>
                  <c:pt idx="34">
                    <c:v>5</c:v>
                  </c:pt>
                  <c:pt idx="35">
                    <c:v>0</c:v>
                  </c:pt>
                  <c:pt idx="36">
                    <c:v>0</c:v>
                  </c:pt>
                  <c:pt idx="37">
                    <c:v>0</c:v>
                  </c:pt>
                </c:numCache>
              </c:numRef>
            </c:minus>
            <c:spPr>
              <a:ln w="12700">
                <a:solidFill>
                  <a:srgbClr val="0070C0"/>
                </a:solidFill>
              </a:ln>
            </c:spPr>
          </c:errBars>
          <c:cat>
            <c:multiLvlStrRef>
              <c:f>('Māori vs Non-Māori by sex'!$BF$63:$BG$81,'Māori vs Non-Māori by sex'!$BF$87:$BG$105)</c:f>
              <c:multiLvlStrCache>
                <c:ptCount val="38"/>
                <c:lvl>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2013-15</c:v>
                  </c:pt>
                  <c:pt idx="18">
                    <c:v>2014-16</c:v>
                  </c:pt>
                  <c:pt idx="19">
                    <c:v>1996-98</c:v>
                  </c:pt>
                  <c:pt idx="20">
                    <c:v>1997-99</c:v>
                  </c:pt>
                  <c:pt idx="21">
                    <c:v>1998-00</c:v>
                  </c:pt>
                  <c:pt idx="22">
                    <c:v>1999-01</c:v>
                  </c:pt>
                  <c:pt idx="23">
                    <c:v>2000-02</c:v>
                  </c:pt>
                  <c:pt idx="24">
                    <c:v>2001-03</c:v>
                  </c:pt>
                  <c:pt idx="25">
                    <c:v>2002-04</c:v>
                  </c:pt>
                  <c:pt idx="26">
                    <c:v>2003-05</c:v>
                  </c:pt>
                  <c:pt idx="27">
                    <c:v>2004-06</c:v>
                  </c:pt>
                  <c:pt idx="28">
                    <c:v>2005-07</c:v>
                  </c:pt>
                  <c:pt idx="29">
                    <c:v>2006-08</c:v>
                  </c:pt>
                  <c:pt idx="30">
                    <c:v>2007-09</c:v>
                  </c:pt>
                  <c:pt idx="31">
                    <c:v>2008-10</c:v>
                  </c:pt>
                  <c:pt idx="32">
                    <c:v>2009-11</c:v>
                  </c:pt>
                  <c:pt idx="33">
                    <c:v>2010-12</c:v>
                  </c:pt>
                  <c:pt idx="34">
                    <c:v>2011-13</c:v>
                  </c:pt>
                  <c:pt idx="35">
                    <c:v>2012-14</c:v>
                  </c:pt>
                  <c:pt idx="36">
                    <c:v>2013-15</c:v>
                  </c:pt>
                  <c:pt idx="37">
                    <c:v>2014-16</c:v>
                  </c:pt>
                </c:lvl>
                <c:lvl>
                  <c:pt idx="0">
                    <c:v>Male</c:v>
                  </c:pt>
                  <c:pt idx="19">
                    <c:v>Female</c:v>
                  </c:pt>
                </c:lvl>
              </c:multiLvlStrCache>
            </c:multiLvlStrRef>
          </c:cat>
          <c:val>
            <c:numRef>
              <c:f>('Māori vs Non-Māori by sex'!$BI$63:$BI$81,'Māori vs Non-Māori by sex'!$BI$87:$BI$105)</c:f>
              <c:numCache>
                <c:formatCode>General</c:formatCode>
                <c:ptCount val="38"/>
                <c:pt idx="0">
                  <c:v>74.099999999999994</c:v>
                </c:pt>
                <c:pt idx="1">
                  <c:v>77.3</c:v>
                </c:pt>
                <c:pt idx="2">
                  <c:v>62.2</c:v>
                </c:pt>
                <c:pt idx="3">
                  <c:v>57.7</c:v>
                </c:pt>
                <c:pt idx="4">
                  <c:v>63.6</c:v>
                </c:pt>
                <c:pt idx="5">
                  <c:v>77.900000000000006</c:v>
                </c:pt>
                <c:pt idx="6">
                  <c:v>81.400000000000006</c:v>
                </c:pt>
                <c:pt idx="7">
                  <c:v>85.2</c:v>
                </c:pt>
                <c:pt idx="8">
                  <c:v>86.2</c:v>
                </c:pt>
                <c:pt idx="9">
                  <c:v>88.2</c:v>
                </c:pt>
                <c:pt idx="10">
                  <c:v>85.4</c:v>
                </c:pt>
                <c:pt idx="11">
                  <c:v>94.6</c:v>
                </c:pt>
                <c:pt idx="12">
                  <c:v>103.5</c:v>
                </c:pt>
                <c:pt idx="13">
                  <c:v>106.2</c:v>
                </c:pt>
                <c:pt idx="14">
                  <c:v>104.3</c:v>
                </c:pt>
                <c:pt idx="15">
                  <c:v>96.4</c:v>
                </c:pt>
                <c:pt idx="16">
                  <c:v>#N/A</c:v>
                </c:pt>
                <c:pt idx="17">
                  <c:v>#N/A</c:v>
                </c:pt>
                <c:pt idx="18">
                  <c:v>#N/A</c:v>
                </c:pt>
                <c:pt idx="19">
                  <c:v>54.9</c:v>
                </c:pt>
                <c:pt idx="20">
                  <c:v>51.7</c:v>
                </c:pt>
                <c:pt idx="21">
                  <c:v>46.5</c:v>
                </c:pt>
                <c:pt idx="22">
                  <c:v>42.1</c:v>
                </c:pt>
                <c:pt idx="23">
                  <c:v>49.4</c:v>
                </c:pt>
                <c:pt idx="24">
                  <c:v>55.8</c:v>
                </c:pt>
                <c:pt idx="25">
                  <c:v>61.2</c:v>
                </c:pt>
                <c:pt idx="26">
                  <c:v>56.8</c:v>
                </c:pt>
                <c:pt idx="27">
                  <c:v>55.8</c:v>
                </c:pt>
                <c:pt idx="28">
                  <c:v>49.7</c:v>
                </c:pt>
                <c:pt idx="29">
                  <c:v>48.8</c:v>
                </c:pt>
                <c:pt idx="30">
                  <c:v>54.7</c:v>
                </c:pt>
                <c:pt idx="31">
                  <c:v>68.400000000000006</c:v>
                </c:pt>
                <c:pt idx="32">
                  <c:v>69.8</c:v>
                </c:pt>
                <c:pt idx="33">
                  <c:v>70.3</c:v>
                </c:pt>
                <c:pt idx="34">
                  <c:v>64.3</c:v>
                </c:pt>
                <c:pt idx="35">
                  <c:v>#N/A</c:v>
                </c:pt>
                <c:pt idx="36">
                  <c:v>#N/A</c:v>
                </c:pt>
                <c:pt idx="37">
                  <c:v>#N/A</c:v>
                </c:pt>
              </c:numCache>
            </c:numRef>
          </c:val>
          <c:smooth val="0"/>
          <c:extLst>
            <c:ext xmlns:c16="http://schemas.microsoft.com/office/drawing/2014/chart" uri="{C3380CC4-5D6E-409C-BE32-E72D297353CC}">
              <c16:uniqueId val="{00000006-C3D1-4897-B0E1-EFC4D28D04E7}"/>
            </c:ext>
          </c:extLst>
        </c:ser>
        <c:ser>
          <c:idx val="2"/>
          <c:order val="1"/>
          <c:tx>
            <c:strRef>
              <c:f>'Māori vs Non-Māori by sex'!$BJ$32</c:f>
              <c:strCache>
                <c:ptCount val="1"/>
                <c:pt idx="0">
                  <c:v>Non-Māori</c:v>
                </c:pt>
              </c:strCache>
            </c:strRef>
          </c:tx>
          <c:spPr>
            <a:ln w="22225" cap="rnd">
              <a:solidFill>
                <a:sysClr val="window" lastClr="FFFFFF">
                  <a:lumMod val="65000"/>
                </a:sysClr>
              </a:solidFill>
              <a:round/>
            </a:ln>
            <a:effectLst/>
          </c:spPr>
          <c:marker>
            <c:symbol val="square"/>
            <c:size val="5"/>
            <c:spPr>
              <a:ln>
                <a:solidFill>
                  <a:sysClr val="window" lastClr="FFFFFF">
                    <a:lumMod val="65000"/>
                  </a:sysClr>
                </a:solidFill>
              </a:ln>
            </c:spPr>
          </c:marker>
          <c:dPt>
            <c:idx val="11"/>
            <c:bubble3D val="0"/>
            <c:extLst>
              <c:ext xmlns:c16="http://schemas.microsoft.com/office/drawing/2014/chart" uri="{C3380CC4-5D6E-409C-BE32-E72D297353CC}">
                <c16:uniqueId val="{00000007-C3D1-4897-B0E1-EFC4D28D04E7}"/>
              </c:ext>
            </c:extLst>
          </c:dPt>
          <c:dPt>
            <c:idx val="17"/>
            <c:bubble3D val="0"/>
            <c:extLst>
              <c:ext xmlns:c16="http://schemas.microsoft.com/office/drawing/2014/chart" uri="{C3380CC4-5D6E-409C-BE32-E72D297353CC}">
                <c16:uniqueId val="{00000008-C3D1-4897-B0E1-EFC4D28D04E7}"/>
              </c:ext>
            </c:extLst>
          </c:dPt>
          <c:dPt>
            <c:idx val="19"/>
            <c:bubble3D val="0"/>
            <c:spPr>
              <a:ln w="22225" cap="rnd">
                <a:noFill/>
                <a:round/>
              </a:ln>
              <a:effectLst/>
            </c:spPr>
            <c:extLst>
              <c:ext xmlns:c16="http://schemas.microsoft.com/office/drawing/2014/chart" uri="{C3380CC4-5D6E-409C-BE32-E72D297353CC}">
                <c16:uniqueId val="{0000000A-C3D1-4897-B0E1-EFC4D28D04E7}"/>
              </c:ext>
            </c:extLst>
          </c:dPt>
          <c:dPt>
            <c:idx val="24"/>
            <c:bubble3D val="0"/>
            <c:extLst>
              <c:ext xmlns:c16="http://schemas.microsoft.com/office/drawing/2014/chart" uri="{C3380CC4-5D6E-409C-BE32-E72D297353CC}">
                <c16:uniqueId val="{0000000B-C3D1-4897-B0E1-EFC4D28D04E7}"/>
              </c:ext>
            </c:extLst>
          </c:dPt>
          <c:errBars>
            <c:errDir val="y"/>
            <c:errBarType val="both"/>
            <c:errValType val="cust"/>
            <c:noEndCap val="0"/>
            <c:plus>
              <c:numRef>
                <c:f>('Māori vs Non-Māori by sex'!$BQ$63:$BQ$84,'Māori vs Non-Māori by sex'!$BQ$87:$BQ$105)</c:f>
                <c:numCache>
                  <c:formatCode>General</c:formatCode>
                  <c:ptCount val="41"/>
                  <c:pt idx="0">
                    <c:v>0.79999999999999893</c:v>
                  </c:pt>
                  <c:pt idx="1">
                    <c:v>0.79999999999999893</c:v>
                  </c:pt>
                  <c:pt idx="2">
                    <c:v>0.70000000000000018</c:v>
                  </c:pt>
                  <c:pt idx="3">
                    <c:v>0.70000000000000018</c:v>
                  </c:pt>
                  <c:pt idx="4">
                    <c:v>0.69999999999999929</c:v>
                  </c:pt>
                  <c:pt idx="5">
                    <c:v>0.79999999999999893</c:v>
                  </c:pt>
                  <c:pt idx="6">
                    <c:v>0.80000000000000071</c:v>
                  </c:pt>
                  <c:pt idx="7">
                    <c:v>0.70000000000000107</c:v>
                  </c:pt>
                  <c:pt idx="8">
                    <c:v>0.70000000000000107</c:v>
                  </c:pt>
                  <c:pt idx="9">
                    <c:v>0.70000000000000107</c:v>
                  </c:pt>
                  <c:pt idx="10">
                    <c:v>0.69999999999999929</c:v>
                  </c:pt>
                  <c:pt idx="11">
                    <c:v>0.69999999999999929</c:v>
                  </c:pt>
                  <c:pt idx="12">
                    <c:v>0.80000000000000071</c:v>
                  </c:pt>
                  <c:pt idx="13">
                    <c:v>0.79999999999999893</c:v>
                  </c:pt>
                  <c:pt idx="14">
                    <c:v>0.79999999999999716</c:v>
                  </c:pt>
                  <c:pt idx="15">
                    <c:v>0.80000000000000071</c:v>
                  </c:pt>
                  <c:pt idx="16">
                    <c:v>0</c:v>
                  </c:pt>
                  <c:pt idx="17">
                    <c:v>0</c:v>
                  </c:pt>
                  <c:pt idx="18">
                    <c:v>0</c:v>
                  </c:pt>
                  <c:pt idx="19">
                    <c:v>0</c:v>
                  </c:pt>
                  <c:pt idx="20">
                    <c:v>0</c:v>
                  </c:pt>
                  <c:pt idx="21">
                    <c:v>0</c:v>
                  </c:pt>
                  <c:pt idx="22">
                    <c:v>0.70000000000000018</c:v>
                  </c:pt>
                  <c:pt idx="23">
                    <c:v>0.70000000000000018</c:v>
                  </c:pt>
                  <c:pt idx="24">
                    <c:v>0.5</c:v>
                  </c:pt>
                  <c:pt idx="25">
                    <c:v>0.5</c:v>
                  </c:pt>
                  <c:pt idx="26">
                    <c:v>0.59999999999999964</c:v>
                  </c:pt>
                  <c:pt idx="27">
                    <c:v>0.59999999999999964</c:v>
                  </c:pt>
                  <c:pt idx="28">
                    <c:v>0.70000000000000107</c:v>
                  </c:pt>
                  <c:pt idx="29">
                    <c:v>0.59999999999999964</c:v>
                  </c:pt>
                  <c:pt idx="30">
                    <c:v>0.59999999999999964</c:v>
                  </c:pt>
                  <c:pt idx="31">
                    <c:v>0.59999999999999964</c:v>
                  </c:pt>
                  <c:pt idx="32">
                    <c:v>0.69999999999999929</c:v>
                  </c:pt>
                  <c:pt idx="33">
                    <c:v>0.69999999999999929</c:v>
                  </c:pt>
                  <c:pt idx="34">
                    <c:v>0.59999999999999964</c:v>
                  </c:pt>
                  <c:pt idx="35">
                    <c:v>0.69999999999999929</c:v>
                  </c:pt>
                  <c:pt idx="36">
                    <c:v>0.69999999999999929</c:v>
                  </c:pt>
                  <c:pt idx="37">
                    <c:v>0.70000000000000107</c:v>
                  </c:pt>
                  <c:pt idx="38">
                    <c:v>0</c:v>
                  </c:pt>
                  <c:pt idx="39">
                    <c:v>0</c:v>
                  </c:pt>
                  <c:pt idx="40">
                    <c:v>0</c:v>
                  </c:pt>
                </c:numCache>
              </c:numRef>
            </c:plus>
            <c:minus>
              <c:numRef>
                <c:f>('Māori vs Non-Māori by sex'!$BP$63:$BP$84,'Māori vs Non-Māori by sex'!$BP$87:$BP$105)</c:f>
                <c:numCache>
                  <c:formatCode>General</c:formatCode>
                  <c:ptCount val="41"/>
                  <c:pt idx="0">
                    <c:v>0.80000000000000071</c:v>
                  </c:pt>
                  <c:pt idx="1">
                    <c:v>0.70000000000000018</c:v>
                  </c:pt>
                  <c:pt idx="2">
                    <c:v>0.60000000000000053</c:v>
                  </c:pt>
                  <c:pt idx="3">
                    <c:v>0.5</c:v>
                  </c:pt>
                  <c:pt idx="4">
                    <c:v>0.60000000000000053</c:v>
                  </c:pt>
                  <c:pt idx="5">
                    <c:v>0.70000000000000107</c:v>
                  </c:pt>
                  <c:pt idx="6">
                    <c:v>0.69999999999999929</c:v>
                  </c:pt>
                  <c:pt idx="7">
                    <c:v>0.69999999999999929</c:v>
                  </c:pt>
                  <c:pt idx="8">
                    <c:v>0.69999999999999929</c:v>
                  </c:pt>
                  <c:pt idx="9">
                    <c:v>0.69999999999999929</c:v>
                  </c:pt>
                  <c:pt idx="10">
                    <c:v>0.70000000000000107</c:v>
                  </c:pt>
                  <c:pt idx="11">
                    <c:v>0.70000000000000107</c:v>
                  </c:pt>
                  <c:pt idx="12">
                    <c:v>0.69999999999999929</c:v>
                  </c:pt>
                  <c:pt idx="13">
                    <c:v>0.70000000000000107</c:v>
                  </c:pt>
                  <c:pt idx="14">
                    <c:v>0.70000000000000107</c:v>
                  </c:pt>
                  <c:pt idx="15">
                    <c:v>0.80000000000000071</c:v>
                  </c:pt>
                  <c:pt idx="16">
                    <c:v>0</c:v>
                  </c:pt>
                  <c:pt idx="17">
                    <c:v>0</c:v>
                  </c:pt>
                  <c:pt idx="18">
                    <c:v>0</c:v>
                  </c:pt>
                  <c:pt idx="19">
                    <c:v>0</c:v>
                  </c:pt>
                  <c:pt idx="20">
                    <c:v>0</c:v>
                  </c:pt>
                  <c:pt idx="21">
                    <c:v>0</c:v>
                  </c:pt>
                  <c:pt idx="22">
                    <c:v>0.70000000000000018</c:v>
                  </c:pt>
                  <c:pt idx="23">
                    <c:v>0.59999999999999964</c:v>
                  </c:pt>
                  <c:pt idx="24">
                    <c:v>0.60000000000000009</c:v>
                  </c:pt>
                  <c:pt idx="25">
                    <c:v>0.5</c:v>
                  </c:pt>
                  <c:pt idx="26">
                    <c:v>0.5</c:v>
                  </c:pt>
                  <c:pt idx="27">
                    <c:v>0.70000000000000018</c:v>
                  </c:pt>
                  <c:pt idx="28">
                    <c:v>0.59999999999999964</c:v>
                  </c:pt>
                  <c:pt idx="29">
                    <c:v>0.60000000000000053</c:v>
                  </c:pt>
                  <c:pt idx="30">
                    <c:v>0.59999999999999964</c:v>
                  </c:pt>
                  <c:pt idx="31">
                    <c:v>0.59999999999999964</c:v>
                  </c:pt>
                  <c:pt idx="32">
                    <c:v>0.59999999999999964</c:v>
                  </c:pt>
                  <c:pt idx="33">
                    <c:v>0.59999999999999964</c:v>
                  </c:pt>
                  <c:pt idx="34">
                    <c:v>0.70000000000000107</c:v>
                  </c:pt>
                  <c:pt idx="35">
                    <c:v>0.60000000000000142</c:v>
                  </c:pt>
                  <c:pt idx="36">
                    <c:v>0.70000000000000107</c:v>
                  </c:pt>
                  <c:pt idx="37">
                    <c:v>0.59999999999999964</c:v>
                  </c:pt>
                  <c:pt idx="38">
                    <c:v>0</c:v>
                  </c:pt>
                  <c:pt idx="39">
                    <c:v>0</c:v>
                  </c:pt>
                  <c:pt idx="40">
                    <c:v>0</c:v>
                  </c:pt>
                </c:numCache>
              </c:numRef>
            </c:minus>
            <c:spPr>
              <a:ln>
                <a:solidFill>
                  <a:sysClr val="window" lastClr="FFFFFF">
                    <a:lumMod val="65000"/>
                  </a:sysClr>
                </a:solidFill>
              </a:ln>
            </c:spPr>
          </c:errBars>
          <c:cat>
            <c:multiLvlStrRef>
              <c:f>('Māori vs Non-Māori by sex'!$BF$63:$BG$81,'Māori vs Non-Māori by sex'!$BF$87:$BG$105)</c:f>
              <c:multiLvlStrCache>
                <c:ptCount val="38"/>
                <c:lvl>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2013-15</c:v>
                  </c:pt>
                  <c:pt idx="18">
                    <c:v>2014-16</c:v>
                  </c:pt>
                  <c:pt idx="19">
                    <c:v>1996-98</c:v>
                  </c:pt>
                  <c:pt idx="20">
                    <c:v>1997-99</c:v>
                  </c:pt>
                  <c:pt idx="21">
                    <c:v>1998-00</c:v>
                  </c:pt>
                  <c:pt idx="22">
                    <c:v>1999-01</c:v>
                  </c:pt>
                  <c:pt idx="23">
                    <c:v>2000-02</c:v>
                  </c:pt>
                  <c:pt idx="24">
                    <c:v>2001-03</c:v>
                  </c:pt>
                  <c:pt idx="25">
                    <c:v>2002-04</c:v>
                  </c:pt>
                  <c:pt idx="26">
                    <c:v>2003-05</c:v>
                  </c:pt>
                  <c:pt idx="27">
                    <c:v>2004-06</c:v>
                  </c:pt>
                  <c:pt idx="28">
                    <c:v>2005-07</c:v>
                  </c:pt>
                  <c:pt idx="29">
                    <c:v>2006-08</c:v>
                  </c:pt>
                  <c:pt idx="30">
                    <c:v>2007-09</c:v>
                  </c:pt>
                  <c:pt idx="31">
                    <c:v>2008-10</c:v>
                  </c:pt>
                  <c:pt idx="32">
                    <c:v>2009-11</c:v>
                  </c:pt>
                  <c:pt idx="33">
                    <c:v>2010-12</c:v>
                  </c:pt>
                  <c:pt idx="34">
                    <c:v>2011-13</c:v>
                  </c:pt>
                  <c:pt idx="35">
                    <c:v>2012-14</c:v>
                  </c:pt>
                  <c:pt idx="36">
                    <c:v>2013-15</c:v>
                  </c:pt>
                  <c:pt idx="37">
                    <c:v>2014-16</c:v>
                  </c:pt>
                </c:lvl>
                <c:lvl>
                  <c:pt idx="0">
                    <c:v>Male</c:v>
                  </c:pt>
                  <c:pt idx="19">
                    <c:v>Female</c:v>
                  </c:pt>
                </c:lvl>
              </c:multiLvlStrCache>
            </c:multiLvlStrRef>
          </c:cat>
          <c:val>
            <c:numRef>
              <c:f>('Māori vs Non-Māori by sex'!$BJ$63:$BJ$81,'Māori vs Non-Māori by sex'!$BJ$87:$BJ$105)</c:f>
              <c:numCache>
                <c:formatCode>General</c:formatCode>
                <c:ptCount val="38"/>
                <c:pt idx="0">
                  <c:v>8.4</c:v>
                </c:pt>
                <c:pt idx="1">
                  <c:v>7.9</c:v>
                </c:pt>
                <c:pt idx="2">
                  <c:v>6.2</c:v>
                </c:pt>
                <c:pt idx="3">
                  <c:v>5.7</c:v>
                </c:pt>
                <c:pt idx="4">
                  <c:v>7.4</c:v>
                </c:pt>
                <c:pt idx="5">
                  <c:v>9.8000000000000007</c:v>
                </c:pt>
                <c:pt idx="6">
                  <c:v>10.5</c:v>
                </c:pt>
                <c:pt idx="7">
                  <c:v>10.199999999999999</c:v>
                </c:pt>
                <c:pt idx="8">
                  <c:v>10.199999999999999</c:v>
                </c:pt>
                <c:pt idx="9">
                  <c:v>10.6</c:v>
                </c:pt>
                <c:pt idx="10">
                  <c:v>10.8</c:v>
                </c:pt>
                <c:pt idx="11">
                  <c:v>11.8</c:v>
                </c:pt>
                <c:pt idx="12">
                  <c:v>12.6</c:v>
                </c:pt>
                <c:pt idx="13">
                  <c:v>14.3</c:v>
                </c:pt>
                <c:pt idx="14">
                  <c:v>16.100000000000001</c:v>
                </c:pt>
                <c:pt idx="15">
                  <c:v>17.3</c:v>
                </c:pt>
                <c:pt idx="16">
                  <c:v>#N/A</c:v>
                </c:pt>
                <c:pt idx="17">
                  <c:v>#N/A</c:v>
                </c:pt>
                <c:pt idx="18">
                  <c:v>#N/A</c:v>
                </c:pt>
                <c:pt idx="19">
                  <c:v>6.5</c:v>
                </c:pt>
                <c:pt idx="20">
                  <c:v>5.6</c:v>
                </c:pt>
                <c:pt idx="21">
                  <c:v>4.5</c:v>
                </c:pt>
                <c:pt idx="22">
                  <c:v>3.7</c:v>
                </c:pt>
                <c:pt idx="23">
                  <c:v>5.4</c:v>
                </c:pt>
                <c:pt idx="24">
                  <c:v>7.4</c:v>
                </c:pt>
                <c:pt idx="25">
                  <c:v>8.1999999999999993</c:v>
                </c:pt>
                <c:pt idx="26">
                  <c:v>8.4</c:v>
                </c:pt>
                <c:pt idx="27">
                  <c:v>8.6</c:v>
                </c:pt>
                <c:pt idx="28">
                  <c:v>8.9</c:v>
                </c:pt>
                <c:pt idx="29">
                  <c:v>8.9</c:v>
                </c:pt>
                <c:pt idx="30">
                  <c:v>9.9</c:v>
                </c:pt>
                <c:pt idx="31">
                  <c:v>10.8</c:v>
                </c:pt>
                <c:pt idx="32">
                  <c:v>11.3</c:v>
                </c:pt>
                <c:pt idx="33">
                  <c:v>12.3</c:v>
                </c:pt>
                <c:pt idx="34">
                  <c:v>12.7</c:v>
                </c:pt>
                <c:pt idx="35">
                  <c:v>#N/A</c:v>
                </c:pt>
                <c:pt idx="36">
                  <c:v>#N/A</c:v>
                </c:pt>
                <c:pt idx="37">
                  <c:v>#N/A</c:v>
                </c:pt>
              </c:numCache>
            </c:numRef>
          </c:val>
          <c:smooth val="0"/>
          <c:extLst>
            <c:ext xmlns:c16="http://schemas.microsoft.com/office/drawing/2014/chart" uri="{C3380CC4-5D6E-409C-BE32-E72D297353CC}">
              <c16:uniqueId val="{0000000C-C3D1-4897-B0E1-EFC4D28D04E7}"/>
            </c:ext>
          </c:extLst>
        </c:ser>
        <c:ser>
          <c:idx val="0"/>
          <c:order val="2"/>
          <c:tx>
            <c:v>Ghost</c:v>
          </c:tx>
          <c:spPr>
            <a:ln w="28575" cap="rnd">
              <a:noFill/>
              <a:round/>
            </a:ln>
            <a:effectLst/>
          </c:spPr>
          <c:marker>
            <c:symbol val="none"/>
          </c:marker>
          <c:cat>
            <c:multiLvlStrRef>
              <c:f>('Māori vs Non-Māori by sex'!$BF$63:$BG$81,'Māori vs Non-Māori by sex'!$BF$87:$BG$105)</c:f>
              <c:multiLvlStrCache>
                <c:ptCount val="38"/>
                <c:lvl>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2013-15</c:v>
                  </c:pt>
                  <c:pt idx="18">
                    <c:v>2014-16</c:v>
                  </c:pt>
                  <c:pt idx="19">
                    <c:v>1996-98</c:v>
                  </c:pt>
                  <c:pt idx="20">
                    <c:v>1997-99</c:v>
                  </c:pt>
                  <c:pt idx="21">
                    <c:v>1998-00</c:v>
                  </c:pt>
                  <c:pt idx="22">
                    <c:v>1999-01</c:v>
                  </c:pt>
                  <c:pt idx="23">
                    <c:v>2000-02</c:v>
                  </c:pt>
                  <c:pt idx="24">
                    <c:v>2001-03</c:v>
                  </c:pt>
                  <c:pt idx="25">
                    <c:v>2002-04</c:v>
                  </c:pt>
                  <c:pt idx="26">
                    <c:v>2003-05</c:v>
                  </c:pt>
                  <c:pt idx="27">
                    <c:v>2004-06</c:v>
                  </c:pt>
                  <c:pt idx="28">
                    <c:v>2005-07</c:v>
                  </c:pt>
                  <c:pt idx="29">
                    <c:v>2006-08</c:v>
                  </c:pt>
                  <c:pt idx="30">
                    <c:v>2007-09</c:v>
                  </c:pt>
                  <c:pt idx="31">
                    <c:v>2008-10</c:v>
                  </c:pt>
                  <c:pt idx="32">
                    <c:v>2009-11</c:v>
                  </c:pt>
                  <c:pt idx="33">
                    <c:v>2010-12</c:v>
                  </c:pt>
                  <c:pt idx="34">
                    <c:v>2011-13</c:v>
                  </c:pt>
                  <c:pt idx="35">
                    <c:v>2012-14</c:v>
                  </c:pt>
                  <c:pt idx="36">
                    <c:v>2013-15</c:v>
                  </c:pt>
                  <c:pt idx="37">
                    <c:v>2014-16</c:v>
                  </c:pt>
                </c:lvl>
                <c:lvl>
                  <c:pt idx="0">
                    <c:v>Male</c:v>
                  </c:pt>
                  <c:pt idx="19">
                    <c:v>Female</c:v>
                  </c:pt>
                </c:lvl>
              </c:multiLvlStrCache>
            </c:multiLvlStrRef>
          </c:cat>
          <c:val>
            <c:numRef>
              <c:f>'Māori vs Non-Māori by sex'!$BK$33:$BK$34</c:f>
              <c:numCache>
                <c:formatCode>General</c:formatCode>
                <c:ptCount val="2"/>
                <c:pt idx="0">
                  <c:v>#N/A</c:v>
                </c:pt>
                <c:pt idx="1">
                  <c:v>#N/A</c:v>
                </c:pt>
              </c:numCache>
            </c:numRef>
          </c:val>
          <c:smooth val="0"/>
          <c:extLst>
            <c:ext xmlns:c16="http://schemas.microsoft.com/office/drawing/2014/chart" uri="{C3380CC4-5D6E-409C-BE32-E72D297353CC}">
              <c16:uniqueId val="{0000000D-C3D1-4897-B0E1-EFC4D28D04E7}"/>
            </c:ext>
          </c:extLst>
        </c:ser>
        <c:dLbls>
          <c:showLegendKey val="0"/>
          <c:showVal val="0"/>
          <c:showCatName val="0"/>
          <c:showSerName val="0"/>
          <c:showPercent val="0"/>
          <c:showBubbleSize val="0"/>
        </c:dLbls>
        <c:marker val="1"/>
        <c:smooth val="0"/>
        <c:axId val="318280312"/>
        <c:axId val="318280704"/>
      </c:lineChart>
      <c:catAx>
        <c:axId val="318280312"/>
        <c:scaling>
          <c:orientation val="minMax"/>
        </c:scaling>
        <c:delete val="0"/>
        <c:axPos val="b"/>
        <c:numFmt formatCode="General" sourceLinked="1"/>
        <c:majorTickMark val="none"/>
        <c:minorTickMark val="none"/>
        <c:tickLblPos val="nextTo"/>
        <c:spPr>
          <a:noFill/>
          <a:ln w="9525" cap="flat" cmpd="sng" algn="ctr">
            <a:solidFill>
              <a:sysClr val="window" lastClr="FFFFFF">
                <a:lumMod val="50000"/>
              </a:sysClr>
            </a:solidFill>
            <a:round/>
          </a:ln>
          <a:effectLst/>
        </c:spPr>
        <c:txPr>
          <a:bodyPr rot="-54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8280704"/>
        <c:crosses val="autoZero"/>
        <c:auto val="1"/>
        <c:lblAlgn val="ctr"/>
        <c:lblOffset val="100"/>
        <c:noMultiLvlLbl val="0"/>
      </c:catAx>
      <c:valAx>
        <c:axId val="318280704"/>
        <c:scaling>
          <c:orientation val="minMax"/>
        </c:scaling>
        <c:delete val="0"/>
        <c:axPos val="l"/>
        <c:numFmt formatCode="General" sourceLinked="1"/>
        <c:majorTickMark val="out"/>
        <c:minorTickMark val="none"/>
        <c:tickLblPos val="nextTo"/>
        <c:spPr>
          <a:noFill/>
          <a:ln>
            <a:solidFill>
              <a:sysClr val="window" lastClr="FFFFFF">
                <a:lumMod val="50000"/>
              </a:sys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8280312"/>
        <c:crosses val="autoZero"/>
        <c:crossBetween val="between"/>
      </c:valAx>
      <c:spPr>
        <a:noFill/>
        <a:ln>
          <a:noFill/>
        </a:ln>
        <a:effectLst/>
      </c:spPr>
    </c:plotArea>
    <c:legend>
      <c:legendPos val="b"/>
      <c:legendEntry>
        <c:idx val="2"/>
        <c:delete val="1"/>
      </c:legendEntry>
      <c:layout>
        <c:manualLayout>
          <c:xMode val="edge"/>
          <c:yMode val="edge"/>
          <c:x val="0.81480359477124165"/>
          <c:y val="9.0685811332406996E-2"/>
          <c:w val="0.17274542483660127"/>
          <c:h val="0.1331354021923730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556862745098034E-2"/>
          <c:y val="0.23958302469135798"/>
          <c:w val="0.89973709150326797"/>
          <c:h val="0.50215202481916865"/>
        </c:manualLayout>
      </c:layout>
      <c:lineChart>
        <c:grouping val="standard"/>
        <c:varyColors val="0"/>
        <c:ser>
          <c:idx val="0"/>
          <c:order val="0"/>
          <c:tx>
            <c:strRef>
              <c:f>'Māori vs Non-Māori by sex'!$BS$58</c:f>
              <c:strCache>
                <c:ptCount val="1"/>
                <c:pt idx="0">
                  <c:v>Māori male vs non-Māori male</c:v>
                </c:pt>
              </c:strCache>
            </c:strRef>
          </c:tx>
          <c:spPr>
            <a:ln w="28575" cap="rnd">
              <a:solidFill>
                <a:schemeClr val="accent6">
                  <a:lumMod val="75000"/>
                </a:schemeClr>
              </a:solidFill>
              <a:round/>
            </a:ln>
            <a:effectLst/>
          </c:spPr>
          <c:marker>
            <c:symbol val="circle"/>
            <c:size val="7"/>
            <c:spPr>
              <a:solidFill>
                <a:schemeClr val="accent6">
                  <a:lumMod val="75000"/>
                </a:schemeClr>
              </a:solidFill>
              <a:ln>
                <a:solidFill>
                  <a:schemeClr val="accent6">
                    <a:lumMod val="75000"/>
                  </a:schemeClr>
                </a:solidFill>
              </a:ln>
            </c:spPr>
          </c:marker>
          <c:dPt>
            <c:idx val="19"/>
            <c:bubble3D val="0"/>
            <c:extLst>
              <c:ext xmlns:c16="http://schemas.microsoft.com/office/drawing/2014/chart" uri="{C3380CC4-5D6E-409C-BE32-E72D297353CC}">
                <c16:uniqueId val="{00000000-11B9-4993-AFF1-62CCFA88AC5A}"/>
              </c:ext>
            </c:extLst>
          </c:dPt>
          <c:errBars>
            <c:errDir val="y"/>
            <c:errBarType val="both"/>
            <c:errValType val="cust"/>
            <c:noEndCap val="0"/>
            <c:plus>
              <c:numRef>
                <c:f>'Māori vs Non-Māori by sex'!$CA$63:$CA$81</c:f>
                <c:numCache>
                  <c:formatCode>General</c:formatCode>
                  <c:ptCount val="19"/>
                  <c:pt idx="0">
                    <c:v>1.3900000000000006</c:v>
                  </c:pt>
                  <c:pt idx="1">
                    <c:v>1.5099999999999998</c:v>
                  </c:pt>
                  <c:pt idx="2">
                    <c:v>1.7200000000000006</c:v>
                  </c:pt>
                  <c:pt idx="3">
                    <c:v>1.7700000000000014</c:v>
                  </c:pt>
                  <c:pt idx="4">
                    <c:v>1.3499999999999996</c:v>
                  </c:pt>
                  <c:pt idx="5">
                    <c:v>1.089999999999999</c:v>
                  </c:pt>
                  <c:pt idx="6">
                    <c:v>1</c:v>
                  </c:pt>
                  <c:pt idx="7">
                    <c:v>1.0600000000000005</c:v>
                  </c:pt>
                  <c:pt idx="8">
                    <c:v>1.0300000000000011</c:v>
                  </c:pt>
                  <c:pt idx="9">
                    <c:v>0.99000000000000021</c:v>
                  </c:pt>
                  <c:pt idx="10">
                    <c:v>0.91999999999999993</c:v>
                  </c:pt>
                  <c:pt idx="11">
                    <c:v>0.85999999999999943</c:v>
                  </c:pt>
                  <c:pt idx="12">
                    <c:v>0.83000000000000007</c:v>
                  </c:pt>
                  <c:pt idx="13">
                    <c:v>0.71999999999999886</c:v>
                  </c:pt>
                  <c:pt idx="14">
                    <c:v>0.62000000000000011</c:v>
                  </c:pt>
                  <c:pt idx="15">
                    <c:v>0.53000000000000025</c:v>
                  </c:pt>
                  <c:pt idx="16">
                    <c:v>0</c:v>
                  </c:pt>
                  <c:pt idx="17">
                    <c:v>0</c:v>
                  </c:pt>
                  <c:pt idx="18">
                    <c:v>0</c:v>
                  </c:pt>
                </c:numCache>
              </c:numRef>
            </c:plus>
            <c:minus>
              <c:numRef>
                <c:f>'Māori vs Non-Māori by sex'!$BZ$63:$BZ$81</c:f>
                <c:numCache>
                  <c:formatCode>General</c:formatCode>
                  <c:ptCount val="19"/>
                  <c:pt idx="0">
                    <c:v>1.2000000000000002</c:v>
                  </c:pt>
                  <c:pt idx="1">
                    <c:v>1.3100000000000005</c:v>
                  </c:pt>
                  <c:pt idx="2">
                    <c:v>1.4700000000000006</c:v>
                  </c:pt>
                  <c:pt idx="3">
                    <c:v>1.5</c:v>
                  </c:pt>
                  <c:pt idx="4">
                    <c:v>1.17</c:v>
                  </c:pt>
                  <c:pt idx="5">
                    <c:v>0.95000000000000018</c:v>
                  </c:pt>
                  <c:pt idx="6">
                    <c:v>0.89000000000000057</c:v>
                  </c:pt>
                  <c:pt idx="7">
                    <c:v>0.92999999999999972</c:v>
                  </c:pt>
                  <c:pt idx="8">
                    <c:v>0.91999999999999993</c:v>
                  </c:pt>
                  <c:pt idx="9">
                    <c:v>0.88000000000000078</c:v>
                  </c:pt>
                  <c:pt idx="10">
                    <c:v>0.82000000000000028</c:v>
                  </c:pt>
                  <c:pt idx="11">
                    <c:v>0.78000000000000025</c:v>
                  </c:pt>
                  <c:pt idx="12">
                    <c:v>0.74999999999999911</c:v>
                  </c:pt>
                  <c:pt idx="13">
                    <c:v>0.65000000000000036</c:v>
                  </c:pt>
                  <c:pt idx="14">
                    <c:v>0.55999999999999961</c:v>
                  </c:pt>
                  <c:pt idx="15">
                    <c:v>0.49000000000000021</c:v>
                  </c:pt>
                  <c:pt idx="16">
                    <c:v>0</c:v>
                  </c:pt>
                  <c:pt idx="17">
                    <c:v>0</c:v>
                  </c:pt>
                  <c:pt idx="18">
                    <c:v>0</c:v>
                  </c:pt>
                </c:numCache>
              </c:numRef>
            </c:minus>
            <c:spPr>
              <a:ln w="12700">
                <a:solidFill>
                  <a:schemeClr val="accent6">
                    <a:lumMod val="75000"/>
                  </a:schemeClr>
                </a:solidFill>
              </a:ln>
            </c:spPr>
          </c:errBars>
          <c:cat>
            <c:strRef>
              <c:f>'Māori vs Non-Māori by sex'!$BU$38:$BU$56</c:f>
              <c:strCache>
                <c:ptCount val="19"/>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2013-15</c:v>
                </c:pt>
                <c:pt idx="18">
                  <c:v>2014-16</c:v>
                </c:pt>
              </c:strCache>
            </c:strRef>
          </c:cat>
          <c:val>
            <c:numRef>
              <c:f>'Māori vs Non-Māori by sex'!$BV$63:$BV$81</c:f>
              <c:numCache>
                <c:formatCode>0.00</c:formatCode>
                <c:ptCount val="19"/>
                <c:pt idx="0">
                  <c:v>8.83</c:v>
                </c:pt>
                <c:pt idx="1">
                  <c:v>9.76</c:v>
                </c:pt>
                <c:pt idx="2">
                  <c:v>10.01</c:v>
                </c:pt>
                <c:pt idx="3">
                  <c:v>10.029999999999999</c:v>
                </c:pt>
                <c:pt idx="4">
                  <c:v>8.57</c:v>
                </c:pt>
                <c:pt idx="5">
                  <c:v>7.94</c:v>
                </c:pt>
                <c:pt idx="6">
                  <c:v>7.74</c:v>
                </c:pt>
                <c:pt idx="7">
                  <c:v>8.36</c:v>
                </c:pt>
                <c:pt idx="8">
                  <c:v>8.44</c:v>
                </c:pt>
                <c:pt idx="9">
                  <c:v>8.31</c:v>
                </c:pt>
                <c:pt idx="10">
                  <c:v>7.91</c:v>
                </c:pt>
                <c:pt idx="11">
                  <c:v>8</c:v>
                </c:pt>
                <c:pt idx="12">
                  <c:v>8.19</c:v>
                </c:pt>
                <c:pt idx="13">
                  <c:v>7.4</c:v>
                </c:pt>
                <c:pt idx="14">
                  <c:v>6.46</c:v>
                </c:pt>
                <c:pt idx="15">
                  <c:v>5.59</c:v>
                </c:pt>
                <c:pt idx="16">
                  <c:v>#N/A</c:v>
                </c:pt>
                <c:pt idx="17">
                  <c:v>#N/A</c:v>
                </c:pt>
                <c:pt idx="18">
                  <c:v>#N/A</c:v>
                </c:pt>
              </c:numCache>
            </c:numRef>
          </c:val>
          <c:smooth val="0"/>
          <c:extLst>
            <c:ext xmlns:c16="http://schemas.microsoft.com/office/drawing/2014/chart" uri="{C3380CC4-5D6E-409C-BE32-E72D297353CC}">
              <c16:uniqueId val="{00000001-11B9-4993-AFF1-62CCFA88AC5A}"/>
            </c:ext>
          </c:extLst>
        </c:ser>
        <c:ser>
          <c:idx val="3"/>
          <c:order val="1"/>
          <c:tx>
            <c:strRef>
              <c:f>'Māori vs Non-Māori by sex'!$BS$82</c:f>
              <c:strCache>
                <c:ptCount val="1"/>
                <c:pt idx="0">
                  <c:v>Māori female vs non-Māori female</c:v>
                </c:pt>
              </c:strCache>
            </c:strRef>
          </c:tx>
          <c:spPr>
            <a:ln w="28575">
              <a:solidFill>
                <a:schemeClr val="accent2">
                  <a:lumMod val="75000"/>
                </a:schemeClr>
              </a:solidFill>
            </a:ln>
          </c:spPr>
          <c:marker>
            <c:symbol val="circle"/>
            <c:size val="7"/>
            <c:spPr>
              <a:solidFill>
                <a:schemeClr val="accent2">
                  <a:lumMod val="75000"/>
                </a:schemeClr>
              </a:solidFill>
              <a:ln>
                <a:solidFill>
                  <a:schemeClr val="accent2">
                    <a:lumMod val="75000"/>
                  </a:schemeClr>
                </a:solidFill>
              </a:ln>
            </c:spPr>
          </c:marker>
          <c:errBars>
            <c:errDir val="y"/>
            <c:errBarType val="both"/>
            <c:errValType val="cust"/>
            <c:noEndCap val="0"/>
            <c:plus>
              <c:numRef>
                <c:f>'Māori vs Non-Māori by sex'!$CA$87:$CA$105</c:f>
                <c:numCache>
                  <c:formatCode>General</c:formatCode>
                  <c:ptCount val="19"/>
                  <c:pt idx="0">
                    <c:v>1.5399999999999991</c:v>
                  </c:pt>
                  <c:pt idx="1">
                    <c:v>1.7200000000000006</c:v>
                  </c:pt>
                  <c:pt idx="2">
                    <c:v>2.09</c:v>
                  </c:pt>
                  <c:pt idx="3">
                    <c:v>2.42</c:v>
                  </c:pt>
                  <c:pt idx="4">
                    <c:v>1.6300000000000008</c:v>
                  </c:pt>
                  <c:pt idx="5">
                    <c:v>1.1999999999999993</c:v>
                  </c:pt>
                  <c:pt idx="6">
                    <c:v>1.0999999999999996</c:v>
                  </c:pt>
                  <c:pt idx="7">
                    <c:v>1</c:v>
                  </c:pt>
                  <c:pt idx="8">
                    <c:v>0.94000000000000039</c:v>
                  </c:pt>
                  <c:pt idx="9">
                    <c:v>0.82000000000000028</c:v>
                  </c:pt>
                  <c:pt idx="10">
                    <c:v>0.79</c:v>
                  </c:pt>
                  <c:pt idx="11">
                    <c:v>0.72999999999999954</c:v>
                  </c:pt>
                  <c:pt idx="12">
                    <c:v>0.73999999999999932</c:v>
                  </c:pt>
                  <c:pt idx="13">
                    <c:v>0.69999999999999929</c:v>
                  </c:pt>
                  <c:pt idx="14">
                    <c:v>0.62999999999999989</c:v>
                  </c:pt>
                  <c:pt idx="15">
                    <c:v>0.5600000000000005</c:v>
                  </c:pt>
                  <c:pt idx="16">
                    <c:v>0</c:v>
                  </c:pt>
                  <c:pt idx="17">
                    <c:v>0</c:v>
                  </c:pt>
                  <c:pt idx="18">
                    <c:v>0</c:v>
                  </c:pt>
                </c:numCache>
              </c:numRef>
            </c:plus>
            <c:minus>
              <c:numRef>
                <c:f>'Māori vs Non-Māori by sex'!$BZ$87:$BZ$105</c:f>
                <c:numCache>
                  <c:formatCode>General</c:formatCode>
                  <c:ptCount val="19"/>
                  <c:pt idx="0">
                    <c:v>1.2900000000000009</c:v>
                  </c:pt>
                  <c:pt idx="1">
                    <c:v>1.4499999999999993</c:v>
                  </c:pt>
                  <c:pt idx="2">
                    <c:v>1.7400000000000002</c:v>
                  </c:pt>
                  <c:pt idx="3">
                    <c:v>2</c:v>
                  </c:pt>
                  <c:pt idx="4">
                    <c:v>1.379999999999999</c:v>
                  </c:pt>
                  <c:pt idx="5">
                    <c:v>1.0300000000000002</c:v>
                  </c:pt>
                  <c:pt idx="6">
                    <c:v>0.96000000000000085</c:v>
                  </c:pt>
                  <c:pt idx="7">
                    <c:v>0.87000000000000011</c:v>
                  </c:pt>
                  <c:pt idx="8">
                    <c:v>0.82000000000000028</c:v>
                  </c:pt>
                  <c:pt idx="9">
                    <c:v>0.71</c:v>
                  </c:pt>
                  <c:pt idx="10">
                    <c:v>0.67999999999999972</c:v>
                  </c:pt>
                  <c:pt idx="11">
                    <c:v>0.64000000000000057</c:v>
                  </c:pt>
                  <c:pt idx="12">
                    <c:v>0.66999999999999993</c:v>
                  </c:pt>
                  <c:pt idx="13">
                    <c:v>0.62000000000000011</c:v>
                  </c:pt>
                  <c:pt idx="14">
                    <c:v>0.57000000000000028</c:v>
                  </c:pt>
                  <c:pt idx="15">
                    <c:v>0.5</c:v>
                  </c:pt>
                  <c:pt idx="16">
                    <c:v>0</c:v>
                  </c:pt>
                  <c:pt idx="17">
                    <c:v>0</c:v>
                  </c:pt>
                  <c:pt idx="18">
                    <c:v>0</c:v>
                  </c:pt>
                </c:numCache>
              </c:numRef>
            </c:minus>
            <c:spPr>
              <a:ln>
                <a:solidFill>
                  <a:schemeClr val="accent2">
                    <a:lumMod val="75000"/>
                  </a:schemeClr>
                </a:solidFill>
              </a:ln>
            </c:spPr>
          </c:errBars>
          <c:cat>
            <c:strRef>
              <c:f>'Māori vs Non-Māori by sex'!$BU$38:$BU$56</c:f>
              <c:strCache>
                <c:ptCount val="19"/>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2013-15</c:v>
                </c:pt>
                <c:pt idx="18">
                  <c:v>2014-16</c:v>
                </c:pt>
              </c:strCache>
            </c:strRef>
          </c:cat>
          <c:val>
            <c:numRef>
              <c:f>'Māori vs Non-Māori by sex'!$BV$87:$BV$105</c:f>
              <c:numCache>
                <c:formatCode>0.00</c:formatCode>
                <c:ptCount val="19"/>
                <c:pt idx="0">
                  <c:v>8.4600000000000009</c:v>
                </c:pt>
                <c:pt idx="1">
                  <c:v>9.1999999999999993</c:v>
                </c:pt>
                <c:pt idx="2">
                  <c:v>10.44</c:v>
                </c:pt>
                <c:pt idx="3">
                  <c:v>11.5</c:v>
                </c:pt>
                <c:pt idx="4">
                  <c:v>9.1199999999999992</c:v>
                </c:pt>
                <c:pt idx="5">
                  <c:v>7.57</c:v>
                </c:pt>
                <c:pt idx="6">
                  <c:v>7.48</c:v>
                </c:pt>
                <c:pt idx="7">
                  <c:v>6.78</c:v>
                </c:pt>
                <c:pt idx="8">
                  <c:v>6.5</c:v>
                </c:pt>
                <c:pt idx="9">
                  <c:v>5.59</c:v>
                </c:pt>
                <c:pt idx="10">
                  <c:v>5.47</c:v>
                </c:pt>
                <c:pt idx="11">
                  <c:v>5.53</c:v>
                </c:pt>
                <c:pt idx="12">
                  <c:v>6.36</c:v>
                </c:pt>
                <c:pt idx="13">
                  <c:v>6.15</c:v>
                </c:pt>
                <c:pt idx="14">
                  <c:v>5.73</c:v>
                </c:pt>
                <c:pt idx="15">
                  <c:v>5.05</c:v>
                </c:pt>
                <c:pt idx="16">
                  <c:v>#N/A</c:v>
                </c:pt>
                <c:pt idx="17">
                  <c:v>#N/A</c:v>
                </c:pt>
                <c:pt idx="18">
                  <c:v>#N/A</c:v>
                </c:pt>
              </c:numCache>
            </c:numRef>
          </c:val>
          <c:smooth val="0"/>
          <c:extLst>
            <c:ext xmlns:c16="http://schemas.microsoft.com/office/drawing/2014/chart" uri="{C3380CC4-5D6E-409C-BE32-E72D297353CC}">
              <c16:uniqueId val="{00000002-11B9-4993-AFF1-62CCFA88AC5A}"/>
            </c:ext>
          </c:extLst>
        </c:ser>
        <c:ser>
          <c:idx val="2"/>
          <c:order val="2"/>
          <c:tx>
            <c:v>Ghost</c:v>
          </c:tx>
          <c:spPr>
            <a:ln w="28575" cap="rnd">
              <a:noFill/>
              <a:round/>
            </a:ln>
            <a:effectLst/>
          </c:spPr>
          <c:marker>
            <c:symbol val="none"/>
          </c:marker>
          <c:cat>
            <c:strRef>
              <c:f>'Māori vs Non-Māori by sex'!$BU$38:$BU$56</c:f>
              <c:strCache>
                <c:ptCount val="19"/>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2013-15</c:v>
                </c:pt>
                <c:pt idx="18">
                  <c:v>2014-16</c:v>
                </c:pt>
              </c:strCache>
            </c:strRef>
          </c:cat>
          <c:val>
            <c:numRef>
              <c:f>'Māori vs Non-Māori by sex'!$BX$33:$BX$34</c:f>
              <c:numCache>
                <c:formatCode>0.00</c:formatCode>
                <c:ptCount val="2"/>
                <c:pt idx="0">
                  <c:v>#N/A</c:v>
                </c:pt>
                <c:pt idx="1">
                  <c:v>#N/A</c:v>
                </c:pt>
              </c:numCache>
            </c:numRef>
          </c:val>
          <c:smooth val="0"/>
          <c:extLst>
            <c:ext xmlns:c16="http://schemas.microsoft.com/office/drawing/2014/chart" uri="{C3380CC4-5D6E-409C-BE32-E72D297353CC}">
              <c16:uniqueId val="{00000003-11B9-4993-AFF1-62CCFA88AC5A}"/>
            </c:ext>
          </c:extLst>
        </c:ser>
        <c:ser>
          <c:idx val="1"/>
          <c:order val="3"/>
          <c:tx>
            <c:strRef>
              <c:f>'Māori vs Non-Māori by sex'!$CC$57</c:f>
              <c:strCache>
                <c:ptCount val="1"/>
                <c:pt idx="0">
                  <c:v>Reference (1.00)</c:v>
                </c:pt>
              </c:strCache>
            </c:strRef>
          </c:tx>
          <c:spPr>
            <a:ln>
              <a:solidFill>
                <a:schemeClr val="tx1"/>
              </a:solidFill>
            </a:ln>
          </c:spPr>
          <c:marker>
            <c:symbol val="none"/>
          </c:marker>
          <c:cat>
            <c:strRef>
              <c:f>'Māori vs Non-Māori by sex'!$BU$38:$BU$56</c:f>
              <c:strCache>
                <c:ptCount val="19"/>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2013-15</c:v>
                </c:pt>
                <c:pt idx="18">
                  <c:v>2014-16</c:v>
                </c:pt>
              </c:strCache>
            </c:strRef>
          </c:cat>
          <c:val>
            <c:numRef>
              <c:f>'Māori vs Non-Māori by sex'!$CC$63:$CC$81</c:f>
              <c:numCache>
                <c:formatCode>General</c:formatCode>
                <c:ptCount val="19"/>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numCache>
            </c:numRef>
          </c:val>
          <c:smooth val="0"/>
          <c:extLst>
            <c:ext xmlns:c16="http://schemas.microsoft.com/office/drawing/2014/chart" uri="{C3380CC4-5D6E-409C-BE32-E72D297353CC}">
              <c16:uniqueId val="{00000004-11B9-4993-AFF1-62CCFA88AC5A}"/>
            </c:ext>
          </c:extLst>
        </c:ser>
        <c:dLbls>
          <c:showLegendKey val="0"/>
          <c:showVal val="0"/>
          <c:showCatName val="0"/>
          <c:showSerName val="0"/>
          <c:showPercent val="0"/>
          <c:showBubbleSize val="0"/>
        </c:dLbls>
        <c:marker val="1"/>
        <c:smooth val="0"/>
        <c:axId val="318281488"/>
        <c:axId val="318281880"/>
      </c:lineChart>
      <c:catAx>
        <c:axId val="318281488"/>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27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8281880"/>
        <c:crosses val="autoZero"/>
        <c:auto val="1"/>
        <c:lblAlgn val="ctr"/>
        <c:lblOffset val="100"/>
        <c:tickLblSkip val="1"/>
        <c:noMultiLvlLbl val="0"/>
      </c:catAx>
      <c:valAx>
        <c:axId val="318281880"/>
        <c:scaling>
          <c:orientation val="minMax"/>
        </c:scaling>
        <c:delete val="0"/>
        <c:axPos val="l"/>
        <c:numFmt formatCode="#,##0.0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8281488"/>
        <c:crosses val="autoZero"/>
        <c:crossBetween val="between"/>
      </c:valAx>
      <c:spPr>
        <a:noFill/>
        <a:ln>
          <a:noFill/>
        </a:ln>
        <a:effectLst/>
      </c:spPr>
    </c:plotArea>
    <c:legend>
      <c:legendPos val="b"/>
      <c:legendEntry>
        <c:idx val="2"/>
        <c:delete val="1"/>
      </c:legendEntry>
      <c:layout>
        <c:manualLayout>
          <c:xMode val="edge"/>
          <c:yMode val="edge"/>
          <c:x val="0.25460847626322247"/>
          <c:y val="0.11068582375478928"/>
          <c:w val="0.74539152373677753"/>
          <c:h val="4.9562979262519173E-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trlProps/ctrlProp1.xml><?xml version="1.0" encoding="utf-8"?>
<formControlPr xmlns="http://schemas.microsoft.com/office/spreadsheetml/2009/9/main" objectType="Drop" dropLines="11" dropStyle="combo" dx="16" fmlaLink="$BG$4" fmlaRange="ref!$C$1:$C$11" noThreeD="1" sel="1" val="0"/>
</file>

<file path=xl/ctrlProps/ctrlProp2.xml><?xml version="1.0" encoding="utf-8"?>
<formControlPr xmlns="http://schemas.microsoft.com/office/spreadsheetml/2009/9/main" objectType="Drop" dropLines="11" dropStyle="combo" dx="16" fmlaLink="$BG$4" fmlaRange="ref!$C$1:$C$11" noThreeD="1" sel="1" val="0"/>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350520</xdr:colOff>
          <xdr:row>3</xdr:row>
          <xdr:rowOff>0</xdr:rowOff>
        </xdr:from>
        <xdr:to>
          <xdr:col>13</xdr:col>
          <xdr:colOff>175260</xdr:colOff>
          <xdr:row>3</xdr:row>
          <xdr:rowOff>144780</xdr:rowOff>
        </xdr:to>
        <xdr:sp macro="" textlink="">
          <xdr:nvSpPr>
            <xdr:cNvPr id="12289" name="Drop Down 1" hidden="1">
              <a:extLst>
                <a:ext uri="{63B3BB69-23CF-44E3-9099-C40C66FF867C}">
                  <a14:compatExt spid="_x0000_s12289"/>
                </a:ext>
                <a:ext uri="{FF2B5EF4-FFF2-40B4-BE49-F238E27FC236}">
                  <a16:creationId xmlns:a16="http://schemas.microsoft.com/office/drawing/2014/main" id="{00000000-0008-0000-0100-00000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26669</xdr:colOff>
      <xdr:row>5</xdr:row>
      <xdr:rowOff>62662</xdr:rowOff>
    </xdr:from>
    <xdr:to>
      <xdr:col>14</xdr:col>
      <xdr:colOff>31619</xdr:colOff>
      <xdr:row>30</xdr:row>
      <xdr:rowOff>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484735</xdr:colOff>
      <xdr:row>25</xdr:row>
      <xdr:rowOff>121227</xdr:rowOff>
    </xdr:from>
    <xdr:to>
      <xdr:col>11</xdr:col>
      <xdr:colOff>527164</xdr:colOff>
      <xdr:row>30</xdr:row>
      <xdr:rowOff>86591</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667615" y="4251267"/>
          <a:ext cx="6199389" cy="597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NZ" sz="900">
              <a:solidFill>
                <a:schemeClr val="dk1"/>
              </a:solidFill>
              <a:effectLst/>
              <a:latin typeface="+mn-lt"/>
              <a:ea typeface="+mn-ea"/>
              <a:cs typeface="+mn-cs"/>
            </a:rPr>
            <a:t>Notes: Rates are age standardised to the 2001 Census Māori population.</a:t>
          </a:r>
          <a:endParaRPr lang="en-NZ" sz="900">
            <a:effectLst/>
          </a:endParaRPr>
        </a:p>
        <a:p>
          <a:pPr eaLnBrk="1" fontAlgn="auto" latinLnBrk="0" hangingPunct="1"/>
          <a:r>
            <a:rPr lang="en-NZ" sz="900">
              <a:solidFill>
                <a:schemeClr val="dk1"/>
              </a:solidFill>
              <a:effectLst/>
              <a:latin typeface="+mn-lt"/>
              <a:ea typeface="+mn-ea"/>
              <a:cs typeface="+mn-cs"/>
            </a:rPr>
            <a:t>If the confidence intervals of two rates do not overlap, the difference in rates is said to be statistically significant.</a:t>
          </a:r>
          <a:endParaRPr lang="en-NZ" sz="900">
            <a:effectLst/>
          </a:endParaRPr>
        </a:p>
        <a:p>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Source:</a:t>
          </a:r>
          <a:r>
            <a:rPr lang="en-NZ" sz="900" baseline="0">
              <a:solidFill>
                <a:schemeClr val="dk1"/>
              </a:solidFill>
              <a:effectLst/>
              <a:latin typeface="+mn-lt"/>
              <a:ea typeface="+mn-ea"/>
              <a:cs typeface="+mn-cs"/>
            </a:rPr>
            <a:t> </a:t>
          </a:r>
          <a:r>
            <a:rPr lang="en-NZ" sz="900" b="0" i="0" u="none" strike="noStrike">
              <a:solidFill>
                <a:schemeClr val="dk1"/>
              </a:solidFill>
              <a:effectLst/>
              <a:latin typeface="+mn-lt"/>
              <a:ea typeface="+mn-ea"/>
              <a:cs typeface="+mn-cs"/>
            </a:rPr>
            <a:t>National Minimum Data Set (NMDS), Ministry of Health</a:t>
          </a:r>
          <a:r>
            <a:rPr lang="en-NZ" sz="1100" b="0" i="0" u="none" strike="noStrike">
              <a:solidFill>
                <a:schemeClr val="dk1"/>
              </a:solidFill>
              <a:effectLst/>
              <a:latin typeface="+mn-lt"/>
              <a:ea typeface="+mn-ea"/>
              <a:cs typeface="+mn-cs"/>
            </a:rPr>
            <a:t>.</a:t>
          </a:r>
          <a:r>
            <a:rPr lang="en-NZ" sz="900"/>
            <a:t> </a:t>
          </a:r>
          <a:endParaRPr lang="en-NZ" sz="1000"/>
        </a:p>
      </xdr:txBody>
    </xdr:sp>
    <xdr:clientData/>
  </xdr:twoCellAnchor>
  <xdr:twoCellAnchor>
    <xdr:from>
      <xdr:col>15</xdr:col>
      <xdr:colOff>285750</xdr:colOff>
      <xdr:row>5</xdr:row>
      <xdr:rowOff>62662</xdr:rowOff>
    </xdr:from>
    <xdr:to>
      <xdr:col>26</xdr:col>
      <xdr:colOff>233550</xdr:colOff>
      <xdr:row>30</xdr:row>
      <xdr:rowOff>1912</xdr:rowOff>
    </xdr:to>
    <xdr:graphicFrame macro="">
      <xdr:nvGraphicFramePr>
        <xdr:cNvPr id="18" name="Chart 17">
          <a:extLst>
            <a:ext uri="{FF2B5EF4-FFF2-40B4-BE49-F238E27FC236}">
              <a16:creationId xmlns:a16="http://schemas.microsoft.com/office/drawing/2014/main" id="{00000000-0008-0000-01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0.0121</cdr:y>
    </cdr:from>
    <cdr:to>
      <cdr:x>0.96339</cdr:x>
      <cdr:y>0.07934</cdr:y>
    </cdr:to>
    <cdr:sp macro="" textlink="'Māori vs Non-Māori'!$BG$10">
      <cdr:nvSpPr>
        <cdr:cNvPr id="11" name="TextBox 10"/>
        <cdr:cNvSpPr txBox="1"/>
      </cdr:nvSpPr>
      <cdr:spPr>
        <a:xfrm xmlns:a="http://schemas.openxmlformats.org/drawingml/2006/main">
          <a:off x="0" y="44190"/>
          <a:ext cx="5895976" cy="2455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3C18DE2A-116B-4666-8DB3-1893AC46C888}" type="TxLink">
            <a:rPr lang="en-US" sz="1000" b="1" i="0" u="none" strike="noStrike">
              <a:solidFill>
                <a:srgbClr val="000000"/>
              </a:solidFill>
              <a:latin typeface="Arial"/>
              <a:cs typeface="Arial"/>
            </a:rPr>
            <a:pPr/>
            <a:t>Renal failure with concurrent diabetes, 15+ years</a:t>
          </a:fld>
          <a:endParaRPr lang="en-NZ" sz="1100" b="1"/>
        </a:p>
      </cdr:txBody>
    </cdr:sp>
  </cdr:relSizeAnchor>
  <cdr:relSizeAnchor xmlns:cdr="http://schemas.openxmlformats.org/drawingml/2006/chartDrawing">
    <cdr:from>
      <cdr:x>0</cdr:x>
      <cdr:y>0.06765</cdr:y>
    </cdr:from>
    <cdr:to>
      <cdr:x>0.60699</cdr:x>
      <cdr:y>0.14454</cdr:y>
    </cdr:to>
    <cdr:sp macro="" textlink="'Māori vs Non-Māori'!$BG$8">
      <cdr:nvSpPr>
        <cdr:cNvPr id="12" name="TextBox 11"/>
        <cdr:cNvSpPr txBox="1"/>
      </cdr:nvSpPr>
      <cdr:spPr>
        <a:xfrm xmlns:a="http://schemas.openxmlformats.org/drawingml/2006/main">
          <a:off x="0" y="247064"/>
          <a:ext cx="3714751" cy="280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0E18897-9F7A-4F8A-A470-D3CCBB81C49C}"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0.13529</cdr:y>
    </cdr:from>
    <cdr:to>
      <cdr:x>0.42382</cdr:x>
      <cdr:y>0.19882</cdr:y>
    </cdr:to>
    <cdr:sp macro="" textlink="'Māori vs Non-Māori'!$BG$14">
      <cdr:nvSpPr>
        <cdr:cNvPr id="15" name="TextBox 14"/>
        <cdr:cNvSpPr txBox="1"/>
      </cdr:nvSpPr>
      <cdr:spPr>
        <a:xfrm xmlns:a="http://schemas.openxmlformats.org/drawingml/2006/main">
          <a:off x="0" y="506977"/>
          <a:ext cx="2663191" cy="23808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B03BA5F-1E5E-4E65-A690-5E6CE82FB9CC}" type="TxLink">
            <a:rPr lang="en-US" sz="900" b="0" i="0" u="none" strike="noStrike">
              <a:solidFill>
                <a:srgbClr val="000000"/>
              </a:solidFill>
              <a:latin typeface="Arial"/>
              <a:cs typeface="Arial"/>
            </a:rPr>
            <a:pPr/>
            <a:t>Age-standardised rate (events per 100,000)</a:t>
          </a:fld>
          <a:endParaRPr lang="en-NZ" sz="1050"/>
        </a:p>
      </cdr:txBody>
    </cdr:sp>
  </cdr:relSizeAnchor>
  <cdr:relSizeAnchor xmlns:cdr="http://schemas.openxmlformats.org/drawingml/2006/chartDrawing">
    <cdr:from>
      <cdr:x>0</cdr:x>
      <cdr:y>0.90095</cdr:y>
    </cdr:from>
    <cdr:to>
      <cdr:x>0.82059</cdr:x>
      <cdr:y>0.95976</cdr:y>
    </cdr:to>
    <cdr:sp macro="" textlink="'Māori vs Non-Māori'!$BG$16">
      <cdr:nvSpPr>
        <cdr:cNvPr id="16" name="TextBox 15"/>
        <cdr:cNvSpPr txBox="1"/>
      </cdr:nvSpPr>
      <cdr:spPr>
        <a:xfrm xmlns:a="http://schemas.openxmlformats.org/drawingml/2006/main">
          <a:off x="0" y="3290331"/>
          <a:ext cx="5022011" cy="2148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1D26934-2F5F-422B-B12B-8A0DA15F6CC2}" type="TxLink">
            <a:rPr lang="en-US" sz="800" b="0" i="0" u="none" strike="noStrike">
              <a:solidFill>
                <a:srgbClr val="000000"/>
              </a:solidFill>
              <a:latin typeface="Arial"/>
              <a:cs typeface="Arial"/>
            </a:rPr>
            <a:pPr/>
            <a:t> </a:t>
          </a:fld>
          <a:endParaRPr lang="en-NZ" sz="1100"/>
        </a:p>
      </cdr:txBody>
    </cdr:sp>
  </cdr:relSizeAnchor>
</c:userShapes>
</file>

<file path=xl/drawings/drawing3.xml><?xml version="1.0" encoding="utf-8"?>
<c:userShapes xmlns:c="http://schemas.openxmlformats.org/drawingml/2006/chart">
  <cdr:relSizeAnchor xmlns:cdr="http://schemas.openxmlformats.org/drawingml/2006/chartDrawing">
    <cdr:from>
      <cdr:x>0.00467</cdr:x>
      <cdr:y>0.01617</cdr:y>
    </cdr:from>
    <cdr:to>
      <cdr:x>0.97585</cdr:x>
      <cdr:y>0.08712</cdr:y>
    </cdr:to>
    <cdr:sp macro="" textlink="'Māori vs Non-Māori'!$BG$10">
      <cdr:nvSpPr>
        <cdr:cNvPr id="2" name="TextBox 1"/>
        <cdr:cNvSpPr txBox="1"/>
      </cdr:nvSpPr>
      <cdr:spPr>
        <a:xfrm xmlns:a="http://schemas.openxmlformats.org/drawingml/2006/main">
          <a:off x="28579" y="59085"/>
          <a:ext cx="5943595" cy="2592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ECA18C3C-6560-4513-8850-2794E1FE9794}" type="TxLink">
            <a:rPr lang="en-US" sz="1000" b="1" i="0" u="none" strike="noStrike">
              <a:solidFill>
                <a:srgbClr val="000000"/>
              </a:solidFill>
              <a:latin typeface="Arial"/>
              <a:cs typeface="Arial"/>
            </a:rPr>
            <a:pPr/>
            <a:t>Renal failure with concurrent diabetes, 15+ years</a:t>
          </a:fld>
          <a:endParaRPr lang="en-NZ" sz="1100" b="1"/>
        </a:p>
      </cdr:txBody>
    </cdr:sp>
  </cdr:relSizeAnchor>
  <cdr:relSizeAnchor xmlns:cdr="http://schemas.openxmlformats.org/drawingml/2006/chartDrawing">
    <cdr:from>
      <cdr:x>0.00156</cdr:x>
      <cdr:y>0.06715</cdr:y>
    </cdr:from>
    <cdr:to>
      <cdr:x>0.45602</cdr:x>
      <cdr:y>0.1377</cdr:y>
    </cdr:to>
    <cdr:sp macro="" textlink="'Māori vs Non-Māori'!$BG$7">
      <cdr:nvSpPr>
        <cdr:cNvPr id="3" name="TextBox 2"/>
        <cdr:cNvSpPr txBox="1"/>
      </cdr:nvSpPr>
      <cdr:spPr>
        <a:xfrm xmlns:a="http://schemas.openxmlformats.org/drawingml/2006/main">
          <a:off x="9525" y="245349"/>
          <a:ext cx="2781300" cy="25781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5BF55FF-24E0-4E8D-B0FF-0E6D26A77AA0}"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0.00623</cdr:x>
      <cdr:y>0.13964</cdr:y>
    </cdr:from>
    <cdr:to>
      <cdr:x>0.26614</cdr:x>
      <cdr:y>0.21608</cdr:y>
    </cdr:to>
    <cdr:sp macro="" textlink="'Māori vs Non-Māori'!$BG$15">
      <cdr:nvSpPr>
        <cdr:cNvPr id="4" name="TextBox 3"/>
        <cdr:cNvSpPr txBox="1"/>
      </cdr:nvSpPr>
      <cdr:spPr>
        <a:xfrm xmlns:a="http://schemas.openxmlformats.org/drawingml/2006/main">
          <a:off x="38100" y="452438"/>
          <a:ext cx="15906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726C85F-9586-42F5-B6F6-5ECAB860DC60}" type="TxLink">
            <a:rPr lang="en-US" sz="1000" b="0" i="0" u="none" strike="noStrike">
              <a:solidFill>
                <a:srgbClr val="000000"/>
              </a:solidFill>
              <a:latin typeface="Arial"/>
              <a:cs typeface="Arial"/>
            </a:rPr>
            <a:pPr/>
            <a:t>Rate ratio</a:t>
          </a:fld>
          <a:endParaRPr lang="en-NZ" sz="1050"/>
        </a:p>
      </cdr:txBody>
    </cdr:sp>
  </cdr:relSizeAnchor>
  <cdr:relSizeAnchor xmlns:cdr="http://schemas.openxmlformats.org/drawingml/2006/chartDrawing">
    <cdr:from>
      <cdr:x>0</cdr:x>
      <cdr:y>0.90327</cdr:y>
    </cdr:from>
    <cdr:to>
      <cdr:x>0.79531</cdr:x>
      <cdr:y>0.97656</cdr:y>
    </cdr:to>
    <cdr:sp macro="" textlink="'Māori vs Non-Māori'!$BG$16">
      <cdr:nvSpPr>
        <cdr:cNvPr id="5" name="TextBox 4"/>
        <cdr:cNvSpPr txBox="1"/>
      </cdr:nvSpPr>
      <cdr:spPr>
        <a:xfrm xmlns:a="http://schemas.openxmlformats.org/drawingml/2006/main">
          <a:off x="0" y="3290890"/>
          <a:ext cx="4867275" cy="2670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7930115-5E53-4C6E-B24C-AE71FCB06A7E}" type="TxLink">
            <a:rPr lang="en-US" sz="8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0.5385</cdr:x>
      <cdr:y>0.95397</cdr:y>
    </cdr:from>
    <cdr:to>
      <cdr:x>0.9883</cdr:x>
      <cdr:y>0.99807</cdr:y>
    </cdr:to>
    <cdr:sp macro="" textlink="">
      <cdr:nvSpPr>
        <cdr:cNvPr id="6" name="TextBox 5"/>
        <cdr:cNvSpPr txBox="1"/>
      </cdr:nvSpPr>
      <cdr:spPr>
        <a:xfrm xmlns:a="http://schemas.openxmlformats.org/drawingml/2006/main">
          <a:off x="3295650" y="3090863"/>
          <a:ext cx="2752725" cy="1428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0.85729</cdr:y>
    </cdr:from>
    <cdr:to>
      <cdr:x>0.95717</cdr:x>
      <cdr:y>1</cdr:y>
    </cdr:to>
    <cdr:sp macro="" textlink="">
      <cdr:nvSpPr>
        <cdr:cNvPr id="7" name="TextBox 6"/>
        <cdr:cNvSpPr txBox="1"/>
      </cdr:nvSpPr>
      <cdr:spPr>
        <a:xfrm xmlns:a="http://schemas.openxmlformats.org/drawingml/2006/main">
          <a:off x="0" y="3184497"/>
          <a:ext cx="5842962" cy="5301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eaLnBrk="1" fontAlgn="auto" latinLnBrk="0" hangingPunct="1"/>
          <a:r>
            <a:rPr lang="en-NZ" sz="900">
              <a:effectLst/>
              <a:latin typeface="+mn-lt"/>
              <a:ea typeface="+mn-ea"/>
              <a:cs typeface="+mn-cs"/>
            </a:rPr>
            <a:t>Notes: Ratios are age standardised to the 2001 Census Māori population.</a:t>
          </a:r>
          <a:endParaRPr lang="en-NZ" sz="900">
            <a:effectLst/>
          </a:endParaRPr>
        </a:p>
        <a:p xmlns:a="http://schemas.openxmlformats.org/drawingml/2006/main">
          <a:pPr eaLnBrk="1" fontAlgn="auto" latinLnBrk="0" hangingPunct="1"/>
          <a:r>
            <a:rPr lang="en-NZ" sz="900">
              <a:effectLst/>
              <a:latin typeface="+mn-lt"/>
              <a:ea typeface="+mn-ea"/>
              <a:cs typeface="+mn-cs"/>
            </a:rPr>
            <a:t>If the confidence interval of the rate ratio does not include the number 1, the ratio is said to be statistically significant.</a:t>
          </a:r>
        </a:p>
        <a:p xmlns:a="http://schemas.openxmlformats.org/drawingml/2006/main">
          <a:pPr eaLnBrk="1" fontAlgn="auto" latinLnBrk="0" hangingPunct="1"/>
          <a:r>
            <a:rPr lang="en-NZ" sz="900"/>
            <a:t>Source: </a:t>
          </a:r>
          <a:r>
            <a:rPr lang="en-NZ" sz="900" baseline="0"/>
            <a:t>National Minimum Data Set (NMDS), Ministry of Health.</a:t>
          </a:r>
          <a:endParaRPr lang="en-NZ" sz="900"/>
        </a:p>
      </cdr:txBody>
    </cdr:sp>
  </cdr:relSizeAnchor>
</c:userShapes>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350520</xdr:colOff>
          <xdr:row>3</xdr:row>
          <xdr:rowOff>0</xdr:rowOff>
        </xdr:from>
        <xdr:to>
          <xdr:col>13</xdr:col>
          <xdr:colOff>68580</xdr:colOff>
          <xdr:row>4</xdr:row>
          <xdr:rowOff>22860</xdr:rowOff>
        </xdr:to>
        <xdr:sp macro="" textlink="">
          <xdr:nvSpPr>
            <xdr:cNvPr id="24577" name="Drop Down 1" hidden="1">
              <a:extLst>
                <a:ext uri="{63B3BB69-23CF-44E3-9099-C40C66FF867C}">
                  <a14:compatExt spid="_x0000_s24577"/>
                </a:ext>
                <a:ext uri="{FF2B5EF4-FFF2-40B4-BE49-F238E27FC236}">
                  <a16:creationId xmlns:a16="http://schemas.microsoft.com/office/drawing/2014/main" id="{00000000-0008-0000-0200-000001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22858</xdr:colOff>
      <xdr:row>5</xdr:row>
      <xdr:rowOff>127431</xdr:rowOff>
    </xdr:from>
    <xdr:to>
      <xdr:col>14</xdr:col>
      <xdr:colOff>251459</xdr:colOff>
      <xdr:row>32</xdr:row>
      <xdr:rowOff>11429</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104774</xdr:colOff>
      <xdr:row>26</xdr:row>
      <xdr:rowOff>76200</xdr:rowOff>
    </xdr:from>
    <xdr:to>
      <xdr:col>11</xdr:col>
      <xdr:colOff>449579</xdr:colOff>
      <xdr:row>30</xdr:row>
      <xdr:rowOff>133351</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790574" y="4312920"/>
          <a:ext cx="5998845" cy="5219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NZ" sz="900">
              <a:solidFill>
                <a:schemeClr val="dk1"/>
              </a:solidFill>
              <a:effectLst/>
              <a:latin typeface="+mn-lt"/>
              <a:ea typeface="+mn-ea"/>
              <a:cs typeface="+mn-cs"/>
            </a:rPr>
            <a:t>Notes: Rates are age standardised to the 2001 Census Māori population.</a:t>
          </a:r>
          <a:endParaRPr lang="en-NZ" sz="900">
            <a:effectLst/>
          </a:endParaRPr>
        </a:p>
        <a:p>
          <a:pPr eaLnBrk="1" fontAlgn="auto" latinLnBrk="0" hangingPunct="1"/>
          <a:r>
            <a:rPr lang="en-NZ" sz="900">
              <a:solidFill>
                <a:schemeClr val="dk1"/>
              </a:solidFill>
              <a:effectLst/>
              <a:latin typeface="+mn-lt"/>
              <a:ea typeface="+mn-ea"/>
              <a:cs typeface="+mn-cs"/>
            </a:rPr>
            <a:t>If the confidence intervals of two rates do not overlap, the difference in rates is said to be statistically significant.</a:t>
          </a:r>
          <a:endParaRPr lang="en-NZ" sz="900">
            <a:effectLst/>
          </a:endParaRPr>
        </a:p>
        <a:p>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Source:</a:t>
          </a:r>
          <a:r>
            <a:rPr lang="en-NZ" sz="900" baseline="0">
              <a:solidFill>
                <a:schemeClr val="dk1"/>
              </a:solidFill>
              <a:effectLst/>
              <a:latin typeface="+mn-lt"/>
              <a:ea typeface="+mn-ea"/>
              <a:cs typeface="+mn-cs"/>
            </a:rPr>
            <a:t> National Minimum Data Set (NMDS), Ministry of Health </a:t>
          </a:r>
          <a:endParaRPr lang="en-NZ" sz="900">
            <a:effectLst/>
          </a:endParaRPr>
        </a:p>
        <a:p>
          <a:endParaRPr lang="en-NZ" sz="1000"/>
        </a:p>
      </xdr:txBody>
    </xdr:sp>
    <xdr:clientData/>
  </xdr:twoCellAnchor>
  <xdr:twoCellAnchor>
    <xdr:from>
      <xdr:col>17</xdr:col>
      <xdr:colOff>19050</xdr:colOff>
      <xdr:row>5</xdr:row>
      <xdr:rowOff>116001</xdr:rowOff>
    </xdr:from>
    <xdr:to>
      <xdr:col>28</xdr:col>
      <xdr:colOff>403860</xdr:colOff>
      <xdr:row>32</xdr:row>
      <xdr:rowOff>38100</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0.0121</cdr:y>
    </cdr:from>
    <cdr:to>
      <cdr:x>0.9525</cdr:x>
      <cdr:y>0.08717</cdr:y>
    </cdr:to>
    <cdr:sp macro="" textlink="'Māori vs Non-Māori by sex'!$BG$10">
      <cdr:nvSpPr>
        <cdr:cNvPr id="11" name="TextBox 10"/>
        <cdr:cNvSpPr txBox="1"/>
      </cdr:nvSpPr>
      <cdr:spPr>
        <a:xfrm xmlns:a="http://schemas.openxmlformats.org/drawingml/2006/main">
          <a:off x="0" y="44190"/>
          <a:ext cx="5829300" cy="27414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3C18DE2A-116B-4666-8DB3-1893AC46C888}" type="TxLink">
            <a:rPr lang="en-US" sz="1000" b="1" i="0" u="none" strike="noStrike">
              <a:solidFill>
                <a:srgbClr val="000000"/>
              </a:solidFill>
              <a:latin typeface="Arial"/>
              <a:cs typeface="Arial"/>
            </a:rPr>
            <a:pPr/>
            <a:t>Renal failure with concurrent diabetes, 15+ years</a:t>
          </a:fld>
          <a:endParaRPr lang="en-NZ" sz="1100" b="1"/>
        </a:p>
      </cdr:txBody>
    </cdr:sp>
  </cdr:relSizeAnchor>
  <cdr:relSizeAnchor xmlns:cdr="http://schemas.openxmlformats.org/drawingml/2006/chartDrawing">
    <cdr:from>
      <cdr:x>0</cdr:x>
      <cdr:y>0.06765</cdr:y>
    </cdr:from>
    <cdr:to>
      <cdr:x>0.60699</cdr:x>
      <cdr:y>0.14454</cdr:y>
    </cdr:to>
    <cdr:sp macro="" textlink="'Māori vs Non-Māori by sex'!$BG$8">
      <cdr:nvSpPr>
        <cdr:cNvPr id="12" name="TextBox 11"/>
        <cdr:cNvSpPr txBox="1"/>
      </cdr:nvSpPr>
      <cdr:spPr>
        <a:xfrm xmlns:a="http://schemas.openxmlformats.org/drawingml/2006/main">
          <a:off x="0" y="247064"/>
          <a:ext cx="3714751" cy="280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0E18897-9F7A-4F8A-A470-D3CCBB81C49C}"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0.13529</cdr:y>
    </cdr:from>
    <cdr:to>
      <cdr:x>0.47446</cdr:x>
      <cdr:y>0.21257</cdr:y>
    </cdr:to>
    <cdr:sp macro="" textlink="'Māori vs Non-Māori by sex'!$BG$14">
      <cdr:nvSpPr>
        <cdr:cNvPr id="15" name="TextBox 14"/>
        <cdr:cNvSpPr txBox="1"/>
      </cdr:nvSpPr>
      <cdr:spPr>
        <a:xfrm xmlns:a="http://schemas.openxmlformats.org/drawingml/2006/main">
          <a:off x="0" y="534811"/>
          <a:ext cx="3680462" cy="30549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B03BA5F-1E5E-4E65-A690-5E6CE82FB9CC}" type="TxLink">
            <a:rPr lang="en-US" sz="900" b="0" i="0" u="none" strike="noStrike">
              <a:solidFill>
                <a:srgbClr val="000000"/>
              </a:solidFill>
              <a:latin typeface="Arial"/>
              <a:cs typeface="Arial"/>
            </a:rPr>
            <a:pPr/>
            <a:t>Age standardised rate (events per 100,000)</a:t>
          </a:fld>
          <a:endParaRPr lang="en-NZ" sz="1050"/>
        </a:p>
      </cdr:txBody>
    </cdr:sp>
  </cdr:relSizeAnchor>
  <cdr:relSizeAnchor xmlns:cdr="http://schemas.openxmlformats.org/drawingml/2006/chartDrawing">
    <cdr:from>
      <cdr:x>0</cdr:x>
      <cdr:y>0.90095</cdr:y>
    </cdr:from>
    <cdr:to>
      <cdr:x>0.82059</cdr:x>
      <cdr:y>0.95976</cdr:y>
    </cdr:to>
    <cdr:sp macro="" textlink="'Māori vs Non-Māori by sex'!$BG$16">
      <cdr:nvSpPr>
        <cdr:cNvPr id="16" name="TextBox 15"/>
        <cdr:cNvSpPr txBox="1"/>
      </cdr:nvSpPr>
      <cdr:spPr>
        <a:xfrm xmlns:a="http://schemas.openxmlformats.org/drawingml/2006/main">
          <a:off x="0" y="3290331"/>
          <a:ext cx="5022011" cy="2148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1D26934-2F5F-422B-B12B-8A0DA15F6CC2}" type="TxLink">
            <a:rPr lang="en-US" sz="800" b="0" i="0" u="none" strike="noStrike">
              <a:solidFill>
                <a:srgbClr val="000000"/>
              </a:solidFill>
              <a:latin typeface="Arial"/>
              <a:cs typeface="Arial"/>
            </a:rPr>
            <a:pPr/>
            <a:t> </a:t>
          </a:fld>
          <a:endParaRPr lang="en-NZ" sz="1100"/>
        </a:p>
      </cdr:txBody>
    </cdr:sp>
  </cdr:relSizeAnchor>
</c:userShapes>
</file>

<file path=xl/drawings/drawing6.xml><?xml version="1.0" encoding="utf-8"?>
<c:userShapes xmlns:c="http://schemas.openxmlformats.org/drawingml/2006/chart">
  <cdr:relSizeAnchor xmlns:cdr="http://schemas.openxmlformats.org/drawingml/2006/chartDrawing">
    <cdr:from>
      <cdr:x>0.00467</cdr:x>
      <cdr:y>0.01617</cdr:y>
    </cdr:from>
    <cdr:to>
      <cdr:x>0.95717</cdr:x>
      <cdr:y>0.09494</cdr:y>
    </cdr:to>
    <cdr:sp macro="" textlink="'Māori vs Non-Māori by sex'!$BG$10">
      <cdr:nvSpPr>
        <cdr:cNvPr id="2" name="TextBox 1"/>
        <cdr:cNvSpPr txBox="1"/>
      </cdr:nvSpPr>
      <cdr:spPr>
        <a:xfrm xmlns:a="http://schemas.openxmlformats.org/drawingml/2006/main">
          <a:off x="28579" y="59085"/>
          <a:ext cx="5829295" cy="28782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ECA18C3C-6560-4513-8850-2794E1FE9794}" type="TxLink">
            <a:rPr lang="en-US" sz="1000" b="1" i="0" u="none" strike="noStrike">
              <a:solidFill>
                <a:srgbClr val="000000"/>
              </a:solidFill>
              <a:latin typeface="Arial"/>
              <a:cs typeface="Arial"/>
            </a:rPr>
            <a:pPr/>
            <a:t>Renal failure with concurrent diabetes, 15+ years</a:t>
          </a:fld>
          <a:endParaRPr lang="en-NZ" sz="1100" b="1"/>
        </a:p>
      </cdr:txBody>
    </cdr:sp>
  </cdr:relSizeAnchor>
  <cdr:relSizeAnchor xmlns:cdr="http://schemas.openxmlformats.org/drawingml/2006/chartDrawing">
    <cdr:from>
      <cdr:x>0.00156</cdr:x>
      <cdr:y>0.06715</cdr:y>
    </cdr:from>
    <cdr:to>
      <cdr:x>0.45602</cdr:x>
      <cdr:y>0.1377</cdr:y>
    </cdr:to>
    <cdr:sp macro="" textlink="'Māori vs Non-Māori by sex'!$BG$7">
      <cdr:nvSpPr>
        <cdr:cNvPr id="3" name="TextBox 2"/>
        <cdr:cNvSpPr txBox="1"/>
      </cdr:nvSpPr>
      <cdr:spPr>
        <a:xfrm xmlns:a="http://schemas.openxmlformats.org/drawingml/2006/main">
          <a:off x="9525" y="245349"/>
          <a:ext cx="2781300" cy="25781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5BF55FF-24E0-4E8D-B0FF-0E6D26A77AA0}"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0.00623</cdr:x>
      <cdr:y>0.13964</cdr:y>
    </cdr:from>
    <cdr:to>
      <cdr:x>0.26614</cdr:x>
      <cdr:y>0.21608</cdr:y>
    </cdr:to>
    <cdr:sp macro="" textlink="'Māori vs Non-Māori by sex'!$BG$15">
      <cdr:nvSpPr>
        <cdr:cNvPr id="4" name="TextBox 3"/>
        <cdr:cNvSpPr txBox="1"/>
      </cdr:nvSpPr>
      <cdr:spPr>
        <a:xfrm xmlns:a="http://schemas.openxmlformats.org/drawingml/2006/main">
          <a:off x="38100" y="452438"/>
          <a:ext cx="15906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726C85F-9586-42F5-B6F6-5ECAB860DC60}" type="TxLink">
            <a:rPr lang="en-US" sz="1000" b="0" i="0" u="none" strike="noStrike">
              <a:solidFill>
                <a:srgbClr val="000000"/>
              </a:solidFill>
              <a:latin typeface="Arial"/>
              <a:cs typeface="Arial"/>
            </a:rPr>
            <a:pPr/>
            <a:t>Rate ratio</a:t>
          </a:fld>
          <a:endParaRPr lang="en-NZ" sz="1050"/>
        </a:p>
      </cdr:txBody>
    </cdr:sp>
  </cdr:relSizeAnchor>
  <cdr:relSizeAnchor xmlns:cdr="http://schemas.openxmlformats.org/drawingml/2006/chartDrawing">
    <cdr:from>
      <cdr:x>0</cdr:x>
      <cdr:y>0.90327</cdr:y>
    </cdr:from>
    <cdr:to>
      <cdr:x>0.79531</cdr:x>
      <cdr:y>0.97656</cdr:y>
    </cdr:to>
    <cdr:sp macro="" textlink="'Māori vs Non-Māori by sex'!$BG$16">
      <cdr:nvSpPr>
        <cdr:cNvPr id="5" name="TextBox 4"/>
        <cdr:cNvSpPr txBox="1"/>
      </cdr:nvSpPr>
      <cdr:spPr>
        <a:xfrm xmlns:a="http://schemas.openxmlformats.org/drawingml/2006/main">
          <a:off x="0" y="3290890"/>
          <a:ext cx="4867275" cy="2670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7930115-5E53-4C6E-B24C-AE71FCB06A7E}" type="TxLink">
            <a:rPr lang="en-US" sz="8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0.5385</cdr:x>
      <cdr:y>0.95397</cdr:y>
    </cdr:from>
    <cdr:to>
      <cdr:x>0.9883</cdr:x>
      <cdr:y>0.99807</cdr:y>
    </cdr:to>
    <cdr:sp macro="" textlink="">
      <cdr:nvSpPr>
        <cdr:cNvPr id="6" name="TextBox 5"/>
        <cdr:cNvSpPr txBox="1"/>
      </cdr:nvSpPr>
      <cdr:spPr>
        <a:xfrm xmlns:a="http://schemas.openxmlformats.org/drawingml/2006/main">
          <a:off x="3295650" y="3090863"/>
          <a:ext cx="2752725" cy="1428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0.85192</cdr:y>
    </cdr:from>
    <cdr:to>
      <cdr:x>0.95717</cdr:x>
      <cdr:y>1</cdr:y>
    </cdr:to>
    <cdr:sp macro="" textlink="">
      <cdr:nvSpPr>
        <cdr:cNvPr id="7" name="TextBox 6"/>
        <cdr:cNvSpPr txBox="1"/>
      </cdr:nvSpPr>
      <cdr:spPr>
        <a:xfrm xmlns:a="http://schemas.openxmlformats.org/drawingml/2006/main">
          <a:off x="0" y="3232989"/>
          <a:ext cx="6423137" cy="5619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eaLnBrk="1" fontAlgn="auto" latinLnBrk="0" hangingPunct="1"/>
          <a:r>
            <a:rPr lang="en-NZ" sz="900">
              <a:effectLst/>
              <a:latin typeface="+mn-lt"/>
              <a:ea typeface="+mn-ea"/>
              <a:cs typeface="+mn-cs"/>
            </a:rPr>
            <a:t>Notes: Ratios are age standardised to the 2001 Census Māori population.</a:t>
          </a:r>
          <a:endParaRPr lang="en-NZ" sz="900">
            <a:effectLst/>
          </a:endParaRPr>
        </a:p>
        <a:p xmlns:a="http://schemas.openxmlformats.org/drawingml/2006/main">
          <a:pPr eaLnBrk="1" fontAlgn="auto" latinLnBrk="0" hangingPunct="1"/>
          <a:r>
            <a:rPr lang="en-NZ" sz="900">
              <a:effectLst/>
              <a:latin typeface="+mn-lt"/>
              <a:ea typeface="+mn-ea"/>
              <a:cs typeface="+mn-cs"/>
            </a:rPr>
            <a:t>If the confidence interval of the rate ratio does not include the number 1, the ratio is said to be statistically significant.</a:t>
          </a:r>
        </a:p>
        <a:p xmlns:a="http://schemas.openxmlformats.org/drawingml/2006/main">
          <a:pPr eaLnBrk="1" fontAlgn="auto" latinLnBrk="0" hangingPunct="1"/>
          <a:r>
            <a:rPr lang="en-NZ" sz="900"/>
            <a:t>Source: National Minimum</a:t>
          </a:r>
          <a:r>
            <a:rPr lang="en-NZ" sz="900" baseline="0"/>
            <a:t> Data Set (NMDS), Ministry of Health </a:t>
          </a:r>
          <a:endParaRPr lang="en-NZ" sz="9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G:\Mortality\Historical%20Mortality\Historical%20Mortality%201948-2014\Analysis\historical_mortality1948-2014_annual%20templateol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ntents"/>
      <sheetName val="Graphs"/>
      <sheetName val="Coding"/>
      <sheetName val="Historic data"/>
      <sheetName val="DataAnnualUpdate"/>
      <sheetName val="Annual update"/>
      <sheetName val="ref"/>
    </sheetNames>
    <sheetDataSet>
      <sheetData sheetId="0"/>
      <sheetData sheetId="1"/>
      <sheetData sheetId="2"/>
      <sheetData sheetId="3"/>
      <sheetData sheetId="4">
        <row r="1">
          <cell r="A1" t="str">
            <v>combo</v>
          </cell>
        </row>
      </sheetData>
      <sheetData sheetId="5">
        <row r="1">
          <cell r="A1" t="str">
            <v>combo</v>
          </cell>
          <cell r="L1" t="str">
            <v>combo</v>
          </cell>
          <cell r="M1" t="str">
            <v>year</v>
          </cell>
          <cell r="N1" t="str">
            <v>type</v>
          </cell>
          <cell r="O1" t="str">
            <v>ethmn</v>
          </cell>
          <cell r="P1" t="str">
            <v>sex</v>
          </cell>
          <cell r="Q1" t="str">
            <v>num</v>
          </cell>
          <cell r="R1" t="str">
            <v>perc</v>
          </cell>
        </row>
        <row r="2">
          <cell r="L2" t="str">
            <v>2010All cancerMaleAllEth</v>
          </cell>
          <cell r="M2">
            <v>2010</v>
          </cell>
          <cell r="N2" t="str">
            <v>All cancer</v>
          </cell>
          <cell r="O2" t="str">
            <v>AllEth</v>
          </cell>
          <cell r="P2" t="str">
            <v>Male</v>
          </cell>
          <cell r="Q2">
            <v>4511</v>
          </cell>
          <cell r="R2">
            <v>52.5</v>
          </cell>
        </row>
        <row r="3">
          <cell r="L3" t="str">
            <v>2010All cancerMaleMaori</v>
          </cell>
          <cell r="M3">
            <v>2010</v>
          </cell>
          <cell r="N3" t="str">
            <v>All cancer</v>
          </cell>
          <cell r="O3" t="str">
            <v>Maori</v>
          </cell>
          <cell r="P3" t="str">
            <v>Male</v>
          </cell>
          <cell r="Q3">
            <v>422</v>
          </cell>
          <cell r="R3">
            <v>48.1</v>
          </cell>
        </row>
        <row r="4">
          <cell r="L4" t="str">
            <v>2010All cancerMaleNon-Maori</v>
          </cell>
          <cell r="M4">
            <v>2010</v>
          </cell>
          <cell r="N4" t="str">
            <v>All cancer</v>
          </cell>
          <cell r="O4" t="str">
            <v>Non-Maori</v>
          </cell>
          <cell r="P4" t="str">
            <v>Male</v>
          </cell>
          <cell r="Q4">
            <v>4089</v>
          </cell>
          <cell r="R4">
            <v>53</v>
          </cell>
        </row>
        <row r="5">
          <cell r="L5" t="str">
            <v>2010All deathsMaleAllEth</v>
          </cell>
          <cell r="M5">
            <v>2010</v>
          </cell>
          <cell r="N5" t="str">
            <v>All deaths</v>
          </cell>
          <cell r="O5" t="str">
            <v>AllEth</v>
          </cell>
          <cell r="P5" t="str">
            <v>Male</v>
          </cell>
          <cell r="Q5">
            <v>14338</v>
          </cell>
          <cell r="R5">
            <v>50.1</v>
          </cell>
        </row>
        <row r="6">
          <cell r="L6" t="str">
            <v>2010All deathsMaleMaori</v>
          </cell>
          <cell r="M6">
            <v>2010</v>
          </cell>
          <cell r="N6" t="str">
            <v>All deaths</v>
          </cell>
          <cell r="O6" t="str">
            <v>Maori</v>
          </cell>
          <cell r="P6" t="str">
            <v>Male</v>
          </cell>
          <cell r="Q6">
            <v>1534</v>
          </cell>
          <cell r="R6">
            <v>53.2</v>
          </cell>
        </row>
        <row r="7">
          <cell r="L7" t="str">
            <v>2010All deathsMaleNon-Maori</v>
          </cell>
          <cell r="M7">
            <v>2010</v>
          </cell>
          <cell r="N7" t="str">
            <v>All deaths</v>
          </cell>
          <cell r="O7" t="str">
            <v>Non-Maori</v>
          </cell>
          <cell r="P7" t="str">
            <v>Male</v>
          </cell>
          <cell r="Q7">
            <v>12804</v>
          </cell>
          <cell r="R7">
            <v>49.7</v>
          </cell>
        </row>
        <row r="8">
          <cell r="L8" t="str">
            <v>2010AssaultMaleAllEth</v>
          </cell>
          <cell r="M8">
            <v>2010</v>
          </cell>
          <cell r="N8" t="str">
            <v>Assault</v>
          </cell>
          <cell r="O8" t="str">
            <v>AllEth</v>
          </cell>
          <cell r="P8" t="str">
            <v>Male</v>
          </cell>
          <cell r="Q8">
            <v>31</v>
          </cell>
          <cell r="R8">
            <v>56.4</v>
          </cell>
        </row>
        <row r="9">
          <cell r="L9" t="str">
            <v>2010AssaultMaleMaori</v>
          </cell>
          <cell r="M9">
            <v>2010</v>
          </cell>
          <cell r="N9" t="str">
            <v>Assault</v>
          </cell>
          <cell r="O9" t="str">
            <v>Maori</v>
          </cell>
          <cell r="P9" t="str">
            <v>Male</v>
          </cell>
          <cell r="Q9">
            <v>14</v>
          </cell>
          <cell r="R9">
            <v>70</v>
          </cell>
        </row>
        <row r="10">
          <cell r="L10" t="str">
            <v>2010AssaultMaleNon-Maori</v>
          </cell>
          <cell r="M10">
            <v>2010</v>
          </cell>
          <cell r="N10" t="str">
            <v>Assault</v>
          </cell>
          <cell r="O10" t="str">
            <v>Non-Maori</v>
          </cell>
          <cell r="P10" t="str">
            <v>Male</v>
          </cell>
          <cell r="Q10">
            <v>17</v>
          </cell>
          <cell r="R10">
            <v>48.6</v>
          </cell>
        </row>
        <row r="11">
          <cell r="L11" t="str">
            <v>2010Cerebrovascular diseaseMaleAllEth</v>
          </cell>
          <cell r="M11">
            <v>2010</v>
          </cell>
          <cell r="N11" t="str">
            <v>Cerebrovascular disease</v>
          </cell>
          <cell r="O11" t="str">
            <v>AllEth</v>
          </cell>
          <cell r="P11" t="str">
            <v>Male</v>
          </cell>
          <cell r="Q11">
            <v>945</v>
          </cell>
          <cell r="R11">
            <v>38.299999999999997</v>
          </cell>
        </row>
        <row r="12">
          <cell r="L12" t="str">
            <v>2010Cerebrovascular diseaseMaleMaori</v>
          </cell>
          <cell r="M12">
            <v>2010</v>
          </cell>
          <cell r="N12" t="str">
            <v>Cerebrovascular disease</v>
          </cell>
          <cell r="O12" t="str">
            <v>Maori</v>
          </cell>
          <cell r="P12" t="str">
            <v>Male</v>
          </cell>
          <cell r="Q12">
            <v>58</v>
          </cell>
          <cell r="R12">
            <v>37.200000000000003</v>
          </cell>
        </row>
        <row r="13">
          <cell r="L13" t="str">
            <v>2010Cerebrovascular diseaseMaleNon-Maori</v>
          </cell>
          <cell r="M13">
            <v>2010</v>
          </cell>
          <cell r="N13" t="str">
            <v>Cerebrovascular disease</v>
          </cell>
          <cell r="O13" t="str">
            <v>Non-Maori</v>
          </cell>
          <cell r="P13" t="str">
            <v>Male</v>
          </cell>
          <cell r="Q13">
            <v>887</v>
          </cell>
          <cell r="R13">
            <v>38.4</v>
          </cell>
        </row>
        <row r="14">
          <cell r="L14" t="str">
            <v>2010Cervical cancerMaleAllEth</v>
          </cell>
          <cell r="M14">
            <v>2010</v>
          </cell>
          <cell r="N14" t="str">
            <v>Cervical cancer</v>
          </cell>
          <cell r="O14" t="str">
            <v>AllEth</v>
          </cell>
          <cell r="P14" t="str">
            <v>Male</v>
          </cell>
        </row>
        <row r="15">
          <cell r="L15" t="str">
            <v>2010Cervical cancerMaleMaori</v>
          </cell>
          <cell r="M15">
            <v>2010</v>
          </cell>
          <cell r="N15" t="str">
            <v>Cervical cancer</v>
          </cell>
          <cell r="O15" t="str">
            <v>Maori</v>
          </cell>
          <cell r="P15" t="str">
            <v>Male</v>
          </cell>
        </row>
        <row r="16">
          <cell r="L16" t="str">
            <v>2010Cervical cancerMaleNon-Maori</v>
          </cell>
          <cell r="M16">
            <v>2010</v>
          </cell>
          <cell r="N16" t="str">
            <v>Cervical cancer</v>
          </cell>
          <cell r="O16" t="str">
            <v>Non-Maori</v>
          </cell>
          <cell r="P16" t="str">
            <v>Male</v>
          </cell>
        </row>
        <row r="17">
          <cell r="L17" t="str">
            <v>2010Chronic lower respiratory diseasesMaleAllEth</v>
          </cell>
          <cell r="M17">
            <v>2010</v>
          </cell>
          <cell r="N17" t="str">
            <v>Chronic lower respiratory diseases</v>
          </cell>
          <cell r="O17" t="str">
            <v>AllEth</v>
          </cell>
          <cell r="P17" t="str">
            <v>Male</v>
          </cell>
          <cell r="Q17">
            <v>859</v>
          </cell>
          <cell r="R17">
            <v>51.9</v>
          </cell>
        </row>
        <row r="18">
          <cell r="L18" t="str">
            <v>2010Chronic lower respiratory diseasesMaleMaori</v>
          </cell>
          <cell r="M18">
            <v>2010</v>
          </cell>
          <cell r="N18" t="str">
            <v>Chronic lower respiratory diseases</v>
          </cell>
          <cell r="O18" t="str">
            <v>Maori</v>
          </cell>
          <cell r="P18" t="str">
            <v>Male</v>
          </cell>
          <cell r="Q18">
            <v>95</v>
          </cell>
          <cell r="R18">
            <v>45.9</v>
          </cell>
        </row>
        <row r="19">
          <cell r="L19" t="str">
            <v>2010Chronic lower respiratory diseasesMaleNon-Maori</v>
          </cell>
          <cell r="M19">
            <v>2010</v>
          </cell>
          <cell r="N19" t="str">
            <v>Chronic lower respiratory diseases</v>
          </cell>
          <cell r="O19" t="str">
            <v>Non-Maori</v>
          </cell>
          <cell r="P19" t="str">
            <v>Male</v>
          </cell>
          <cell r="Q19">
            <v>764</v>
          </cell>
          <cell r="R19">
            <v>52.7</v>
          </cell>
        </row>
        <row r="20">
          <cell r="L20" t="str">
            <v>2010Colon, rectum and rectosigmoid junction cancerMaleAllEth</v>
          </cell>
          <cell r="M20">
            <v>2010</v>
          </cell>
          <cell r="N20" t="str">
            <v>Colon, rectum and rectosigmoid junction cancer</v>
          </cell>
          <cell r="O20" t="str">
            <v>AllEth</v>
          </cell>
          <cell r="P20" t="str">
            <v>Male</v>
          </cell>
          <cell r="Q20">
            <v>613</v>
          </cell>
          <cell r="R20">
            <v>51.5</v>
          </cell>
        </row>
        <row r="21">
          <cell r="L21" t="str">
            <v>2010Colon, rectum and rectosigmoid junction cancerMaleMaori</v>
          </cell>
          <cell r="M21">
            <v>2010</v>
          </cell>
          <cell r="N21" t="str">
            <v>Colon, rectum and rectosigmoid junction cancer</v>
          </cell>
          <cell r="O21" t="str">
            <v>Maori</v>
          </cell>
          <cell r="P21" t="str">
            <v>Male</v>
          </cell>
          <cell r="Q21">
            <v>33</v>
          </cell>
          <cell r="R21">
            <v>57.9</v>
          </cell>
        </row>
        <row r="22">
          <cell r="L22" t="str">
            <v>2010Colon, rectum and rectosigmoid junction cancerMaleNon-Maori</v>
          </cell>
          <cell r="M22">
            <v>2010</v>
          </cell>
          <cell r="N22" t="str">
            <v>Colon, rectum and rectosigmoid junction cancer</v>
          </cell>
          <cell r="O22" t="str">
            <v>Non-Maori</v>
          </cell>
          <cell r="P22" t="str">
            <v>Male</v>
          </cell>
          <cell r="Q22">
            <v>580</v>
          </cell>
          <cell r="R22">
            <v>51.2</v>
          </cell>
        </row>
        <row r="23">
          <cell r="L23" t="str">
            <v>2010Diabetes mellitusMaleAllEth</v>
          </cell>
          <cell r="M23">
            <v>2010</v>
          </cell>
          <cell r="N23" t="str">
            <v>Diabetes mellitus</v>
          </cell>
          <cell r="O23" t="str">
            <v>AllEth</v>
          </cell>
          <cell r="P23" t="str">
            <v>Male</v>
          </cell>
          <cell r="Q23">
            <v>391</v>
          </cell>
          <cell r="R23">
            <v>50.9</v>
          </cell>
        </row>
        <row r="24">
          <cell r="L24" t="str">
            <v>2010Diabetes mellitusMaleMaori</v>
          </cell>
          <cell r="M24">
            <v>2010</v>
          </cell>
          <cell r="N24" t="str">
            <v>Diabetes mellitus</v>
          </cell>
          <cell r="O24" t="str">
            <v>Maori</v>
          </cell>
          <cell r="P24" t="str">
            <v>Male</v>
          </cell>
          <cell r="Q24">
            <v>82</v>
          </cell>
          <cell r="R24">
            <v>48.2</v>
          </cell>
        </row>
        <row r="25">
          <cell r="L25" t="str">
            <v>2010Diabetes mellitusMaleNon-Maori</v>
          </cell>
          <cell r="M25">
            <v>2010</v>
          </cell>
          <cell r="N25" t="str">
            <v>Diabetes mellitus</v>
          </cell>
          <cell r="O25" t="str">
            <v>Non-Maori</v>
          </cell>
          <cell r="P25" t="str">
            <v>Male</v>
          </cell>
          <cell r="Q25">
            <v>309</v>
          </cell>
          <cell r="R25">
            <v>51.7</v>
          </cell>
        </row>
        <row r="26">
          <cell r="L26" t="str">
            <v>2010Diseases of the circulatory systemMaleAllEth</v>
          </cell>
          <cell r="M26">
            <v>2010</v>
          </cell>
          <cell r="N26" t="str">
            <v>Diseases of the circulatory system</v>
          </cell>
          <cell r="O26" t="str">
            <v>AllEth</v>
          </cell>
          <cell r="P26" t="str">
            <v>Male</v>
          </cell>
          <cell r="Q26">
            <v>4877</v>
          </cell>
          <cell r="R26">
            <v>47.9</v>
          </cell>
        </row>
        <row r="27">
          <cell r="L27" t="str">
            <v>2010Diseases of the circulatory systemMaleMaori</v>
          </cell>
          <cell r="M27">
            <v>2010</v>
          </cell>
          <cell r="N27" t="str">
            <v>Diseases of the circulatory system</v>
          </cell>
          <cell r="O27" t="str">
            <v>Maori</v>
          </cell>
          <cell r="P27" t="str">
            <v>Male</v>
          </cell>
          <cell r="Q27">
            <v>452</v>
          </cell>
          <cell r="R27">
            <v>53.6</v>
          </cell>
        </row>
        <row r="28">
          <cell r="L28" t="str">
            <v>2010Diseases of the circulatory systemMaleNon-Maori</v>
          </cell>
          <cell r="M28">
            <v>2010</v>
          </cell>
          <cell r="N28" t="str">
            <v>Diseases of the circulatory system</v>
          </cell>
          <cell r="O28" t="str">
            <v>Non-Maori</v>
          </cell>
          <cell r="P28" t="str">
            <v>Male</v>
          </cell>
          <cell r="Q28">
            <v>4425</v>
          </cell>
          <cell r="R28">
            <v>47.4</v>
          </cell>
        </row>
        <row r="29">
          <cell r="L29" t="str">
            <v>2010Diseases of the respiratory systemMaleAllEth</v>
          </cell>
          <cell r="M29">
            <v>2010</v>
          </cell>
          <cell r="N29" t="str">
            <v>Diseases of the respiratory system</v>
          </cell>
          <cell r="O29" t="str">
            <v>AllEth</v>
          </cell>
          <cell r="P29" t="str">
            <v>Male</v>
          </cell>
          <cell r="Q29">
            <v>1243</v>
          </cell>
          <cell r="R29">
            <v>50.6</v>
          </cell>
        </row>
        <row r="30">
          <cell r="L30" t="str">
            <v>2010Diseases of the respiratory systemMaleMaori</v>
          </cell>
          <cell r="M30">
            <v>2010</v>
          </cell>
          <cell r="N30" t="str">
            <v>Diseases of the respiratory system</v>
          </cell>
          <cell r="O30" t="str">
            <v>Maori</v>
          </cell>
          <cell r="P30" t="str">
            <v>Male</v>
          </cell>
          <cell r="Q30">
            <v>119</v>
          </cell>
          <cell r="R30">
            <v>48.6</v>
          </cell>
        </row>
        <row r="31">
          <cell r="L31" t="str">
            <v>2010Diseases of the respiratory systemMaleNon-Maori</v>
          </cell>
          <cell r="M31">
            <v>2010</v>
          </cell>
          <cell r="N31" t="str">
            <v>Diseases of the respiratory system</v>
          </cell>
          <cell r="O31" t="str">
            <v>Non-Maori</v>
          </cell>
          <cell r="P31" t="str">
            <v>Male</v>
          </cell>
          <cell r="Q31">
            <v>1124</v>
          </cell>
          <cell r="R31">
            <v>50.8</v>
          </cell>
        </row>
        <row r="32">
          <cell r="L32" t="str">
            <v>2010External causes of morbidity and mortalityMaleAllEth</v>
          </cell>
          <cell r="M32">
            <v>2010</v>
          </cell>
          <cell r="N32" t="str">
            <v>External causes of morbidity and mortality</v>
          </cell>
          <cell r="O32" t="str">
            <v>AllEth</v>
          </cell>
          <cell r="P32" t="str">
            <v>Male</v>
          </cell>
          <cell r="Q32">
            <v>1221</v>
          </cell>
          <cell r="R32">
            <v>62.5</v>
          </cell>
        </row>
        <row r="33">
          <cell r="L33" t="str">
            <v>2010External causes of morbidity and mortalityMaleMaori</v>
          </cell>
          <cell r="M33">
            <v>2010</v>
          </cell>
          <cell r="N33" t="str">
            <v>External causes of morbidity and mortality</v>
          </cell>
          <cell r="O33" t="str">
            <v>Maori</v>
          </cell>
          <cell r="P33" t="str">
            <v>Male</v>
          </cell>
          <cell r="Q33">
            <v>262</v>
          </cell>
          <cell r="R33">
            <v>70.400000000000006</v>
          </cell>
        </row>
        <row r="34">
          <cell r="L34" t="str">
            <v>2010External causes of morbidity and mortalityMaleNon-Maori</v>
          </cell>
          <cell r="M34">
            <v>2010</v>
          </cell>
          <cell r="N34" t="str">
            <v>External causes of morbidity and mortality</v>
          </cell>
          <cell r="O34" t="str">
            <v>Non-Maori</v>
          </cell>
          <cell r="P34" t="str">
            <v>Male</v>
          </cell>
          <cell r="Q34">
            <v>959</v>
          </cell>
          <cell r="R34">
            <v>60.7</v>
          </cell>
        </row>
        <row r="35">
          <cell r="L35" t="str">
            <v>2010Female breast cancerMaleAllEth</v>
          </cell>
          <cell r="M35">
            <v>2010</v>
          </cell>
          <cell r="N35" t="str">
            <v>Female breast cancer</v>
          </cell>
          <cell r="O35" t="str">
            <v>AllEth</v>
          </cell>
          <cell r="P35" t="str">
            <v>Male</v>
          </cell>
        </row>
        <row r="36">
          <cell r="L36" t="str">
            <v>2010Female breast cancerMaleMaori</v>
          </cell>
          <cell r="M36">
            <v>2010</v>
          </cell>
          <cell r="N36" t="str">
            <v>Female breast cancer</v>
          </cell>
          <cell r="O36" t="str">
            <v>Maori</v>
          </cell>
          <cell r="P36" t="str">
            <v>Male</v>
          </cell>
        </row>
        <row r="37">
          <cell r="L37" t="str">
            <v>2010Female breast cancerMaleNon-Maori</v>
          </cell>
          <cell r="M37">
            <v>2010</v>
          </cell>
          <cell r="N37" t="str">
            <v>Female breast cancer</v>
          </cell>
          <cell r="O37" t="str">
            <v>Non-Maori</v>
          </cell>
          <cell r="P37" t="str">
            <v>Male</v>
          </cell>
        </row>
        <row r="38">
          <cell r="L38" t="str">
            <v>2010Influenza and pneumoniaMaleAllEth</v>
          </cell>
          <cell r="M38">
            <v>2010</v>
          </cell>
          <cell r="N38" t="str">
            <v>Influenza and pneumonia</v>
          </cell>
          <cell r="O38" t="str">
            <v>AllEth</v>
          </cell>
          <cell r="P38" t="str">
            <v>Male</v>
          </cell>
          <cell r="Q38">
            <v>207</v>
          </cell>
          <cell r="R38">
            <v>43.3</v>
          </cell>
        </row>
        <row r="39">
          <cell r="L39" t="str">
            <v>2010Influenza and pneumoniaMaleMaori</v>
          </cell>
          <cell r="M39">
            <v>2010</v>
          </cell>
          <cell r="N39" t="str">
            <v>Influenza and pneumonia</v>
          </cell>
          <cell r="O39" t="str">
            <v>Maori</v>
          </cell>
          <cell r="P39" t="str">
            <v>Male</v>
          </cell>
          <cell r="Q39">
            <v>19</v>
          </cell>
          <cell r="R39">
            <v>70.400000000000006</v>
          </cell>
        </row>
        <row r="40">
          <cell r="L40" t="str">
            <v>2010Influenza and pneumoniaMaleNon-Maori</v>
          </cell>
          <cell r="M40">
            <v>2010</v>
          </cell>
          <cell r="N40" t="str">
            <v>Influenza and pneumonia</v>
          </cell>
          <cell r="O40" t="str">
            <v>Non-Maori</v>
          </cell>
          <cell r="P40" t="str">
            <v>Male</v>
          </cell>
          <cell r="Q40">
            <v>188</v>
          </cell>
          <cell r="R40">
            <v>41.7</v>
          </cell>
        </row>
        <row r="41">
          <cell r="L41" t="str">
            <v>2010Intentional self-harmMaleAllEth</v>
          </cell>
          <cell r="M41">
            <v>2010</v>
          </cell>
          <cell r="N41" t="str">
            <v>Intentional self-harm</v>
          </cell>
          <cell r="O41" t="str">
            <v>AllEth</v>
          </cell>
          <cell r="P41" t="str">
            <v>Male</v>
          </cell>
          <cell r="Q41">
            <v>387</v>
          </cell>
          <cell r="R41">
            <v>72.5</v>
          </cell>
        </row>
        <row r="42">
          <cell r="L42" t="str">
            <v>2010Intentional self-harmMaleMaori</v>
          </cell>
          <cell r="M42">
            <v>2010</v>
          </cell>
          <cell r="N42" t="str">
            <v>Intentional self-harm</v>
          </cell>
          <cell r="O42" t="str">
            <v>Maori</v>
          </cell>
          <cell r="P42" t="str">
            <v>Male</v>
          </cell>
          <cell r="Q42">
            <v>72</v>
          </cell>
          <cell r="R42">
            <v>70.599999999999994</v>
          </cell>
        </row>
        <row r="43">
          <cell r="L43" t="str">
            <v>2010Intentional self-harmMaleNon-Maori</v>
          </cell>
          <cell r="M43">
            <v>2010</v>
          </cell>
          <cell r="N43" t="str">
            <v>Intentional self-harm</v>
          </cell>
          <cell r="O43" t="str">
            <v>Non-Maori</v>
          </cell>
          <cell r="P43" t="str">
            <v>Male</v>
          </cell>
          <cell r="Q43">
            <v>315</v>
          </cell>
          <cell r="R43">
            <v>72.900000000000006</v>
          </cell>
        </row>
        <row r="44">
          <cell r="L44" t="str">
            <v>2010Ischaemic heart diseaseMaleAllEth</v>
          </cell>
          <cell r="M44">
            <v>2010</v>
          </cell>
          <cell r="N44" t="str">
            <v>Ischaemic heart disease</v>
          </cell>
          <cell r="O44" t="str">
            <v>AllEth</v>
          </cell>
          <cell r="P44" t="str">
            <v>Male</v>
          </cell>
          <cell r="Q44">
            <v>2901</v>
          </cell>
          <cell r="R44">
            <v>53.8</v>
          </cell>
        </row>
        <row r="45">
          <cell r="L45" t="str">
            <v>2010Ischaemic heart diseaseMaleMaori</v>
          </cell>
          <cell r="M45">
            <v>2010</v>
          </cell>
          <cell r="N45" t="str">
            <v>Ischaemic heart disease</v>
          </cell>
          <cell r="O45" t="str">
            <v>Maori</v>
          </cell>
          <cell r="P45" t="str">
            <v>Male</v>
          </cell>
          <cell r="Q45">
            <v>261</v>
          </cell>
          <cell r="R45">
            <v>58.9</v>
          </cell>
        </row>
        <row r="46">
          <cell r="L46" t="str">
            <v>2010Ischaemic heart diseaseMaleNon-Maori</v>
          </cell>
          <cell r="M46">
            <v>2010</v>
          </cell>
          <cell r="N46" t="str">
            <v>Ischaemic heart disease</v>
          </cell>
          <cell r="O46" t="str">
            <v>Non-Maori</v>
          </cell>
          <cell r="P46" t="str">
            <v>Male</v>
          </cell>
          <cell r="Q46">
            <v>2640</v>
          </cell>
          <cell r="R46">
            <v>53.4</v>
          </cell>
        </row>
        <row r="47">
          <cell r="L47" t="str">
            <v>2010Lung cancerMaleAllEth</v>
          </cell>
          <cell r="M47">
            <v>2010</v>
          </cell>
          <cell r="N47" t="str">
            <v>Lung cancer</v>
          </cell>
          <cell r="O47" t="str">
            <v>AllEth</v>
          </cell>
          <cell r="P47" t="str">
            <v>Male</v>
          </cell>
          <cell r="Q47">
            <v>893</v>
          </cell>
          <cell r="R47">
            <v>54.1</v>
          </cell>
        </row>
        <row r="48">
          <cell r="L48" t="str">
            <v>2010Lung cancerMaleMaori</v>
          </cell>
          <cell r="M48">
            <v>2010</v>
          </cell>
          <cell r="N48" t="str">
            <v>Lung cancer</v>
          </cell>
          <cell r="O48" t="str">
            <v>Maori</v>
          </cell>
          <cell r="P48" t="str">
            <v>Male</v>
          </cell>
          <cell r="Q48">
            <v>130</v>
          </cell>
          <cell r="R48">
            <v>43.5</v>
          </cell>
        </row>
        <row r="49">
          <cell r="L49" t="str">
            <v>2010Lung cancerMaleNon-Maori</v>
          </cell>
          <cell r="M49">
            <v>2010</v>
          </cell>
          <cell r="N49" t="str">
            <v>Lung cancer</v>
          </cell>
          <cell r="O49" t="str">
            <v>Non-Maori</v>
          </cell>
          <cell r="P49" t="str">
            <v>Male</v>
          </cell>
          <cell r="Q49">
            <v>763</v>
          </cell>
          <cell r="R49">
            <v>56.5</v>
          </cell>
        </row>
        <row r="50">
          <cell r="L50" t="str">
            <v>2010Melanoma of the skinMaleAllEth</v>
          </cell>
          <cell r="M50">
            <v>2010</v>
          </cell>
          <cell r="N50" t="str">
            <v>Melanoma of the skin</v>
          </cell>
          <cell r="O50" t="str">
            <v>AllEth</v>
          </cell>
          <cell r="P50" t="str">
            <v>Male</v>
          </cell>
          <cell r="Q50">
            <v>199</v>
          </cell>
          <cell r="R50">
            <v>61.4</v>
          </cell>
        </row>
        <row r="51">
          <cell r="L51" t="str">
            <v>2010Melanoma of the skinMaleMaori</v>
          </cell>
          <cell r="M51">
            <v>2010</v>
          </cell>
          <cell r="N51" t="str">
            <v>Melanoma of the skin</v>
          </cell>
          <cell r="O51" t="str">
            <v>Maori</v>
          </cell>
          <cell r="P51" t="str">
            <v>Male</v>
          </cell>
          <cell r="Q51">
            <v>3</v>
          </cell>
          <cell r="R51">
            <v>50</v>
          </cell>
        </row>
        <row r="52">
          <cell r="L52" t="str">
            <v>2010Melanoma of the skinMaleNon-Maori</v>
          </cell>
          <cell r="M52">
            <v>2010</v>
          </cell>
          <cell r="N52" t="str">
            <v>Melanoma of the skin</v>
          </cell>
          <cell r="O52" t="str">
            <v>Non-Maori</v>
          </cell>
          <cell r="P52" t="str">
            <v>Male</v>
          </cell>
          <cell r="Q52">
            <v>196</v>
          </cell>
          <cell r="R52">
            <v>61.6</v>
          </cell>
        </row>
        <row r="53">
          <cell r="L53" t="str">
            <v>2010Motor vehicle accidentsMaleAllEth</v>
          </cell>
          <cell r="M53">
            <v>2010</v>
          </cell>
          <cell r="N53" t="str">
            <v>Motor vehicle accidents</v>
          </cell>
          <cell r="O53" t="str">
            <v>AllEth</v>
          </cell>
          <cell r="P53" t="str">
            <v>Male</v>
          </cell>
          <cell r="Q53">
            <v>293</v>
          </cell>
          <cell r="R53">
            <v>70.8</v>
          </cell>
        </row>
        <row r="54">
          <cell r="L54" t="str">
            <v>2010Motor vehicle accidentsMaleMaori</v>
          </cell>
          <cell r="M54">
            <v>2010</v>
          </cell>
          <cell r="N54" t="str">
            <v>Motor vehicle accidents</v>
          </cell>
          <cell r="O54" t="str">
            <v>Maori</v>
          </cell>
          <cell r="P54" t="str">
            <v>Male</v>
          </cell>
          <cell r="Q54">
            <v>88</v>
          </cell>
          <cell r="R54">
            <v>72.099999999999994</v>
          </cell>
        </row>
        <row r="55">
          <cell r="L55" t="str">
            <v>2010Motor vehicle accidentsMaleNon-Maori</v>
          </cell>
          <cell r="M55">
            <v>2010</v>
          </cell>
          <cell r="N55" t="str">
            <v>Motor vehicle accidents</v>
          </cell>
          <cell r="O55" t="str">
            <v>Non-Maori</v>
          </cell>
          <cell r="P55" t="str">
            <v>Male</v>
          </cell>
          <cell r="Q55">
            <v>205</v>
          </cell>
          <cell r="R55">
            <v>70.2</v>
          </cell>
        </row>
        <row r="56">
          <cell r="L56" t="str">
            <v>2010Other forms of heart diseaseMaleAllEth</v>
          </cell>
          <cell r="M56">
            <v>2010</v>
          </cell>
          <cell r="N56" t="str">
            <v>Other forms of heart disease</v>
          </cell>
          <cell r="O56" t="str">
            <v>AllEth</v>
          </cell>
          <cell r="P56" t="str">
            <v>Male</v>
          </cell>
          <cell r="Q56">
            <v>580</v>
          </cell>
          <cell r="R56">
            <v>44.5</v>
          </cell>
        </row>
        <row r="57">
          <cell r="L57" t="str">
            <v>2010Other forms of heart diseaseMaleMaori</v>
          </cell>
          <cell r="M57">
            <v>2010</v>
          </cell>
          <cell r="N57" t="str">
            <v>Other forms of heart disease</v>
          </cell>
          <cell r="O57" t="str">
            <v>Maori</v>
          </cell>
          <cell r="P57" t="str">
            <v>Male</v>
          </cell>
          <cell r="Q57">
            <v>75</v>
          </cell>
          <cell r="R57">
            <v>56.4</v>
          </cell>
        </row>
        <row r="58">
          <cell r="L58" t="str">
            <v>2010Other forms of heart diseaseMaleNon-Maori</v>
          </cell>
          <cell r="M58">
            <v>2010</v>
          </cell>
          <cell r="N58" t="str">
            <v>Other forms of heart disease</v>
          </cell>
          <cell r="O58" t="str">
            <v>Non-Maori</v>
          </cell>
          <cell r="P58" t="str">
            <v>Male</v>
          </cell>
          <cell r="Q58">
            <v>505</v>
          </cell>
          <cell r="R58">
            <v>43.1</v>
          </cell>
        </row>
        <row r="59">
          <cell r="L59" t="str">
            <v>2010Prostate cancerMaleAllEth</v>
          </cell>
          <cell r="M59">
            <v>2010</v>
          </cell>
          <cell r="N59" t="str">
            <v>Prostate cancer</v>
          </cell>
          <cell r="O59" t="str">
            <v>AllEth</v>
          </cell>
          <cell r="P59" t="str">
            <v>Male</v>
          </cell>
          <cell r="Q59">
            <v>589</v>
          </cell>
          <cell r="R59">
            <v>100</v>
          </cell>
        </row>
        <row r="60">
          <cell r="L60" t="str">
            <v>2010Prostate cancerMaleMaori</v>
          </cell>
          <cell r="M60">
            <v>2010</v>
          </cell>
          <cell r="N60" t="str">
            <v>Prostate cancer</v>
          </cell>
          <cell r="O60" t="str">
            <v>Maori</v>
          </cell>
          <cell r="P60" t="str">
            <v>Male</v>
          </cell>
          <cell r="Q60">
            <v>46</v>
          </cell>
          <cell r="R60">
            <v>100</v>
          </cell>
        </row>
        <row r="61">
          <cell r="L61" t="str">
            <v>2010Prostate cancerMaleNon-Maori</v>
          </cell>
          <cell r="M61">
            <v>2010</v>
          </cell>
          <cell r="N61" t="str">
            <v>Prostate cancer</v>
          </cell>
          <cell r="O61" t="str">
            <v>Non-Maori</v>
          </cell>
          <cell r="P61" t="str">
            <v>Male</v>
          </cell>
          <cell r="Q61">
            <v>543</v>
          </cell>
          <cell r="R61">
            <v>100</v>
          </cell>
        </row>
        <row r="62">
          <cell r="L62" t="str">
            <v>2011All cancerMaleAllEth</v>
          </cell>
          <cell r="M62">
            <v>2011</v>
          </cell>
          <cell r="N62" t="str">
            <v>All cancer</v>
          </cell>
          <cell r="O62" t="str">
            <v>AllEth</v>
          </cell>
          <cell r="P62" t="str">
            <v>Male</v>
          </cell>
          <cell r="Q62">
            <v>4650</v>
          </cell>
          <cell r="R62">
            <v>52.3</v>
          </cell>
        </row>
        <row r="63">
          <cell r="L63" t="str">
            <v>2011All cancerMaleMaori</v>
          </cell>
          <cell r="M63">
            <v>2011</v>
          </cell>
          <cell r="N63" t="str">
            <v>All cancer</v>
          </cell>
          <cell r="O63" t="str">
            <v>Maori</v>
          </cell>
          <cell r="P63" t="str">
            <v>Male</v>
          </cell>
          <cell r="Q63">
            <v>428</v>
          </cell>
          <cell r="R63">
            <v>45.6</v>
          </cell>
        </row>
        <row r="64">
          <cell r="L64" t="str">
            <v>2011All cancerMaleNon-Maori</v>
          </cell>
          <cell r="M64">
            <v>2011</v>
          </cell>
          <cell r="N64" t="str">
            <v>All cancer</v>
          </cell>
          <cell r="O64" t="str">
            <v>Non-Maori</v>
          </cell>
          <cell r="P64" t="str">
            <v>Male</v>
          </cell>
          <cell r="Q64">
            <v>4222</v>
          </cell>
          <cell r="R64">
            <v>53.1</v>
          </cell>
        </row>
        <row r="65">
          <cell r="L65" t="str">
            <v>2011All deathsMaleAllEth</v>
          </cell>
          <cell r="M65">
            <v>2011</v>
          </cell>
          <cell r="N65" t="str">
            <v>All deaths</v>
          </cell>
          <cell r="O65" t="str">
            <v>AllEth</v>
          </cell>
          <cell r="P65" t="str">
            <v>Male</v>
          </cell>
          <cell r="Q65">
            <v>14940</v>
          </cell>
          <cell r="R65">
            <v>49.3</v>
          </cell>
        </row>
        <row r="66">
          <cell r="L66" t="str">
            <v>2011All deathsMaleMaori</v>
          </cell>
          <cell r="M66">
            <v>2011</v>
          </cell>
          <cell r="N66" t="str">
            <v>All deaths</v>
          </cell>
          <cell r="O66" t="str">
            <v>Maori</v>
          </cell>
          <cell r="P66" t="str">
            <v>Male</v>
          </cell>
          <cell r="Q66">
            <v>1568</v>
          </cell>
          <cell r="R66">
            <v>51.8</v>
          </cell>
        </row>
        <row r="67">
          <cell r="L67" t="str">
            <v>2011All deathsMaleNon-Maori</v>
          </cell>
          <cell r="M67">
            <v>2011</v>
          </cell>
          <cell r="N67" t="str">
            <v>All deaths</v>
          </cell>
          <cell r="O67" t="str">
            <v>Non-Maori</v>
          </cell>
          <cell r="P67" t="str">
            <v>Male</v>
          </cell>
          <cell r="Q67">
            <v>13372</v>
          </cell>
          <cell r="R67">
            <v>49.1</v>
          </cell>
        </row>
        <row r="68">
          <cell r="L68" t="str">
            <v>2011AssaultMaleAllEth</v>
          </cell>
          <cell r="M68">
            <v>2011</v>
          </cell>
          <cell r="N68" t="str">
            <v>Assault</v>
          </cell>
          <cell r="O68" t="str">
            <v>AllEth</v>
          </cell>
          <cell r="P68" t="str">
            <v>Male</v>
          </cell>
          <cell r="Q68">
            <v>36</v>
          </cell>
          <cell r="R68">
            <v>66.7</v>
          </cell>
        </row>
        <row r="69">
          <cell r="L69" t="str">
            <v>2011AssaultMaleMaori</v>
          </cell>
          <cell r="M69">
            <v>2011</v>
          </cell>
          <cell r="N69" t="str">
            <v>Assault</v>
          </cell>
          <cell r="O69" t="str">
            <v>Maori</v>
          </cell>
          <cell r="P69" t="str">
            <v>Male</v>
          </cell>
          <cell r="Q69">
            <v>8</v>
          </cell>
          <cell r="R69">
            <v>61.5</v>
          </cell>
        </row>
        <row r="70">
          <cell r="L70" t="str">
            <v>2011AssaultMaleNon-Maori</v>
          </cell>
          <cell r="M70">
            <v>2011</v>
          </cell>
          <cell r="N70" t="str">
            <v>Assault</v>
          </cell>
          <cell r="O70" t="str">
            <v>Non-Maori</v>
          </cell>
          <cell r="P70" t="str">
            <v>Male</v>
          </cell>
          <cell r="Q70">
            <v>28</v>
          </cell>
          <cell r="R70">
            <v>68.3</v>
          </cell>
        </row>
        <row r="71">
          <cell r="L71" t="str">
            <v>2011Cerebrovascular diseaseMaleAllEth</v>
          </cell>
          <cell r="M71">
            <v>2011</v>
          </cell>
          <cell r="N71" t="str">
            <v>Cerebrovascular disease</v>
          </cell>
          <cell r="O71" t="str">
            <v>AllEth</v>
          </cell>
          <cell r="P71" t="str">
            <v>Male</v>
          </cell>
          <cell r="Q71">
            <v>1011</v>
          </cell>
          <cell r="R71">
            <v>38</v>
          </cell>
        </row>
        <row r="72">
          <cell r="L72" t="str">
            <v>2011Cerebrovascular diseaseMaleMaori</v>
          </cell>
          <cell r="M72">
            <v>2011</v>
          </cell>
          <cell r="N72" t="str">
            <v>Cerebrovascular disease</v>
          </cell>
          <cell r="O72" t="str">
            <v>Maori</v>
          </cell>
          <cell r="P72" t="str">
            <v>Male</v>
          </cell>
          <cell r="Q72">
            <v>59</v>
          </cell>
          <cell r="R72">
            <v>40.1</v>
          </cell>
        </row>
        <row r="73">
          <cell r="L73" t="str">
            <v>2011Cerebrovascular diseaseMaleNon-Maori</v>
          </cell>
          <cell r="M73">
            <v>2011</v>
          </cell>
          <cell r="N73" t="str">
            <v>Cerebrovascular disease</v>
          </cell>
          <cell r="O73" t="str">
            <v>Non-Maori</v>
          </cell>
          <cell r="P73" t="str">
            <v>Male</v>
          </cell>
          <cell r="Q73">
            <v>952</v>
          </cell>
          <cell r="R73">
            <v>37.799999999999997</v>
          </cell>
        </row>
        <row r="74">
          <cell r="L74" t="str">
            <v>2011Cervical cancerMaleAllEth</v>
          </cell>
          <cell r="M74">
            <v>2011</v>
          </cell>
          <cell r="N74" t="str">
            <v>Cervical cancer</v>
          </cell>
          <cell r="O74" t="str">
            <v>AllEth</v>
          </cell>
          <cell r="P74" t="str">
            <v>Male</v>
          </cell>
        </row>
        <row r="75">
          <cell r="L75" t="str">
            <v>2011Cervical cancerMaleMaori</v>
          </cell>
          <cell r="M75">
            <v>2011</v>
          </cell>
          <cell r="N75" t="str">
            <v>Cervical cancer</v>
          </cell>
          <cell r="O75" t="str">
            <v>Maori</v>
          </cell>
          <cell r="P75" t="str">
            <v>Male</v>
          </cell>
        </row>
        <row r="76">
          <cell r="L76" t="str">
            <v>2011Cervical cancerMaleNon-Maori</v>
          </cell>
          <cell r="M76">
            <v>2011</v>
          </cell>
          <cell r="N76" t="str">
            <v>Cervical cancer</v>
          </cell>
          <cell r="O76" t="str">
            <v>Non-Maori</v>
          </cell>
          <cell r="P76" t="str">
            <v>Male</v>
          </cell>
        </row>
        <row r="77">
          <cell r="L77" t="str">
            <v>2011Chronic lower respiratory diseasesMaleAllEth</v>
          </cell>
          <cell r="M77">
            <v>2011</v>
          </cell>
          <cell r="N77" t="str">
            <v>Chronic lower respiratory diseases</v>
          </cell>
          <cell r="O77" t="str">
            <v>AllEth</v>
          </cell>
          <cell r="P77" t="str">
            <v>Male</v>
          </cell>
          <cell r="Q77">
            <v>893</v>
          </cell>
          <cell r="R77">
            <v>50.5</v>
          </cell>
        </row>
        <row r="78">
          <cell r="L78" t="str">
            <v>2011Chronic lower respiratory diseasesMaleMaori</v>
          </cell>
          <cell r="M78">
            <v>2011</v>
          </cell>
          <cell r="N78" t="str">
            <v>Chronic lower respiratory diseases</v>
          </cell>
          <cell r="O78" t="str">
            <v>Maori</v>
          </cell>
          <cell r="P78" t="str">
            <v>Male</v>
          </cell>
          <cell r="Q78">
            <v>93</v>
          </cell>
          <cell r="R78">
            <v>41.5</v>
          </cell>
        </row>
        <row r="79">
          <cell r="L79" t="str">
            <v>2011Chronic lower respiratory diseasesMaleNon-Maori</v>
          </cell>
          <cell r="M79">
            <v>2011</v>
          </cell>
          <cell r="N79" t="str">
            <v>Chronic lower respiratory diseases</v>
          </cell>
          <cell r="O79" t="str">
            <v>Non-Maori</v>
          </cell>
          <cell r="P79" t="str">
            <v>Male</v>
          </cell>
          <cell r="Q79">
            <v>800</v>
          </cell>
          <cell r="R79">
            <v>51.8</v>
          </cell>
        </row>
        <row r="80">
          <cell r="L80" t="str">
            <v>2011Colon, rectum and rectosigmoid junction cancerMaleAllEth</v>
          </cell>
          <cell r="M80">
            <v>2011</v>
          </cell>
          <cell r="N80" t="str">
            <v>Colon, rectum and rectosigmoid junction cancer</v>
          </cell>
          <cell r="O80" t="str">
            <v>AllEth</v>
          </cell>
          <cell r="P80" t="str">
            <v>Male</v>
          </cell>
          <cell r="Q80">
            <v>591</v>
          </cell>
          <cell r="R80">
            <v>50.5</v>
          </cell>
        </row>
        <row r="81">
          <cell r="L81" t="str">
            <v>2011Colon, rectum and rectosigmoid junction cancerMaleMaori</v>
          </cell>
          <cell r="M81">
            <v>2011</v>
          </cell>
          <cell r="N81" t="str">
            <v>Colon, rectum and rectosigmoid junction cancer</v>
          </cell>
          <cell r="O81" t="str">
            <v>Maori</v>
          </cell>
          <cell r="P81" t="str">
            <v>Male</v>
          </cell>
          <cell r="Q81">
            <v>44</v>
          </cell>
          <cell r="R81">
            <v>57.9</v>
          </cell>
        </row>
        <row r="82">
          <cell r="L82" t="str">
            <v>2011Colon, rectum and rectosigmoid junction cancerMaleNon-Maori</v>
          </cell>
          <cell r="M82">
            <v>2011</v>
          </cell>
          <cell r="N82" t="str">
            <v>Colon, rectum and rectosigmoid junction cancer</v>
          </cell>
          <cell r="O82" t="str">
            <v>Non-Maori</v>
          </cell>
          <cell r="P82" t="str">
            <v>Male</v>
          </cell>
          <cell r="Q82">
            <v>547</v>
          </cell>
          <cell r="R82">
            <v>50</v>
          </cell>
        </row>
        <row r="83">
          <cell r="L83" t="str">
            <v>2011Diabetes mellitusMaleAllEth</v>
          </cell>
          <cell r="M83">
            <v>2011</v>
          </cell>
          <cell r="N83" t="str">
            <v>Diabetes mellitus</v>
          </cell>
          <cell r="O83" t="str">
            <v>AllEth</v>
          </cell>
          <cell r="P83" t="str">
            <v>Male</v>
          </cell>
          <cell r="Q83">
            <v>438</v>
          </cell>
          <cell r="R83">
            <v>52.5</v>
          </cell>
        </row>
        <row r="84">
          <cell r="L84" t="str">
            <v>2011Diabetes mellitusMaleMaori</v>
          </cell>
          <cell r="M84">
            <v>2011</v>
          </cell>
          <cell r="N84" t="str">
            <v>Diabetes mellitus</v>
          </cell>
          <cell r="O84" t="str">
            <v>Maori</v>
          </cell>
          <cell r="P84" t="str">
            <v>Male</v>
          </cell>
          <cell r="Q84">
            <v>115</v>
          </cell>
          <cell r="R84">
            <v>58.7</v>
          </cell>
        </row>
        <row r="85">
          <cell r="L85" t="str">
            <v>2011Diabetes mellitusMaleNon-Maori</v>
          </cell>
          <cell r="M85">
            <v>2011</v>
          </cell>
          <cell r="N85" t="str">
            <v>Diabetes mellitus</v>
          </cell>
          <cell r="O85" t="str">
            <v>Non-Maori</v>
          </cell>
          <cell r="P85" t="str">
            <v>Male</v>
          </cell>
          <cell r="Q85">
            <v>323</v>
          </cell>
          <cell r="R85">
            <v>50.5</v>
          </cell>
        </row>
        <row r="86">
          <cell r="L86" t="str">
            <v>2011Diseases of the circulatory systemMaleAllEth</v>
          </cell>
          <cell r="M86">
            <v>2011</v>
          </cell>
          <cell r="N86" t="str">
            <v>Diseases of the circulatory system</v>
          </cell>
          <cell r="O86" t="str">
            <v>AllEth</v>
          </cell>
          <cell r="P86" t="str">
            <v>Male</v>
          </cell>
          <cell r="Q86">
            <v>4988</v>
          </cell>
          <cell r="R86">
            <v>47.3</v>
          </cell>
        </row>
        <row r="87">
          <cell r="L87" t="str">
            <v>2011Diseases of the circulatory systemMaleMaori</v>
          </cell>
          <cell r="M87">
            <v>2011</v>
          </cell>
          <cell r="N87" t="str">
            <v>Diseases of the circulatory system</v>
          </cell>
          <cell r="O87" t="str">
            <v>Maori</v>
          </cell>
          <cell r="P87" t="str">
            <v>Male</v>
          </cell>
          <cell r="Q87">
            <v>435</v>
          </cell>
          <cell r="R87">
            <v>50.9</v>
          </cell>
        </row>
        <row r="88">
          <cell r="L88" t="str">
            <v>2011Diseases of the circulatory systemMaleNon-Maori</v>
          </cell>
          <cell r="M88">
            <v>2011</v>
          </cell>
          <cell r="N88" t="str">
            <v>Diseases of the circulatory system</v>
          </cell>
          <cell r="O88" t="str">
            <v>Non-Maori</v>
          </cell>
          <cell r="P88" t="str">
            <v>Male</v>
          </cell>
          <cell r="Q88">
            <v>4553</v>
          </cell>
          <cell r="R88">
            <v>47</v>
          </cell>
        </row>
        <row r="89">
          <cell r="L89" t="str">
            <v>2011Diseases of the respiratory systemMaleAllEth</v>
          </cell>
          <cell r="M89">
            <v>2011</v>
          </cell>
          <cell r="N89" t="str">
            <v>Diseases of the respiratory system</v>
          </cell>
          <cell r="O89" t="str">
            <v>AllEth</v>
          </cell>
          <cell r="P89" t="str">
            <v>Male</v>
          </cell>
          <cell r="Q89">
            <v>1317</v>
          </cell>
          <cell r="R89">
            <v>48.4</v>
          </cell>
        </row>
        <row r="90">
          <cell r="L90" t="str">
            <v>2011Diseases of the respiratory systemMaleMaori</v>
          </cell>
          <cell r="M90">
            <v>2011</v>
          </cell>
          <cell r="N90" t="str">
            <v>Diseases of the respiratory system</v>
          </cell>
          <cell r="O90" t="str">
            <v>Maori</v>
          </cell>
          <cell r="P90" t="str">
            <v>Male</v>
          </cell>
          <cell r="Q90">
            <v>108</v>
          </cell>
          <cell r="R90">
            <v>42.2</v>
          </cell>
        </row>
        <row r="91">
          <cell r="L91" t="str">
            <v>2011Diseases of the respiratory systemMaleNon-Maori</v>
          </cell>
          <cell r="M91">
            <v>2011</v>
          </cell>
          <cell r="N91" t="str">
            <v>Diseases of the respiratory system</v>
          </cell>
          <cell r="O91" t="str">
            <v>Non-Maori</v>
          </cell>
          <cell r="P91" t="str">
            <v>Male</v>
          </cell>
          <cell r="Q91">
            <v>1209</v>
          </cell>
          <cell r="R91">
            <v>49</v>
          </cell>
        </row>
        <row r="92">
          <cell r="L92" t="str">
            <v>2011External causes of morbidity and mortalityMaleAllEth</v>
          </cell>
          <cell r="M92">
            <v>2011</v>
          </cell>
          <cell r="N92" t="str">
            <v>External causes of morbidity and mortality</v>
          </cell>
          <cell r="O92" t="str">
            <v>AllEth</v>
          </cell>
          <cell r="P92" t="str">
            <v>Male</v>
          </cell>
          <cell r="Q92">
            <v>1281</v>
          </cell>
          <cell r="R92">
            <v>63.2</v>
          </cell>
        </row>
        <row r="93">
          <cell r="L93" t="str">
            <v>2011External causes of morbidity and mortalityMaleMaori</v>
          </cell>
          <cell r="M93">
            <v>2011</v>
          </cell>
          <cell r="N93" t="str">
            <v>External causes of morbidity and mortality</v>
          </cell>
          <cell r="O93" t="str">
            <v>Maori</v>
          </cell>
          <cell r="P93" t="str">
            <v>Male</v>
          </cell>
          <cell r="Q93">
            <v>236</v>
          </cell>
          <cell r="R93">
            <v>74</v>
          </cell>
        </row>
        <row r="94">
          <cell r="L94" t="str">
            <v>2011External causes of morbidity and mortalityMaleNon-Maori</v>
          </cell>
          <cell r="M94">
            <v>2011</v>
          </cell>
          <cell r="N94" t="str">
            <v>External causes of morbidity and mortality</v>
          </cell>
          <cell r="O94" t="str">
            <v>Non-Maori</v>
          </cell>
          <cell r="P94" t="str">
            <v>Male</v>
          </cell>
          <cell r="Q94">
            <v>1045</v>
          </cell>
          <cell r="R94">
            <v>61.2</v>
          </cell>
        </row>
        <row r="95">
          <cell r="L95" t="str">
            <v>2011Female breast cancerMaleAllEth</v>
          </cell>
          <cell r="M95">
            <v>2011</v>
          </cell>
          <cell r="N95" t="str">
            <v>Female breast cancer</v>
          </cell>
          <cell r="O95" t="str">
            <v>AllEth</v>
          </cell>
          <cell r="P95" t="str">
            <v>Male</v>
          </cell>
        </row>
        <row r="96">
          <cell r="L96" t="str">
            <v>2011Female breast cancerMaleMaori</v>
          </cell>
          <cell r="M96">
            <v>2011</v>
          </cell>
          <cell r="N96" t="str">
            <v>Female breast cancer</v>
          </cell>
          <cell r="O96" t="str">
            <v>Maori</v>
          </cell>
          <cell r="P96" t="str">
            <v>Male</v>
          </cell>
        </row>
        <row r="97">
          <cell r="L97" t="str">
            <v>2011Female breast cancerMaleNon-Maori</v>
          </cell>
          <cell r="M97">
            <v>2011</v>
          </cell>
          <cell r="N97" t="str">
            <v>Female breast cancer</v>
          </cell>
          <cell r="O97" t="str">
            <v>Non-Maori</v>
          </cell>
          <cell r="P97" t="str">
            <v>Male</v>
          </cell>
        </row>
        <row r="98">
          <cell r="L98" t="str">
            <v>2011Influenza and pneumoniaMaleAllEth</v>
          </cell>
          <cell r="M98">
            <v>2011</v>
          </cell>
          <cell r="N98" t="str">
            <v>Influenza and pneumonia</v>
          </cell>
          <cell r="O98" t="str">
            <v>AllEth</v>
          </cell>
          <cell r="P98" t="str">
            <v>Male</v>
          </cell>
          <cell r="Q98">
            <v>238</v>
          </cell>
          <cell r="R98">
            <v>38.299999999999997</v>
          </cell>
        </row>
        <row r="99">
          <cell r="L99" t="str">
            <v>2011Influenza and pneumoniaMaleMaori</v>
          </cell>
          <cell r="M99">
            <v>2011</v>
          </cell>
          <cell r="N99" t="str">
            <v>Influenza and pneumonia</v>
          </cell>
          <cell r="O99" t="str">
            <v>Maori</v>
          </cell>
          <cell r="P99" t="str">
            <v>Male</v>
          </cell>
          <cell r="Q99">
            <v>10</v>
          </cell>
          <cell r="R99">
            <v>47.6</v>
          </cell>
        </row>
        <row r="100">
          <cell r="L100" t="str">
            <v>2011Influenza and pneumoniaMaleNon-Maori</v>
          </cell>
          <cell r="M100">
            <v>2011</v>
          </cell>
          <cell r="N100" t="str">
            <v>Influenza and pneumonia</v>
          </cell>
          <cell r="O100" t="str">
            <v>Non-Maori</v>
          </cell>
          <cell r="P100" t="str">
            <v>Male</v>
          </cell>
          <cell r="Q100">
            <v>228</v>
          </cell>
          <cell r="R100">
            <v>37.9</v>
          </cell>
        </row>
        <row r="101">
          <cell r="L101" t="str">
            <v>2011Intentional self-harmMaleAllEth</v>
          </cell>
          <cell r="M101">
            <v>2011</v>
          </cell>
          <cell r="N101" t="str">
            <v>Intentional self-harm</v>
          </cell>
          <cell r="O101" t="str">
            <v>AllEth</v>
          </cell>
          <cell r="P101" t="str">
            <v>Male</v>
          </cell>
          <cell r="Q101">
            <v>377</v>
          </cell>
          <cell r="R101">
            <v>76.3</v>
          </cell>
        </row>
        <row r="102">
          <cell r="L102" t="str">
            <v>2011Intentional self-harmMaleMaori</v>
          </cell>
          <cell r="M102">
            <v>2011</v>
          </cell>
          <cell r="N102" t="str">
            <v>Intentional self-harm</v>
          </cell>
          <cell r="O102" t="str">
            <v>Maori</v>
          </cell>
          <cell r="P102" t="str">
            <v>Male</v>
          </cell>
          <cell r="Q102">
            <v>81</v>
          </cell>
          <cell r="R102">
            <v>71.7</v>
          </cell>
        </row>
        <row r="103">
          <cell r="L103" t="str">
            <v>2011Intentional self-harmMaleNon-Maori</v>
          </cell>
          <cell r="M103">
            <v>2011</v>
          </cell>
          <cell r="N103" t="str">
            <v>Intentional self-harm</v>
          </cell>
          <cell r="O103" t="str">
            <v>Non-Maori</v>
          </cell>
          <cell r="P103" t="str">
            <v>Male</v>
          </cell>
          <cell r="Q103">
            <v>296</v>
          </cell>
          <cell r="R103">
            <v>77.7</v>
          </cell>
        </row>
        <row r="104">
          <cell r="L104" t="str">
            <v>2011Ischaemic heart diseaseMaleAllEth</v>
          </cell>
          <cell r="M104">
            <v>2011</v>
          </cell>
          <cell r="N104" t="str">
            <v>Ischaemic heart disease</v>
          </cell>
          <cell r="O104" t="str">
            <v>AllEth</v>
          </cell>
          <cell r="P104" t="str">
            <v>Male</v>
          </cell>
          <cell r="Q104">
            <v>2934</v>
          </cell>
          <cell r="R104">
            <v>53</v>
          </cell>
        </row>
        <row r="105">
          <cell r="L105" t="str">
            <v>2011Ischaemic heart diseaseMaleMaori</v>
          </cell>
          <cell r="M105">
            <v>2011</v>
          </cell>
          <cell r="N105" t="str">
            <v>Ischaemic heart disease</v>
          </cell>
          <cell r="O105" t="str">
            <v>Maori</v>
          </cell>
          <cell r="P105" t="str">
            <v>Male</v>
          </cell>
          <cell r="Q105">
            <v>265</v>
          </cell>
          <cell r="R105">
            <v>56.7</v>
          </cell>
        </row>
        <row r="106">
          <cell r="L106" t="str">
            <v>2011Ischaemic heart diseaseMaleNon-Maori</v>
          </cell>
          <cell r="M106">
            <v>2011</v>
          </cell>
          <cell r="N106" t="str">
            <v>Ischaemic heart disease</v>
          </cell>
          <cell r="O106" t="str">
            <v>Non-Maori</v>
          </cell>
          <cell r="P106" t="str">
            <v>Male</v>
          </cell>
          <cell r="Q106">
            <v>2669</v>
          </cell>
          <cell r="R106">
            <v>52.7</v>
          </cell>
        </row>
        <row r="107">
          <cell r="L107" t="str">
            <v>2011Lung cancerMaleAllEth</v>
          </cell>
          <cell r="M107">
            <v>2011</v>
          </cell>
          <cell r="N107" t="str">
            <v>Lung cancer</v>
          </cell>
          <cell r="O107" t="str">
            <v>AllEth</v>
          </cell>
          <cell r="P107" t="str">
            <v>Male</v>
          </cell>
          <cell r="Q107">
            <v>909</v>
          </cell>
          <cell r="R107">
            <v>54</v>
          </cell>
        </row>
        <row r="108">
          <cell r="L108" t="str">
            <v>2011Lung cancerMaleMaori</v>
          </cell>
          <cell r="M108">
            <v>2011</v>
          </cell>
          <cell r="N108" t="str">
            <v>Lung cancer</v>
          </cell>
          <cell r="O108" t="str">
            <v>Maori</v>
          </cell>
          <cell r="P108" t="str">
            <v>Male</v>
          </cell>
          <cell r="Q108">
            <v>129</v>
          </cell>
          <cell r="R108">
            <v>42.6</v>
          </cell>
        </row>
        <row r="109">
          <cell r="L109" t="str">
            <v>2011Lung cancerMaleNon-Maori</v>
          </cell>
          <cell r="M109">
            <v>2011</v>
          </cell>
          <cell r="N109" t="str">
            <v>Lung cancer</v>
          </cell>
          <cell r="O109" t="str">
            <v>Non-Maori</v>
          </cell>
          <cell r="P109" t="str">
            <v>Male</v>
          </cell>
          <cell r="Q109">
            <v>780</v>
          </cell>
          <cell r="R109">
            <v>56.6</v>
          </cell>
        </row>
        <row r="110">
          <cell r="L110" t="str">
            <v>2011Melanoma of the skinMaleAllEth</v>
          </cell>
          <cell r="M110">
            <v>2011</v>
          </cell>
          <cell r="N110" t="str">
            <v>Melanoma of the skin</v>
          </cell>
          <cell r="O110" t="str">
            <v>AllEth</v>
          </cell>
          <cell r="P110" t="str">
            <v>Male</v>
          </cell>
          <cell r="Q110">
            <v>243</v>
          </cell>
          <cell r="R110">
            <v>67.7</v>
          </cell>
        </row>
        <row r="111">
          <cell r="L111" t="str">
            <v>2011Melanoma of the skinMaleMaori</v>
          </cell>
          <cell r="M111">
            <v>2011</v>
          </cell>
          <cell r="N111" t="str">
            <v>Melanoma of the skin</v>
          </cell>
          <cell r="O111" t="str">
            <v>Maori</v>
          </cell>
          <cell r="P111" t="str">
            <v>Male</v>
          </cell>
          <cell r="Q111">
            <v>3</v>
          </cell>
          <cell r="R111">
            <v>75</v>
          </cell>
        </row>
        <row r="112">
          <cell r="L112" t="str">
            <v>2011Melanoma of the skinMaleNon-Maori</v>
          </cell>
          <cell r="M112">
            <v>2011</v>
          </cell>
          <cell r="N112" t="str">
            <v>Melanoma of the skin</v>
          </cell>
          <cell r="O112" t="str">
            <v>Non-Maori</v>
          </cell>
          <cell r="P112" t="str">
            <v>Male</v>
          </cell>
          <cell r="Q112">
            <v>240</v>
          </cell>
          <cell r="R112">
            <v>67.599999999999994</v>
          </cell>
        </row>
        <row r="113">
          <cell r="L113" t="str">
            <v>2011Motor vehicle accidentsMaleAllEth</v>
          </cell>
          <cell r="M113">
            <v>2011</v>
          </cell>
          <cell r="N113" t="str">
            <v>Motor vehicle accidents</v>
          </cell>
          <cell r="O113" t="str">
            <v>AllEth</v>
          </cell>
          <cell r="P113" t="str">
            <v>Male</v>
          </cell>
          <cell r="Q113">
            <v>221</v>
          </cell>
          <cell r="R113">
            <v>72.5</v>
          </cell>
        </row>
        <row r="114">
          <cell r="L114" t="str">
            <v>2011Motor vehicle accidentsMaleMaori</v>
          </cell>
          <cell r="M114">
            <v>2011</v>
          </cell>
          <cell r="N114" t="str">
            <v>Motor vehicle accidents</v>
          </cell>
          <cell r="O114" t="str">
            <v>Maori</v>
          </cell>
          <cell r="P114" t="str">
            <v>Male</v>
          </cell>
          <cell r="Q114">
            <v>52</v>
          </cell>
          <cell r="R114">
            <v>76.5</v>
          </cell>
        </row>
        <row r="115">
          <cell r="L115" t="str">
            <v>2011Motor vehicle accidentsMaleNon-Maori</v>
          </cell>
          <cell r="M115">
            <v>2011</v>
          </cell>
          <cell r="N115" t="str">
            <v>Motor vehicle accidents</v>
          </cell>
          <cell r="O115" t="str">
            <v>Non-Maori</v>
          </cell>
          <cell r="P115" t="str">
            <v>Male</v>
          </cell>
          <cell r="Q115">
            <v>169</v>
          </cell>
          <cell r="R115">
            <v>71.3</v>
          </cell>
        </row>
        <row r="116">
          <cell r="L116" t="str">
            <v>2011Other forms of heart diseaseMaleAllEth</v>
          </cell>
          <cell r="M116">
            <v>2011</v>
          </cell>
          <cell r="N116" t="str">
            <v>Other forms of heart disease</v>
          </cell>
          <cell r="O116" t="str">
            <v>AllEth</v>
          </cell>
          <cell r="P116" t="str">
            <v>Male</v>
          </cell>
          <cell r="Q116">
            <v>569</v>
          </cell>
          <cell r="R116">
            <v>44.3</v>
          </cell>
        </row>
        <row r="117">
          <cell r="L117" t="str">
            <v>2011Other forms of heart diseaseMaleMaori</v>
          </cell>
          <cell r="M117">
            <v>2011</v>
          </cell>
          <cell r="N117" t="str">
            <v>Other forms of heart disease</v>
          </cell>
          <cell r="O117" t="str">
            <v>Maori</v>
          </cell>
          <cell r="P117" t="str">
            <v>Male</v>
          </cell>
          <cell r="Q117">
            <v>56</v>
          </cell>
          <cell r="R117">
            <v>49.1</v>
          </cell>
        </row>
        <row r="118">
          <cell r="L118" t="str">
            <v>2011Other forms of heart diseaseMaleNon-Maori</v>
          </cell>
          <cell r="M118">
            <v>2011</v>
          </cell>
          <cell r="N118" t="str">
            <v>Other forms of heart disease</v>
          </cell>
          <cell r="O118" t="str">
            <v>Non-Maori</v>
          </cell>
          <cell r="P118" t="str">
            <v>Male</v>
          </cell>
          <cell r="Q118">
            <v>513</v>
          </cell>
          <cell r="R118">
            <v>43.8</v>
          </cell>
        </row>
        <row r="119">
          <cell r="L119" t="str">
            <v>2011Prostate cancerMaleAllEth</v>
          </cell>
          <cell r="M119">
            <v>2011</v>
          </cell>
          <cell r="N119" t="str">
            <v>Prostate cancer</v>
          </cell>
          <cell r="O119" t="str">
            <v>AllEth</v>
          </cell>
          <cell r="P119" t="str">
            <v>Male</v>
          </cell>
          <cell r="Q119">
            <v>585</v>
          </cell>
          <cell r="R119">
            <v>100</v>
          </cell>
        </row>
        <row r="120">
          <cell r="L120" t="str">
            <v>2011Prostate cancerMaleMaori</v>
          </cell>
          <cell r="M120">
            <v>2011</v>
          </cell>
          <cell r="N120" t="str">
            <v>Prostate cancer</v>
          </cell>
          <cell r="O120" t="str">
            <v>Maori</v>
          </cell>
          <cell r="P120" t="str">
            <v>Male</v>
          </cell>
          <cell r="Q120">
            <v>37</v>
          </cell>
          <cell r="R120">
            <v>100</v>
          </cell>
        </row>
        <row r="121">
          <cell r="L121" t="str">
            <v>2011Prostate cancerMaleNon-Maori</v>
          </cell>
          <cell r="M121">
            <v>2011</v>
          </cell>
          <cell r="N121" t="str">
            <v>Prostate cancer</v>
          </cell>
          <cell r="O121" t="str">
            <v>Non-Maori</v>
          </cell>
          <cell r="P121" t="str">
            <v>Male</v>
          </cell>
          <cell r="Q121">
            <v>548</v>
          </cell>
          <cell r="R121">
            <v>100</v>
          </cell>
        </row>
        <row r="122">
          <cell r="L122" t="str">
            <v>2012All cancerMaleAllEth</v>
          </cell>
          <cell r="M122">
            <v>2012</v>
          </cell>
          <cell r="N122" t="str">
            <v>All cancer</v>
          </cell>
          <cell r="O122" t="str">
            <v>AllEth</v>
          </cell>
          <cell r="P122" t="str">
            <v>Male</v>
          </cell>
          <cell r="Q122">
            <v>4733</v>
          </cell>
          <cell r="R122">
            <v>53.2</v>
          </cell>
        </row>
        <row r="123">
          <cell r="L123" t="str">
            <v>2012All cancerMaleMaori</v>
          </cell>
          <cell r="M123">
            <v>2012</v>
          </cell>
          <cell r="N123" t="str">
            <v>All cancer</v>
          </cell>
          <cell r="O123" t="str">
            <v>Maori</v>
          </cell>
          <cell r="P123" t="str">
            <v>Male</v>
          </cell>
          <cell r="Q123">
            <v>440</v>
          </cell>
          <cell r="R123">
            <v>47.1</v>
          </cell>
        </row>
        <row r="124">
          <cell r="L124" t="str">
            <v>2012All cancerMaleNon-Maori</v>
          </cell>
          <cell r="M124">
            <v>2012</v>
          </cell>
          <cell r="N124" t="str">
            <v>All cancer</v>
          </cell>
          <cell r="O124" t="str">
            <v>Non-Maori</v>
          </cell>
          <cell r="P124" t="str">
            <v>Male</v>
          </cell>
          <cell r="Q124">
            <v>4293</v>
          </cell>
          <cell r="R124">
            <v>53.9</v>
          </cell>
        </row>
        <row r="125">
          <cell r="L125" t="str">
            <v>2012All deathsMaleAllEth</v>
          </cell>
          <cell r="M125">
            <v>2012</v>
          </cell>
          <cell r="N125" t="str">
            <v>All deaths</v>
          </cell>
          <cell r="O125" t="str">
            <v>AllEth</v>
          </cell>
          <cell r="P125" t="str">
            <v>Male</v>
          </cell>
          <cell r="Q125">
            <v>15147</v>
          </cell>
          <cell r="R125">
            <v>50</v>
          </cell>
        </row>
        <row r="126">
          <cell r="L126" t="str">
            <v>2012All deathsMaleMaori</v>
          </cell>
          <cell r="M126">
            <v>2012</v>
          </cell>
          <cell r="N126" t="str">
            <v>All deaths</v>
          </cell>
          <cell r="O126" t="str">
            <v>Maori</v>
          </cell>
          <cell r="P126" t="str">
            <v>Male</v>
          </cell>
          <cell r="Q126">
            <v>1643</v>
          </cell>
          <cell r="R126">
            <v>53.6</v>
          </cell>
        </row>
        <row r="127">
          <cell r="L127" t="str">
            <v>2012All deathsMaleNon-Maori</v>
          </cell>
          <cell r="M127">
            <v>2012</v>
          </cell>
          <cell r="N127" t="str">
            <v>All deaths</v>
          </cell>
          <cell r="O127" t="str">
            <v>Non-Maori</v>
          </cell>
          <cell r="P127" t="str">
            <v>Male</v>
          </cell>
          <cell r="Q127">
            <v>13504</v>
          </cell>
          <cell r="R127">
            <v>49.6</v>
          </cell>
        </row>
        <row r="128">
          <cell r="L128" t="str">
            <v>2012AssaultMaleAllEth</v>
          </cell>
          <cell r="M128">
            <v>2012</v>
          </cell>
          <cell r="N128" t="str">
            <v>Assault</v>
          </cell>
          <cell r="O128" t="str">
            <v>AllEth</v>
          </cell>
          <cell r="P128" t="str">
            <v>Male</v>
          </cell>
          <cell r="Q128">
            <v>32</v>
          </cell>
          <cell r="R128">
            <v>56.1</v>
          </cell>
        </row>
        <row r="129">
          <cell r="L129" t="str">
            <v>2012AssaultMaleMaori</v>
          </cell>
          <cell r="M129">
            <v>2012</v>
          </cell>
          <cell r="N129" t="str">
            <v>Assault</v>
          </cell>
          <cell r="O129" t="str">
            <v>Maori</v>
          </cell>
          <cell r="P129" t="str">
            <v>Male</v>
          </cell>
          <cell r="Q129">
            <v>13</v>
          </cell>
          <cell r="R129">
            <v>76.5</v>
          </cell>
        </row>
        <row r="130">
          <cell r="L130" t="str">
            <v>2012AssaultMaleNon-Maori</v>
          </cell>
          <cell r="M130">
            <v>2012</v>
          </cell>
          <cell r="N130" t="str">
            <v>Assault</v>
          </cell>
          <cell r="O130" t="str">
            <v>Non-Maori</v>
          </cell>
          <cell r="P130" t="str">
            <v>Male</v>
          </cell>
          <cell r="Q130">
            <v>19</v>
          </cell>
          <cell r="R130">
            <v>47.5</v>
          </cell>
        </row>
        <row r="131">
          <cell r="L131" t="str">
            <v>2012Cerebrovascular diseaseMaleAllEth</v>
          </cell>
          <cell r="M131">
            <v>2012</v>
          </cell>
          <cell r="N131" t="str">
            <v>Cerebrovascular disease</v>
          </cell>
          <cell r="O131" t="str">
            <v>AllEth</v>
          </cell>
          <cell r="P131" t="str">
            <v>Male</v>
          </cell>
          <cell r="Q131">
            <v>968</v>
          </cell>
          <cell r="R131">
            <v>37.1</v>
          </cell>
        </row>
        <row r="132">
          <cell r="L132" t="str">
            <v>2012Cerebrovascular diseaseMaleMaori</v>
          </cell>
          <cell r="M132">
            <v>2012</v>
          </cell>
          <cell r="N132" t="str">
            <v>Cerebrovascular disease</v>
          </cell>
          <cell r="O132" t="str">
            <v>Maori</v>
          </cell>
          <cell r="P132" t="str">
            <v>Male</v>
          </cell>
          <cell r="Q132">
            <v>59</v>
          </cell>
          <cell r="R132">
            <v>45</v>
          </cell>
        </row>
        <row r="133">
          <cell r="L133" t="str">
            <v>2012Cerebrovascular diseaseMaleNon-Maori</v>
          </cell>
          <cell r="M133">
            <v>2012</v>
          </cell>
          <cell r="N133" t="str">
            <v>Cerebrovascular disease</v>
          </cell>
          <cell r="O133" t="str">
            <v>Non-Maori</v>
          </cell>
          <cell r="P133" t="str">
            <v>Male</v>
          </cell>
          <cell r="Q133">
            <v>909</v>
          </cell>
          <cell r="R133">
            <v>36.700000000000003</v>
          </cell>
        </row>
        <row r="134">
          <cell r="L134" t="str">
            <v>2012Cervical cancerMaleAllEth</v>
          </cell>
          <cell r="M134">
            <v>2012</v>
          </cell>
          <cell r="N134" t="str">
            <v>Cervical cancer</v>
          </cell>
          <cell r="O134" t="str">
            <v>AllEth</v>
          </cell>
          <cell r="P134" t="str">
            <v>Male</v>
          </cell>
        </row>
        <row r="135">
          <cell r="L135" t="str">
            <v>2012Cervical cancerMaleMaori</v>
          </cell>
          <cell r="M135">
            <v>2012</v>
          </cell>
          <cell r="N135" t="str">
            <v>Cervical cancer</v>
          </cell>
          <cell r="O135" t="str">
            <v>Maori</v>
          </cell>
          <cell r="P135" t="str">
            <v>Male</v>
          </cell>
        </row>
        <row r="136">
          <cell r="L136" t="str">
            <v>2012Cervical cancerMaleNon-Maori</v>
          </cell>
          <cell r="M136">
            <v>2012</v>
          </cell>
          <cell r="N136" t="str">
            <v>Cervical cancer</v>
          </cell>
          <cell r="O136" t="str">
            <v>Non-Maori</v>
          </cell>
          <cell r="P136" t="str">
            <v>Male</v>
          </cell>
        </row>
        <row r="137">
          <cell r="L137" t="str">
            <v>2012Chronic lower respiratory diseasesMaleAllEth</v>
          </cell>
          <cell r="M137">
            <v>2012</v>
          </cell>
          <cell r="N137" t="str">
            <v>Chronic lower respiratory diseases</v>
          </cell>
          <cell r="O137" t="str">
            <v>AllEth</v>
          </cell>
          <cell r="P137" t="str">
            <v>Male</v>
          </cell>
          <cell r="Q137">
            <v>851</v>
          </cell>
          <cell r="R137">
            <v>49.6</v>
          </cell>
        </row>
        <row r="138">
          <cell r="L138" t="str">
            <v>2012Chronic lower respiratory diseasesMaleMaori</v>
          </cell>
          <cell r="M138">
            <v>2012</v>
          </cell>
          <cell r="N138" t="str">
            <v>Chronic lower respiratory diseases</v>
          </cell>
          <cell r="O138" t="str">
            <v>Maori</v>
          </cell>
          <cell r="P138" t="str">
            <v>Male</v>
          </cell>
          <cell r="Q138">
            <v>99</v>
          </cell>
          <cell r="R138">
            <v>44.6</v>
          </cell>
        </row>
        <row r="139">
          <cell r="L139" t="str">
            <v>2012Chronic lower respiratory diseasesMaleNon-Maori</v>
          </cell>
          <cell r="M139">
            <v>2012</v>
          </cell>
          <cell r="N139" t="str">
            <v>Chronic lower respiratory diseases</v>
          </cell>
          <cell r="O139" t="str">
            <v>Non-Maori</v>
          </cell>
          <cell r="P139" t="str">
            <v>Male</v>
          </cell>
          <cell r="Q139">
            <v>752</v>
          </cell>
          <cell r="R139">
            <v>50.3</v>
          </cell>
        </row>
        <row r="140">
          <cell r="L140" t="str">
            <v>2012Colon, rectum and rectosigmoid junction cancerMaleAllEth</v>
          </cell>
          <cell r="M140">
            <v>2012</v>
          </cell>
          <cell r="N140" t="str">
            <v>Colon, rectum and rectosigmoid junction cancer</v>
          </cell>
          <cell r="O140" t="str">
            <v>AllEth</v>
          </cell>
          <cell r="P140" t="str">
            <v>Male</v>
          </cell>
          <cell r="Q140">
            <v>652</v>
          </cell>
          <cell r="R140">
            <v>51.7</v>
          </cell>
        </row>
        <row r="141">
          <cell r="L141" t="str">
            <v>2012Colon, rectum and rectosigmoid junction cancerMaleMaori</v>
          </cell>
          <cell r="M141">
            <v>2012</v>
          </cell>
          <cell r="N141" t="str">
            <v>Colon, rectum and rectosigmoid junction cancer</v>
          </cell>
          <cell r="O141" t="str">
            <v>Maori</v>
          </cell>
          <cell r="P141" t="str">
            <v>Male</v>
          </cell>
          <cell r="Q141">
            <v>33</v>
          </cell>
          <cell r="R141">
            <v>54.1</v>
          </cell>
        </row>
        <row r="142">
          <cell r="L142" t="str">
            <v>2012Colon, rectum and rectosigmoid junction cancerMaleNon-Maori</v>
          </cell>
          <cell r="M142">
            <v>2012</v>
          </cell>
          <cell r="N142" t="str">
            <v>Colon, rectum and rectosigmoid junction cancer</v>
          </cell>
          <cell r="O142" t="str">
            <v>Non-Maori</v>
          </cell>
          <cell r="P142" t="str">
            <v>Male</v>
          </cell>
          <cell r="Q142">
            <v>619</v>
          </cell>
          <cell r="R142">
            <v>51.5</v>
          </cell>
        </row>
        <row r="143">
          <cell r="L143" t="str">
            <v>2012Diabetes mellitusMaleAllEth</v>
          </cell>
          <cell r="M143">
            <v>2012</v>
          </cell>
          <cell r="N143" t="str">
            <v>Diabetes mellitus</v>
          </cell>
          <cell r="O143" t="str">
            <v>AllEth</v>
          </cell>
          <cell r="P143" t="str">
            <v>Male</v>
          </cell>
          <cell r="Q143">
            <v>430</v>
          </cell>
          <cell r="R143">
            <v>53.3</v>
          </cell>
        </row>
        <row r="144">
          <cell r="L144" t="str">
            <v>2012Diabetes mellitusMaleMaori</v>
          </cell>
          <cell r="M144">
            <v>2012</v>
          </cell>
          <cell r="N144" t="str">
            <v>Diabetes mellitus</v>
          </cell>
          <cell r="O144" t="str">
            <v>Maori</v>
          </cell>
          <cell r="P144" t="str">
            <v>Male</v>
          </cell>
          <cell r="Q144">
            <v>103</v>
          </cell>
          <cell r="R144">
            <v>55.7</v>
          </cell>
        </row>
        <row r="145">
          <cell r="L145" t="str">
            <v>2012Diabetes mellitusMaleNon-Maori</v>
          </cell>
          <cell r="M145">
            <v>2012</v>
          </cell>
          <cell r="N145" t="str">
            <v>Diabetes mellitus</v>
          </cell>
          <cell r="O145" t="str">
            <v>Non-Maori</v>
          </cell>
          <cell r="P145" t="str">
            <v>Male</v>
          </cell>
          <cell r="Q145">
            <v>327</v>
          </cell>
          <cell r="R145">
            <v>52.6</v>
          </cell>
        </row>
        <row r="146">
          <cell r="L146" t="str">
            <v>2012Diseases of the circulatory systemMaleAllEth</v>
          </cell>
          <cell r="M146">
            <v>2012</v>
          </cell>
          <cell r="N146" t="str">
            <v>Diseases of the circulatory system</v>
          </cell>
          <cell r="O146" t="str">
            <v>AllEth</v>
          </cell>
          <cell r="P146" t="str">
            <v>Male</v>
          </cell>
          <cell r="Q146">
            <v>5022</v>
          </cell>
          <cell r="R146">
            <v>48.5</v>
          </cell>
        </row>
        <row r="147">
          <cell r="L147" t="str">
            <v>2012Diseases of the circulatory systemMaleMaori</v>
          </cell>
          <cell r="M147">
            <v>2012</v>
          </cell>
          <cell r="N147" t="str">
            <v>Diseases of the circulatory system</v>
          </cell>
          <cell r="O147" t="str">
            <v>Maori</v>
          </cell>
          <cell r="P147" t="str">
            <v>Male</v>
          </cell>
          <cell r="Q147">
            <v>491</v>
          </cell>
          <cell r="R147">
            <v>56.2</v>
          </cell>
        </row>
        <row r="148">
          <cell r="L148" t="str">
            <v>2012Diseases of the circulatory systemMaleNon-Maori</v>
          </cell>
          <cell r="M148">
            <v>2012</v>
          </cell>
          <cell r="N148" t="str">
            <v>Diseases of the circulatory system</v>
          </cell>
          <cell r="O148" t="str">
            <v>Non-Maori</v>
          </cell>
          <cell r="P148" t="str">
            <v>Male</v>
          </cell>
          <cell r="Q148">
            <v>4531</v>
          </cell>
          <cell r="R148">
            <v>47.8</v>
          </cell>
        </row>
        <row r="149">
          <cell r="L149" t="str">
            <v>2012Diseases of the respiratory systemMaleAllEth</v>
          </cell>
          <cell r="M149">
            <v>2012</v>
          </cell>
          <cell r="N149" t="str">
            <v>Diseases of the respiratory system</v>
          </cell>
          <cell r="O149" t="str">
            <v>AllEth</v>
          </cell>
          <cell r="P149" t="str">
            <v>Male</v>
          </cell>
          <cell r="Q149">
            <v>1369</v>
          </cell>
          <cell r="R149">
            <v>48.5</v>
          </cell>
        </row>
        <row r="150">
          <cell r="L150" t="str">
            <v>2012Diseases of the respiratory systemMaleMaori</v>
          </cell>
          <cell r="M150">
            <v>2012</v>
          </cell>
          <cell r="N150" t="str">
            <v>Diseases of the respiratory system</v>
          </cell>
          <cell r="O150" t="str">
            <v>Maori</v>
          </cell>
          <cell r="P150" t="str">
            <v>Male</v>
          </cell>
          <cell r="Q150">
            <v>126</v>
          </cell>
          <cell r="R150">
            <v>45.7</v>
          </cell>
        </row>
        <row r="151">
          <cell r="L151" t="str">
            <v>2012Diseases of the respiratory systemMaleNon-Maori</v>
          </cell>
          <cell r="M151">
            <v>2012</v>
          </cell>
          <cell r="N151" t="str">
            <v>Diseases of the respiratory system</v>
          </cell>
          <cell r="O151" t="str">
            <v>Non-Maori</v>
          </cell>
          <cell r="P151" t="str">
            <v>Male</v>
          </cell>
          <cell r="Q151">
            <v>1243</v>
          </cell>
          <cell r="R151">
            <v>48.8</v>
          </cell>
        </row>
        <row r="152">
          <cell r="L152" t="str">
            <v>2012External causes of morbidity and mortalityMaleAllEth</v>
          </cell>
          <cell r="M152">
            <v>2012</v>
          </cell>
          <cell r="N152" t="str">
            <v>External causes of morbidity and mortality</v>
          </cell>
          <cell r="O152" t="str">
            <v>AllEth</v>
          </cell>
          <cell r="P152" t="str">
            <v>Male</v>
          </cell>
          <cell r="Q152">
            <v>1216</v>
          </cell>
          <cell r="R152">
            <v>63.5</v>
          </cell>
        </row>
        <row r="153">
          <cell r="L153" t="str">
            <v>2012External causes of morbidity and mortalityMaleMaori</v>
          </cell>
          <cell r="M153">
            <v>2012</v>
          </cell>
          <cell r="N153" t="str">
            <v>External causes of morbidity and mortality</v>
          </cell>
          <cell r="O153" t="str">
            <v>Maori</v>
          </cell>
          <cell r="P153" t="str">
            <v>Male</v>
          </cell>
          <cell r="Q153">
            <v>243</v>
          </cell>
          <cell r="R153">
            <v>71.099999999999994</v>
          </cell>
        </row>
        <row r="154">
          <cell r="L154" t="str">
            <v>2012External causes of morbidity and mortalityMaleNon-Maori</v>
          </cell>
          <cell r="M154">
            <v>2012</v>
          </cell>
          <cell r="N154" t="str">
            <v>External causes of morbidity and mortality</v>
          </cell>
          <cell r="O154" t="str">
            <v>Non-Maori</v>
          </cell>
          <cell r="P154" t="str">
            <v>Male</v>
          </cell>
          <cell r="Q154">
            <v>973</v>
          </cell>
          <cell r="R154">
            <v>61.8</v>
          </cell>
        </row>
        <row r="155">
          <cell r="L155" t="str">
            <v>2012Female breast cancerMaleAllEth</v>
          </cell>
          <cell r="M155">
            <v>2012</v>
          </cell>
          <cell r="N155" t="str">
            <v>Female breast cancer</v>
          </cell>
          <cell r="O155" t="str">
            <v>AllEth</v>
          </cell>
          <cell r="P155" t="str">
            <v>Male</v>
          </cell>
        </row>
        <row r="156">
          <cell r="L156" t="str">
            <v>2012Female breast cancerMaleMaori</v>
          </cell>
          <cell r="M156">
            <v>2012</v>
          </cell>
          <cell r="N156" t="str">
            <v>Female breast cancer</v>
          </cell>
          <cell r="O156" t="str">
            <v>Maori</v>
          </cell>
          <cell r="P156" t="str">
            <v>Male</v>
          </cell>
        </row>
        <row r="157">
          <cell r="L157" t="str">
            <v>2012Female breast cancerMaleNon-Maori</v>
          </cell>
          <cell r="M157">
            <v>2012</v>
          </cell>
          <cell r="N157" t="str">
            <v>Female breast cancer</v>
          </cell>
          <cell r="O157" t="str">
            <v>Non-Maori</v>
          </cell>
          <cell r="P157" t="str">
            <v>Male</v>
          </cell>
        </row>
        <row r="158">
          <cell r="L158" t="str">
            <v>2012Influenza and pneumoniaMaleAllEth</v>
          </cell>
          <cell r="M158">
            <v>2012</v>
          </cell>
          <cell r="N158" t="str">
            <v>Influenza and pneumonia</v>
          </cell>
          <cell r="O158" t="str">
            <v>AllEth</v>
          </cell>
          <cell r="P158" t="str">
            <v>Male</v>
          </cell>
          <cell r="Q158">
            <v>301</v>
          </cell>
          <cell r="R158">
            <v>41.8</v>
          </cell>
        </row>
        <row r="159">
          <cell r="L159" t="str">
            <v>2012Influenza and pneumoniaMaleMaori</v>
          </cell>
          <cell r="M159">
            <v>2012</v>
          </cell>
          <cell r="N159" t="str">
            <v>Influenza and pneumonia</v>
          </cell>
          <cell r="O159" t="str">
            <v>Maori</v>
          </cell>
          <cell r="P159" t="str">
            <v>Male</v>
          </cell>
          <cell r="Q159">
            <v>22</v>
          </cell>
          <cell r="R159">
            <v>51.2</v>
          </cell>
        </row>
        <row r="160">
          <cell r="L160" t="str">
            <v>2012Influenza and pneumoniaMaleNon-Maori</v>
          </cell>
          <cell r="M160">
            <v>2012</v>
          </cell>
          <cell r="N160" t="str">
            <v>Influenza and pneumonia</v>
          </cell>
          <cell r="O160" t="str">
            <v>Non-Maori</v>
          </cell>
          <cell r="P160" t="str">
            <v>Male</v>
          </cell>
          <cell r="Q160">
            <v>279</v>
          </cell>
          <cell r="R160">
            <v>41.2</v>
          </cell>
        </row>
        <row r="161">
          <cell r="L161" t="str">
            <v>2012Intentional self-harmMaleAllEth</v>
          </cell>
          <cell r="M161">
            <v>2012</v>
          </cell>
          <cell r="N161" t="str">
            <v>Intentional self-harm</v>
          </cell>
          <cell r="O161" t="str">
            <v>AllEth</v>
          </cell>
          <cell r="P161" t="str">
            <v>Male</v>
          </cell>
          <cell r="Q161">
            <v>404</v>
          </cell>
          <cell r="R161">
            <v>73.599999999999994</v>
          </cell>
        </row>
        <row r="162">
          <cell r="L162" t="str">
            <v>2012Intentional self-harmMaleMaori</v>
          </cell>
          <cell r="M162">
            <v>2012</v>
          </cell>
          <cell r="N162" t="str">
            <v>Intentional self-harm</v>
          </cell>
          <cell r="O162" t="str">
            <v>Maori</v>
          </cell>
          <cell r="P162" t="str">
            <v>Male</v>
          </cell>
          <cell r="Q162">
            <v>82</v>
          </cell>
          <cell r="R162">
            <v>68.900000000000006</v>
          </cell>
        </row>
        <row r="163">
          <cell r="L163" t="str">
            <v>2012Intentional self-harmMaleNon-Maori</v>
          </cell>
          <cell r="M163">
            <v>2012</v>
          </cell>
          <cell r="N163" t="str">
            <v>Intentional self-harm</v>
          </cell>
          <cell r="O163" t="str">
            <v>Non-Maori</v>
          </cell>
          <cell r="P163" t="str">
            <v>Male</v>
          </cell>
          <cell r="Q163">
            <v>322</v>
          </cell>
          <cell r="R163">
            <v>74.900000000000006</v>
          </cell>
        </row>
        <row r="164">
          <cell r="L164" t="str">
            <v>2012Ischaemic heart diseaseMaleAllEth</v>
          </cell>
          <cell r="M164">
            <v>2012</v>
          </cell>
          <cell r="N164" t="str">
            <v>Ischaemic heart disease</v>
          </cell>
          <cell r="O164" t="str">
            <v>AllEth</v>
          </cell>
          <cell r="P164" t="str">
            <v>Male</v>
          </cell>
          <cell r="Q164">
            <v>2953</v>
          </cell>
          <cell r="R164">
            <v>55.3</v>
          </cell>
        </row>
        <row r="165">
          <cell r="L165" t="str">
            <v>2012Ischaemic heart diseaseMaleMaori</v>
          </cell>
          <cell r="M165">
            <v>2012</v>
          </cell>
          <cell r="N165" t="str">
            <v>Ischaemic heart disease</v>
          </cell>
          <cell r="O165" t="str">
            <v>Maori</v>
          </cell>
          <cell r="P165" t="str">
            <v>Male</v>
          </cell>
          <cell r="Q165">
            <v>288</v>
          </cell>
          <cell r="R165">
            <v>61.8</v>
          </cell>
        </row>
        <row r="166">
          <cell r="L166" t="str">
            <v>2012Ischaemic heart diseaseMaleNon-Maori</v>
          </cell>
          <cell r="M166">
            <v>2012</v>
          </cell>
          <cell r="N166" t="str">
            <v>Ischaemic heart disease</v>
          </cell>
          <cell r="O166" t="str">
            <v>Non-Maori</v>
          </cell>
          <cell r="P166" t="str">
            <v>Male</v>
          </cell>
          <cell r="Q166">
            <v>2665</v>
          </cell>
          <cell r="R166">
            <v>54.7</v>
          </cell>
        </row>
        <row r="167">
          <cell r="L167" t="str">
            <v>2012Lung cancerMaleAllEth</v>
          </cell>
          <cell r="M167">
            <v>2012</v>
          </cell>
          <cell r="N167" t="str">
            <v>Lung cancer</v>
          </cell>
          <cell r="O167" t="str">
            <v>AllEth</v>
          </cell>
          <cell r="P167" t="str">
            <v>Male</v>
          </cell>
          <cell r="Q167">
            <v>891</v>
          </cell>
          <cell r="R167">
            <v>54.7</v>
          </cell>
        </row>
        <row r="168">
          <cell r="L168" t="str">
            <v>2012Lung cancerMaleMaori</v>
          </cell>
          <cell r="M168">
            <v>2012</v>
          </cell>
          <cell r="N168" t="str">
            <v>Lung cancer</v>
          </cell>
          <cell r="O168" t="str">
            <v>Maori</v>
          </cell>
          <cell r="P168" t="str">
            <v>Male</v>
          </cell>
          <cell r="Q168">
            <v>140</v>
          </cell>
          <cell r="R168">
            <v>45.5</v>
          </cell>
        </row>
        <row r="169">
          <cell r="L169" t="str">
            <v>2012Lung cancerMaleNon-Maori</v>
          </cell>
          <cell r="M169">
            <v>2012</v>
          </cell>
          <cell r="N169" t="str">
            <v>Lung cancer</v>
          </cell>
          <cell r="O169" t="str">
            <v>Non-Maori</v>
          </cell>
          <cell r="P169" t="str">
            <v>Male</v>
          </cell>
          <cell r="Q169">
            <v>751</v>
          </cell>
          <cell r="R169">
            <v>56.9</v>
          </cell>
        </row>
        <row r="170">
          <cell r="L170" t="str">
            <v>2012Melanoma of the skinMaleAllEth</v>
          </cell>
          <cell r="M170">
            <v>2012</v>
          </cell>
          <cell r="N170" t="str">
            <v>Melanoma of the skin</v>
          </cell>
          <cell r="O170" t="str">
            <v>AllEth</v>
          </cell>
          <cell r="P170" t="str">
            <v>Male</v>
          </cell>
          <cell r="Q170">
            <v>222</v>
          </cell>
          <cell r="R170">
            <v>62.7</v>
          </cell>
        </row>
        <row r="171">
          <cell r="L171" t="str">
            <v>2012Melanoma of the skinMaleMaori</v>
          </cell>
          <cell r="M171">
            <v>2012</v>
          </cell>
          <cell r="N171" t="str">
            <v>Melanoma of the skin</v>
          </cell>
          <cell r="O171" t="str">
            <v>Maori</v>
          </cell>
          <cell r="P171" t="str">
            <v>Male</v>
          </cell>
          <cell r="Q171">
            <v>1</v>
          </cell>
          <cell r="R171">
            <v>33.299999999999997</v>
          </cell>
        </row>
        <row r="172">
          <cell r="L172" t="str">
            <v>2012Melanoma of the skinMaleNon-Maori</v>
          </cell>
          <cell r="M172">
            <v>2012</v>
          </cell>
          <cell r="N172" t="str">
            <v>Melanoma of the skin</v>
          </cell>
          <cell r="O172" t="str">
            <v>Non-Maori</v>
          </cell>
          <cell r="P172" t="str">
            <v>Male</v>
          </cell>
          <cell r="Q172">
            <v>221</v>
          </cell>
          <cell r="R172">
            <v>63</v>
          </cell>
        </row>
        <row r="173">
          <cell r="L173" t="str">
            <v>2012Motor vehicle accidentsMaleAllEth</v>
          </cell>
          <cell r="M173">
            <v>2012</v>
          </cell>
          <cell r="N173" t="str">
            <v>Motor vehicle accidents</v>
          </cell>
          <cell r="O173" t="str">
            <v>AllEth</v>
          </cell>
          <cell r="P173" t="str">
            <v>Male</v>
          </cell>
          <cell r="Q173">
            <v>255</v>
          </cell>
          <cell r="R173">
            <v>73.5</v>
          </cell>
        </row>
        <row r="174">
          <cell r="L174" t="str">
            <v>2012Motor vehicle accidentsMaleMaori</v>
          </cell>
          <cell r="M174">
            <v>2012</v>
          </cell>
          <cell r="N174" t="str">
            <v>Motor vehicle accidents</v>
          </cell>
          <cell r="O174" t="str">
            <v>Maori</v>
          </cell>
          <cell r="P174" t="str">
            <v>Male</v>
          </cell>
          <cell r="Q174">
            <v>68</v>
          </cell>
          <cell r="R174">
            <v>77.3</v>
          </cell>
        </row>
        <row r="175">
          <cell r="L175" t="str">
            <v>2012Motor vehicle accidentsMaleNon-Maori</v>
          </cell>
          <cell r="M175">
            <v>2012</v>
          </cell>
          <cell r="N175" t="str">
            <v>Motor vehicle accidents</v>
          </cell>
          <cell r="O175" t="str">
            <v>Non-Maori</v>
          </cell>
          <cell r="P175" t="str">
            <v>Male</v>
          </cell>
          <cell r="Q175">
            <v>187</v>
          </cell>
          <cell r="R175">
            <v>72.2</v>
          </cell>
        </row>
        <row r="176">
          <cell r="L176" t="str">
            <v>2012Other forms of heart diseaseMaleAllEth</v>
          </cell>
          <cell r="M176">
            <v>2012</v>
          </cell>
          <cell r="N176" t="str">
            <v>Other forms of heart disease</v>
          </cell>
          <cell r="O176" t="str">
            <v>AllEth</v>
          </cell>
          <cell r="P176" t="str">
            <v>Male</v>
          </cell>
          <cell r="Q176">
            <v>626</v>
          </cell>
          <cell r="R176">
            <v>45.2</v>
          </cell>
        </row>
        <row r="177">
          <cell r="L177" t="str">
            <v>2012Other forms of heart diseaseMaleMaori</v>
          </cell>
          <cell r="M177">
            <v>2012</v>
          </cell>
          <cell r="N177" t="str">
            <v>Other forms of heart disease</v>
          </cell>
          <cell r="O177" t="str">
            <v>Maori</v>
          </cell>
          <cell r="P177" t="str">
            <v>Male</v>
          </cell>
          <cell r="Q177">
            <v>89</v>
          </cell>
          <cell r="R177">
            <v>57.8</v>
          </cell>
        </row>
        <row r="178">
          <cell r="L178" t="str">
            <v>2012Other forms of heart diseaseMaleNon-Maori</v>
          </cell>
          <cell r="M178">
            <v>2012</v>
          </cell>
          <cell r="N178" t="str">
            <v>Other forms of heart disease</v>
          </cell>
          <cell r="O178" t="str">
            <v>Non-Maori</v>
          </cell>
          <cell r="P178" t="str">
            <v>Male</v>
          </cell>
          <cell r="Q178">
            <v>537</v>
          </cell>
          <cell r="R178">
            <v>43.7</v>
          </cell>
        </row>
        <row r="179">
          <cell r="L179" t="str">
            <v>2012Prostate cancerMaleAllEth</v>
          </cell>
          <cell r="M179">
            <v>2012</v>
          </cell>
          <cell r="N179" t="str">
            <v>Prostate cancer</v>
          </cell>
          <cell r="O179" t="str">
            <v>AllEth</v>
          </cell>
          <cell r="P179" t="str">
            <v>Male</v>
          </cell>
          <cell r="Q179">
            <v>607</v>
          </cell>
          <cell r="R179">
            <v>100</v>
          </cell>
        </row>
        <row r="180">
          <cell r="L180" t="str">
            <v>2012Prostate cancerMaleMaori</v>
          </cell>
          <cell r="M180">
            <v>2012</v>
          </cell>
          <cell r="N180" t="str">
            <v>Prostate cancer</v>
          </cell>
          <cell r="O180" t="str">
            <v>Maori</v>
          </cell>
          <cell r="P180" t="str">
            <v>Male</v>
          </cell>
          <cell r="Q180">
            <v>32</v>
          </cell>
          <cell r="R180">
            <v>100</v>
          </cell>
        </row>
        <row r="181">
          <cell r="L181" t="str">
            <v>2012Prostate cancerMaleNon-Maori</v>
          </cell>
          <cell r="M181">
            <v>2012</v>
          </cell>
          <cell r="N181" t="str">
            <v>Prostate cancer</v>
          </cell>
          <cell r="O181" t="str">
            <v>Non-Maori</v>
          </cell>
          <cell r="P181" t="str">
            <v>Male</v>
          </cell>
          <cell r="Q181">
            <v>575</v>
          </cell>
          <cell r="R181">
            <v>100</v>
          </cell>
        </row>
        <row r="182">
          <cell r="L182" t="str">
            <v>2013All cancerMaleAllEth</v>
          </cell>
          <cell r="M182">
            <v>2013</v>
          </cell>
          <cell r="N182" t="str">
            <v>All cancer</v>
          </cell>
          <cell r="O182" t="str">
            <v>AllEth</v>
          </cell>
          <cell r="P182" t="str">
            <v>Male</v>
          </cell>
          <cell r="Q182">
            <v>4821</v>
          </cell>
          <cell r="R182">
            <v>53.2</v>
          </cell>
        </row>
        <row r="183">
          <cell r="L183" t="str">
            <v>2013All cancerMaleMaori</v>
          </cell>
          <cell r="M183">
            <v>2013</v>
          </cell>
          <cell r="N183" t="str">
            <v>All cancer</v>
          </cell>
          <cell r="O183" t="str">
            <v>Maori</v>
          </cell>
          <cell r="P183" t="str">
            <v>Male</v>
          </cell>
          <cell r="Q183">
            <v>459</v>
          </cell>
          <cell r="R183">
            <v>46.4</v>
          </cell>
        </row>
        <row r="184">
          <cell r="L184" t="str">
            <v>2013All cancerMaleNon-Maori</v>
          </cell>
          <cell r="M184">
            <v>2013</v>
          </cell>
          <cell r="N184" t="str">
            <v>All cancer</v>
          </cell>
          <cell r="O184" t="str">
            <v>Non-Maori</v>
          </cell>
          <cell r="P184" t="str">
            <v>Male</v>
          </cell>
          <cell r="Q184">
            <v>4362</v>
          </cell>
          <cell r="R184">
            <v>54</v>
          </cell>
        </row>
        <row r="185">
          <cell r="L185" t="str">
            <v>2013All deathsMaleAllEth</v>
          </cell>
          <cell r="M185">
            <v>2013</v>
          </cell>
          <cell r="N185" t="str">
            <v>All deaths</v>
          </cell>
          <cell r="O185" t="str">
            <v>AllEth</v>
          </cell>
          <cell r="P185" t="str">
            <v>Male</v>
          </cell>
          <cell r="Q185">
            <v>14996</v>
          </cell>
          <cell r="R185">
            <v>50.6</v>
          </cell>
        </row>
        <row r="186">
          <cell r="L186" t="str">
            <v>2013All deathsMaleMaori</v>
          </cell>
          <cell r="M186">
            <v>2013</v>
          </cell>
          <cell r="N186" t="str">
            <v>All deaths</v>
          </cell>
          <cell r="O186" t="str">
            <v>Maori</v>
          </cell>
          <cell r="P186" t="str">
            <v>Male</v>
          </cell>
          <cell r="Q186">
            <v>1641</v>
          </cell>
          <cell r="R186">
            <v>52.6</v>
          </cell>
        </row>
        <row r="187">
          <cell r="L187" t="str">
            <v>2013All deathsMaleNon-Maori</v>
          </cell>
          <cell r="M187">
            <v>2013</v>
          </cell>
          <cell r="N187" t="str">
            <v>All deaths</v>
          </cell>
          <cell r="O187" t="str">
            <v>Non-Maori</v>
          </cell>
          <cell r="P187" t="str">
            <v>Male</v>
          </cell>
          <cell r="Q187">
            <v>13355</v>
          </cell>
          <cell r="R187">
            <v>50.4</v>
          </cell>
        </row>
        <row r="188">
          <cell r="L188" t="str">
            <v>2013AssaultMaleAllEth</v>
          </cell>
          <cell r="M188">
            <v>2013</v>
          </cell>
          <cell r="N188" t="str">
            <v>Assault</v>
          </cell>
          <cell r="O188" t="str">
            <v>AllEth</v>
          </cell>
          <cell r="P188" t="str">
            <v>Male</v>
          </cell>
          <cell r="Q188">
            <v>40</v>
          </cell>
          <cell r="R188">
            <v>74.099999999999994</v>
          </cell>
        </row>
        <row r="189">
          <cell r="L189" t="str">
            <v>2013AssaultMaleMaori</v>
          </cell>
          <cell r="M189">
            <v>2013</v>
          </cell>
          <cell r="N189" t="str">
            <v>Assault</v>
          </cell>
          <cell r="O189" t="str">
            <v>Maori</v>
          </cell>
          <cell r="P189" t="str">
            <v>Male</v>
          </cell>
          <cell r="Q189">
            <v>18</v>
          </cell>
          <cell r="R189">
            <v>69.2</v>
          </cell>
        </row>
        <row r="190">
          <cell r="L190" t="str">
            <v>2013AssaultMaleNon-Maori</v>
          </cell>
          <cell r="M190">
            <v>2013</v>
          </cell>
          <cell r="N190" t="str">
            <v>Assault</v>
          </cell>
          <cell r="O190" t="str">
            <v>Non-Maori</v>
          </cell>
          <cell r="P190" t="str">
            <v>Male</v>
          </cell>
          <cell r="Q190">
            <v>22</v>
          </cell>
          <cell r="R190">
            <v>78.599999999999994</v>
          </cell>
        </row>
        <row r="191">
          <cell r="L191" t="str">
            <v>2013Cerebrovascular diseaseMaleAllEth</v>
          </cell>
          <cell r="M191">
            <v>2013</v>
          </cell>
          <cell r="N191" t="str">
            <v>Cerebrovascular disease</v>
          </cell>
          <cell r="O191" t="str">
            <v>AllEth</v>
          </cell>
          <cell r="P191" t="str">
            <v>Male</v>
          </cell>
          <cell r="Q191">
            <v>938</v>
          </cell>
          <cell r="R191">
            <v>40.5</v>
          </cell>
        </row>
        <row r="192">
          <cell r="L192" t="str">
            <v>2013Cerebrovascular diseaseMaleMaori</v>
          </cell>
          <cell r="M192">
            <v>2013</v>
          </cell>
          <cell r="N192" t="str">
            <v>Cerebrovascular disease</v>
          </cell>
          <cell r="O192" t="str">
            <v>Maori</v>
          </cell>
          <cell r="P192" t="str">
            <v>Male</v>
          </cell>
          <cell r="Q192">
            <v>75</v>
          </cell>
          <cell r="R192">
            <v>45.2</v>
          </cell>
        </row>
        <row r="193">
          <cell r="L193" t="str">
            <v>2013Cerebrovascular diseaseMaleNon-Maori</v>
          </cell>
          <cell r="M193">
            <v>2013</v>
          </cell>
          <cell r="N193" t="str">
            <v>Cerebrovascular disease</v>
          </cell>
          <cell r="O193" t="str">
            <v>Non-Maori</v>
          </cell>
          <cell r="P193" t="str">
            <v>Male</v>
          </cell>
          <cell r="Q193">
            <v>863</v>
          </cell>
          <cell r="R193">
            <v>40.1</v>
          </cell>
        </row>
        <row r="194">
          <cell r="L194" t="str">
            <v>2013Cervical cancerMaleAllEth</v>
          </cell>
          <cell r="M194">
            <v>2013</v>
          </cell>
          <cell r="N194" t="str">
            <v>Cervical cancer</v>
          </cell>
          <cell r="O194" t="str">
            <v>AllEth</v>
          </cell>
          <cell r="P194" t="str">
            <v>Male</v>
          </cell>
        </row>
        <row r="195">
          <cell r="L195" t="str">
            <v>2013Cervical cancerMaleMaori</v>
          </cell>
          <cell r="M195">
            <v>2013</v>
          </cell>
          <cell r="N195" t="str">
            <v>Cervical cancer</v>
          </cell>
          <cell r="O195" t="str">
            <v>Maori</v>
          </cell>
          <cell r="P195" t="str">
            <v>Male</v>
          </cell>
        </row>
        <row r="196">
          <cell r="L196" t="str">
            <v>2013Cervical cancerMaleNon-Maori</v>
          </cell>
          <cell r="M196">
            <v>2013</v>
          </cell>
          <cell r="N196" t="str">
            <v>Cervical cancer</v>
          </cell>
          <cell r="O196" t="str">
            <v>Non-Maori</v>
          </cell>
          <cell r="P196" t="str">
            <v>Male</v>
          </cell>
        </row>
        <row r="197">
          <cell r="L197" t="str">
            <v>2013Chronic lower respiratory diseasesMaleAllEth</v>
          </cell>
          <cell r="M197">
            <v>2013</v>
          </cell>
          <cell r="N197" t="str">
            <v>Chronic lower respiratory diseases</v>
          </cell>
          <cell r="O197" t="str">
            <v>AllEth</v>
          </cell>
          <cell r="P197" t="str">
            <v>Male</v>
          </cell>
          <cell r="Q197">
            <v>859</v>
          </cell>
          <cell r="R197">
            <v>51.1</v>
          </cell>
        </row>
        <row r="198">
          <cell r="L198" t="str">
            <v>2013Chronic lower respiratory diseasesMaleMaori</v>
          </cell>
          <cell r="M198">
            <v>2013</v>
          </cell>
          <cell r="N198" t="str">
            <v>Chronic lower respiratory diseases</v>
          </cell>
          <cell r="O198" t="str">
            <v>Maori</v>
          </cell>
          <cell r="P198" t="str">
            <v>Male</v>
          </cell>
          <cell r="Q198">
            <v>86</v>
          </cell>
          <cell r="R198">
            <v>41.3</v>
          </cell>
        </row>
        <row r="199">
          <cell r="L199" t="str">
            <v>2013Chronic lower respiratory diseasesMaleNon-Maori</v>
          </cell>
          <cell r="M199">
            <v>2013</v>
          </cell>
          <cell r="N199" t="str">
            <v>Chronic lower respiratory diseases</v>
          </cell>
          <cell r="O199" t="str">
            <v>Non-Maori</v>
          </cell>
          <cell r="P199" t="str">
            <v>Male</v>
          </cell>
          <cell r="Q199">
            <v>773</v>
          </cell>
          <cell r="R199">
            <v>52.5</v>
          </cell>
        </row>
        <row r="200">
          <cell r="L200" t="str">
            <v>2013Colon, rectum and rectosigmoid junction cancerMaleAllEth</v>
          </cell>
          <cell r="M200">
            <v>2013</v>
          </cell>
          <cell r="N200" t="str">
            <v>Colon, rectum and rectosigmoid junction cancer</v>
          </cell>
          <cell r="O200" t="str">
            <v>AllEth</v>
          </cell>
          <cell r="P200" t="str">
            <v>Male</v>
          </cell>
          <cell r="Q200">
            <v>644</v>
          </cell>
          <cell r="R200">
            <v>52.7</v>
          </cell>
        </row>
        <row r="201">
          <cell r="L201" t="str">
            <v>2013Colon, rectum and rectosigmoid junction cancerMaleMaori</v>
          </cell>
          <cell r="M201">
            <v>2013</v>
          </cell>
          <cell r="N201" t="str">
            <v>Colon, rectum and rectosigmoid junction cancer</v>
          </cell>
          <cell r="O201" t="str">
            <v>Maori</v>
          </cell>
          <cell r="P201" t="str">
            <v>Male</v>
          </cell>
          <cell r="Q201">
            <v>37</v>
          </cell>
          <cell r="R201">
            <v>53.6</v>
          </cell>
        </row>
        <row r="202">
          <cell r="L202" t="str">
            <v>2013Colon, rectum and rectosigmoid junction cancerMaleNon-Maori</v>
          </cell>
          <cell r="M202">
            <v>2013</v>
          </cell>
          <cell r="N202" t="str">
            <v>Colon, rectum and rectosigmoid junction cancer</v>
          </cell>
          <cell r="O202" t="str">
            <v>Non-Maori</v>
          </cell>
          <cell r="P202" t="str">
            <v>Male</v>
          </cell>
          <cell r="Q202">
            <v>607</v>
          </cell>
          <cell r="R202">
            <v>52.6</v>
          </cell>
        </row>
        <row r="203">
          <cell r="L203" t="str">
            <v>2013Diabetes mellitusMaleAllEth</v>
          </cell>
          <cell r="M203">
            <v>2013</v>
          </cell>
          <cell r="N203" t="str">
            <v>Diabetes mellitus</v>
          </cell>
          <cell r="O203" t="str">
            <v>AllEth</v>
          </cell>
          <cell r="P203" t="str">
            <v>Male</v>
          </cell>
          <cell r="Q203">
            <v>437</v>
          </cell>
          <cell r="R203">
            <v>55.1</v>
          </cell>
        </row>
        <row r="204">
          <cell r="L204" t="str">
            <v>2013Diabetes mellitusMaleMaori</v>
          </cell>
          <cell r="M204">
            <v>2013</v>
          </cell>
          <cell r="N204" t="str">
            <v>Diabetes mellitus</v>
          </cell>
          <cell r="O204" t="str">
            <v>Maori</v>
          </cell>
          <cell r="P204" t="str">
            <v>Male</v>
          </cell>
          <cell r="Q204">
            <v>95</v>
          </cell>
          <cell r="R204">
            <v>56.2</v>
          </cell>
        </row>
        <row r="205">
          <cell r="L205" t="str">
            <v>2013Diabetes mellitusMaleNon-Maori</v>
          </cell>
          <cell r="M205">
            <v>2013</v>
          </cell>
          <cell r="N205" t="str">
            <v>Diabetes mellitus</v>
          </cell>
          <cell r="O205" t="str">
            <v>Non-Maori</v>
          </cell>
          <cell r="P205" t="str">
            <v>Male</v>
          </cell>
          <cell r="Q205">
            <v>342</v>
          </cell>
          <cell r="R205">
            <v>54.8</v>
          </cell>
        </row>
        <row r="206">
          <cell r="L206" t="str">
            <v>2013Diseases of the circulatory systemMaleAllEth</v>
          </cell>
          <cell r="M206">
            <v>2013</v>
          </cell>
          <cell r="N206" t="str">
            <v>Diseases of the circulatory system</v>
          </cell>
          <cell r="O206" t="str">
            <v>AllEth</v>
          </cell>
          <cell r="P206" t="str">
            <v>Male</v>
          </cell>
          <cell r="Q206">
            <v>4876</v>
          </cell>
          <cell r="R206">
            <v>49.9</v>
          </cell>
        </row>
        <row r="207">
          <cell r="L207" t="str">
            <v>2013Diseases of the circulatory systemMaleMaori</v>
          </cell>
          <cell r="M207">
            <v>2013</v>
          </cell>
          <cell r="N207" t="str">
            <v>Diseases of the circulatory system</v>
          </cell>
          <cell r="O207" t="str">
            <v>Maori</v>
          </cell>
          <cell r="P207" t="str">
            <v>Male</v>
          </cell>
          <cell r="Q207">
            <v>536</v>
          </cell>
          <cell r="R207">
            <v>55.9</v>
          </cell>
        </row>
        <row r="208">
          <cell r="L208" t="str">
            <v>2013Diseases of the circulatory systemMaleNon-Maori</v>
          </cell>
          <cell r="M208">
            <v>2013</v>
          </cell>
          <cell r="N208" t="str">
            <v>Diseases of the circulatory system</v>
          </cell>
          <cell r="O208" t="str">
            <v>Non-Maori</v>
          </cell>
          <cell r="P208" t="str">
            <v>Male</v>
          </cell>
          <cell r="Q208">
            <v>4340</v>
          </cell>
          <cell r="R208">
            <v>49.3</v>
          </cell>
        </row>
        <row r="209">
          <cell r="L209" t="str">
            <v>2013Diseases of the respiratory systemMaleAllEth</v>
          </cell>
          <cell r="M209">
            <v>2013</v>
          </cell>
          <cell r="N209" t="str">
            <v>Diseases of the respiratory system</v>
          </cell>
          <cell r="O209" t="str">
            <v>AllEth</v>
          </cell>
          <cell r="P209" t="str">
            <v>Male</v>
          </cell>
          <cell r="Q209">
            <v>1332</v>
          </cell>
          <cell r="R209">
            <v>49</v>
          </cell>
        </row>
        <row r="210">
          <cell r="L210" t="str">
            <v>2013Diseases of the respiratory systemMaleMaori</v>
          </cell>
          <cell r="M210">
            <v>2013</v>
          </cell>
          <cell r="N210" t="str">
            <v>Diseases of the respiratory system</v>
          </cell>
          <cell r="O210" t="str">
            <v>Maori</v>
          </cell>
          <cell r="P210" t="str">
            <v>Male</v>
          </cell>
          <cell r="Q210">
            <v>104</v>
          </cell>
          <cell r="R210">
            <v>40.299999999999997</v>
          </cell>
        </row>
        <row r="211">
          <cell r="L211" t="str">
            <v>2013Diseases of the respiratory systemMaleNon-Maori</v>
          </cell>
          <cell r="M211">
            <v>2013</v>
          </cell>
          <cell r="N211" t="str">
            <v>Diseases of the respiratory system</v>
          </cell>
          <cell r="O211" t="str">
            <v>Non-Maori</v>
          </cell>
          <cell r="P211" t="str">
            <v>Male</v>
          </cell>
          <cell r="Q211">
            <v>1228</v>
          </cell>
          <cell r="R211">
            <v>50</v>
          </cell>
        </row>
        <row r="212">
          <cell r="L212" t="str">
            <v>2013External causes of morbidity and mortalityMaleAllEth</v>
          </cell>
          <cell r="M212">
            <v>2013</v>
          </cell>
          <cell r="N212" t="str">
            <v>External causes of morbidity and mortality</v>
          </cell>
          <cell r="O212" t="str">
            <v>AllEth</v>
          </cell>
          <cell r="P212" t="str">
            <v>Male</v>
          </cell>
          <cell r="Q212">
            <v>1131</v>
          </cell>
          <cell r="R212">
            <v>63.8</v>
          </cell>
        </row>
        <row r="213">
          <cell r="L213" t="str">
            <v>2013External causes of morbidity and mortalityMaleMaori</v>
          </cell>
          <cell r="M213">
            <v>2013</v>
          </cell>
          <cell r="N213" t="str">
            <v>External causes of morbidity and mortality</v>
          </cell>
          <cell r="O213" t="str">
            <v>Maori</v>
          </cell>
          <cell r="P213" t="str">
            <v>Male</v>
          </cell>
          <cell r="Q213">
            <v>209</v>
          </cell>
          <cell r="R213">
            <v>68.099999999999994</v>
          </cell>
        </row>
        <row r="214">
          <cell r="L214" t="str">
            <v>2013External causes of morbidity and mortalityMaleNon-Maori</v>
          </cell>
          <cell r="M214">
            <v>2013</v>
          </cell>
          <cell r="N214" t="str">
            <v>External causes of morbidity and mortality</v>
          </cell>
          <cell r="O214" t="str">
            <v>Non-Maori</v>
          </cell>
          <cell r="P214" t="str">
            <v>Male</v>
          </cell>
          <cell r="Q214">
            <v>922</v>
          </cell>
          <cell r="R214">
            <v>62.8</v>
          </cell>
        </row>
        <row r="215">
          <cell r="L215" t="str">
            <v>2013Female breast cancerMaleAllEth</v>
          </cell>
          <cell r="M215">
            <v>2013</v>
          </cell>
          <cell r="N215" t="str">
            <v>Female breast cancer</v>
          </cell>
          <cell r="O215" t="str">
            <v>AllEth</v>
          </cell>
          <cell r="P215" t="str">
            <v>Male</v>
          </cell>
        </row>
        <row r="216">
          <cell r="L216" t="str">
            <v>2013Female breast cancerMaleMaori</v>
          </cell>
          <cell r="M216">
            <v>2013</v>
          </cell>
          <cell r="N216" t="str">
            <v>Female breast cancer</v>
          </cell>
          <cell r="O216" t="str">
            <v>Maori</v>
          </cell>
          <cell r="P216" t="str">
            <v>Male</v>
          </cell>
        </row>
        <row r="217">
          <cell r="L217" t="str">
            <v>2013Female breast cancerMaleNon-Maori</v>
          </cell>
          <cell r="M217">
            <v>2013</v>
          </cell>
          <cell r="N217" t="str">
            <v>Female breast cancer</v>
          </cell>
          <cell r="O217" t="str">
            <v>Non-Maori</v>
          </cell>
          <cell r="P217" t="str">
            <v>Male</v>
          </cell>
        </row>
        <row r="218">
          <cell r="L218" t="str">
            <v>2013Influenza and pneumoniaMaleAllEth</v>
          </cell>
          <cell r="M218">
            <v>2013</v>
          </cell>
          <cell r="N218" t="str">
            <v>Influenza and pneumonia</v>
          </cell>
          <cell r="O218" t="str">
            <v>AllEth</v>
          </cell>
          <cell r="P218" t="str">
            <v>Male</v>
          </cell>
          <cell r="Q218">
            <v>255</v>
          </cell>
          <cell r="R218">
            <v>39.5</v>
          </cell>
        </row>
        <row r="219">
          <cell r="L219" t="str">
            <v>2013Influenza and pneumoniaMaleMaori</v>
          </cell>
          <cell r="M219">
            <v>2013</v>
          </cell>
          <cell r="N219" t="str">
            <v>Influenza and pneumonia</v>
          </cell>
          <cell r="O219" t="str">
            <v>Maori</v>
          </cell>
          <cell r="P219" t="str">
            <v>Male</v>
          </cell>
          <cell r="Q219">
            <v>9</v>
          </cell>
          <cell r="R219">
            <v>27.3</v>
          </cell>
        </row>
        <row r="220">
          <cell r="L220" t="str">
            <v>2013Influenza and pneumoniaMaleNon-Maori</v>
          </cell>
          <cell r="M220">
            <v>2013</v>
          </cell>
          <cell r="N220" t="str">
            <v>Influenza and pneumonia</v>
          </cell>
          <cell r="O220" t="str">
            <v>Non-Maori</v>
          </cell>
          <cell r="P220" t="str">
            <v>Male</v>
          </cell>
          <cell r="Q220">
            <v>246</v>
          </cell>
          <cell r="R220">
            <v>40.1</v>
          </cell>
        </row>
        <row r="221">
          <cell r="L221" t="str">
            <v>2013Intentional self-harmMaleAllEth</v>
          </cell>
          <cell r="M221">
            <v>2013</v>
          </cell>
          <cell r="N221" t="str">
            <v>Intentional self-harm</v>
          </cell>
          <cell r="O221" t="str">
            <v>AllEth</v>
          </cell>
          <cell r="P221" t="str">
            <v>Male</v>
          </cell>
          <cell r="Q221">
            <v>366</v>
          </cell>
          <cell r="R221">
            <v>71.3</v>
          </cell>
        </row>
        <row r="222">
          <cell r="L222" t="str">
            <v>2013Intentional self-harmMaleMaori</v>
          </cell>
          <cell r="M222">
            <v>2013</v>
          </cell>
          <cell r="N222" t="str">
            <v>Intentional self-harm</v>
          </cell>
          <cell r="O222" t="str">
            <v>Maori</v>
          </cell>
          <cell r="P222" t="str">
            <v>Male</v>
          </cell>
          <cell r="Q222">
            <v>66</v>
          </cell>
          <cell r="R222">
            <v>62.9</v>
          </cell>
        </row>
        <row r="223">
          <cell r="L223" t="str">
            <v>2013Intentional self-harmMaleNon-Maori</v>
          </cell>
          <cell r="M223">
            <v>2013</v>
          </cell>
          <cell r="N223" t="str">
            <v>Intentional self-harm</v>
          </cell>
          <cell r="O223" t="str">
            <v>Non-Maori</v>
          </cell>
          <cell r="P223" t="str">
            <v>Male</v>
          </cell>
          <cell r="Q223">
            <v>300</v>
          </cell>
          <cell r="R223">
            <v>73.5</v>
          </cell>
        </row>
        <row r="224">
          <cell r="L224" t="str">
            <v>2013Ischaemic heart diseaseMaleAllEth</v>
          </cell>
          <cell r="M224">
            <v>2013</v>
          </cell>
          <cell r="N224" t="str">
            <v>Ischaemic heart disease</v>
          </cell>
          <cell r="O224" t="str">
            <v>AllEth</v>
          </cell>
          <cell r="P224" t="str">
            <v>Male</v>
          </cell>
          <cell r="Q224">
            <v>2813</v>
          </cell>
          <cell r="R224">
            <v>55.9</v>
          </cell>
        </row>
        <row r="225">
          <cell r="L225" t="str">
            <v>2013Ischaemic heart diseaseMaleMaori</v>
          </cell>
          <cell r="M225">
            <v>2013</v>
          </cell>
          <cell r="N225" t="str">
            <v>Ischaemic heart disease</v>
          </cell>
          <cell r="O225" t="str">
            <v>Maori</v>
          </cell>
          <cell r="P225" t="str">
            <v>Male</v>
          </cell>
          <cell r="Q225">
            <v>288</v>
          </cell>
          <cell r="R225">
            <v>60</v>
          </cell>
        </row>
        <row r="226">
          <cell r="L226" t="str">
            <v>2013Ischaemic heart diseaseMaleNon-Maori</v>
          </cell>
          <cell r="M226">
            <v>2013</v>
          </cell>
          <cell r="N226" t="str">
            <v>Ischaemic heart disease</v>
          </cell>
          <cell r="O226" t="str">
            <v>Non-Maori</v>
          </cell>
          <cell r="P226" t="str">
            <v>Male</v>
          </cell>
          <cell r="Q226">
            <v>2525</v>
          </cell>
          <cell r="R226">
            <v>55.5</v>
          </cell>
        </row>
        <row r="227">
          <cell r="L227" t="str">
            <v>2013Lung cancerMaleAllEth</v>
          </cell>
          <cell r="M227">
            <v>2013</v>
          </cell>
          <cell r="N227" t="str">
            <v>Lung cancer</v>
          </cell>
          <cell r="O227" t="str">
            <v>AllEth</v>
          </cell>
          <cell r="P227" t="str">
            <v>Male</v>
          </cell>
          <cell r="Q227">
            <v>864</v>
          </cell>
          <cell r="R227">
            <v>52.2</v>
          </cell>
        </row>
        <row r="228">
          <cell r="L228" t="str">
            <v>2013Lung cancerMaleMaori</v>
          </cell>
          <cell r="M228">
            <v>2013</v>
          </cell>
          <cell r="N228" t="str">
            <v>Lung cancer</v>
          </cell>
          <cell r="O228" t="str">
            <v>Maori</v>
          </cell>
          <cell r="P228" t="str">
            <v>Male</v>
          </cell>
          <cell r="Q228">
            <v>131</v>
          </cell>
          <cell r="R228">
            <v>43.8</v>
          </cell>
        </row>
        <row r="229">
          <cell r="L229" t="str">
            <v>2013Lung cancerMaleNon-Maori</v>
          </cell>
          <cell r="M229">
            <v>2013</v>
          </cell>
          <cell r="N229" t="str">
            <v>Lung cancer</v>
          </cell>
          <cell r="O229" t="str">
            <v>Non-Maori</v>
          </cell>
          <cell r="P229" t="str">
            <v>Male</v>
          </cell>
          <cell r="Q229">
            <v>733</v>
          </cell>
          <cell r="R229">
            <v>54</v>
          </cell>
        </row>
        <row r="230">
          <cell r="L230" t="str">
            <v>2013Melanoma of the skinMaleAllEth</v>
          </cell>
          <cell r="M230">
            <v>2013</v>
          </cell>
          <cell r="N230" t="str">
            <v>Melanoma of the skin</v>
          </cell>
          <cell r="O230" t="str">
            <v>AllEth</v>
          </cell>
          <cell r="P230" t="str">
            <v>Male</v>
          </cell>
          <cell r="Q230">
            <v>232</v>
          </cell>
          <cell r="R230">
            <v>65.2</v>
          </cell>
        </row>
        <row r="231">
          <cell r="L231" t="str">
            <v>2013Melanoma of the skinMaleMaori</v>
          </cell>
          <cell r="M231">
            <v>2013</v>
          </cell>
          <cell r="N231" t="str">
            <v>Melanoma of the skin</v>
          </cell>
          <cell r="O231" t="str">
            <v>Maori</v>
          </cell>
          <cell r="P231" t="str">
            <v>Male</v>
          </cell>
          <cell r="Q231">
            <v>5</v>
          </cell>
          <cell r="R231">
            <v>55.6</v>
          </cell>
        </row>
        <row r="232">
          <cell r="L232" t="str">
            <v>2013Melanoma of the skinMaleNon-Maori</v>
          </cell>
          <cell r="M232">
            <v>2013</v>
          </cell>
          <cell r="N232" t="str">
            <v>Melanoma of the skin</v>
          </cell>
          <cell r="O232" t="str">
            <v>Non-Maori</v>
          </cell>
          <cell r="P232" t="str">
            <v>Male</v>
          </cell>
          <cell r="Q232">
            <v>227</v>
          </cell>
          <cell r="R232">
            <v>65.400000000000006</v>
          </cell>
        </row>
        <row r="233">
          <cell r="L233" t="str">
            <v>2013Motor vehicle accidentsMaleAllEth</v>
          </cell>
          <cell r="M233">
            <v>2013</v>
          </cell>
          <cell r="N233" t="str">
            <v>Motor vehicle accidents</v>
          </cell>
          <cell r="O233" t="str">
            <v>AllEth</v>
          </cell>
          <cell r="P233" t="str">
            <v>Male</v>
          </cell>
          <cell r="Q233">
            <v>200</v>
          </cell>
          <cell r="R233">
            <v>71.2</v>
          </cell>
        </row>
        <row r="234">
          <cell r="L234" t="str">
            <v>2013Motor vehicle accidentsMaleMaori</v>
          </cell>
          <cell r="M234">
            <v>2013</v>
          </cell>
          <cell r="N234" t="str">
            <v>Motor vehicle accidents</v>
          </cell>
          <cell r="O234" t="str">
            <v>Maori</v>
          </cell>
          <cell r="P234" t="str">
            <v>Male</v>
          </cell>
          <cell r="Q234">
            <v>42</v>
          </cell>
          <cell r="R234">
            <v>67.7</v>
          </cell>
        </row>
        <row r="235">
          <cell r="L235" t="str">
            <v>2013Motor vehicle accidentsMaleNon-Maori</v>
          </cell>
          <cell r="M235">
            <v>2013</v>
          </cell>
          <cell r="N235" t="str">
            <v>Motor vehicle accidents</v>
          </cell>
          <cell r="O235" t="str">
            <v>Non-Maori</v>
          </cell>
          <cell r="P235" t="str">
            <v>Male</v>
          </cell>
          <cell r="Q235">
            <v>158</v>
          </cell>
          <cell r="R235">
            <v>72.099999999999994</v>
          </cell>
        </row>
        <row r="236">
          <cell r="L236" t="str">
            <v>2013Other forms of heart diseaseMaleAllEth</v>
          </cell>
          <cell r="M236">
            <v>2013</v>
          </cell>
          <cell r="N236" t="str">
            <v>Other forms of heart disease</v>
          </cell>
          <cell r="O236" t="str">
            <v>AllEth</v>
          </cell>
          <cell r="P236" t="str">
            <v>Male</v>
          </cell>
          <cell r="Q236">
            <v>649</v>
          </cell>
          <cell r="R236">
            <v>48</v>
          </cell>
        </row>
        <row r="237">
          <cell r="L237" t="str">
            <v>2013Other forms of heart diseaseMaleMaori</v>
          </cell>
          <cell r="M237">
            <v>2013</v>
          </cell>
          <cell r="N237" t="str">
            <v>Other forms of heart disease</v>
          </cell>
          <cell r="O237" t="str">
            <v>Maori</v>
          </cell>
          <cell r="P237" t="str">
            <v>Male</v>
          </cell>
          <cell r="Q237">
            <v>107</v>
          </cell>
          <cell r="R237">
            <v>62.2</v>
          </cell>
        </row>
        <row r="238">
          <cell r="L238" t="str">
            <v>2013Other forms of heart diseaseMaleNon-Maori</v>
          </cell>
          <cell r="M238">
            <v>2013</v>
          </cell>
          <cell r="N238" t="str">
            <v>Other forms of heart disease</v>
          </cell>
          <cell r="O238" t="str">
            <v>Non-Maori</v>
          </cell>
          <cell r="P238" t="str">
            <v>Male</v>
          </cell>
          <cell r="Q238">
            <v>542</v>
          </cell>
          <cell r="R238">
            <v>45.9</v>
          </cell>
        </row>
        <row r="239">
          <cell r="L239" t="str">
            <v>2013Prostate cancerMaleAllEth</v>
          </cell>
          <cell r="M239">
            <v>2013</v>
          </cell>
          <cell r="N239" t="str">
            <v>Prostate cancer</v>
          </cell>
          <cell r="O239" t="str">
            <v>AllEth</v>
          </cell>
          <cell r="P239" t="str">
            <v>Male</v>
          </cell>
          <cell r="Q239">
            <v>647</v>
          </cell>
          <cell r="R239">
            <v>100</v>
          </cell>
        </row>
        <row r="240">
          <cell r="L240" t="str">
            <v>2013Prostate cancerMaleMaori</v>
          </cell>
          <cell r="M240">
            <v>2013</v>
          </cell>
          <cell r="N240" t="str">
            <v>Prostate cancer</v>
          </cell>
          <cell r="O240" t="str">
            <v>Maori</v>
          </cell>
          <cell r="P240" t="str">
            <v>Male</v>
          </cell>
          <cell r="Q240">
            <v>41</v>
          </cell>
          <cell r="R240">
            <v>100</v>
          </cell>
        </row>
        <row r="241">
          <cell r="L241" t="str">
            <v>2013Prostate cancerMaleNon-Maori</v>
          </cell>
          <cell r="M241">
            <v>2013</v>
          </cell>
          <cell r="N241" t="str">
            <v>Prostate cancer</v>
          </cell>
          <cell r="O241" t="str">
            <v>Non-Maori</v>
          </cell>
          <cell r="P241" t="str">
            <v>Male</v>
          </cell>
          <cell r="Q241">
            <v>606</v>
          </cell>
          <cell r="R241">
            <v>100</v>
          </cell>
        </row>
        <row r="242">
          <cell r="L242" t="str">
            <v>2014All cancerMaleAllEth</v>
          </cell>
          <cell r="M242">
            <v>2014</v>
          </cell>
          <cell r="N242" t="str">
            <v>All cancer</v>
          </cell>
          <cell r="O242" t="str">
            <v>AllEth</v>
          </cell>
          <cell r="P242" t="str">
            <v>Male</v>
          </cell>
          <cell r="Q242">
            <v>4900</v>
          </cell>
          <cell r="R242">
            <v>53</v>
          </cell>
        </row>
        <row r="243">
          <cell r="L243" t="str">
            <v>2014All cancerMaleMaori</v>
          </cell>
          <cell r="M243">
            <v>2014</v>
          </cell>
          <cell r="N243" t="str">
            <v>All cancer</v>
          </cell>
          <cell r="O243" t="str">
            <v>Maori</v>
          </cell>
          <cell r="P243" t="str">
            <v>Male</v>
          </cell>
          <cell r="Q243">
            <v>453</v>
          </cell>
          <cell r="R243">
            <v>46.5</v>
          </cell>
        </row>
        <row r="244">
          <cell r="L244" t="str">
            <v>2014All cancerMaleNon-Maori</v>
          </cell>
          <cell r="M244">
            <v>2014</v>
          </cell>
          <cell r="N244" t="str">
            <v>All cancer</v>
          </cell>
          <cell r="O244" t="str">
            <v>Non-Maori</v>
          </cell>
          <cell r="P244" t="str">
            <v>Male</v>
          </cell>
          <cell r="Q244">
            <v>4447</v>
          </cell>
          <cell r="R244">
            <v>53.7</v>
          </cell>
        </row>
        <row r="245">
          <cell r="L245" t="str">
            <v>2014All deathsMaleAllEth</v>
          </cell>
          <cell r="M245">
            <v>2014</v>
          </cell>
          <cell r="N245" t="str">
            <v>All deaths</v>
          </cell>
          <cell r="O245" t="str">
            <v>AllEth</v>
          </cell>
          <cell r="P245" t="str">
            <v>Male</v>
          </cell>
          <cell r="Q245">
            <v>15707</v>
          </cell>
          <cell r="R245">
            <v>50.4</v>
          </cell>
        </row>
        <row r="246">
          <cell r="L246" t="str">
            <v>2014All deathsMaleMaori</v>
          </cell>
          <cell r="M246">
            <v>2014</v>
          </cell>
          <cell r="N246" t="str">
            <v>All deaths</v>
          </cell>
          <cell r="O246" t="str">
            <v>Maori</v>
          </cell>
          <cell r="P246" t="str">
            <v>Male</v>
          </cell>
          <cell r="Q246">
            <v>1716</v>
          </cell>
          <cell r="R246">
            <v>53.4</v>
          </cell>
        </row>
        <row r="247">
          <cell r="L247" t="str">
            <v>2014All deathsMaleNon-Maori</v>
          </cell>
          <cell r="M247">
            <v>2014</v>
          </cell>
          <cell r="N247" t="str">
            <v>All deaths</v>
          </cell>
          <cell r="O247" t="str">
            <v>Non-Maori</v>
          </cell>
          <cell r="P247" t="str">
            <v>Male</v>
          </cell>
          <cell r="Q247">
            <v>13991</v>
          </cell>
          <cell r="R247">
            <v>50.1</v>
          </cell>
        </row>
        <row r="248">
          <cell r="L248" t="str">
            <v>2014AssaultMaleAllEth</v>
          </cell>
          <cell r="M248">
            <v>2014</v>
          </cell>
          <cell r="N248" t="str">
            <v>Assault</v>
          </cell>
          <cell r="O248" t="str">
            <v>AllEth</v>
          </cell>
          <cell r="P248" t="str">
            <v>Male</v>
          </cell>
          <cell r="Q248">
            <v>31</v>
          </cell>
          <cell r="R248">
            <v>68.900000000000006</v>
          </cell>
        </row>
        <row r="249">
          <cell r="L249" t="str">
            <v>2014AssaultMaleMaori</v>
          </cell>
          <cell r="M249">
            <v>2014</v>
          </cell>
          <cell r="N249" t="str">
            <v>Assault</v>
          </cell>
          <cell r="O249" t="str">
            <v>Maori</v>
          </cell>
          <cell r="P249" t="str">
            <v>Male</v>
          </cell>
          <cell r="Q249">
            <v>14</v>
          </cell>
          <cell r="R249">
            <v>82.4</v>
          </cell>
        </row>
        <row r="250">
          <cell r="L250" t="str">
            <v>2014AssaultMaleNon-Maori</v>
          </cell>
          <cell r="M250">
            <v>2014</v>
          </cell>
          <cell r="N250" t="str">
            <v>Assault</v>
          </cell>
          <cell r="O250" t="str">
            <v>Non-Maori</v>
          </cell>
          <cell r="P250" t="str">
            <v>Male</v>
          </cell>
          <cell r="Q250">
            <v>17</v>
          </cell>
          <cell r="R250">
            <v>60.7</v>
          </cell>
        </row>
        <row r="251">
          <cell r="L251" t="str">
            <v>2014Cerebrovascular diseaseMaleAllEth</v>
          </cell>
          <cell r="M251">
            <v>2014</v>
          </cell>
          <cell r="N251" t="str">
            <v>Cerebrovascular disease</v>
          </cell>
          <cell r="O251" t="str">
            <v>AllEth</v>
          </cell>
          <cell r="P251" t="str">
            <v>Male</v>
          </cell>
          <cell r="Q251">
            <v>1036</v>
          </cell>
          <cell r="R251">
            <v>40.299999999999997</v>
          </cell>
        </row>
        <row r="252">
          <cell r="L252" t="str">
            <v>2014Cerebrovascular diseaseMaleMaori</v>
          </cell>
          <cell r="M252">
            <v>2014</v>
          </cell>
          <cell r="N252" t="str">
            <v>Cerebrovascular disease</v>
          </cell>
          <cell r="O252" t="str">
            <v>Maori</v>
          </cell>
          <cell r="P252" t="str">
            <v>Male</v>
          </cell>
          <cell r="Q252">
            <v>70</v>
          </cell>
          <cell r="R252">
            <v>42.7</v>
          </cell>
        </row>
        <row r="253">
          <cell r="L253" t="str">
            <v>2014Cerebrovascular diseaseMaleNon-Maori</v>
          </cell>
          <cell r="M253">
            <v>2014</v>
          </cell>
          <cell r="N253" t="str">
            <v>Cerebrovascular disease</v>
          </cell>
          <cell r="O253" t="str">
            <v>Non-Maori</v>
          </cell>
          <cell r="P253" t="str">
            <v>Male</v>
          </cell>
          <cell r="Q253">
            <v>966</v>
          </cell>
          <cell r="R253">
            <v>40.200000000000003</v>
          </cell>
        </row>
        <row r="254">
          <cell r="L254" t="str">
            <v>2014Cervical cancerMaleAllEth</v>
          </cell>
          <cell r="M254">
            <v>2014</v>
          </cell>
          <cell r="N254" t="str">
            <v>Cervical cancer</v>
          </cell>
          <cell r="O254" t="str">
            <v>AllEth</v>
          </cell>
          <cell r="P254" t="str">
            <v>Male</v>
          </cell>
        </row>
        <row r="255">
          <cell r="L255" t="str">
            <v>2014Cervical cancerMaleMaori</v>
          </cell>
          <cell r="M255">
            <v>2014</v>
          </cell>
          <cell r="N255" t="str">
            <v>Cervical cancer</v>
          </cell>
          <cell r="O255" t="str">
            <v>Maori</v>
          </cell>
          <cell r="P255" t="str">
            <v>Male</v>
          </cell>
        </row>
        <row r="256">
          <cell r="L256" t="str">
            <v>2014Cervical cancerMaleNon-Maori</v>
          </cell>
          <cell r="M256">
            <v>2014</v>
          </cell>
          <cell r="N256" t="str">
            <v>Cervical cancer</v>
          </cell>
          <cell r="O256" t="str">
            <v>Non-Maori</v>
          </cell>
          <cell r="P256" t="str">
            <v>Male</v>
          </cell>
        </row>
        <row r="257">
          <cell r="L257" t="str">
            <v>2014Chronic lower respiratory diseasesMaleAllEth</v>
          </cell>
          <cell r="M257">
            <v>2014</v>
          </cell>
          <cell r="N257" t="str">
            <v>Chronic lower respiratory diseases</v>
          </cell>
          <cell r="O257" t="str">
            <v>AllEth</v>
          </cell>
          <cell r="P257" t="str">
            <v>Male</v>
          </cell>
          <cell r="Q257">
            <v>872</v>
          </cell>
          <cell r="R257">
            <v>47.7</v>
          </cell>
        </row>
        <row r="258">
          <cell r="L258" t="str">
            <v>2014Chronic lower respiratory diseasesMaleMaori</v>
          </cell>
          <cell r="M258">
            <v>2014</v>
          </cell>
          <cell r="N258" t="str">
            <v>Chronic lower respiratory diseases</v>
          </cell>
          <cell r="O258" t="str">
            <v>Maori</v>
          </cell>
          <cell r="P258" t="str">
            <v>Male</v>
          </cell>
          <cell r="Q258">
            <v>105</v>
          </cell>
          <cell r="R258">
            <v>44.3</v>
          </cell>
        </row>
        <row r="259">
          <cell r="L259" t="str">
            <v>2014Chronic lower respiratory diseasesMaleNon-Maori</v>
          </cell>
          <cell r="M259">
            <v>2014</v>
          </cell>
          <cell r="N259" t="str">
            <v>Chronic lower respiratory diseases</v>
          </cell>
          <cell r="O259" t="str">
            <v>Non-Maori</v>
          </cell>
          <cell r="P259" t="str">
            <v>Male</v>
          </cell>
          <cell r="Q259">
            <v>767</v>
          </cell>
          <cell r="R259">
            <v>48.2</v>
          </cell>
        </row>
        <row r="260">
          <cell r="L260" t="str">
            <v>2014Colon, rectum and rectosigmoid junction cancerMaleAllEth</v>
          </cell>
          <cell r="M260">
            <v>2014</v>
          </cell>
          <cell r="N260" t="str">
            <v>Colon, rectum and rectosigmoid junction cancer</v>
          </cell>
          <cell r="O260" t="str">
            <v>AllEth</v>
          </cell>
          <cell r="P260" t="str">
            <v>Male</v>
          </cell>
          <cell r="Q260">
            <v>637</v>
          </cell>
          <cell r="R260">
            <v>51</v>
          </cell>
        </row>
        <row r="261">
          <cell r="L261" t="str">
            <v>2014Colon, rectum and rectosigmoid junction cancerMaleMaori</v>
          </cell>
          <cell r="M261">
            <v>2014</v>
          </cell>
          <cell r="N261" t="str">
            <v>Colon, rectum and rectosigmoid junction cancer</v>
          </cell>
          <cell r="O261" t="str">
            <v>Maori</v>
          </cell>
          <cell r="P261" t="str">
            <v>Male</v>
          </cell>
          <cell r="Q261">
            <v>44</v>
          </cell>
          <cell r="R261">
            <v>56.4</v>
          </cell>
        </row>
        <row r="262">
          <cell r="L262" t="str">
            <v>2014Colon, rectum and rectosigmoid junction cancerMaleNon-Maori</v>
          </cell>
          <cell r="M262">
            <v>2014</v>
          </cell>
          <cell r="N262" t="str">
            <v>Colon, rectum and rectosigmoid junction cancer</v>
          </cell>
          <cell r="O262" t="str">
            <v>Non-Maori</v>
          </cell>
          <cell r="P262" t="str">
            <v>Male</v>
          </cell>
          <cell r="Q262">
            <v>593</v>
          </cell>
          <cell r="R262">
            <v>50.6</v>
          </cell>
        </row>
        <row r="263">
          <cell r="L263" t="str">
            <v>2014Diabetes mellitusMaleAllEth</v>
          </cell>
          <cell r="M263">
            <v>2014</v>
          </cell>
          <cell r="N263" t="str">
            <v>Diabetes mellitus</v>
          </cell>
          <cell r="O263" t="str">
            <v>AllEth</v>
          </cell>
          <cell r="P263" t="str">
            <v>Male</v>
          </cell>
          <cell r="Q263">
            <v>431</v>
          </cell>
          <cell r="R263">
            <v>54.5</v>
          </cell>
        </row>
        <row r="264">
          <cell r="L264" t="str">
            <v>2014Diabetes mellitusMaleMaori</v>
          </cell>
          <cell r="M264">
            <v>2014</v>
          </cell>
          <cell r="N264" t="str">
            <v>Diabetes mellitus</v>
          </cell>
          <cell r="O264" t="str">
            <v>Maori</v>
          </cell>
          <cell r="P264" t="str">
            <v>Male</v>
          </cell>
          <cell r="Q264">
            <v>91</v>
          </cell>
          <cell r="R264">
            <v>58</v>
          </cell>
        </row>
        <row r="265">
          <cell r="L265" t="str">
            <v>2014Diabetes mellitusMaleNon-Maori</v>
          </cell>
          <cell r="M265">
            <v>2014</v>
          </cell>
          <cell r="N265" t="str">
            <v>Diabetes mellitus</v>
          </cell>
          <cell r="O265" t="str">
            <v>Non-Maori</v>
          </cell>
          <cell r="P265" t="str">
            <v>Male</v>
          </cell>
          <cell r="Q265">
            <v>340</v>
          </cell>
          <cell r="R265">
            <v>53.6</v>
          </cell>
        </row>
        <row r="266">
          <cell r="L266" t="str">
            <v>2014Diseases of the circulatory systemMaleAllEth</v>
          </cell>
          <cell r="M266">
            <v>2014</v>
          </cell>
          <cell r="N266" t="str">
            <v>Diseases of the circulatory system</v>
          </cell>
          <cell r="O266" t="str">
            <v>AllEth</v>
          </cell>
          <cell r="P266" t="str">
            <v>Male</v>
          </cell>
          <cell r="Q266">
            <v>5138</v>
          </cell>
          <cell r="R266">
            <v>49.6</v>
          </cell>
        </row>
        <row r="267">
          <cell r="L267" t="str">
            <v>2014Diseases of the circulatory systemMaleMaori</v>
          </cell>
          <cell r="M267">
            <v>2014</v>
          </cell>
          <cell r="N267" t="str">
            <v>Diseases of the circulatory system</v>
          </cell>
          <cell r="O267" t="str">
            <v>Maori</v>
          </cell>
          <cell r="P267" t="str">
            <v>Male</v>
          </cell>
          <cell r="Q267">
            <v>581</v>
          </cell>
          <cell r="R267">
            <v>57</v>
          </cell>
        </row>
        <row r="268">
          <cell r="L268" t="str">
            <v>2014Diseases of the circulatory systemMaleNon-Maori</v>
          </cell>
          <cell r="M268">
            <v>2014</v>
          </cell>
          <cell r="N268" t="str">
            <v>Diseases of the circulatory system</v>
          </cell>
          <cell r="O268" t="str">
            <v>Non-Maori</v>
          </cell>
          <cell r="P268" t="str">
            <v>Male</v>
          </cell>
          <cell r="Q268">
            <v>4557</v>
          </cell>
          <cell r="R268">
            <v>48.8</v>
          </cell>
        </row>
        <row r="269">
          <cell r="L269" t="str">
            <v>2014Diseases of the respiratory systemMaleAllEth</v>
          </cell>
          <cell r="M269">
            <v>2014</v>
          </cell>
          <cell r="N269" t="str">
            <v>Diseases of the respiratory system</v>
          </cell>
          <cell r="O269" t="str">
            <v>AllEth</v>
          </cell>
          <cell r="P269" t="str">
            <v>Male</v>
          </cell>
          <cell r="Q269">
            <v>1410</v>
          </cell>
          <cell r="R269">
            <v>48.4</v>
          </cell>
        </row>
        <row r="270">
          <cell r="L270" t="str">
            <v>2014Diseases of the respiratory systemMaleMaori</v>
          </cell>
          <cell r="M270">
            <v>2014</v>
          </cell>
          <cell r="N270" t="str">
            <v>Diseases of the respiratory system</v>
          </cell>
          <cell r="O270" t="str">
            <v>Maori</v>
          </cell>
          <cell r="P270" t="str">
            <v>Male</v>
          </cell>
          <cell r="Q270">
            <v>140</v>
          </cell>
          <cell r="R270">
            <v>48.1</v>
          </cell>
        </row>
        <row r="271">
          <cell r="L271" t="str">
            <v>2014Diseases of the respiratory systemMaleNon-Maori</v>
          </cell>
          <cell r="M271">
            <v>2014</v>
          </cell>
          <cell r="N271" t="str">
            <v>Diseases of the respiratory system</v>
          </cell>
          <cell r="O271" t="str">
            <v>Non-Maori</v>
          </cell>
          <cell r="P271" t="str">
            <v>Male</v>
          </cell>
          <cell r="Q271">
            <v>1270</v>
          </cell>
          <cell r="R271">
            <v>48.4</v>
          </cell>
        </row>
        <row r="272">
          <cell r="L272" t="str">
            <v>2014External causes of morbidity and mortalityMaleAllEth</v>
          </cell>
          <cell r="M272">
            <v>2014</v>
          </cell>
          <cell r="N272" t="str">
            <v>External causes of morbidity and mortality</v>
          </cell>
          <cell r="O272" t="str">
            <v>AllEth</v>
          </cell>
          <cell r="P272" t="str">
            <v>Male</v>
          </cell>
          <cell r="Q272">
            <v>1168</v>
          </cell>
          <cell r="R272">
            <v>62.8</v>
          </cell>
        </row>
        <row r="273">
          <cell r="L273" t="str">
            <v>2014External causes of morbidity and mortalityMaleMaori</v>
          </cell>
          <cell r="M273">
            <v>2014</v>
          </cell>
          <cell r="N273" t="str">
            <v>External causes of morbidity and mortality</v>
          </cell>
          <cell r="O273" t="str">
            <v>Maori</v>
          </cell>
          <cell r="P273" t="str">
            <v>Male</v>
          </cell>
          <cell r="Q273">
            <v>220</v>
          </cell>
          <cell r="R273">
            <v>70.7</v>
          </cell>
        </row>
        <row r="274">
          <cell r="L274" t="str">
            <v>2014External causes of morbidity and mortalityMaleNon-Maori</v>
          </cell>
          <cell r="M274">
            <v>2014</v>
          </cell>
          <cell r="N274" t="str">
            <v>External causes of morbidity and mortality</v>
          </cell>
          <cell r="O274" t="str">
            <v>Non-Maori</v>
          </cell>
          <cell r="P274" t="str">
            <v>Male</v>
          </cell>
          <cell r="Q274">
            <v>948</v>
          </cell>
          <cell r="R274">
            <v>61.2</v>
          </cell>
        </row>
        <row r="275">
          <cell r="L275" t="str">
            <v>2014Female breast cancerMaleAllEth</v>
          </cell>
          <cell r="M275">
            <v>2014</v>
          </cell>
          <cell r="N275" t="str">
            <v>Female breast cancer</v>
          </cell>
          <cell r="O275" t="str">
            <v>AllEth</v>
          </cell>
          <cell r="P275" t="str">
            <v>Male</v>
          </cell>
        </row>
        <row r="276">
          <cell r="L276" t="str">
            <v>2014Female breast cancerMaleMaori</v>
          </cell>
          <cell r="M276">
            <v>2014</v>
          </cell>
          <cell r="N276" t="str">
            <v>Female breast cancer</v>
          </cell>
          <cell r="O276" t="str">
            <v>Maori</v>
          </cell>
          <cell r="P276" t="str">
            <v>Male</v>
          </cell>
        </row>
        <row r="277">
          <cell r="L277" t="str">
            <v>2014Female breast cancerMaleNon-Maori</v>
          </cell>
          <cell r="M277">
            <v>2014</v>
          </cell>
          <cell r="N277" t="str">
            <v>Female breast cancer</v>
          </cell>
          <cell r="O277" t="str">
            <v>Non-Maori</v>
          </cell>
          <cell r="P277" t="str">
            <v>Male</v>
          </cell>
        </row>
        <row r="278">
          <cell r="L278" t="str">
            <v>2014Influenza and pneumoniaMaleAllEth</v>
          </cell>
          <cell r="M278">
            <v>2014</v>
          </cell>
          <cell r="N278" t="str">
            <v>Influenza and pneumonia</v>
          </cell>
          <cell r="O278" t="str">
            <v>AllEth</v>
          </cell>
          <cell r="P278" t="str">
            <v>Male</v>
          </cell>
          <cell r="Q278">
            <v>310</v>
          </cell>
          <cell r="R278">
            <v>43.9</v>
          </cell>
        </row>
        <row r="279">
          <cell r="L279" t="str">
            <v>2014Influenza and pneumoniaMaleMaori</v>
          </cell>
          <cell r="M279">
            <v>2014</v>
          </cell>
          <cell r="N279" t="str">
            <v>Influenza and pneumonia</v>
          </cell>
          <cell r="O279" t="str">
            <v>Maori</v>
          </cell>
          <cell r="P279" t="str">
            <v>Male</v>
          </cell>
          <cell r="Q279">
            <v>24</v>
          </cell>
          <cell r="R279">
            <v>55.8</v>
          </cell>
        </row>
        <row r="280">
          <cell r="L280" t="str">
            <v>2014Influenza and pneumoniaMaleNon-Maori</v>
          </cell>
          <cell r="M280">
            <v>2014</v>
          </cell>
          <cell r="N280" t="str">
            <v>Influenza and pneumonia</v>
          </cell>
          <cell r="O280" t="str">
            <v>Non-Maori</v>
          </cell>
          <cell r="P280" t="str">
            <v>Male</v>
          </cell>
          <cell r="Q280">
            <v>286</v>
          </cell>
          <cell r="R280">
            <v>43.1</v>
          </cell>
        </row>
        <row r="281">
          <cell r="L281" t="str">
            <v>2014Intentional self-harmMaleAllEth</v>
          </cell>
          <cell r="M281">
            <v>2014</v>
          </cell>
          <cell r="N281" t="str">
            <v>Intentional self-harm</v>
          </cell>
          <cell r="O281" t="str">
            <v>AllEth</v>
          </cell>
          <cell r="P281" t="str">
            <v>Male</v>
          </cell>
          <cell r="Q281">
            <v>379</v>
          </cell>
          <cell r="R281">
            <v>74.599999999999994</v>
          </cell>
        </row>
        <row r="282">
          <cell r="L282" t="str">
            <v>2014Intentional self-harmMaleMaori</v>
          </cell>
          <cell r="M282">
            <v>2014</v>
          </cell>
          <cell r="N282" t="str">
            <v>Intentional self-harm</v>
          </cell>
          <cell r="O282" t="str">
            <v>Maori</v>
          </cell>
          <cell r="P282" t="str">
            <v>Male</v>
          </cell>
          <cell r="Q282">
            <v>66</v>
          </cell>
          <cell r="R282">
            <v>72.5</v>
          </cell>
        </row>
        <row r="283">
          <cell r="L283" t="str">
            <v>2014Intentional self-harmMaleNon-Maori</v>
          </cell>
          <cell r="M283">
            <v>2014</v>
          </cell>
          <cell r="N283" t="str">
            <v>Intentional self-harm</v>
          </cell>
          <cell r="O283" t="str">
            <v>Non-Maori</v>
          </cell>
          <cell r="P283" t="str">
            <v>Male</v>
          </cell>
          <cell r="Q283">
            <v>313</v>
          </cell>
          <cell r="R283">
            <v>75.099999999999994</v>
          </cell>
        </row>
        <row r="284">
          <cell r="L284" t="str">
            <v>2014Ischaemic heart diseaseMaleAllEth</v>
          </cell>
          <cell r="M284">
            <v>2014</v>
          </cell>
          <cell r="N284" t="str">
            <v>Ischaemic heart disease</v>
          </cell>
          <cell r="O284" t="str">
            <v>AllEth</v>
          </cell>
          <cell r="P284" t="str">
            <v>Male</v>
          </cell>
          <cell r="Q284">
            <v>2837</v>
          </cell>
          <cell r="R284">
            <v>55.6</v>
          </cell>
        </row>
        <row r="285">
          <cell r="L285" t="str">
            <v>2014Ischaemic heart diseaseMaleMaori</v>
          </cell>
          <cell r="M285">
            <v>2014</v>
          </cell>
          <cell r="N285" t="str">
            <v>Ischaemic heart disease</v>
          </cell>
          <cell r="O285" t="str">
            <v>Maori</v>
          </cell>
          <cell r="P285" t="str">
            <v>Male</v>
          </cell>
          <cell r="Q285">
            <v>311</v>
          </cell>
          <cell r="R285">
            <v>62.6</v>
          </cell>
        </row>
        <row r="286">
          <cell r="L286" t="str">
            <v>2014Ischaemic heart diseaseMaleNon-Maori</v>
          </cell>
          <cell r="M286">
            <v>2014</v>
          </cell>
          <cell r="N286" t="str">
            <v>Ischaemic heart disease</v>
          </cell>
          <cell r="O286" t="str">
            <v>Non-Maori</v>
          </cell>
          <cell r="P286" t="str">
            <v>Male</v>
          </cell>
          <cell r="Q286">
            <v>2526</v>
          </cell>
          <cell r="R286">
            <v>54.9</v>
          </cell>
        </row>
        <row r="287">
          <cell r="L287" t="str">
            <v>2014Lung cancerMaleAllEth</v>
          </cell>
          <cell r="M287">
            <v>2014</v>
          </cell>
          <cell r="N287" t="str">
            <v>Lung cancer</v>
          </cell>
          <cell r="O287" t="str">
            <v>AllEth</v>
          </cell>
          <cell r="P287" t="str">
            <v>Male</v>
          </cell>
          <cell r="Q287">
            <v>889</v>
          </cell>
          <cell r="R287">
            <v>52.9</v>
          </cell>
        </row>
        <row r="288">
          <cell r="L288" t="str">
            <v>2014Lung cancerMaleMaori</v>
          </cell>
          <cell r="M288">
            <v>2014</v>
          </cell>
          <cell r="N288" t="str">
            <v>Lung cancer</v>
          </cell>
          <cell r="O288" t="str">
            <v>Maori</v>
          </cell>
          <cell r="P288" t="str">
            <v>Male</v>
          </cell>
          <cell r="Q288">
            <v>146</v>
          </cell>
          <cell r="R288">
            <v>44.8</v>
          </cell>
        </row>
        <row r="289">
          <cell r="L289" t="str">
            <v>2014Lung cancerMaleNon-Maori</v>
          </cell>
          <cell r="M289">
            <v>2014</v>
          </cell>
          <cell r="N289" t="str">
            <v>Lung cancer</v>
          </cell>
          <cell r="O289" t="str">
            <v>Non-Maori</v>
          </cell>
          <cell r="P289" t="str">
            <v>Male</v>
          </cell>
          <cell r="Q289">
            <v>743</v>
          </cell>
          <cell r="R289">
            <v>54.9</v>
          </cell>
        </row>
        <row r="290">
          <cell r="L290" t="str">
            <v>2014Melanoma of the skinMaleAllEth</v>
          </cell>
          <cell r="M290">
            <v>2014</v>
          </cell>
          <cell r="N290" t="str">
            <v>Melanoma of the skin</v>
          </cell>
          <cell r="O290" t="str">
            <v>AllEth</v>
          </cell>
          <cell r="P290" t="str">
            <v>Male</v>
          </cell>
          <cell r="Q290">
            <v>237</v>
          </cell>
          <cell r="R290">
            <v>62.7</v>
          </cell>
        </row>
        <row r="291">
          <cell r="L291" t="str">
            <v>2014Melanoma of the skinMaleMaori</v>
          </cell>
          <cell r="M291">
            <v>2014</v>
          </cell>
          <cell r="N291" t="str">
            <v>Melanoma of the skin</v>
          </cell>
          <cell r="O291" t="str">
            <v>Maori</v>
          </cell>
          <cell r="P291" t="str">
            <v>Male</v>
          </cell>
          <cell r="Q291">
            <v>2</v>
          </cell>
          <cell r="R291">
            <v>66.7</v>
          </cell>
        </row>
        <row r="292">
          <cell r="L292" t="str">
            <v>2014Melanoma of the skinMaleNon-Maori</v>
          </cell>
          <cell r="M292">
            <v>2014</v>
          </cell>
          <cell r="N292" t="str">
            <v>Melanoma of the skin</v>
          </cell>
          <cell r="O292" t="str">
            <v>Non-Maori</v>
          </cell>
          <cell r="P292" t="str">
            <v>Male</v>
          </cell>
          <cell r="Q292">
            <v>235</v>
          </cell>
          <cell r="R292">
            <v>62.7</v>
          </cell>
        </row>
        <row r="293">
          <cell r="L293" t="str">
            <v>2014Motor vehicle accidentsMaleAllEth</v>
          </cell>
          <cell r="M293">
            <v>2014</v>
          </cell>
          <cell r="N293" t="str">
            <v>Motor vehicle accidents</v>
          </cell>
          <cell r="O293" t="str">
            <v>AllEth</v>
          </cell>
          <cell r="P293" t="str">
            <v>Male</v>
          </cell>
          <cell r="Q293">
            <v>207</v>
          </cell>
          <cell r="R293">
            <v>65.7</v>
          </cell>
        </row>
        <row r="294">
          <cell r="L294" t="str">
            <v>2014Motor vehicle accidentsMaleMaori</v>
          </cell>
          <cell r="M294">
            <v>2014</v>
          </cell>
          <cell r="N294" t="str">
            <v>Motor vehicle accidents</v>
          </cell>
          <cell r="O294" t="str">
            <v>Maori</v>
          </cell>
          <cell r="P294" t="str">
            <v>Male</v>
          </cell>
          <cell r="Q294">
            <v>47</v>
          </cell>
          <cell r="R294">
            <v>68.099999999999994</v>
          </cell>
        </row>
        <row r="295">
          <cell r="L295" t="str">
            <v>2014Motor vehicle accidentsMaleNon-Maori</v>
          </cell>
          <cell r="M295">
            <v>2014</v>
          </cell>
          <cell r="N295" t="str">
            <v>Motor vehicle accidents</v>
          </cell>
          <cell r="O295" t="str">
            <v>Non-Maori</v>
          </cell>
          <cell r="P295" t="str">
            <v>Male</v>
          </cell>
          <cell r="Q295">
            <v>160</v>
          </cell>
          <cell r="R295">
            <v>65</v>
          </cell>
        </row>
        <row r="296">
          <cell r="L296" t="str">
            <v>2014Other forms of heart diseaseMaleAllEth</v>
          </cell>
          <cell r="M296">
            <v>2014</v>
          </cell>
          <cell r="N296" t="str">
            <v>Other forms of heart disease</v>
          </cell>
          <cell r="O296" t="str">
            <v>AllEth</v>
          </cell>
          <cell r="P296" t="str">
            <v>Male</v>
          </cell>
          <cell r="Q296">
            <v>719</v>
          </cell>
          <cell r="R296">
            <v>48.6</v>
          </cell>
        </row>
        <row r="297">
          <cell r="L297" t="str">
            <v>2014Other forms of heart diseaseMaleMaori</v>
          </cell>
          <cell r="M297">
            <v>2014</v>
          </cell>
          <cell r="N297" t="str">
            <v>Other forms of heart disease</v>
          </cell>
          <cell r="O297" t="str">
            <v>Maori</v>
          </cell>
          <cell r="P297" t="str">
            <v>Male</v>
          </cell>
          <cell r="Q297">
            <v>109</v>
          </cell>
          <cell r="R297">
            <v>58.9</v>
          </cell>
        </row>
        <row r="298">
          <cell r="L298" t="str">
            <v>2014Other forms of heart diseaseMaleNon-Maori</v>
          </cell>
          <cell r="M298">
            <v>2014</v>
          </cell>
          <cell r="N298" t="str">
            <v>Other forms of heart disease</v>
          </cell>
          <cell r="O298" t="str">
            <v>Non-Maori</v>
          </cell>
          <cell r="P298" t="str">
            <v>Male</v>
          </cell>
          <cell r="Q298">
            <v>610</v>
          </cell>
          <cell r="R298">
            <v>47.1</v>
          </cell>
        </row>
        <row r="299">
          <cell r="L299" t="str">
            <v>2014Prostate cancerMaleAllEth</v>
          </cell>
          <cell r="M299">
            <v>2014</v>
          </cell>
          <cell r="N299" t="str">
            <v>Prostate cancer</v>
          </cell>
          <cell r="O299" t="str">
            <v>AllEth</v>
          </cell>
          <cell r="P299" t="str">
            <v>Male</v>
          </cell>
          <cell r="Q299">
            <v>651</v>
          </cell>
          <cell r="R299">
            <v>100</v>
          </cell>
        </row>
        <row r="300">
          <cell r="L300" t="str">
            <v>2014Prostate cancerMaleMaori</v>
          </cell>
          <cell r="M300">
            <v>2014</v>
          </cell>
          <cell r="N300" t="str">
            <v>Prostate cancer</v>
          </cell>
          <cell r="O300" t="str">
            <v>Maori</v>
          </cell>
          <cell r="P300" t="str">
            <v>Male</v>
          </cell>
          <cell r="Q300">
            <v>42</v>
          </cell>
          <cell r="R300">
            <v>100</v>
          </cell>
        </row>
        <row r="301">
          <cell r="L301" t="str">
            <v>2014Prostate cancerMaleNon-Maori</v>
          </cell>
          <cell r="M301">
            <v>2014</v>
          </cell>
          <cell r="N301" t="str">
            <v>Prostate cancer</v>
          </cell>
          <cell r="O301" t="str">
            <v>Non-Maori</v>
          </cell>
          <cell r="P301" t="str">
            <v>Male</v>
          </cell>
          <cell r="Q301">
            <v>609</v>
          </cell>
          <cell r="R301">
            <v>100</v>
          </cell>
        </row>
        <row r="302">
          <cell r="L302" t="str">
            <v>2010All cancerFemaleAllEth</v>
          </cell>
          <cell r="M302">
            <v>2010</v>
          </cell>
          <cell r="N302" t="str">
            <v>All cancer</v>
          </cell>
          <cell r="O302" t="str">
            <v>AllEth</v>
          </cell>
          <cell r="P302" t="str">
            <v>Female</v>
          </cell>
          <cell r="Q302">
            <v>4082</v>
          </cell>
          <cell r="R302">
            <v>47.5</v>
          </cell>
        </row>
        <row r="303">
          <cell r="L303" t="str">
            <v>2010All cancerFemaleMaori</v>
          </cell>
          <cell r="M303">
            <v>2010</v>
          </cell>
          <cell r="N303" t="str">
            <v>All cancer</v>
          </cell>
          <cell r="O303" t="str">
            <v>Maori</v>
          </cell>
          <cell r="P303" t="str">
            <v>Female</v>
          </cell>
          <cell r="Q303">
            <v>455</v>
          </cell>
          <cell r="R303">
            <v>51.9</v>
          </cell>
        </row>
        <row r="304">
          <cell r="L304" t="str">
            <v>2010All cancerFemaleNon-Maori</v>
          </cell>
          <cell r="M304">
            <v>2010</v>
          </cell>
          <cell r="N304" t="str">
            <v>All cancer</v>
          </cell>
          <cell r="O304" t="str">
            <v>Non-Maori</v>
          </cell>
          <cell r="P304" t="str">
            <v>Female</v>
          </cell>
          <cell r="Q304">
            <v>3627</v>
          </cell>
          <cell r="R304">
            <v>47</v>
          </cell>
        </row>
        <row r="305">
          <cell r="L305" t="str">
            <v>2010All deathsFemaleAllEth</v>
          </cell>
          <cell r="M305">
            <v>2010</v>
          </cell>
          <cell r="N305" t="str">
            <v>All deaths</v>
          </cell>
          <cell r="O305" t="str">
            <v>AllEth</v>
          </cell>
          <cell r="P305" t="str">
            <v>Female</v>
          </cell>
          <cell r="Q305">
            <v>14308</v>
          </cell>
          <cell r="R305">
            <v>49.9</v>
          </cell>
        </row>
        <row r="306">
          <cell r="L306" t="str">
            <v>2010All deathsFemaleMaori</v>
          </cell>
          <cell r="M306">
            <v>2010</v>
          </cell>
          <cell r="N306" t="str">
            <v>All deaths</v>
          </cell>
          <cell r="O306" t="str">
            <v>Maori</v>
          </cell>
          <cell r="P306" t="str">
            <v>Female</v>
          </cell>
          <cell r="Q306">
            <v>1347</v>
          </cell>
          <cell r="R306">
            <v>46.8</v>
          </cell>
        </row>
        <row r="307">
          <cell r="L307" t="str">
            <v>2010All deathsFemaleNon-Maori</v>
          </cell>
          <cell r="M307">
            <v>2010</v>
          </cell>
          <cell r="N307" t="str">
            <v>All deaths</v>
          </cell>
          <cell r="O307" t="str">
            <v>Non-Maori</v>
          </cell>
          <cell r="P307" t="str">
            <v>Female</v>
          </cell>
          <cell r="Q307">
            <v>12961</v>
          </cell>
          <cell r="R307">
            <v>50.3</v>
          </cell>
        </row>
        <row r="308">
          <cell r="L308" t="str">
            <v>2010AssaultFemaleAllEth</v>
          </cell>
          <cell r="M308">
            <v>2010</v>
          </cell>
          <cell r="N308" t="str">
            <v>Assault</v>
          </cell>
          <cell r="O308" t="str">
            <v>AllEth</v>
          </cell>
          <cell r="P308" t="str">
            <v>Female</v>
          </cell>
          <cell r="Q308">
            <v>24</v>
          </cell>
          <cell r="R308">
            <v>43.6</v>
          </cell>
        </row>
        <row r="309">
          <cell r="L309" t="str">
            <v>2010AssaultFemaleMaori</v>
          </cell>
          <cell r="M309">
            <v>2010</v>
          </cell>
          <cell r="N309" t="str">
            <v>Assault</v>
          </cell>
          <cell r="O309" t="str">
            <v>Maori</v>
          </cell>
          <cell r="P309" t="str">
            <v>Female</v>
          </cell>
          <cell r="Q309">
            <v>6</v>
          </cell>
          <cell r="R309">
            <v>30</v>
          </cell>
        </row>
        <row r="310">
          <cell r="L310" t="str">
            <v>2010AssaultFemaleNon-Maori</v>
          </cell>
          <cell r="M310">
            <v>2010</v>
          </cell>
          <cell r="N310" t="str">
            <v>Assault</v>
          </cell>
          <cell r="O310" t="str">
            <v>Non-Maori</v>
          </cell>
          <cell r="P310" t="str">
            <v>Female</v>
          </cell>
          <cell r="Q310">
            <v>18</v>
          </cell>
          <cell r="R310">
            <v>51.4</v>
          </cell>
        </row>
        <row r="311">
          <cell r="L311" t="str">
            <v>2010Cerebrovascular diseaseFemaleAllEth</v>
          </cell>
          <cell r="M311">
            <v>2010</v>
          </cell>
          <cell r="N311" t="str">
            <v>Cerebrovascular disease</v>
          </cell>
          <cell r="O311" t="str">
            <v>AllEth</v>
          </cell>
          <cell r="P311" t="str">
            <v>Female</v>
          </cell>
          <cell r="Q311">
            <v>1522</v>
          </cell>
          <cell r="R311">
            <v>61.7</v>
          </cell>
        </row>
        <row r="312">
          <cell r="L312" t="str">
            <v>2010Cerebrovascular diseaseFemaleMaori</v>
          </cell>
          <cell r="M312">
            <v>2010</v>
          </cell>
          <cell r="N312" t="str">
            <v>Cerebrovascular disease</v>
          </cell>
          <cell r="O312" t="str">
            <v>Maori</v>
          </cell>
          <cell r="P312" t="str">
            <v>Female</v>
          </cell>
          <cell r="Q312">
            <v>98</v>
          </cell>
          <cell r="R312">
            <v>62.8</v>
          </cell>
        </row>
        <row r="313">
          <cell r="L313" t="str">
            <v>2010Cerebrovascular diseaseFemaleNon-Maori</v>
          </cell>
          <cell r="M313">
            <v>2010</v>
          </cell>
          <cell r="N313" t="str">
            <v>Cerebrovascular disease</v>
          </cell>
          <cell r="O313" t="str">
            <v>Non-Maori</v>
          </cell>
          <cell r="P313" t="str">
            <v>Female</v>
          </cell>
          <cell r="Q313">
            <v>1424</v>
          </cell>
          <cell r="R313">
            <v>61.6</v>
          </cell>
        </row>
        <row r="314">
          <cell r="L314" t="str">
            <v>2010Cervical cancerFemaleAllEth</v>
          </cell>
          <cell r="M314">
            <v>2010</v>
          </cell>
          <cell r="N314" t="str">
            <v>Cervical cancer</v>
          </cell>
          <cell r="O314" t="str">
            <v>AllEth</v>
          </cell>
          <cell r="P314" t="str">
            <v>Female</v>
          </cell>
          <cell r="Q314">
            <v>52</v>
          </cell>
          <cell r="R314">
            <v>100</v>
          </cell>
        </row>
        <row r="315">
          <cell r="L315" t="str">
            <v>2010Cervical cancerFemaleMaori</v>
          </cell>
          <cell r="M315">
            <v>2010</v>
          </cell>
          <cell r="N315" t="str">
            <v>Cervical cancer</v>
          </cell>
          <cell r="O315" t="str">
            <v>Maori</v>
          </cell>
          <cell r="P315" t="str">
            <v>Female</v>
          </cell>
          <cell r="Q315">
            <v>8</v>
          </cell>
          <cell r="R315">
            <v>100</v>
          </cell>
        </row>
        <row r="316">
          <cell r="L316" t="str">
            <v>2010Cervical cancerFemaleNon-Maori</v>
          </cell>
          <cell r="M316">
            <v>2010</v>
          </cell>
          <cell r="N316" t="str">
            <v>Cervical cancer</v>
          </cell>
          <cell r="O316" t="str">
            <v>Non-Maori</v>
          </cell>
          <cell r="P316" t="str">
            <v>Female</v>
          </cell>
          <cell r="Q316">
            <v>44</v>
          </cell>
          <cell r="R316">
            <v>100</v>
          </cell>
        </row>
        <row r="317">
          <cell r="L317" t="str">
            <v>2010Chronic lower respiratory diseasesFemaleAllEth</v>
          </cell>
          <cell r="M317">
            <v>2010</v>
          </cell>
          <cell r="N317" t="str">
            <v>Chronic lower respiratory diseases</v>
          </cell>
          <cell r="O317" t="str">
            <v>AllEth</v>
          </cell>
          <cell r="P317" t="str">
            <v>Female</v>
          </cell>
          <cell r="Q317">
            <v>797</v>
          </cell>
          <cell r="R317">
            <v>48.1</v>
          </cell>
        </row>
        <row r="318">
          <cell r="L318" t="str">
            <v>2010Chronic lower respiratory diseasesFemaleMaori</v>
          </cell>
          <cell r="M318">
            <v>2010</v>
          </cell>
          <cell r="N318" t="str">
            <v>Chronic lower respiratory diseases</v>
          </cell>
          <cell r="O318" t="str">
            <v>Maori</v>
          </cell>
          <cell r="P318" t="str">
            <v>Female</v>
          </cell>
          <cell r="Q318">
            <v>112</v>
          </cell>
          <cell r="R318">
            <v>54.1</v>
          </cell>
        </row>
        <row r="319">
          <cell r="L319" t="str">
            <v>2010Chronic lower respiratory diseasesFemaleNon-Maori</v>
          </cell>
          <cell r="M319">
            <v>2010</v>
          </cell>
          <cell r="N319" t="str">
            <v>Chronic lower respiratory diseases</v>
          </cell>
          <cell r="O319" t="str">
            <v>Non-Maori</v>
          </cell>
          <cell r="P319" t="str">
            <v>Female</v>
          </cell>
          <cell r="Q319">
            <v>685</v>
          </cell>
          <cell r="R319">
            <v>47.3</v>
          </cell>
        </row>
        <row r="320">
          <cell r="L320" t="str">
            <v>2010Colon, rectum and rectosigmoid junction cancerFemaleAllEth</v>
          </cell>
          <cell r="M320">
            <v>2010</v>
          </cell>
          <cell r="N320" t="str">
            <v>Colon, rectum and rectosigmoid junction cancer</v>
          </cell>
          <cell r="O320" t="str">
            <v>AllEth</v>
          </cell>
          <cell r="P320" t="str">
            <v>Female</v>
          </cell>
          <cell r="Q320">
            <v>577</v>
          </cell>
          <cell r="R320">
            <v>48.5</v>
          </cell>
        </row>
        <row r="321">
          <cell r="L321" t="str">
            <v>2010Colon, rectum and rectosigmoid junction cancerFemaleMaori</v>
          </cell>
          <cell r="M321">
            <v>2010</v>
          </cell>
          <cell r="N321" t="str">
            <v>Colon, rectum and rectosigmoid junction cancer</v>
          </cell>
          <cell r="O321" t="str">
            <v>Maori</v>
          </cell>
          <cell r="P321" t="str">
            <v>Female</v>
          </cell>
          <cell r="Q321">
            <v>24</v>
          </cell>
          <cell r="R321">
            <v>42.1</v>
          </cell>
        </row>
        <row r="322">
          <cell r="L322" t="str">
            <v>2010Colon, rectum and rectosigmoid junction cancerFemaleNon-Maori</v>
          </cell>
          <cell r="M322">
            <v>2010</v>
          </cell>
          <cell r="N322" t="str">
            <v>Colon, rectum and rectosigmoid junction cancer</v>
          </cell>
          <cell r="O322" t="str">
            <v>Non-Maori</v>
          </cell>
          <cell r="P322" t="str">
            <v>Female</v>
          </cell>
          <cell r="Q322">
            <v>553</v>
          </cell>
          <cell r="R322">
            <v>48.8</v>
          </cell>
        </row>
        <row r="323">
          <cell r="L323" t="str">
            <v>2010Diabetes mellitusFemaleAllEth</v>
          </cell>
          <cell r="M323">
            <v>2010</v>
          </cell>
          <cell r="N323" t="str">
            <v>Diabetes mellitus</v>
          </cell>
          <cell r="O323" t="str">
            <v>AllEth</v>
          </cell>
          <cell r="P323" t="str">
            <v>Female</v>
          </cell>
          <cell r="Q323">
            <v>377</v>
          </cell>
          <cell r="R323">
            <v>49.1</v>
          </cell>
        </row>
        <row r="324">
          <cell r="L324" t="str">
            <v>2010Diabetes mellitusFemaleMaori</v>
          </cell>
          <cell r="M324">
            <v>2010</v>
          </cell>
          <cell r="N324" t="str">
            <v>Diabetes mellitus</v>
          </cell>
          <cell r="O324" t="str">
            <v>Maori</v>
          </cell>
          <cell r="P324" t="str">
            <v>Female</v>
          </cell>
          <cell r="Q324">
            <v>88</v>
          </cell>
          <cell r="R324">
            <v>51.8</v>
          </cell>
        </row>
        <row r="325">
          <cell r="L325" t="str">
            <v>2010Diabetes mellitusFemaleNon-Maori</v>
          </cell>
          <cell r="M325">
            <v>2010</v>
          </cell>
          <cell r="N325" t="str">
            <v>Diabetes mellitus</v>
          </cell>
          <cell r="O325" t="str">
            <v>Non-Maori</v>
          </cell>
          <cell r="P325" t="str">
            <v>Female</v>
          </cell>
          <cell r="Q325">
            <v>289</v>
          </cell>
          <cell r="R325">
            <v>48.3</v>
          </cell>
        </row>
        <row r="326">
          <cell r="L326" t="str">
            <v>2010Diseases of the circulatory systemFemaleAllEth</v>
          </cell>
          <cell r="M326">
            <v>2010</v>
          </cell>
          <cell r="N326" t="str">
            <v>Diseases of the circulatory system</v>
          </cell>
          <cell r="O326" t="str">
            <v>AllEth</v>
          </cell>
          <cell r="P326" t="str">
            <v>Female</v>
          </cell>
          <cell r="Q326">
            <v>5299</v>
          </cell>
          <cell r="R326">
            <v>52.1</v>
          </cell>
        </row>
        <row r="327">
          <cell r="L327" t="str">
            <v>2010Diseases of the circulatory systemFemaleMaori</v>
          </cell>
          <cell r="M327">
            <v>2010</v>
          </cell>
          <cell r="N327" t="str">
            <v>Diseases of the circulatory system</v>
          </cell>
          <cell r="O327" t="str">
            <v>Maori</v>
          </cell>
          <cell r="P327" t="str">
            <v>Female</v>
          </cell>
          <cell r="Q327">
            <v>392</v>
          </cell>
          <cell r="R327">
            <v>46.4</v>
          </cell>
        </row>
        <row r="328">
          <cell r="L328" t="str">
            <v>2010Diseases of the circulatory systemFemaleNon-Maori</v>
          </cell>
          <cell r="M328">
            <v>2010</v>
          </cell>
          <cell r="N328" t="str">
            <v>Diseases of the circulatory system</v>
          </cell>
          <cell r="O328" t="str">
            <v>Non-Maori</v>
          </cell>
          <cell r="P328" t="str">
            <v>Female</v>
          </cell>
          <cell r="Q328">
            <v>4907</v>
          </cell>
          <cell r="R328">
            <v>52.6</v>
          </cell>
        </row>
        <row r="329">
          <cell r="L329" t="str">
            <v>2010Diseases of the respiratory systemFemaleAllEth</v>
          </cell>
          <cell r="M329">
            <v>2010</v>
          </cell>
          <cell r="N329" t="str">
            <v>Diseases of the respiratory system</v>
          </cell>
          <cell r="O329" t="str">
            <v>AllEth</v>
          </cell>
          <cell r="P329" t="str">
            <v>Female</v>
          </cell>
          <cell r="Q329">
            <v>1214</v>
          </cell>
          <cell r="R329">
            <v>49.4</v>
          </cell>
        </row>
        <row r="330">
          <cell r="L330" t="str">
            <v>2010Diseases of the respiratory systemFemaleMaori</v>
          </cell>
          <cell r="M330">
            <v>2010</v>
          </cell>
          <cell r="N330" t="str">
            <v>Diseases of the respiratory system</v>
          </cell>
          <cell r="O330" t="str">
            <v>Maori</v>
          </cell>
          <cell r="P330" t="str">
            <v>Female</v>
          </cell>
          <cell r="Q330">
            <v>126</v>
          </cell>
          <cell r="R330">
            <v>51.4</v>
          </cell>
        </row>
        <row r="331">
          <cell r="L331" t="str">
            <v>2010Diseases of the respiratory systemFemaleNon-Maori</v>
          </cell>
          <cell r="M331">
            <v>2010</v>
          </cell>
          <cell r="N331" t="str">
            <v>Diseases of the respiratory system</v>
          </cell>
          <cell r="O331" t="str">
            <v>Non-Maori</v>
          </cell>
          <cell r="P331" t="str">
            <v>Female</v>
          </cell>
          <cell r="Q331">
            <v>1088</v>
          </cell>
          <cell r="R331">
            <v>49.2</v>
          </cell>
        </row>
        <row r="332">
          <cell r="L332" t="str">
            <v>2010External causes of morbidity and mortalityFemaleAllEth</v>
          </cell>
          <cell r="M332">
            <v>2010</v>
          </cell>
          <cell r="N332" t="str">
            <v>External causes of morbidity and mortality</v>
          </cell>
          <cell r="O332" t="str">
            <v>AllEth</v>
          </cell>
          <cell r="P332" t="str">
            <v>Female</v>
          </cell>
          <cell r="Q332">
            <v>732</v>
          </cell>
          <cell r="R332">
            <v>37.5</v>
          </cell>
        </row>
        <row r="333">
          <cell r="L333" t="str">
            <v>2010External causes of morbidity and mortalityFemaleMaori</v>
          </cell>
          <cell r="M333">
            <v>2010</v>
          </cell>
          <cell r="N333" t="str">
            <v>External causes of morbidity and mortality</v>
          </cell>
          <cell r="O333" t="str">
            <v>Maori</v>
          </cell>
          <cell r="P333" t="str">
            <v>Female</v>
          </cell>
          <cell r="Q333">
            <v>110</v>
          </cell>
          <cell r="R333">
            <v>29.6</v>
          </cell>
        </row>
        <row r="334">
          <cell r="L334" t="str">
            <v>2010External causes of morbidity and mortalityFemaleNon-Maori</v>
          </cell>
          <cell r="M334">
            <v>2010</v>
          </cell>
          <cell r="N334" t="str">
            <v>External causes of morbidity and mortality</v>
          </cell>
          <cell r="O334" t="str">
            <v>Non-Maori</v>
          </cell>
          <cell r="P334" t="str">
            <v>Female</v>
          </cell>
          <cell r="Q334">
            <v>622</v>
          </cell>
          <cell r="R334">
            <v>39.299999999999997</v>
          </cell>
        </row>
        <row r="335">
          <cell r="L335" t="str">
            <v>2010Female breast cancerFemaleAllEth</v>
          </cell>
          <cell r="M335">
            <v>2010</v>
          </cell>
          <cell r="N335" t="str">
            <v>Female breast cancer</v>
          </cell>
          <cell r="O335" t="str">
            <v>AllEth</v>
          </cell>
          <cell r="P335" t="str">
            <v>Female</v>
          </cell>
          <cell r="Q335">
            <v>641</v>
          </cell>
          <cell r="R335">
            <v>100</v>
          </cell>
        </row>
        <row r="336">
          <cell r="L336" t="str">
            <v>2010Female breast cancerFemaleMaori</v>
          </cell>
          <cell r="M336">
            <v>2010</v>
          </cell>
          <cell r="N336" t="str">
            <v>Female breast cancer</v>
          </cell>
          <cell r="O336" t="str">
            <v>Maori</v>
          </cell>
          <cell r="P336" t="str">
            <v>Female</v>
          </cell>
          <cell r="Q336">
            <v>84</v>
          </cell>
          <cell r="R336">
            <v>100</v>
          </cell>
        </row>
        <row r="337">
          <cell r="L337" t="str">
            <v>2010Female breast cancerFemaleNon-Maori</v>
          </cell>
          <cell r="M337">
            <v>2010</v>
          </cell>
          <cell r="N337" t="str">
            <v>Female breast cancer</v>
          </cell>
          <cell r="O337" t="str">
            <v>Non-Maori</v>
          </cell>
          <cell r="P337" t="str">
            <v>Female</v>
          </cell>
          <cell r="Q337">
            <v>557</v>
          </cell>
          <cell r="R337">
            <v>100</v>
          </cell>
        </row>
        <row r="338">
          <cell r="L338" t="str">
            <v>2010Influenza and pneumoniaFemaleAllEth</v>
          </cell>
          <cell r="M338">
            <v>2010</v>
          </cell>
          <cell r="N338" t="str">
            <v>Influenza and pneumonia</v>
          </cell>
          <cell r="O338" t="str">
            <v>AllEth</v>
          </cell>
          <cell r="P338" t="str">
            <v>Female</v>
          </cell>
          <cell r="Q338">
            <v>271</v>
          </cell>
          <cell r="R338">
            <v>56.7</v>
          </cell>
        </row>
        <row r="339">
          <cell r="L339" t="str">
            <v>2010Influenza and pneumoniaFemaleMaori</v>
          </cell>
          <cell r="M339">
            <v>2010</v>
          </cell>
          <cell r="N339" t="str">
            <v>Influenza and pneumonia</v>
          </cell>
          <cell r="O339" t="str">
            <v>Maori</v>
          </cell>
          <cell r="P339" t="str">
            <v>Female</v>
          </cell>
          <cell r="Q339">
            <v>8</v>
          </cell>
          <cell r="R339">
            <v>29.6</v>
          </cell>
        </row>
        <row r="340">
          <cell r="L340" t="str">
            <v>2010Influenza and pneumoniaFemaleNon-Maori</v>
          </cell>
          <cell r="M340">
            <v>2010</v>
          </cell>
          <cell r="N340" t="str">
            <v>Influenza and pneumonia</v>
          </cell>
          <cell r="O340" t="str">
            <v>Non-Maori</v>
          </cell>
          <cell r="P340" t="str">
            <v>Female</v>
          </cell>
          <cell r="Q340">
            <v>263</v>
          </cell>
          <cell r="R340">
            <v>58.3</v>
          </cell>
        </row>
        <row r="341">
          <cell r="L341" t="str">
            <v>2010Intentional self-harmFemaleAllEth</v>
          </cell>
          <cell r="M341">
            <v>2010</v>
          </cell>
          <cell r="N341" t="str">
            <v>Intentional self-harm</v>
          </cell>
          <cell r="O341" t="str">
            <v>AllEth</v>
          </cell>
          <cell r="P341" t="str">
            <v>Female</v>
          </cell>
          <cell r="Q341">
            <v>147</v>
          </cell>
          <cell r="R341">
            <v>27.5</v>
          </cell>
        </row>
        <row r="342">
          <cell r="L342" t="str">
            <v>2010Intentional self-harmFemaleMaori</v>
          </cell>
          <cell r="M342">
            <v>2010</v>
          </cell>
          <cell r="N342" t="str">
            <v>Intentional self-harm</v>
          </cell>
          <cell r="O342" t="str">
            <v>Maori</v>
          </cell>
          <cell r="P342" t="str">
            <v>Female</v>
          </cell>
          <cell r="Q342">
            <v>30</v>
          </cell>
          <cell r="R342">
            <v>29.4</v>
          </cell>
        </row>
        <row r="343">
          <cell r="L343" t="str">
            <v>2010Intentional self-harmFemaleNon-Maori</v>
          </cell>
          <cell r="M343">
            <v>2010</v>
          </cell>
          <cell r="N343" t="str">
            <v>Intentional self-harm</v>
          </cell>
          <cell r="O343" t="str">
            <v>Non-Maori</v>
          </cell>
          <cell r="P343" t="str">
            <v>Female</v>
          </cell>
          <cell r="Q343">
            <v>117</v>
          </cell>
          <cell r="R343">
            <v>27.1</v>
          </cell>
        </row>
        <row r="344">
          <cell r="L344" t="str">
            <v>2010Ischaemic heart diseaseFemaleAllEth</v>
          </cell>
          <cell r="M344">
            <v>2010</v>
          </cell>
          <cell r="N344" t="str">
            <v>Ischaemic heart disease</v>
          </cell>
          <cell r="O344" t="str">
            <v>AllEth</v>
          </cell>
          <cell r="P344" t="str">
            <v>Female</v>
          </cell>
          <cell r="Q344">
            <v>2490</v>
          </cell>
          <cell r="R344">
            <v>46.2</v>
          </cell>
        </row>
        <row r="345">
          <cell r="L345" t="str">
            <v>2010Ischaemic heart diseaseFemaleMaori</v>
          </cell>
          <cell r="M345">
            <v>2010</v>
          </cell>
          <cell r="N345" t="str">
            <v>Ischaemic heart disease</v>
          </cell>
          <cell r="O345" t="str">
            <v>Maori</v>
          </cell>
          <cell r="P345" t="str">
            <v>Female</v>
          </cell>
          <cell r="Q345">
            <v>182</v>
          </cell>
          <cell r="R345">
            <v>41.1</v>
          </cell>
        </row>
        <row r="346">
          <cell r="L346" t="str">
            <v>2010Ischaemic heart diseaseFemaleNon-Maori</v>
          </cell>
          <cell r="M346">
            <v>2010</v>
          </cell>
          <cell r="N346" t="str">
            <v>Ischaemic heart disease</v>
          </cell>
          <cell r="O346" t="str">
            <v>Non-Maori</v>
          </cell>
          <cell r="P346" t="str">
            <v>Female</v>
          </cell>
          <cell r="Q346">
            <v>2308</v>
          </cell>
          <cell r="R346">
            <v>46.6</v>
          </cell>
        </row>
        <row r="347">
          <cell r="L347" t="str">
            <v>2010Lung cancerFemaleAllEth</v>
          </cell>
          <cell r="M347">
            <v>2010</v>
          </cell>
          <cell r="N347" t="str">
            <v>Lung cancer</v>
          </cell>
          <cell r="O347" t="str">
            <v>AllEth</v>
          </cell>
          <cell r="P347" t="str">
            <v>Female</v>
          </cell>
          <cell r="Q347">
            <v>757</v>
          </cell>
          <cell r="R347">
            <v>45.9</v>
          </cell>
        </row>
        <row r="348">
          <cell r="L348" t="str">
            <v>2010Lung cancerFemaleMaori</v>
          </cell>
          <cell r="M348">
            <v>2010</v>
          </cell>
          <cell r="N348" t="str">
            <v>Lung cancer</v>
          </cell>
          <cell r="O348" t="str">
            <v>Maori</v>
          </cell>
          <cell r="P348" t="str">
            <v>Female</v>
          </cell>
          <cell r="Q348">
            <v>169</v>
          </cell>
          <cell r="R348">
            <v>56.5</v>
          </cell>
        </row>
        <row r="349">
          <cell r="L349" t="str">
            <v>2010Lung cancerFemaleNon-Maori</v>
          </cell>
          <cell r="M349">
            <v>2010</v>
          </cell>
          <cell r="N349" t="str">
            <v>Lung cancer</v>
          </cell>
          <cell r="O349" t="str">
            <v>Non-Maori</v>
          </cell>
          <cell r="P349" t="str">
            <v>Female</v>
          </cell>
          <cell r="Q349">
            <v>588</v>
          </cell>
          <cell r="R349">
            <v>43.5</v>
          </cell>
        </row>
        <row r="350">
          <cell r="L350" t="str">
            <v>2010Melanoma of the skinFemaleAllEth</v>
          </cell>
          <cell r="M350">
            <v>2010</v>
          </cell>
          <cell r="N350" t="str">
            <v>Melanoma of the skin</v>
          </cell>
          <cell r="O350" t="str">
            <v>AllEth</v>
          </cell>
          <cell r="P350" t="str">
            <v>Female</v>
          </cell>
          <cell r="Q350">
            <v>125</v>
          </cell>
          <cell r="R350">
            <v>38.6</v>
          </cell>
        </row>
        <row r="351">
          <cell r="L351" t="str">
            <v>2010Melanoma of the skinFemaleMaori</v>
          </cell>
          <cell r="M351">
            <v>2010</v>
          </cell>
          <cell r="N351" t="str">
            <v>Melanoma of the skin</v>
          </cell>
          <cell r="O351" t="str">
            <v>Maori</v>
          </cell>
          <cell r="P351" t="str">
            <v>Female</v>
          </cell>
          <cell r="Q351">
            <v>3</v>
          </cell>
          <cell r="R351">
            <v>50</v>
          </cell>
        </row>
        <row r="352">
          <cell r="L352" t="str">
            <v>2010Melanoma of the skinFemaleNon-Maori</v>
          </cell>
          <cell r="M352">
            <v>2010</v>
          </cell>
          <cell r="N352" t="str">
            <v>Melanoma of the skin</v>
          </cell>
          <cell r="O352" t="str">
            <v>Non-Maori</v>
          </cell>
          <cell r="P352" t="str">
            <v>Female</v>
          </cell>
          <cell r="Q352">
            <v>122</v>
          </cell>
          <cell r="R352">
            <v>38.4</v>
          </cell>
        </row>
        <row r="353">
          <cell r="L353" t="str">
            <v>2010Motor vehicle accidentsFemaleAllEth</v>
          </cell>
          <cell r="M353">
            <v>2010</v>
          </cell>
          <cell r="N353" t="str">
            <v>Motor vehicle accidents</v>
          </cell>
          <cell r="O353" t="str">
            <v>AllEth</v>
          </cell>
          <cell r="P353" t="str">
            <v>Female</v>
          </cell>
          <cell r="Q353">
            <v>121</v>
          </cell>
          <cell r="R353">
            <v>29.2</v>
          </cell>
        </row>
        <row r="354">
          <cell r="L354" t="str">
            <v>2010Motor vehicle accidentsFemaleMaori</v>
          </cell>
          <cell r="M354">
            <v>2010</v>
          </cell>
          <cell r="N354" t="str">
            <v>Motor vehicle accidents</v>
          </cell>
          <cell r="O354" t="str">
            <v>Maori</v>
          </cell>
          <cell r="P354" t="str">
            <v>Female</v>
          </cell>
          <cell r="Q354">
            <v>34</v>
          </cell>
          <cell r="R354">
            <v>27.9</v>
          </cell>
        </row>
        <row r="355">
          <cell r="L355" t="str">
            <v>2010Motor vehicle accidentsFemaleNon-Maori</v>
          </cell>
          <cell r="M355">
            <v>2010</v>
          </cell>
          <cell r="N355" t="str">
            <v>Motor vehicle accidents</v>
          </cell>
          <cell r="O355" t="str">
            <v>Non-Maori</v>
          </cell>
          <cell r="P355" t="str">
            <v>Female</v>
          </cell>
          <cell r="Q355">
            <v>87</v>
          </cell>
          <cell r="R355">
            <v>29.8</v>
          </cell>
        </row>
        <row r="356">
          <cell r="L356" t="str">
            <v>2010Other forms of heart diseaseFemaleAllEth</v>
          </cell>
          <cell r="M356">
            <v>2010</v>
          </cell>
          <cell r="N356" t="str">
            <v>Other forms of heart disease</v>
          </cell>
          <cell r="O356" t="str">
            <v>AllEth</v>
          </cell>
          <cell r="P356" t="str">
            <v>Female</v>
          </cell>
          <cell r="Q356">
            <v>724</v>
          </cell>
          <cell r="R356">
            <v>55.5</v>
          </cell>
        </row>
        <row r="357">
          <cell r="L357" t="str">
            <v>2010Other forms of heart diseaseFemaleMaori</v>
          </cell>
          <cell r="M357">
            <v>2010</v>
          </cell>
          <cell r="N357" t="str">
            <v>Other forms of heart disease</v>
          </cell>
          <cell r="O357" t="str">
            <v>Maori</v>
          </cell>
          <cell r="P357" t="str">
            <v>Female</v>
          </cell>
          <cell r="Q357">
            <v>58</v>
          </cell>
          <cell r="R357">
            <v>43.6</v>
          </cell>
        </row>
        <row r="358">
          <cell r="L358" t="str">
            <v>2010Other forms of heart diseaseFemaleNon-Maori</v>
          </cell>
          <cell r="M358">
            <v>2010</v>
          </cell>
          <cell r="N358" t="str">
            <v>Other forms of heart disease</v>
          </cell>
          <cell r="O358" t="str">
            <v>Non-Maori</v>
          </cell>
          <cell r="P358" t="str">
            <v>Female</v>
          </cell>
          <cell r="Q358">
            <v>666</v>
          </cell>
          <cell r="R358">
            <v>56.9</v>
          </cell>
        </row>
        <row r="359">
          <cell r="L359" t="str">
            <v>2010Prostate cancerFemaleAllEth</v>
          </cell>
          <cell r="M359">
            <v>2010</v>
          </cell>
          <cell r="N359" t="str">
            <v>Prostate cancer</v>
          </cell>
          <cell r="O359" t="str">
            <v>AllEth</v>
          </cell>
          <cell r="P359" t="str">
            <v>Female</v>
          </cell>
        </row>
        <row r="360">
          <cell r="L360" t="str">
            <v>2010Prostate cancerFemaleMaori</v>
          </cell>
          <cell r="M360">
            <v>2010</v>
          </cell>
          <cell r="N360" t="str">
            <v>Prostate cancer</v>
          </cell>
          <cell r="O360" t="str">
            <v>Maori</v>
          </cell>
          <cell r="P360" t="str">
            <v>Female</v>
          </cell>
        </row>
        <row r="361">
          <cell r="L361" t="str">
            <v>2010Prostate cancerFemaleNon-Maori</v>
          </cell>
          <cell r="M361">
            <v>2010</v>
          </cell>
          <cell r="N361" t="str">
            <v>Prostate cancer</v>
          </cell>
          <cell r="O361" t="str">
            <v>Non-Maori</v>
          </cell>
          <cell r="P361" t="str">
            <v>Female</v>
          </cell>
        </row>
        <row r="362">
          <cell r="L362" t="str">
            <v>2011All cancerFemaleAllEth</v>
          </cell>
          <cell r="M362">
            <v>2011</v>
          </cell>
          <cell r="N362" t="str">
            <v>All cancer</v>
          </cell>
          <cell r="O362" t="str">
            <v>AllEth</v>
          </cell>
          <cell r="P362" t="str">
            <v>Female</v>
          </cell>
          <cell r="Q362">
            <v>4241</v>
          </cell>
          <cell r="R362">
            <v>47.7</v>
          </cell>
        </row>
        <row r="363">
          <cell r="L363" t="str">
            <v>2011All cancerFemaleMaori</v>
          </cell>
          <cell r="M363">
            <v>2011</v>
          </cell>
          <cell r="N363" t="str">
            <v>All cancer</v>
          </cell>
          <cell r="O363" t="str">
            <v>Maori</v>
          </cell>
          <cell r="P363" t="str">
            <v>Female</v>
          </cell>
          <cell r="Q363">
            <v>511</v>
          </cell>
          <cell r="R363">
            <v>54.4</v>
          </cell>
        </row>
        <row r="364">
          <cell r="L364" t="str">
            <v>2011All cancerFemaleNon-Maori</v>
          </cell>
          <cell r="M364">
            <v>2011</v>
          </cell>
          <cell r="N364" t="str">
            <v>All cancer</v>
          </cell>
          <cell r="O364" t="str">
            <v>Non-Maori</v>
          </cell>
          <cell r="P364" t="str">
            <v>Female</v>
          </cell>
          <cell r="Q364">
            <v>3730</v>
          </cell>
          <cell r="R364">
            <v>46.9</v>
          </cell>
        </row>
        <row r="365">
          <cell r="L365" t="str">
            <v>2011All deathsFemaleAllEth</v>
          </cell>
          <cell r="M365">
            <v>2011</v>
          </cell>
          <cell r="N365" t="str">
            <v>All deaths</v>
          </cell>
          <cell r="O365" t="str">
            <v>AllEth</v>
          </cell>
          <cell r="P365" t="str">
            <v>Female</v>
          </cell>
          <cell r="Q365">
            <v>15348</v>
          </cell>
          <cell r="R365">
            <v>50.7</v>
          </cell>
        </row>
        <row r="366">
          <cell r="L366" t="str">
            <v>2011All deathsFemaleMaori</v>
          </cell>
          <cell r="M366">
            <v>2011</v>
          </cell>
          <cell r="N366" t="str">
            <v>All deaths</v>
          </cell>
          <cell r="O366" t="str">
            <v>Maori</v>
          </cell>
          <cell r="P366" t="str">
            <v>Female</v>
          </cell>
          <cell r="Q366">
            <v>1459</v>
          </cell>
          <cell r="R366">
            <v>48.2</v>
          </cell>
        </row>
        <row r="367">
          <cell r="L367" t="str">
            <v>2011All deathsFemaleNon-Maori</v>
          </cell>
          <cell r="M367">
            <v>2011</v>
          </cell>
          <cell r="N367" t="str">
            <v>All deaths</v>
          </cell>
          <cell r="O367" t="str">
            <v>Non-Maori</v>
          </cell>
          <cell r="P367" t="str">
            <v>Female</v>
          </cell>
          <cell r="Q367">
            <v>13889</v>
          </cell>
          <cell r="R367">
            <v>50.9</v>
          </cell>
        </row>
        <row r="368">
          <cell r="L368" t="str">
            <v>2011AssaultFemaleAllEth</v>
          </cell>
          <cell r="M368">
            <v>2011</v>
          </cell>
          <cell r="N368" t="str">
            <v>Assault</v>
          </cell>
          <cell r="O368" t="str">
            <v>AllEth</v>
          </cell>
          <cell r="P368" t="str">
            <v>Female</v>
          </cell>
          <cell r="Q368">
            <v>18</v>
          </cell>
          <cell r="R368">
            <v>33.299999999999997</v>
          </cell>
        </row>
        <row r="369">
          <cell r="L369" t="str">
            <v>2011AssaultFemaleMaori</v>
          </cell>
          <cell r="M369">
            <v>2011</v>
          </cell>
          <cell r="N369" t="str">
            <v>Assault</v>
          </cell>
          <cell r="O369" t="str">
            <v>Maori</v>
          </cell>
          <cell r="P369" t="str">
            <v>Female</v>
          </cell>
          <cell r="Q369">
            <v>5</v>
          </cell>
          <cell r="R369">
            <v>38.5</v>
          </cell>
        </row>
        <row r="370">
          <cell r="L370" t="str">
            <v>2011AssaultFemaleNon-Maori</v>
          </cell>
          <cell r="M370">
            <v>2011</v>
          </cell>
          <cell r="N370" t="str">
            <v>Assault</v>
          </cell>
          <cell r="O370" t="str">
            <v>Non-Maori</v>
          </cell>
          <cell r="P370" t="str">
            <v>Female</v>
          </cell>
          <cell r="Q370">
            <v>13</v>
          </cell>
          <cell r="R370">
            <v>31.7</v>
          </cell>
        </row>
        <row r="371">
          <cell r="L371" t="str">
            <v>2011Cerebrovascular diseaseFemaleAllEth</v>
          </cell>
          <cell r="M371">
            <v>2011</v>
          </cell>
          <cell r="N371" t="str">
            <v>Cerebrovascular disease</v>
          </cell>
          <cell r="O371" t="str">
            <v>AllEth</v>
          </cell>
          <cell r="P371" t="str">
            <v>Female</v>
          </cell>
          <cell r="Q371">
            <v>1653</v>
          </cell>
          <cell r="R371">
            <v>62</v>
          </cell>
        </row>
        <row r="372">
          <cell r="L372" t="str">
            <v>2011Cerebrovascular diseaseFemaleMaori</v>
          </cell>
          <cell r="M372">
            <v>2011</v>
          </cell>
          <cell r="N372" t="str">
            <v>Cerebrovascular disease</v>
          </cell>
          <cell r="O372" t="str">
            <v>Maori</v>
          </cell>
          <cell r="P372" t="str">
            <v>Female</v>
          </cell>
          <cell r="Q372">
            <v>88</v>
          </cell>
          <cell r="R372">
            <v>59.9</v>
          </cell>
        </row>
        <row r="373">
          <cell r="L373" t="str">
            <v>2011Cerebrovascular diseaseFemaleNon-Maori</v>
          </cell>
          <cell r="M373">
            <v>2011</v>
          </cell>
          <cell r="N373" t="str">
            <v>Cerebrovascular disease</v>
          </cell>
          <cell r="O373" t="str">
            <v>Non-Maori</v>
          </cell>
          <cell r="P373" t="str">
            <v>Female</v>
          </cell>
          <cell r="Q373">
            <v>1565</v>
          </cell>
          <cell r="R373">
            <v>62.2</v>
          </cell>
        </row>
        <row r="374">
          <cell r="L374" t="str">
            <v>2011Cervical cancerFemaleAllEth</v>
          </cell>
          <cell r="M374">
            <v>2011</v>
          </cell>
          <cell r="N374" t="str">
            <v>Cervical cancer</v>
          </cell>
          <cell r="O374" t="str">
            <v>AllEth</v>
          </cell>
          <cell r="P374" t="str">
            <v>Female</v>
          </cell>
          <cell r="Q374">
            <v>53</v>
          </cell>
          <cell r="R374">
            <v>100</v>
          </cell>
        </row>
        <row r="375">
          <cell r="L375" t="str">
            <v>2011Cervical cancerFemaleMaori</v>
          </cell>
          <cell r="M375">
            <v>2011</v>
          </cell>
          <cell r="N375" t="str">
            <v>Cervical cancer</v>
          </cell>
          <cell r="O375" t="str">
            <v>Maori</v>
          </cell>
          <cell r="P375" t="str">
            <v>Female</v>
          </cell>
          <cell r="Q375">
            <v>14</v>
          </cell>
          <cell r="R375">
            <v>100</v>
          </cell>
        </row>
        <row r="376">
          <cell r="L376" t="str">
            <v>2011Cervical cancerFemaleNon-Maori</v>
          </cell>
          <cell r="M376">
            <v>2011</v>
          </cell>
          <cell r="N376" t="str">
            <v>Cervical cancer</v>
          </cell>
          <cell r="O376" t="str">
            <v>Non-Maori</v>
          </cell>
          <cell r="P376" t="str">
            <v>Female</v>
          </cell>
          <cell r="Q376">
            <v>39</v>
          </cell>
          <cell r="R376">
            <v>100</v>
          </cell>
        </row>
        <row r="377">
          <cell r="L377" t="str">
            <v>2011Chronic lower respiratory diseasesFemaleAllEth</v>
          </cell>
          <cell r="M377">
            <v>2011</v>
          </cell>
          <cell r="N377" t="str">
            <v>Chronic lower respiratory diseases</v>
          </cell>
          <cell r="O377" t="str">
            <v>AllEth</v>
          </cell>
          <cell r="P377" t="str">
            <v>Female</v>
          </cell>
          <cell r="Q377">
            <v>875</v>
          </cell>
          <cell r="R377">
            <v>49.5</v>
          </cell>
        </row>
        <row r="378">
          <cell r="L378" t="str">
            <v>2011Chronic lower respiratory diseasesFemaleMaori</v>
          </cell>
          <cell r="M378">
            <v>2011</v>
          </cell>
          <cell r="N378" t="str">
            <v>Chronic lower respiratory diseases</v>
          </cell>
          <cell r="O378" t="str">
            <v>Maori</v>
          </cell>
          <cell r="P378" t="str">
            <v>Female</v>
          </cell>
          <cell r="Q378">
            <v>131</v>
          </cell>
          <cell r="R378">
            <v>58.5</v>
          </cell>
        </row>
        <row r="379">
          <cell r="L379" t="str">
            <v>2011Chronic lower respiratory diseasesFemaleNon-Maori</v>
          </cell>
          <cell r="M379">
            <v>2011</v>
          </cell>
          <cell r="N379" t="str">
            <v>Chronic lower respiratory diseases</v>
          </cell>
          <cell r="O379" t="str">
            <v>Non-Maori</v>
          </cell>
          <cell r="P379" t="str">
            <v>Female</v>
          </cell>
          <cell r="Q379">
            <v>744</v>
          </cell>
          <cell r="R379">
            <v>48.2</v>
          </cell>
        </row>
        <row r="380">
          <cell r="L380" t="str">
            <v>2011Colon, rectum and rectosigmoid junction cancerFemaleAllEth</v>
          </cell>
          <cell r="M380">
            <v>2011</v>
          </cell>
          <cell r="N380" t="str">
            <v>Colon, rectum and rectosigmoid junction cancer</v>
          </cell>
          <cell r="O380" t="str">
            <v>AllEth</v>
          </cell>
          <cell r="P380" t="str">
            <v>Female</v>
          </cell>
          <cell r="Q380">
            <v>580</v>
          </cell>
          <cell r="R380">
            <v>49.5</v>
          </cell>
        </row>
        <row r="381">
          <cell r="L381" t="str">
            <v>2011Colon, rectum and rectosigmoid junction cancerFemaleMaori</v>
          </cell>
          <cell r="M381">
            <v>2011</v>
          </cell>
          <cell r="N381" t="str">
            <v>Colon, rectum and rectosigmoid junction cancer</v>
          </cell>
          <cell r="O381" t="str">
            <v>Maori</v>
          </cell>
          <cell r="P381" t="str">
            <v>Female</v>
          </cell>
          <cell r="Q381">
            <v>32</v>
          </cell>
          <cell r="R381">
            <v>42.1</v>
          </cell>
        </row>
        <row r="382">
          <cell r="L382" t="str">
            <v>2011Colon, rectum and rectosigmoid junction cancerFemaleNon-Maori</v>
          </cell>
          <cell r="M382">
            <v>2011</v>
          </cell>
          <cell r="N382" t="str">
            <v>Colon, rectum and rectosigmoid junction cancer</v>
          </cell>
          <cell r="O382" t="str">
            <v>Non-Maori</v>
          </cell>
          <cell r="P382" t="str">
            <v>Female</v>
          </cell>
          <cell r="Q382">
            <v>548</v>
          </cell>
          <cell r="R382">
            <v>50</v>
          </cell>
        </row>
        <row r="383">
          <cell r="L383" t="str">
            <v>2011Diabetes mellitusFemaleAllEth</v>
          </cell>
          <cell r="M383">
            <v>2011</v>
          </cell>
          <cell r="N383" t="str">
            <v>Diabetes mellitus</v>
          </cell>
          <cell r="O383" t="str">
            <v>AllEth</v>
          </cell>
          <cell r="P383" t="str">
            <v>Female</v>
          </cell>
          <cell r="Q383">
            <v>397</v>
          </cell>
          <cell r="R383">
            <v>47.5</v>
          </cell>
        </row>
        <row r="384">
          <cell r="L384" t="str">
            <v>2011Diabetes mellitusFemaleMaori</v>
          </cell>
          <cell r="M384">
            <v>2011</v>
          </cell>
          <cell r="N384" t="str">
            <v>Diabetes mellitus</v>
          </cell>
          <cell r="O384" t="str">
            <v>Maori</v>
          </cell>
          <cell r="P384" t="str">
            <v>Female</v>
          </cell>
          <cell r="Q384">
            <v>81</v>
          </cell>
          <cell r="R384">
            <v>41.3</v>
          </cell>
        </row>
        <row r="385">
          <cell r="L385" t="str">
            <v>2011Diabetes mellitusFemaleNon-Maori</v>
          </cell>
          <cell r="M385">
            <v>2011</v>
          </cell>
          <cell r="N385" t="str">
            <v>Diabetes mellitus</v>
          </cell>
          <cell r="O385" t="str">
            <v>Non-Maori</v>
          </cell>
          <cell r="P385" t="str">
            <v>Female</v>
          </cell>
          <cell r="Q385">
            <v>316</v>
          </cell>
          <cell r="R385">
            <v>49.5</v>
          </cell>
        </row>
        <row r="386">
          <cell r="L386" t="str">
            <v>2011Diseases of the circulatory systemFemaleAllEth</v>
          </cell>
          <cell r="M386">
            <v>2011</v>
          </cell>
          <cell r="N386" t="str">
            <v>Diseases of the circulatory system</v>
          </cell>
          <cell r="O386" t="str">
            <v>AllEth</v>
          </cell>
          <cell r="P386" t="str">
            <v>Female</v>
          </cell>
          <cell r="Q386">
            <v>5552</v>
          </cell>
          <cell r="R386">
            <v>52.7</v>
          </cell>
        </row>
        <row r="387">
          <cell r="L387" t="str">
            <v>2011Diseases of the circulatory systemFemaleMaori</v>
          </cell>
          <cell r="M387">
            <v>2011</v>
          </cell>
          <cell r="N387" t="str">
            <v>Diseases of the circulatory system</v>
          </cell>
          <cell r="O387" t="str">
            <v>Maori</v>
          </cell>
          <cell r="P387" t="str">
            <v>Female</v>
          </cell>
          <cell r="Q387">
            <v>419</v>
          </cell>
          <cell r="R387">
            <v>49.1</v>
          </cell>
        </row>
        <row r="388">
          <cell r="L388" t="str">
            <v>2011Diseases of the circulatory systemFemaleNon-Maori</v>
          </cell>
          <cell r="M388">
            <v>2011</v>
          </cell>
          <cell r="N388" t="str">
            <v>Diseases of the circulatory system</v>
          </cell>
          <cell r="O388" t="str">
            <v>Non-Maori</v>
          </cell>
          <cell r="P388" t="str">
            <v>Female</v>
          </cell>
          <cell r="Q388">
            <v>5133</v>
          </cell>
          <cell r="R388">
            <v>53</v>
          </cell>
        </row>
        <row r="389">
          <cell r="L389" t="str">
            <v>2011Diseases of the respiratory systemFemaleAllEth</v>
          </cell>
          <cell r="M389">
            <v>2011</v>
          </cell>
          <cell r="N389" t="str">
            <v>Diseases of the respiratory system</v>
          </cell>
          <cell r="O389" t="str">
            <v>AllEth</v>
          </cell>
          <cell r="P389" t="str">
            <v>Female</v>
          </cell>
          <cell r="Q389">
            <v>1406</v>
          </cell>
          <cell r="R389">
            <v>51.6</v>
          </cell>
        </row>
        <row r="390">
          <cell r="L390" t="str">
            <v>2011Diseases of the respiratory systemFemaleMaori</v>
          </cell>
          <cell r="M390">
            <v>2011</v>
          </cell>
          <cell r="N390" t="str">
            <v>Diseases of the respiratory system</v>
          </cell>
          <cell r="O390" t="str">
            <v>Maori</v>
          </cell>
          <cell r="P390" t="str">
            <v>Female</v>
          </cell>
          <cell r="Q390">
            <v>148</v>
          </cell>
          <cell r="R390">
            <v>57.8</v>
          </cell>
        </row>
        <row r="391">
          <cell r="L391" t="str">
            <v>2011Diseases of the respiratory systemFemaleNon-Maori</v>
          </cell>
          <cell r="M391">
            <v>2011</v>
          </cell>
          <cell r="N391" t="str">
            <v>Diseases of the respiratory system</v>
          </cell>
          <cell r="O391" t="str">
            <v>Non-Maori</v>
          </cell>
          <cell r="P391" t="str">
            <v>Female</v>
          </cell>
          <cell r="Q391">
            <v>1258</v>
          </cell>
          <cell r="R391">
            <v>51</v>
          </cell>
        </row>
        <row r="392">
          <cell r="L392" t="str">
            <v>2011External causes of morbidity and mortalityFemaleAllEth</v>
          </cell>
          <cell r="M392">
            <v>2011</v>
          </cell>
          <cell r="N392" t="str">
            <v>External causes of morbidity and mortality</v>
          </cell>
          <cell r="O392" t="str">
            <v>AllEth</v>
          </cell>
          <cell r="P392" t="str">
            <v>Female</v>
          </cell>
          <cell r="Q392">
            <v>746</v>
          </cell>
          <cell r="R392">
            <v>36.799999999999997</v>
          </cell>
        </row>
        <row r="393">
          <cell r="L393" t="str">
            <v>2011External causes of morbidity and mortalityFemaleMaori</v>
          </cell>
          <cell r="M393">
            <v>2011</v>
          </cell>
          <cell r="N393" t="str">
            <v>External causes of morbidity and mortality</v>
          </cell>
          <cell r="O393" t="str">
            <v>Maori</v>
          </cell>
          <cell r="P393" t="str">
            <v>Female</v>
          </cell>
          <cell r="Q393">
            <v>83</v>
          </cell>
          <cell r="R393">
            <v>26</v>
          </cell>
        </row>
        <row r="394">
          <cell r="L394" t="str">
            <v>2011External causes of morbidity and mortalityFemaleNon-Maori</v>
          </cell>
          <cell r="M394">
            <v>2011</v>
          </cell>
          <cell r="N394" t="str">
            <v>External causes of morbidity and mortality</v>
          </cell>
          <cell r="O394" t="str">
            <v>Non-Maori</v>
          </cell>
          <cell r="P394" t="str">
            <v>Female</v>
          </cell>
          <cell r="Q394">
            <v>663</v>
          </cell>
          <cell r="R394">
            <v>38.799999999999997</v>
          </cell>
        </row>
        <row r="395">
          <cell r="L395" t="str">
            <v>2011Female breast cancerFemaleAllEth</v>
          </cell>
          <cell r="M395">
            <v>2011</v>
          </cell>
          <cell r="N395" t="str">
            <v>Female breast cancer</v>
          </cell>
          <cell r="O395" t="str">
            <v>AllEth</v>
          </cell>
          <cell r="P395" t="str">
            <v>Female</v>
          </cell>
          <cell r="Q395">
            <v>636</v>
          </cell>
          <cell r="R395">
            <v>100</v>
          </cell>
        </row>
        <row r="396">
          <cell r="L396" t="str">
            <v>2011Female breast cancerFemaleMaori</v>
          </cell>
          <cell r="M396">
            <v>2011</v>
          </cell>
          <cell r="N396" t="str">
            <v>Female breast cancer</v>
          </cell>
          <cell r="O396" t="str">
            <v>Maori</v>
          </cell>
          <cell r="P396" t="str">
            <v>Female</v>
          </cell>
          <cell r="Q396">
            <v>72</v>
          </cell>
          <cell r="R396">
            <v>100</v>
          </cell>
        </row>
        <row r="397">
          <cell r="L397" t="str">
            <v>2011Female breast cancerFemaleNon-Maori</v>
          </cell>
          <cell r="M397">
            <v>2011</v>
          </cell>
          <cell r="N397" t="str">
            <v>Female breast cancer</v>
          </cell>
          <cell r="O397" t="str">
            <v>Non-Maori</v>
          </cell>
          <cell r="P397" t="str">
            <v>Female</v>
          </cell>
          <cell r="Q397">
            <v>564</v>
          </cell>
          <cell r="R397">
            <v>100</v>
          </cell>
        </row>
        <row r="398">
          <cell r="L398" t="str">
            <v>2011Influenza and pneumoniaFemaleAllEth</v>
          </cell>
          <cell r="M398">
            <v>2011</v>
          </cell>
          <cell r="N398" t="str">
            <v>Influenza and pneumonia</v>
          </cell>
          <cell r="O398" t="str">
            <v>AllEth</v>
          </cell>
          <cell r="P398" t="str">
            <v>Female</v>
          </cell>
          <cell r="Q398">
            <v>384</v>
          </cell>
          <cell r="R398">
            <v>61.7</v>
          </cell>
        </row>
        <row r="399">
          <cell r="L399" t="str">
            <v>2011Influenza and pneumoniaFemaleMaori</v>
          </cell>
          <cell r="M399">
            <v>2011</v>
          </cell>
          <cell r="N399" t="str">
            <v>Influenza and pneumonia</v>
          </cell>
          <cell r="O399" t="str">
            <v>Maori</v>
          </cell>
          <cell r="P399" t="str">
            <v>Female</v>
          </cell>
          <cell r="Q399">
            <v>11</v>
          </cell>
          <cell r="R399">
            <v>52.4</v>
          </cell>
        </row>
        <row r="400">
          <cell r="L400" t="str">
            <v>2011Influenza and pneumoniaFemaleNon-Maori</v>
          </cell>
          <cell r="M400">
            <v>2011</v>
          </cell>
          <cell r="N400" t="str">
            <v>Influenza and pneumonia</v>
          </cell>
          <cell r="O400" t="str">
            <v>Non-Maori</v>
          </cell>
          <cell r="P400" t="str">
            <v>Female</v>
          </cell>
          <cell r="Q400">
            <v>373</v>
          </cell>
          <cell r="R400">
            <v>62.1</v>
          </cell>
        </row>
        <row r="401">
          <cell r="L401" t="str">
            <v>2011Intentional self-harmFemaleAllEth</v>
          </cell>
          <cell r="M401">
            <v>2011</v>
          </cell>
          <cell r="N401" t="str">
            <v>Intentional self-harm</v>
          </cell>
          <cell r="O401" t="str">
            <v>AllEth</v>
          </cell>
          <cell r="P401" t="str">
            <v>Female</v>
          </cell>
          <cell r="Q401">
            <v>117</v>
          </cell>
          <cell r="R401">
            <v>23.7</v>
          </cell>
        </row>
        <row r="402">
          <cell r="L402" t="str">
            <v>2011Intentional self-harmFemaleMaori</v>
          </cell>
          <cell r="M402">
            <v>2011</v>
          </cell>
          <cell r="N402" t="str">
            <v>Intentional self-harm</v>
          </cell>
          <cell r="O402" t="str">
            <v>Maori</v>
          </cell>
          <cell r="P402" t="str">
            <v>Female</v>
          </cell>
          <cell r="Q402">
            <v>32</v>
          </cell>
          <cell r="R402">
            <v>28.3</v>
          </cell>
        </row>
        <row r="403">
          <cell r="L403" t="str">
            <v>2011Intentional self-harmFemaleNon-Maori</v>
          </cell>
          <cell r="M403">
            <v>2011</v>
          </cell>
          <cell r="N403" t="str">
            <v>Intentional self-harm</v>
          </cell>
          <cell r="O403" t="str">
            <v>Non-Maori</v>
          </cell>
          <cell r="P403" t="str">
            <v>Female</v>
          </cell>
          <cell r="Q403">
            <v>85</v>
          </cell>
          <cell r="R403">
            <v>22.3</v>
          </cell>
        </row>
        <row r="404">
          <cell r="L404" t="str">
            <v>2011Ischaemic heart diseaseFemaleAllEth</v>
          </cell>
          <cell r="M404">
            <v>2011</v>
          </cell>
          <cell r="N404" t="str">
            <v>Ischaemic heart disease</v>
          </cell>
          <cell r="O404" t="str">
            <v>AllEth</v>
          </cell>
          <cell r="P404" t="str">
            <v>Female</v>
          </cell>
          <cell r="Q404">
            <v>2599</v>
          </cell>
          <cell r="R404">
            <v>47</v>
          </cell>
        </row>
        <row r="405">
          <cell r="L405" t="str">
            <v>2011Ischaemic heart diseaseFemaleMaori</v>
          </cell>
          <cell r="M405">
            <v>2011</v>
          </cell>
          <cell r="N405" t="str">
            <v>Ischaemic heart disease</v>
          </cell>
          <cell r="O405" t="str">
            <v>Maori</v>
          </cell>
          <cell r="P405" t="str">
            <v>Female</v>
          </cell>
          <cell r="Q405">
            <v>202</v>
          </cell>
          <cell r="R405">
            <v>43.3</v>
          </cell>
        </row>
        <row r="406">
          <cell r="L406" t="str">
            <v>2011Ischaemic heart diseaseFemaleNon-Maori</v>
          </cell>
          <cell r="M406">
            <v>2011</v>
          </cell>
          <cell r="N406" t="str">
            <v>Ischaemic heart disease</v>
          </cell>
          <cell r="O406" t="str">
            <v>Non-Maori</v>
          </cell>
          <cell r="P406" t="str">
            <v>Female</v>
          </cell>
          <cell r="Q406">
            <v>2397</v>
          </cell>
          <cell r="R406">
            <v>47.3</v>
          </cell>
        </row>
        <row r="407">
          <cell r="L407" t="str">
            <v>2011Lung cancerFemaleAllEth</v>
          </cell>
          <cell r="M407">
            <v>2011</v>
          </cell>
          <cell r="N407" t="str">
            <v>Lung cancer</v>
          </cell>
          <cell r="O407" t="str">
            <v>AllEth</v>
          </cell>
          <cell r="P407" t="str">
            <v>Female</v>
          </cell>
          <cell r="Q407">
            <v>773</v>
          </cell>
          <cell r="R407">
            <v>46</v>
          </cell>
        </row>
        <row r="408">
          <cell r="L408" t="str">
            <v>2011Lung cancerFemaleMaori</v>
          </cell>
          <cell r="M408">
            <v>2011</v>
          </cell>
          <cell r="N408" t="str">
            <v>Lung cancer</v>
          </cell>
          <cell r="O408" t="str">
            <v>Maori</v>
          </cell>
          <cell r="P408" t="str">
            <v>Female</v>
          </cell>
          <cell r="Q408">
            <v>174</v>
          </cell>
          <cell r="R408">
            <v>57.4</v>
          </cell>
        </row>
        <row r="409">
          <cell r="L409" t="str">
            <v>2011Lung cancerFemaleNon-Maori</v>
          </cell>
          <cell r="M409">
            <v>2011</v>
          </cell>
          <cell r="N409" t="str">
            <v>Lung cancer</v>
          </cell>
          <cell r="O409" t="str">
            <v>Non-Maori</v>
          </cell>
          <cell r="P409" t="str">
            <v>Female</v>
          </cell>
          <cell r="Q409">
            <v>599</v>
          </cell>
          <cell r="R409">
            <v>43.4</v>
          </cell>
        </row>
        <row r="410">
          <cell r="L410" t="str">
            <v>2011Melanoma of the skinFemaleAllEth</v>
          </cell>
          <cell r="M410">
            <v>2011</v>
          </cell>
          <cell r="N410" t="str">
            <v>Melanoma of the skin</v>
          </cell>
          <cell r="O410" t="str">
            <v>AllEth</v>
          </cell>
          <cell r="P410" t="str">
            <v>Female</v>
          </cell>
          <cell r="Q410">
            <v>116</v>
          </cell>
          <cell r="R410">
            <v>32.299999999999997</v>
          </cell>
        </row>
        <row r="411">
          <cell r="L411" t="str">
            <v>2011Melanoma of the skinFemaleMaori</v>
          </cell>
          <cell r="M411">
            <v>2011</v>
          </cell>
          <cell r="N411" t="str">
            <v>Melanoma of the skin</v>
          </cell>
          <cell r="O411" t="str">
            <v>Maori</v>
          </cell>
          <cell r="P411" t="str">
            <v>Female</v>
          </cell>
          <cell r="Q411">
            <v>1</v>
          </cell>
          <cell r="R411">
            <v>25</v>
          </cell>
        </row>
        <row r="412">
          <cell r="L412" t="str">
            <v>2011Melanoma of the skinFemaleNon-Maori</v>
          </cell>
          <cell r="M412">
            <v>2011</v>
          </cell>
          <cell r="N412" t="str">
            <v>Melanoma of the skin</v>
          </cell>
          <cell r="O412" t="str">
            <v>Non-Maori</v>
          </cell>
          <cell r="P412" t="str">
            <v>Female</v>
          </cell>
          <cell r="Q412">
            <v>115</v>
          </cell>
          <cell r="R412">
            <v>32.4</v>
          </cell>
        </row>
        <row r="413">
          <cell r="L413" t="str">
            <v>2011Motor vehicle accidentsFemaleAllEth</v>
          </cell>
          <cell r="M413">
            <v>2011</v>
          </cell>
          <cell r="N413" t="str">
            <v>Motor vehicle accidents</v>
          </cell>
          <cell r="O413" t="str">
            <v>AllEth</v>
          </cell>
          <cell r="P413" t="str">
            <v>Female</v>
          </cell>
          <cell r="Q413">
            <v>84</v>
          </cell>
          <cell r="R413">
            <v>27.5</v>
          </cell>
        </row>
        <row r="414">
          <cell r="L414" t="str">
            <v>2011Motor vehicle accidentsFemaleMaori</v>
          </cell>
          <cell r="M414">
            <v>2011</v>
          </cell>
          <cell r="N414" t="str">
            <v>Motor vehicle accidents</v>
          </cell>
          <cell r="O414" t="str">
            <v>Maori</v>
          </cell>
          <cell r="P414" t="str">
            <v>Female</v>
          </cell>
          <cell r="Q414">
            <v>16</v>
          </cell>
          <cell r="R414">
            <v>23.5</v>
          </cell>
        </row>
        <row r="415">
          <cell r="L415" t="str">
            <v>2011Motor vehicle accidentsFemaleNon-Maori</v>
          </cell>
          <cell r="M415">
            <v>2011</v>
          </cell>
          <cell r="N415" t="str">
            <v>Motor vehicle accidents</v>
          </cell>
          <cell r="O415" t="str">
            <v>Non-Maori</v>
          </cell>
          <cell r="P415" t="str">
            <v>Female</v>
          </cell>
          <cell r="Q415">
            <v>68</v>
          </cell>
          <cell r="R415">
            <v>28.7</v>
          </cell>
        </row>
        <row r="416">
          <cell r="L416" t="str">
            <v>2011Other forms of heart diseaseFemaleAllEth</v>
          </cell>
          <cell r="M416">
            <v>2011</v>
          </cell>
          <cell r="N416" t="str">
            <v>Other forms of heart disease</v>
          </cell>
          <cell r="O416" t="str">
            <v>AllEth</v>
          </cell>
          <cell r="P416" t="str">
            <v>Female</v>
          </cell>
          <cell r="Q416">
            <v>716</v>
          </cell>
          <cell r="R416">
            <v>55.7</v>
          </cell>
        </row>
        <row r="417">
          <cell r="L417" t="str">
            <v>2011Other forms of heart diseaseFemaleMaori</v>
          </cell>
          <cell r="M417">
            <v>2011</v>
          </cell>
          <cell r="N417" t="str">
            <v>Other forms of heart disease</v>
          </cell>
          <cell r="O417" t="str">
            <v>Maori</v>
          </cell>
          <cell r="P417" t="str">
            <v>Female</v>
          </cell>
          <cell r="Q417">
            <v>58</v>
          </cell>
          <cell r="R417">
            <v>50.9</v>
          </cell>
        </row>
        <row r="418">
          <cell r="L418" t="str">
            <v>2011Other forms of heart diseaseFemaleNon-Maori</v>
          </cell>
          <cell r="M418">
            <v>2011</v>
          </cell>
          <cell r="N418" t="str">
            <v>Other forms of heart disease</v>
          </cell>
          <cell r="O418" t="str">
            <v>Non-Maori</v>
          </cell>
          <cell r="P418" t="str">
            <v>Female</v>
          </cell>
          <cell r="Q418">
            <v>658</v>
          </cell>
          <cell r="R418">
            <v>56.2</v>
          </cell>
        </row>
        <row r="419">
          <cell r="L419" t="str">
            <v>2011Prostate cancerFemaleAllEth</v>
          </cell>
          <cell r="M419">
            <v>2011</v>
          </cell>
          <cell r="N419" t="str">
            <v>Prostate cancer</v>
          </cell>
          <cell r="O419" t="str">
            <v>AllEth</v>
          </cell>
          <cell r="P419" t="str">
            <v>Female</v>
          </cell>
        </row>
        <row r="420">
          <cell r="L420" t="str">
            <v>2011Prostate cancerFemaleMaori</v>
          </cell>
          <cell r="M420">
            <v>2011</v>
          </cell>
          <cell r="N420" t="str">
            <v>Prostate cancer</v>
          </cell>
          <cell r="O420" t="str">
            <v>Maori</v>
          </cell>
          <cell r="P420" t="str">
            <v>Female</v>
          </cell>
        </row>
        <row r="421">
          <cell r="L421" t="str">
            <v>2011Prostate cancerFemaleNon-Maori</v>
          </cell>
          <cell r="M421">
            <v>2011</v>
          </cell>
          <cell r="N421" t="str">
            <v>Prostate cancer</v>
          </cell>
          <cell r="O421" t="str">
            <v>Non-Maori</v>
          </cell>
          <cell r="P421" t="str">
            <v>Female</v>
          </cell>
        </row>
        <row r="422">
          <cell r="L422" t="str">
            <v>2012All cancerFemaleAllEth</v>
          </cell>
          <cell r="M422">
            <v>2012</v>
          </cell>
          <cell r="N422" t="str">
            <v>All cancer</v>
          </cell>
          <cell r="O422" t="str">
            <v>AllEth</v>
          </cell>
          <cell r="P422" t="str">
            <v>Female</v>
          </cell>
          <cell r="Q422">
            <v>4170</v>
          </cell>
          <cell r="R422">
            <v>46.8</v>
          </cell>
        </row>
        <row r="423">
          <cell r="L423" t="str">
            <v>2012All cancerFemaleMaori</v>
          </cell>
          <cell r="M423">
            <v>2012</v>
          </cell>
          <cell r="N423" t="str">
            <v>All cancer</v>
          </cell>
          <cell r="O423" t="str">
            <v>Maori</v>
          </cell>
          <cell r="P423" t="str">
            <v>Female</v>
          </cell>
          <cell r="Q423">
            <v>495</v>
          </cell>
          <cell r="R423">
            <v>52.9</v>
          </cell>
        </row>
        <row r="424">
          <cell r="L424" t="str">
            <v>2012All cancerFemaleNon-Maori</v>
          </cell>
          <cell r="M424">
            <v>2012</v>
          </cell>
          <cell r="N424" t="str">
            <v>All cancer</v>
          </cell>
          <cell r="O424" t="str">
            <v>Non-Maori</v>
          </cell>
          <cell r="P424" t="str">
            <v>Female</v>
          </cell>
          <cell r="Q424">
            <v>3675</v>
          </cell>
          <cell r="R424">
            <v>46.1</v>
          </cell>
        </row>
        <row r="425">
          <cell r="L425" t="str">
            <v>2012All deathsFemaleAllEth</v>
          </cell>
          <cell r="M425">
            <v>2012</v>
          </cell>
          <cell r="N425" t="str">
            <v>All deaths</v>
          </cell>
          <cell r="O425" t="str">
            <v>AllEth</v>
          </cell>
          <cell r="P425" t="str">
            <v>Female</v>
          </cell>
          <cell r="Q425">
            <v>15129</v>
          </cell>
          <cell r="R425">
            <v>50</v>
          </cell>
        </row>
        <row r="426">
          <cell r="L426" t="str">
            <v>2012All deathsFemaleMaori</v>
          </cell>
          <cell r="M426">
            <v>2012</v>
          </cell>
          <cell r="N426" t="str">
            <v>All deaths</v>
          </cell>
          <cell r="O426" t="str">
            <v>Maori</v>
          </cell>
          <cell r="P426" t="str">
            <v>Female</v>
          </cell>
          <cell r="Q426">
            <v>1421</v>
          </cell>
          <cell r="R426">
            <v>46.4</v>
          </cell>
        </row>
        <row r="427">
          <cell r="L427" t="str">
            <v>2012All deathsFemaleNon-Maori</v>
          </cell>
          <cell r="M427">
            <v>2012</v>
          </cell>
          <cell r="N427" t="str">
            <v>All deaths</v>
          </cell>
          <cell r="O427" t="str">
            <v>Non-Maori</v>
          </cell>
          <cell r="P427" t="str">
            <v>Female</v>
          </cell>
          <cell r="Q427">
            <v>13708</v>
          </cell>
          <cell r="R427">
            <v>50.4</v>
          </cell>
        </row>
        <row r="428">
          <cell r="L428" t="str">
            <v>2012AssaultFemaleAllEth</v>
          </cell>
          <cell r="M428">
            <v>2012</v>
          </cell>
          <cell r="N428" t="str">
            <v>Assault</v>
          </cell>
          <cell r="O428" t="str">
            <v>AllEth</v>
          </cell>
          <cell r="P428" t="str">
            <v>Female</v>
          </cell>
          <cell r="Q428">
            <v>25</v>
          </cell>
          <cell r="R428">
            <v>43.9</v>
          </cell>
        </row>
        <row r="429">
          <cell r="L429" t="str">
            <v>2012AssaultFemaleMaori</v>
          </cell>
          <cell r="M429">
            <v>2012</v>
          </cell>
          <cell r="N429" t="str">
            <v>Assault</v>
          </cell>
          <cell r="O429" t="str">
            <v>Maori</v>
          </cell>
          <cell r="P429" t="str">
            <v>Female</v>
          </cell>
          <cell r="Q429">
            <v>4</v>
          </cell>
          <cell r="R429">
            <v>23.5</v>
          </cell>
        </row>
        <row r="430">
          <cell r="L430" t="str">
            <v>2012AssaultFemaleNon-Maori</v>
          </cell>
          <cell r="M430">
            <v>2012</v>
          </cell>
          <cell r="N430" t="str">
            <v>Assault</v>
          </cell>
          <cell r="O430" t="str">
            <v>Non-Maori</v>
          </cell>
          <cell r="P430" t="str">
            <v>Female</v>
          </cell>
          <cell r="Q430">
            <v>21</v>
          </cell>
          <cell r="R430">
            <v>52.5</v>
          </cell>
        </row>
        <row r="431">
          <cell r="L431" t="str">
            <v>2012Cerebrovascular diseaseFemaleAllEth</v>
          </cell>
          <cell r="M431">
            <v>2012</v>
          </cell>
          <cell r="N431" t="str">
            <v>Cerebrovascular disease</v>
          </cell>
          <cell r="O431" t="str">
            <v>AllEth</v>
          </cell>
          <cell r="P431" t="str">
            <v>Female</v>
          </cell>
          <cell r="Q431">
            <v>1643</v>
          </cell>
          <cell r="R431">
            <v>62.9</v>
          </cell>
        </row>
        <row r="432">
          <cell r="L432" t="str">
            <v>2012Cerebrovascular diseaseFemaleMaori</v>
          </cell>
          <cell r="M432">
            <v>2012</v>
          </cell>
          <cell r="N432" t="str">
            <v>Cerebrovascular disease</v>
          </cell>
          <cell r="O432" t="str">
            <v>Maori</v>
          </cell>
          <cell r="P432" t="str">
            <v>Female</v>
          </cell>
          <cell r="Q432">
            <v>72</v>
          </cell>
          <cell r="R432">
            <v>55</v>
          </cell>
        </row>
        <row r="433">
          <cell r="L433" t="str">
            <v>2012Cerebrovascular diseaseFemaleNon-Maori</v>
          </cell>
          <cell r="M433">
            <v>2012</v>
          </cell>
          <cell r="N433" t="str">
            <v>Cerebrovascular disease</v>
          </cell>
          <cell r="O433" t="str">
            <v>Non-Maori</v>
          </cell>
          <cell r="P433" t="str">
            <v>Female</v>
          </cell>
          <cell r="Q433">
            <v>1571</v>
          </cell>
          <cell r="R433">
            <v>63.3</v>
          </cell>
        </row>
        <row r="434">
          <cell r="L434" t="str">
            <v>2012Cervical cancerFemaleAllEth</v>
          </cell>
          <cell r="M434">
            <v>2012</v>
          </cell>
          <cell r="N434" t="str">
            <v>Cervical cancer</v>
          </cell>
          <cell r="O434" t="str">
            <v>AllEth</v>
          </cell>
          <cell r="P434" t="str">
            <v>Female</v>
          </cell>
          <cell r="Q434">
            <v>56</v>
          </cell>
          <cell r="R434">
            <v>100</v>
          </cell>
        </row>
        <row r="435">
          <cell r="L435" t="str">
            <v>2012Cervical cancerFemaleMaori</v>
          </cell>
          <cell r="M435">
            <v>2012</v>
          </cell>
          <cell r="N435" t="str">
            <v>Cervical cancer</v>
          </cell>
          <cell r="O435" t="str">
            <v>Maori</v>
          </cell>
          <cell r="P435" t="str">
            <v>Female</v>
          </cell>
          <cell r="Q435">
            <v>11</v>
          </cell>
          <cell r="R435">
            <v>100</v>
          </cell>
        </row>
        <row r="436">
          <cell r="L436" t="str">
            <v>2012Cervical cancerFemaleNon-Maori</v>
          </cell>
          <cell r="M436">
            <v>2012</v>
          </cell>
          <cell r="N436" t="str">
            <v>Cervical cancer</v>
          </cell>
          <cell r="O436" t="str">
            <v>Non-Maori</v>
          </cell>
          <cell r="P436" t="str">
            <v>Female</v>
          </cell>
          <cell r="Q436">
            <v>45</v>
          </cell>
          <cell r="R436">
            <v>100</v>
          </cell>
        </row>
        <row r="437">
          <cell r="L437" t="str">
            <v>2012Chronic lower respiratory diseasesFemaleAllEth</v>
          </cell>
          <cell r="M437">
            <v>2012</v>
          </cell>
          <cell r="N437" t="str">
            <v>Chronic lower respiratory diseases</v>
          </cell>
          <cell r="O437" t="str">
            <v>AllEth</v>
          </cell>
          <cell r="P437" t="str">
            <v>Female</v>
          </cell>
          <cell r="Q437">
            <v>865</v>
          </cell>
          <cell r="R437">
            <v>50.4</v>
          </cell>
        </row>
        <row r="438">
          <cell r="L438" t="str">
            <v>2012Chronic lower respiratory diseasesFemaleMaori</v>
          </cell>
          <cell r="M438">
            <v>2012</v>
          </cell>
          <cell r="N438" t="str">
            <v>Chronic lower respiratory diseases</v>
          </cell>
          <cell r="O438" t="str">
            <v>Maori</v>
          </cell>
          <cell r="P438" t="str">
            <v>Female</v>
          </cell>
          <cell r="Q438">
            <v>123</v>
          </cell>
          <cell r="R438">
            <v>55.4</v>
          </cell>
        </row>
        <row r="439">
          <cell r="L439" t="str">
            <v>2012Chronic lower respiratory diseasesFemaleNon-Maori</v>
          </cell>
          <cell r="M439">
            <v>2012</v>
          </cell>
          <cell r="N439" t="str">
            <v>Chronic lower respiratory diseases</v>
          </cell>
          <cell r="O439" t="str">
            <v>Non-Maori</v>
          </cell>
          <cell r="P439" t="str">
            <v>Female</v>
          </cell>
          <cell r="Q439">
            <v>742</v>
          </cell>
          <cell r="R439">
            <v>49.7</v>
          </cell>
        </row>
        <row r="440">
          <cell r="L440" t="str">
            <v>2012Colon, rectum and rectosigmoid junction cancerFemaleAllEth</v>
          </cell>
          <cell r="M440">
            <v>2012</v>
          </cell>
          <cell r="N440" t="str">
            <v>Colon, rectum and rectosigmoid junction cancer</v>
          </cell>
          <cell r="O440" t="str">
            <v>AllEth</v>
          </cell>
          <cell r="P440" t="str">
            <v>Female</v>
          </cell>
          <cell r="Q440">
            <v>610</v>
          </cell>
          <cell r="R440">
            <v>48.3</v>
          </cell>
        </row>
        <row r="441">
          <cell r="L441" t="str">
            <v>2012Colon, rectum and rectosigmoid junction cancerFemaleMaori</v>
          </cell>
          <cell r="M441">
            <v>2012</v>
          </cell>
          <cell r="N441" t="str">
            <v>Colon, rectum and rectosigmoid junction cancer</v>
          </cell>
          <cell r="O441" t="str">
            <v>Maori</v>
          </cell>
          <cell r="P441" t="str">
            <v>Female</v>
          </cell>
          <cell r="Q441">
            <v>28</v>
          </cell>
          <cell r="R441">
            <v>45.9</v>
          </cell>
        </row>
        <row r="442">
          <cell r="L442" t="str">
            <v>2012Colon, rectum and rectosigmoid junction cancerFemaleNon-Maori</v>
          </cell>
          <cell r="M442">
            <v>2012</v>
          </cell>
          <cell r="N442" t="str">
            <v>Colon, rectum and rectosigmoid junction cancer</v>
          </cell>
          <cell r="O442" t="str">
            <v>Non-Maori</v>
          </cell>
          <cell r="P442" t="str">
            <v>Female</v>
          </cell>
          <cell r="Q442">
            <v>582</v>
          </cell>
          <cell r="R442">
            <v>48.5</v>
          </cell>
        </row>
        <row r="443">
          <cell r="L443" t="str">
            <v>2012Diabetes mellitusFemaleAllEth</v>
          </cell>
          <cell r="M443">
            <v>2012</v>
          </cell>
          <cell r="N443" t="str">
            <v>Diabetes mellitus</v>
          </cell>
          <cell r="O443" t="str">
            <v>AllEth</v>
          </cell>
          <cell r="P443" t="str">
            <v>Female</v>
          </cell>
          <cell r="Q443">
            <v>377</v>
          </cell>
          <cell r="R443">
            <v>46.7</v>
          </cell>
        </row>
        <row r="444">
          <cell r="L444" t="str">
            <v>2012Diabetes mellitusFemaleMaori</v>
          </cell>
          <cell r="M444">
            <v>2012</v>
          </cell>
          <cell r="N444" t="str">
            <v>Diabetes mellitus</v>
          </cell>
          <cell r="O444" t="str">
            <v>Maori</v>
          </cell>
          <cell r="P444" t="str">
            <v>Female</v>
          </cell>
          <cell r="Q444">
            <v>82</v>
          </cell>
          <cell r="R444">
            <v>44.3</v>
          </cell>
        </row>
        <row r="445">
          <cell r="L445" t="str">
            <v>2012Diabetes mellitusFemaleNon-Maori</v>
          </cell>
          <cell r="M445">
            <v>2012</v>
          </cell>
          <cell r="N445" t="str">
            <v>Diabetes mellitus</v>
          </cell>
          <cell r="O445" t="str">
            <v>Non-Maori</v>
          </cell>
          <cell r="P445" t="str">
            <v>Female</v>
          </cell>
          <cell r="Q445">
            <v>295</v>
          </cell>
          <cell r="R445">
            <v>47.4</v>
          </cell>
        </row>
        <row r="446">
          <cell r="L446" t="str">
            <v>2012Diseases of the circulatory systemFemaleAllEth</v>
          </cell>
          <cell r="M446">
            <v>2012</v>
          </cell>
          <cell r="N446" t="str">
            <v>Diseases of the circulatory system</v>
          </cell>
          <cell r="O446" t="str">
            <v>AllEth</v>
          </cell>
          <cell r="P446" t="str">
            <v>Female</v>
          </cell>
          <cell r="Q446">
            <v>5336</v>
          </cell>
          <cell r="R446">
            <v>51.5</v>
          </cell>
        </row>
        <row r="447">
          <cell r="L447" t="str">
            <v>2012Diseases of the circulatory systemFemaleMaori</v>
          </cell>
          <cell r="M447">
            <v>2012</v>
          </cell>
          <cell r="N447" t="str">
            <v>Diseases of the circulatory system</v>
          </cell>
          <cell r="O447" t="str">
            <v>Maori</v>
          </cell>
          <cell r="P447" t="str">
            <v>Female</v>
          </cell>
          <cell r="Q447">
            <v>383</v>
          </cell>
          <cell r="R447">
            <v>43.8</v>
          </cell>
        </row>
        <row r="448">
          <cell r="L448" t="str">
            <v>2012Diseases of the circulatory systemFemaleNon-Maori</v>
          </cell>
          <cell r="M448">
            <v>2012</v>
          </cell>
          <cell r="N448" t="str">
            <v>Diseases of the circulatory system</v>
          </cell>
          <cell r="O448" t="str">
            <v>Non-Maori</v>
          </cell>
          <cell r="P448" t="str">
            <v>Female</v>
          </cell>
          <cell r="Q448">
            <v>4953</v>
          </cell>
          <cell r="R448">
            <v>52.2</v>
          </cell>
        </row>
        <row r="449">
          <cell r="L449" t="str">
            <v>2012Diseases of the respiratory systemFemaleAllEth</v>
          </cell>
          <cell r="M449">
            <v>2012</v>
          </cell>
          <cell r="N449" t="str">
            <v>Diseases of the respiratory system</v>
          </cell>
          <cell r="O449" t="str">
            <v>AllEth</v>
          </cell>
          <cell r="P449" t="str">
            <v>Female</v>
          </cell>
          <cell r="Q449">
            <v>1452</v>
          </cell>
          <cell r="R449">
            <v>51.5</v>
          </cell>
        </row>
        <row r="450">
          <cell r="L450" t="str">
            <v>2012Diseases of the respiratory systemFemaleMaori</v>
          </cell>
          <cell r="M450">
            <v>2012</v>
          </cell>
          <cell r="N450" t="str">
            <v>Diseases of the respiratory system</v>
          </cell>
          <cell r="O450" t="str">
            <v>Maori</v>
          </cell>
          <cell r="P450" t="str">
            <v>Female</v>
          </cell>
          <cell r="Q450">
            <v>150</v>
          </cell>
          <cell r="R450">
            <v>54.3</v>
          </cell>
        </row>
        <row r="451">
          <cell r="L451" t="str">
            <v>2012Diseases of the respiratory systemFemaleNon-Maori</v>
          </cell>
          <cell r="M451">
            <v>2012</v>
          </cell>
          <cell r="N451" t="str">
            <v>Diseases of the respiratory system</v>
          </cell>
          <cell r="O451" t="str">
            <v>Non-Maori</v>
          </cell>
          <cell r="P451" t="str">
            <v>Female</v>
          </cell>
          <cell r="Q451">
            <v>1302</v>
          </cell>
          <cell r="R451">
            <v>51.2</v>
          </cell>
        </row>
        <row r="452">
          <cell r="L452" t="str">
            <v>2012External causes of morbidity and mortalityFemaleAllEth</v>
          </cell>
          <cell r="M452">
            <v>2012</v>
          </cell>
          <cell r="N452" t="str">
            <v>External causes of morbidity and mortality</v>
          </cell>
          <cell r="O452" t="str">
            <v>AllEth</v>
          </cell>
          <cell r="P452" t="str">
            <v>Female</v>
          </cell>
          <cell r="Q452">
            <v>700</v>
          </cell>
          <cell r="R452">
            <v>36.5</v>
          </cell>
        </row>
        <row r="453">
          <cell r="L453" t="str">
            <v>2012External causes of morbidity and mortalityFemaleMaori</v>
          </cell>
          <cell r="M453">
            <v>2012</v>
          </cell>
          <cell r="N453" t="str">
            <v>External causes of morbidity and mortality</v>
          </cell>
          <cell r="O453" t="str">
            <v>Maori</v>
          </cell>
          <cell r="P453" t="str">
            <v>Female</v>
          </cell>
          <cell r="Q453">
            <v>99</v>
          </cell>
          <cell r="R453">
            <v>28.9</v>
          </cell>
        </row>
        <row r="454">
          <cell r="L454" t="str">
            <v>2012External causes of morbidity and mortalityFemaleNon-Maori</v>
          </cell>
          <cell r="M454">
            <v>2012</v>
          </cell>
          <cell r="N454" t="str">
            <v>External causes of morbidity and mortality</v>
          </cell>
          <cell r="O454" t="str">
            <v>Non-Maori</v>
          </cell>
          <cell r="P454" t="str">
            <v>Female</v>
          </cell>
          <cell r="Q454">
            <v>601</v>
          </cell>
          <cell r="R454">
            <v>38.200000000000003</v>
          </cell>
        </row>
        <row r="455">
          <cell r="L455" t="str">
            <v>2012Female breast cancerFemaleAllEth</v>
          </cell>
          <cell r="M455">
            <v>2012</v>
          </cell>
          <cell r="N455" t="str">
            <v>Female breast cancer</v>
          </cell>
          <cell r="O455" t="str">
            <v>AllEth</v>
          </cell>
          <cell r="P455" t="str">
            <v>Female</v>
          </cell>
          <cell r="Q455">
            <v>617</v>
          </cell>
          <cell r="R455">
            <v>100</v>
          </cell>
        </row>
        <row r="456">
          <cell r="L456" t="str">
            <v>2012Female breast cancerFemaleMaori</v>
          </cell>
          <cell r="M456">
            <v>2012</v>
          </cell>
          <cell r="N456" t="str">
            <v>Female breast cancer</v>
          </cell>
          <cell r="O456" t="str">
            <v>Maori</v>
          </cell>
          <cell r="P456" t="str">
            <v>Female</v>
          </cell>
          <cell r="Q456">
            <v>73</v>
          </cell>
          <cell r="R456">
            <v>100</v>
          </cell>
        </row>
        <row r="457">
          <cell r="L457" t="str">
            <v>2012Female breast cancerFemaleNon-Maori</v>
          </cell>
          <cell r="M457">
            <v>2012</v>
          </cell>
          <cell r="N457" t="str">
            <v>Female breast cancer</v>
          </cell>
          <cell r="O457" t="str">
            <v>Non-Maori</v>
          </cell>
          <cell r="P457" t="str">
            <v>Female</v>
          </cell>
          <cell r="Q457">
            <v>544</v>
          </cell>
          <cell r="R457">
            <v>100</v>
          </cell>
        </row>
        <row r="458">
          <cell r="L458" t="str">
            <v>2012Influenza and pneumoniaFemaleAllEth</v>
          </cell>
          <cell r="M458">
            <v>2012</v>
          </cell>
          <cell r="N458" t="str">
            <v>Influenza and pneumonia</v>
          </cell>
          <cell r="O458" t="str">
            <v>AllEth</v>
          </cell>
          <cell r="P458" t="str">
            <v>Female</v>
          </cell>
          <cell r="Q458">
            <v>419</v>
          </cell>
          <cell r="R458">
            <v>58.2</v>
          </cell>
        </row>
        <row r="459">
          <cell r="L459" t="str">
            <v>2012Influenza and pneumoniaFemaleMaori</v>
          </cell>
          <cell r="M459">
            <v>2012</v>
          </cell>
          <cell r="N459" t="str">
            <v>Influenza and pneumonia</v>
          </cell>
          <cell r="O459" t="str">
            <v>Maori</v>
          </cell>
          <cell r="P459" t="str">
            <v>Female</v>
          </cell>
          <cell r="Q459">
            <v>21</v>
          </cell>
          <cell r="R459">
            <v>48.8</v>
          </cell>
        </row>
        <row r="460">
          <cell r="L460" t="str">
            <v>2012Influenza and pneumoniaFemaleNon-Maori</v>
          </cell>
          <cell r="M460">
            <v>2012</v>
          </cell>
          <cell r="N460" t="str">
            <v>Influenza and pneumonia</v>
          </cell>
          <cell r="O460" t="str">
            <v>Non-Maori</v>
          </cell>
          <cell r="P460" t="str">
            <v>Female</v>
          </cell>
          <cell r="Q460">
            <v>398</v>
          </cell>
          <cell r="R460">
            <v>58.8</v>
          </cell>
        </row>
        <row r="461">
          <cell r="L461" t="str">
            <v>2012Intentional self-harmFemaleAllEth</v>
          </cell>
          <cell r="M461">
            <v>2012</v>
          </cell>
          <cell r="N461" t="str">
            <v>Intentional self-harm</v>
          </cell>
          <cell r="O461" t="str">
            <v>AllEth</v>
          </cell>
          <cell r="P461" t="str">
            <v>Female</v>
          </cell>
          <cell r="Q461">
            <v>145</v>
          </cell>
          <cell r="R461">
            <v>26.4</v>
          </cell>
        </row>
        <row r="462">
          <cell r="L462" t="str">
            <v>2012Intentional self-harmFemaleMaori</v>
          </cell>
          <cell r="M462">
            <v>2012</v>
          </cell>
          <cell r="N462" t="str">
            <v>Intentional self-harm</v>
          </cell>
          <cell r="O462" t="str">
            <v>Maori</v>
          </cell>
          <cell r="P462" t="str">
            <v>Female</v>
          </cell>
          <cell r="Q462">
            <v>37</v>
          </cell>
          <cell r="R462">
            <v>31.1</v>
          </cell>
        </row>
        <row r="463">
          <cell r="L463" t="str">
            <v>2012Intentional self-harmFemaleNon-Maori</v>
          </cell>
          <cell r="M463">
            <v>2012</v>
          </cell>
          <cell r="N463" t="str">
            <v>Intentional self-harm</v>
          </cell>
          <cell r="O463" t="str">
            <v>Non-Maori</v>
          </cell>
          <cell r="P463" t="str">
            <v>Female</v>
          </cell>
          <cell r="Q463">
            <v>108</v>
          </cell>
          <cell r="R463">
            <v>25.1</v>
          </cell>
        </row>
        <row r="464">
          <cell r="L464" t="str">
            <v>2012Ischaemic heart diseaseFemaleAllEth</v>
          </cell>
          <cell r="M464">
            <v>2012</v>
          </cell>
          <cell r="N464" t="str">
            <v>Ischaemic heart disease</v>
          </cell>
          <cell r="O464" t="str">
            <v>AllEth</v>
          </cell>
          <cell r="P464" t="str">
            <v>Female</v>
          </cell>
          <cell r="Q464">
            <v>2387</v>
          </cell>
          <cell r="R464">
            <v>44.7</v>
          </cell>
        </row>
        <row r="465">
          <cell r="L465" t="str">
            <v>2012Ischaemic heart diseaseFemaleMaori</v>
          </cell>
          <cell r="M465">
            <v>2012</v>
          </cell>
          <cell r="N465" t="str">
            <v>Ischaemic heart disease</v>
          </cell>
          <cell r="O465" t="str">
            <v>Maori</v>
          </cell>
          <cell r="P465" t="str">
            <v>Female</v>
          </cell>
          <cell r="Q465">
            <v>178</v>
          </cell>
          <cell r="R465">
            <v>38.200000000000003</v>
          </cell>
        </row>
        <row r="466">
          <cell r="L466" t="str">
            <v>2012Ischaemic heart diseaseFemaleNon-Maori</v>
          </cell>
          <cell r="M466">
            <v>2012</v>
          </cell>
          <cell r="N466" t="str">
            <v>Ischaemic heart disease</v>
          </cell>
          <cell r="O466" t="str">
            <v>Non-Maori</v>
          </cell>
          <cell r="P466" t="str">
            <v>Female</v>
          </cell>
          <cell r="Q466">
            <v>2209</v>
          </cell>
          <cell r="R466">
            <v>45.3</v>
          </cell>
        </row>
        <row r="467">
          <cell r="L467" t="str">
            <v>2012Lung cancerFemaleAllEth</v>
          </cell>
          <cell r="M467">
            <v>2012</v>
          </cell>
          <cell r="N467" t="str">
            <v>Lung cancer</v>
          </cell>
          <cell r="O467" t="str">
            <v>AllEth</v>
          </cell>
          <cell r="P467" t="str">
            <v>Female</v>
          </cell>
          <cell r="Q467">
            <v>737</v>
          </cell>
          <cell r="R467">
            <v>45.3</v>
          </cell>
        </row>
        <row r="468">
          <cell r="L468" t="str">
            <v>2012Lung cancerFemaleMaori</v>
          </cell>
          <cell r="M468">
            <v>2012</v>
          </cell>
          <cell r="N468" t="str">
            <v>Lung cancer</v>
          </cell>
          <cell r="O468" t="str">
            <v>Maori</v>
          </cell>
          <cell r="P468" t="str">
            <v>Female</v>
          </cell>
          <cell r="Q468">
            <v>168</v>
          </cell>
          <cell r="R468">
            <v>54.5</v>
          </cell>
        </row>
        <row r="469">
          <cell r="L469" t="str">
            <v>2012Lung cancerFemaleNon-Maori</v>
          </cell>
          <cell r="M469">
            <v>2012</v>
          </cell>
          <cell r="N469" t="str">
            <v>Lung cancer</v>
          </cell>
          <cell r="O469" t="str">
            <v>Non-Maori</v>
          </cell>
          <cell r="P469" t="str">
            <v>Female</v>
          </cell>
          <cell r="Q469">
            <v>569</v>
          </cell>
          <cell r="R469">
            <v>43.1</v>
          </cell>
        </row>
        <row r="470">
          <cell r="L470" t="str">
            <v>2012Melanoma of the skinFemaleAllEth</v>
          </cell>
          <cell r="M470">
            <v>2012</v>
          </cell>
          <cell r="N470" t="str">
            <v>Melanoma of the skin</v>
          </cell>
          <cell r="O470" t="str">
            <v>AllEth</v>
          </cell>
          <cell r="P470" t="str">
            <v>Female</v>
          </cell>
          <cell r="Q470">
            <v>132</v>
          </cell>
          <cell r="R470">
            <v>37.299999999999997</v>
          </cell>
        </row>
        <row r="471">
          <cell r="L471" t="str">
            <v>2012Melanoma of the skinFemaleMaori</v>
          </cell>
          <cell r="M471">
            <v>2012</v>
          </cell>
          <cell r="N471" t="str">
            <v>Melanoma of the skin</v>
          </cell>
          <cell r="O471" t="str">
            <v>Maori</v>
          </cell>
          <cell r="P471" t="str">
            <v>Female</v>
          </cell>
          <cell r="Q471">
            <v>2</v>
          </cell>
          <cell r="R471">
            <v>66.7</v>
          </cell>
        </row>
        <row r="472">
          <cell r="L472" t="str">
            <v>2012Melanoma of the skinFemaleNon-Maori</v>
          </cell>
          <cell r="M472">
            <v>2012</v>
          </cell>
          <cell r="N472" t="str">
            <v>Melanoma of the skin</v>
          </cell>
          <cell r="O472" t="str">
            <v>Non-Maori</v>
          </cell>
          <cell r="P472" t="str">
            <v>Female</v>
          </cell>
          <cell r="Q472">
            <v>130</v>
          </cell>
          <cell r="R472">
            <v>37</v>
          </cell>
        </row>
        <row r="473">
          <cell r="L473" t="str">
            <v>2012Motor vehicle accidentsFemaleAllEth</v>
          </cell>
          <cell r="M473">
            <v>2012</v>
          </cell>
          <cell r="N473" t="str">
            <v>Motor vehicle accidents</v>
          </cell>
          <cell r="O473" t="str">
            <v>AllEth</v>
          </cell>
          <cell r="P473" t="str">
            <v>Female</v>
          </cell>
          <cell r="Q473">
            <v>92</v>
          </cell>
          <cell r="R473">
            <v>26.5</v>
          </cell>
        </row>
        <row r="474">
          <cell r="L474" t="str">
            <v>2012Motor vehicle accidentsFemaleMaori</v>
          </cell>
          <cell r="M474">
            <v>2012</v>
          </cell>
          <cell r="N474" t="str">
            <v>Motor vehicle accidents</v>
          </cell>
          <cell r="O474" t="str">
            <v>Maori</v>
          </cell>
          <cell r="P474" t="str">
            <v>Female</v>
          </cell>
          <cell r="Q474">
            <v>20</v>
          </cell>
          <cell r="R474">
            <v>22.7</v>
          </cell>
        </row>
        <row r="475">
          <cell r="L475" t="str">
            <v>2012Motor vehicle accidentsFemaleNon-Maori</v>
          </cell>
          <cell r="M475">
            <v>2012</v>
          </cell>
          <cell r="N475" t="str">
            <v>Motor vehicle accidents</v>
          </cell>
          <cell r="O475" t="str">
            <v>Non-Maori</v>
          </cell>
          <cell r="P475" t="str">
            <v>Female</v>
          </cell>
          <cell r="Q475">
            <v>72</v>
          </cell>
          <cell r="R475">
            <v>27.8</v>
          </cell>
        </row>
        <row r="476">
          <cell r="L476" t="str">
            <v>2012Other forms of heart diseaseFemaleAllEth</v>
          </cell>
          <cell r="M476">
            <v>2012</v>
          </cell>
          <cell r="N476" t="str">
            <v>Other forms of heart disease</v>
          </cell>
          <cell r="O476" t="str">
            <v>AllEth</v>
          </cell>
          <cell r="P476" t="str">
            <v>Female</v>
          </cell>
          <cell r="Q476">
            <v>758</v>
          </cell>
          <cell r="R476">
            <v>54.8</v>
          </cell>
        </row>
        <row r="477">
          <cell r="L477" t="str">
            <v>2012Other forms of heart diseaseFemaleMaori</v>
          </cell>
          <cell r="M477">
            <v>2012</v>
          </cell>
          <cell r="N477" t="str">
            <v>Other forms of heart disease</v>
          </cell>
          <cell r="O477" t="str">
            <v>Maori</v>
          </cell>
          <cell r="P477" t="str">
            <v>Female</v>
          </cell>
          <cell r="Q477">
            <v>65</v>
          </cell>
          <cell r="R477">
            <v>42.2</v>
          </cell>
        </row>
        <row r="478">
          <cell r="L478" t="str">
            <v>2012Other forms of heart diseaseFemaleNon-Maori</v>
          </cell>
          <cell r="M478">
            <v>2012</v>
          </cell>
          <cell r="N478" t="str">
            <v>Other forms of heart disease</v>
          </cell>
          <cell r="O478" t="str">
            <v>Non-Maori</v>
          </cell>
          <cell r="P478" t="str">
            <v>Female</v>
          </cell>
          <cell r="Q478">
            <v>693</v>
          </cell>
          <cell r="R478">
            <v>56.3</v>
          </cell>
        </row>
        <row r="479">
          <cell r="L479" t="str">
            <v>2012Prostate cancerFemaleAllEth</v>
          </cell>
          <cell r="M479">
            <v>2012</v>
          </cell>
          <cell r="N479" t="str">
            <v>Prostate cancer</v>
          </cell>
          <cell r="O479" t="str">
            <v>AllEth</v>
          </cell>
          <cell r="P479" t="str">
            <v>Female</v>
          </cell>
        </row>
        <row r="480">
          <cell r="L480" t="str">
            <v>2012Prostate cancerFemaleMaori</v>
          </cell>
          <cell r="M480">
            <v>2012</v>
          </cell>
          <cell r="N480" t="str">
            <v>Prostate cancer</v>
          </cell>
          <cell r="O480" t="str">
            <v>Maori</v>
          </cell>
          <cell r="P480" t="str">
            <v>Female</v>
          </cell>
        </row>
        <row r="481">
          <cell r="L481" t="str">
            <v>2012Prostate cancerFemaleNon-Maori</v>
          </cell>
          <cell r="M481">
            <v>2012</v>
          </cell>
          <cell r="N481" t="str">
            <v>Prostate cancer</v>
          </cell>
          <cell r="O481" t="str">
            <v>Non-Maori</v>
          </cell>
          <cell r="P481" t="str">
            <v>Female</v>
          </cell>
        </row>
        <row r="482">
          <cell r="L482" t="str">
            <v>2013All cancerFemaleAllEth</v>
          </cell>
          <cell r="M482">
            <v>2013</v>
          </cell>
          <cell r="N482" t="str">
            <v>All cancer</v>
          </cell>
          <cell r="O482" t="str">
            <v>AllEth</v>
          </cell>
          <cell r="P482" t="str">
            <v>Female</v>
          </cell>
          <cell r="Q482">
            <v>4242</v>
          </cell>
          <cell r="R482">
            <v>46.8</v>
          </cell>
        </row>
        <row r="483">
          <cell r="L483" t="str">
            <v>2013All cancerFemaleMaori</v>
          </cell>
          <cell r="M483">
            <v>2013</v>
          </cell>
          <cell r="N483" t="str">
            <v>All cancer</v>
          </cell>
          <cell r="O483" t="str">
            <v>Maori</v>
          </cell>
          <cell r="P483" t="str">
            <v>Female</v>
          </cell>
          <cell r="Q483">
            <v>530</v>
          </cell>
          <cell r="R483">
            <v>53.6</v>
          </cell>
        </row>
        <row r="484">
          <cell r="L484" t="str">
            <v>2013All cancerFemaleNon-Maori</v>
          </cell>
          <cell r="M484">
            <v>2013</v>
          </cell>
          <cell r="N484" t="str">
            <v>All cancer</v>
          </cell>
          <cell r="O484" t="str">
            <v>Non-Maori</v>
          </cell>
          <cell r="P484" t="str">
            <v>Female</v>
          </cell>
          <cell r="Q484">
            <v>3712</v>
          </cell>
          <cell r="R484">
            <v>46</v>
          </cell>
        </row>
        <row r="485">
          <cell r="L485" t="str">
            <v>2013All deathsFemaleAllEth</v>
          </cell>
          <cell r="M485">
            <v>2013</v>
          </cell>
          <cell r="N485" t="str">
            <v>All deaths</v>
          </cell>
          <cell r="O485" t="str">
            <v>AllEth</v>
          </cell>
          <cell r="P485" t="str">
            <v>Female</v>
          </cell>
          <cell r="Q485">
            <v>14640</v>
          </cell>
          <cell r="R485">
            <v>49.4</v>
          </cell>
        </row>
        <row r="486">
          <cell r="L486" t="str">
            <v>2013All deathsFemaleMaori</v>
          </cell>
          <cell r="M486">
            <v>2013</v>
          </cell>
          <cell r="N486" t="str">
            <v>All deaths</v>
          </cell>
          <cell r="O486" t="str">
            <v>Maori</v>
          </cell>
          <cell r="P486" t="str">
            <v>Female</v>
          </cell>
          <cell r="Q486">
            <v>1480</v>
          </cell>
          <cell r="R486">
            <v>47.4</v>
          </cell>
        </row>
        <row r="487">
          <cell r="L487" t="str">
            <v>2013All deathsFemaleNon-Maori</v>
          </cell>
          <cell r="M487">
            <v>2013</v>
          </cell>
          <cell r="N487" t="str">
            <v>All deaths</v>
          </cell>
          <cell r="O487" t="str">
            <v>Non-Maori</v>
          </cell>
          <cell r="P487" t="str">
            <v>Female</v>
          </cell>
          <cell r="Q487">
            <v>13160</v>
          </cell>
          <cell r="R487">
            <v>49.6</v>
          </cell>
        </row>
        <row r="488">
          <cell r="L488" t="str">
            <v>2013AssaultFemaleAllEth</v>
          </cell>
          <cell r="M488">
            <v>2013</v>
          </cell>
          <cell r="N488" t="str">
            <v>Assault</v>
          </cell>
          <cell r="O488" t="str">
            <v>AllEth</v>
          </cell>
          <cell r="P488" t="str">
            <v>Female</v>
          </cell>
          <cell r="Q488">
            <v>14</v>
          </cell>
          <cell r="R488">
            <v>25.9</v>
          </cell>
        </row>
        <row r="489">
          <cell r="L489" t="str">
            <v>2013AssaultFemaleMaori</v>
          </cell>
          <cell r="M489">
            <v>2013</v>
          </cell>
          <cell r="N489" t="str">
            <v>Assault</v>
          </cell>
          <cell r="O489" t="str">
            <v>Maori</v>
          </cell>
          <cell r="P489" t="str">
            <v>Female</v>
          </cell>
          <cell r="Q489">
            <v>8</v>
          </cell>
          <cell r="R489">
            <v>30.8</v>
          </cell>
        </row>
        <row r="490">
          <cell r="L490" t="str">
            <v>2013AssaultFemaleNon-Maori</v>
          </cell>
          <cell r="M490">
            <v>2013</v>
          </cell>
          <cell r="N490" t="str">
            <v>Assault</v>
          </cell>
          <cell r="O490" t="str">
            <v>Non-Maori</v>
          </cell>
          <cell r="P490" t="str">
            <v>Female</v>
          </cell>
          <cell r="Q490">
            <v>6</v>
          </cell>
          <cell r="R490">
            <v>21.4</v>
          </cell>
        </row>
        <row r="491">
          <cell r="L491" t="str">
            <v>2013Cerebrovascular diseaseFemaleAllEth</v>
          </cell>
          <cell r="M491">
            <v>2013</v>
          </cell>
          <cell r="N491" t="str">
            <v>Cerebrovascular disease</v>
          </cell>
          <cell r="O491" t="str">
            <v>AllEth</v>
          </cell>
          <cell r="P491" t="str">
            <v>Female</v>
          </cell>
          <cell r="Q491">
            <v>1378</v>
          </cell>
          <cell r="R491">
            <v>59.5</v>
          </cell>
        </row>
        <row r="492">
          <cell r="L492" t="str">
            <v>2013Cerebrovascular diseaseFemaleMaori</v>
          </cell>
          <cell r="M492">
            <v>2013</v>
          </cell>
          <cell r="N492" t="str">
            <v>Cerebrovascular disease</v>
          </cell>
          <cell r="O492" t="str">
            <v>Maori</v>
          </cell>
          <cell r="P492" t="str">
            <v>Female</v>
          </cell>
          <cell r="Q492">
            <v>91</v>
          </cell>
          <cell r="R492">
            <v>54.8</v>
          </cell>
        </row>
        <row r="493">
          <cell r="L493" t="str">
            <v>2013Cerebrovascular diseaseFemaleNon-Maori</v>
          </cell>
          <cell r="M493">
            <v>2013</v>
          </cell>
          <cell r="N493" t="str">
            <v>Cerebrovascular disease</v>
          </cell>
          <cell r="O493" t="str">
            <v>Non-Maori</v>
          </cell>
          <cell r="P493" t="str">
            <v>Female</v>
          </cell>
          <cell r="Q493">
            <v>1287</v>
          </cell>
          <cell r="R493">
            <v>59.9</v>
          </cell>
        </row>
        <row r="494">
          <cell r="L494" t="str">
            <v>2013Cervical cancerFemaleAllEth</v>
          </cell>
          <cell r="M494">
            <v>2013</v>
          </cell>
          <cell r="N494" t="str">
            <v>Cervical cancer</v>
          </cell>
          <cell r="O494" t="str">
            <v>AllEth</v>
          </cell>
          <cell r="P494" t="str">
            <v>Female</v>
          </cell>
          <cell r="Q494">
            <v>54</v>
          </cell>
          <cell r="R494">
            <v>100</v>
          </cell>
        </row>
        <row r="495">
          <cell r="L495" t="str">
            <v>2013Cervical cancerFemaleMaori</v>
          </cell>
          <cell r="M495">
            <v>2013</v>
          </cell>
          <cell r="N495" t="str">
            <v>Cervical cancer</v>
          </cell>
          <cell r="O495" t="str">
            <v>Maori</v>
          </cell>
          <cell r="P495" t="str">
            <v>Female</v>
          </cell>
          <cell r="Q495">
            <v>12</v>
          </cell>
          <cell r="R495">
            <v>100</v>
          </cell>
        </row>
        <row r="496">
          <cell r="L496" t="str">
            <v>2013Cervical cancerFemaleNon-Maori</v>
          </cell>
          <cell r="M496">
            <v>2013</v>
          </cell>
          <cell r="N496" t="str">
            <v>Cervical cancer</v>
          </cell>
          <cell r="O496" t="str">
            <v>Non-Maori</v>
          </cell>
          <cell r="P496" t="str">
            <v>Female</v>
          </cell>
          <cell r="Q496">
            <v>42</v>
          </cell>
          <cell r="R496">
            <v>100</v>
          </cell>
        </row>
        <row r="497">
          <cell r="L497" t="str">
            <v>2013Chronic lower respiratory diseasesFemaleAllEth</v>
          </cell>
          <cell r="M497">
            <v>2013</v>
          </cell>
          <cell r="N497" t="str">
            <v>Chronic lower respiratory diseases</v>
          </cell>
          <cell r="O497" t="str">
            <v>AllEth</v>
          </cell>
          <cell r="P497" t="str">
            <v>Female</v>
          </cell>
          <cell r="Q497">
            <v>822</v>
          </cell>
          <cell r="R497">
            <v>48.9</v>
          </cell>
        </row>
        <row r="498">
          <cell r="L498" t="str">
            <v>2013Chronic lower respiratory diseasesFemaleMaori</v>
          </cell>
          <cell r="M498">
            <v>2013</v>
          </cell>
          <cell r="N498" t="str">
            <v>Chronic lower respiratory diseases</v>
          </cell>
          <cell r="O498" t="str">
            <v>Maori</v>
          </cell>
          <cell r="P498" t="str">
            <v>Female</v>
          </cell>
          <cell r="Q498">
            <v>122</v>
          </cell>
          <cell r="R498">
            <v>58.7</v>
          </cell>
        </row>
        <row r="499">
          <cell r="L499" t="str">
            <v>2013Chronic lower respiratory diseasesFemaleNon-Maori</v>
          </cell>
          <cell r="M499">
            <v>2013</v>
          </cell>
          <cell r="N499" t="str">
            <v>Chronic lower respiratory diseases</v>
          </cell>
          <cell r="O499" t="str">
            <v>Non-Maori</v>
          </cell>
          <cell r="P499" t="str">
            <v>Female</v>
          </cell>
          <cell r="Q499">
            <v>700</v>
          </cell>
          <cell r="R499">
            <v>47.5</v>
          </cell>
        </row>
        <row r="500">
          <cell r="L500" t="str">
            <v>2013Colon, rectum and rectosigmoid junction cancerFemaleAllEth</v>
          </cell>
          <cell r="M500">
            <v>2013</v>
          </cell>
          <cell r="N500" t="str">
            <v>Colon, rectum and rectosigmoid junction cancer</v>
          </cell>
          <cell r="O500" t="str">
            <v>AllEth</v>
          </cell>
          <cell r="P500" t="str">
            <v>Female</v>
          </cell>
          <cell r="Q500">
            <v>579</v>
          </cell>
          <cell r="R500">
            <v>47.3</v>
          </cell>
        </row>
        <row r="501">
          <cell r="L501" t="str">
            <v>2013Colon, rectum and rectosigmoid junction cancerFemaleMaori</v>
          </cell>
          <cell r="M501">
            <v>2013</v>
          </cell>
          <cell r="N501" t="str">
            <v>Colon, rectum and rectosigmoid junction cancer</v>
          </cell>
          <cell r="O501" t="str">
            <v>Maori</v>
          </cell>
          <cell r="P501" t="str">
            <v>Female</v>
          </cell>
          <cell r="Q501">
            <v>32</v>
          </cell>
          <cell r="R501">
            <v>46.4</v>
          </cell>
        </row>
        <row r="502">
          <cell r="L502" t="str">
            <v>2013Colon, rectum and rectosigmoid junction cancerFemaleNon-Maori</v>
          </cell>
          <cell r="M502">
            <v>2013</v>
          </cell>
          <cell r="N502" t="str">
            <v>Colon, rectum and rectosigmoid junction cancer</v>
          </cell>
          <cell r="O502" t="str">
            <v>Non-Maori</v>
          </cell>
          <cell r="P502" t="str">
            <v>Female</v>
          </cell>
          <cell r="Q502">
            <v>547</v>
          </cell>
          <cell r="R502">
            <v>47.4</v>
          </cell>
        </row>
        <row r="503">
          <cell r="L503" t="str">
            <v>2013Diabetes mellitusFemaleAllEth</v>
          </cell>
          <cell r="M503">
            <v>2013</v>
          </cell>
          <cell r="N503" t="str">
            <v>Diabetes mellitus</v>
          </cell>
          <cell r="O503" t="str">
            <v>AllEth</v>
          </cell>
          <cell r="P503" t="str">
            <v>Female</v>
          </cell>
          <cell r="Q503">
            <v>356</v>
          </cell>
          <cell r="R503">
            <v>44.9</v>
          </cell>
        </row>
        <row r="504">
          <cell r="L504" t="str">
            <v>2013Diabetes mellitusFemaleMaori</v>
          </cell>
          <cell r="M504">
            <v>2013</v>
          </cell>
          <cell r="N504" t="str">
            <v>Diabetes mellitus</v>
          </cell>
          <cell r="O504" t="str">
            <v>Maori</v>
          </cell>
          <cell r="P504" t="str">
            <v>Female</v>
          </cell>
          <cell r="Q504">
            <v>74</v>
          </cell>
          <cell r="R504">
            <v>43.8</v>
          </cell>
        </row>
        <row r="505">
          <cell r="L505" t="str">
            <v>2013Diabetes mellitusFemaleNon-Maori</v>
          </cell>
          <cell r="M505">
            <v>2013</v>
          </cell>
          <cell r="N505" t="str">
            <v>Diabetes mellitus</v>
          </cell>
          <cell r="O505" t="str">
            <v>Non-Maori</v>
          </cell>
          <cell r="P505" t="str">
            <v>Female</v>
          </cell>
          <cell r="Q505">
            <v>282</v>
          </cell>
          <cell r="R505">
            <v>45.2</v>
          </cell>
        </row>
        <row r="506">
          <cell r="L506" t="str">
            <v>2013Diseases of the circulatory systemFemaleAllEth</v>
          </cell>
          <cell r="M506">
            <v>2013</v>
          </cell>
          <cell r="N506" t="str">
            <v>Diseases of the circulatory system</v>
          </cell>
          <cell r="O506" t="str">
            <v>AllEth</v>
          </cell>
          <cell r="P506" t="str">
            <v>Female</v>
          </cell>
          <cell r="Q506">
            <v>4891</v>
          </cell>
          <cell r="R506">
            <v>50.1</v>
          </cell>
        </row>
        <row r="507">
          <cell r="L507" t="str">
            <v>2013Diseases of the circulatory systemFemaleMaori</v>
          </cell>
          <cell r="M507">
            <v>2013</v>
          </cell>
          <cell r="N507" t="str">
            <v>Diseases of the circulatory system</v>
          </cell>
          <cell r="O507" t="str">
            <v>Maori</v>
          </cell>
          <cell r="P507" t="str">
            <v>Female</v>
          </cell>
          <cell r="Q507">
            <v>423</v>
          </cell>
          <cell r="R507">
            <v>44.1</v>
          </cell>
        </row>
        <row r="508">
          <cell r="L508" t="str">
            <v>2013Diseases of the circulatory systemFemaleNon-Maori</v>
          </cell>
          <cell r="M508">
            <v>2013</v>
          </cell>
          <cell r="N508" t="str">
            <v>Diseases of the circulatory system</v>
          </cell>
          <cell r="O508" t="str">
            <v>Non-Maori</v>
          </cell>
          <cell r="P508" t="str">
            <v>Female</v>
          </cell>
          <cell r="Q508">
            <v>4468</v>
          </cell>
          <cell r="R508">
            <v>50.7</v>
          </cell>
        </row>
        <row r="509">
          <cell r="L509" t="str">
            <v>2013Diseases of the respiratory systemFemaleAllEth</v>
          </cell>
          <cell r="M509">
            <v>2013</v>
          </cell>
          <cell r="N509" t="str">
            <v>Diseases of the respiratory system</v>
          </cell>
          <cell r="O509" t="str">
            <v>AllEth</v>
          </cell>
          <cell r="P509" t="str">
            <v>Female</v>
          </cell>
          <cell r="Q509">
            <v>1384</v>
          </cell>
          <cell r="R509">
            <v>51</v>
          </cell>
        </row>
        <row r="510">
          <cell r="L510" t="str">
            <v>2013Diseases of the respiratory systemFemaleMaori</v>
          </cell>
          <cell r="M510">
            <v>2013</v>
          </cell>
          <cell r="N510" t="str">
            <v>Diseases of the respiratory system</v>
          </cell>
          <cell r="O510" t="str">
            <v>Maori</v>
          </cell>
          <cell r="P510" t="str">
            <v>Female</v>
          </cell>
          <cell r="Q510">
            <v>154</v>
          </cell>
          <cell r="R510">
            <v>59.7</v>
          </cell>
        </row>
        <row r="511">
          <cell r="L511" t="str">
            <v>2013Diseases of the respiratory systemFemaleNon-Maori</v>
          </cell>
          <cell r="M511">
            <v>2013</v>
          </cell>
          <cell r="N511" t="str">
            <v>Diseases of the respiratory system</v>
          </cell>
          <cell r="O511" t="str">
            <v>Non-Maori</v>
          </cell>
          <cell r="P511" t="str">
            <v>Female</v>
          </cell>
          <cell r="Q511">
            <v>1230</v>
          </cell>
          <cell r="R511">
            <v>50</v>
          </cell>
        </row>
        <row r="512">
          <cell r="L512" t="str">
            <v>2013External causes of morbidity and mortalityFemaleAllEth</v>
          </cell>
          <cell r="M512">
            <v>2013</v>
          </cell>
          <cell r="N512" t="str">
            <v>External causes of morbidity and mortality</v>
          </cell>
          <cell r="O512" t="str">
            <v>AllEth</v>
          </cell>
          <cell r="P512" t="str">
            <v>Female</v>
          </cell>
          <cell r="Q512">
            <v>643</v>
          </cell>
          <cell r="R512">
            <v>36.200000000000003</v>
          </cell>
        </row>
        <row r="513">
          <cell r="L513" t="str">
            <v>2013External causes of morbidity and mortalityFemaleMaori</v>
          </cell>
          <cell r="M513">
            <v>2013</v>
          </cell>
          <cell r="N513" t="str">
            <v>External causes of morbidity and mortality</v>
          </cell>
          <cell r="O513" t="str">
            <v>Maori</v>
          </cell>
          <cell r="P513" t="str">
            <v>Female</v>
          </cell>
          <cell r="Q513">
            <v>98</v>
          </cell>
          <cell r="R513">
            <v>31.9</v>
          </cell>
        </row>
        <row r="514">
          <cell r="L514" t="str">
            <v>2013External causes of morbidity and mortalityFemaleNon-Maori</v>
          </cell>
          <cell r="M514">
            <v>2013</v>
          </cell>
          <cell r="N514" t="str">
            <v>External causes of morbidity and mortality</v>
          </cell>
          <cell r="O514" t="str">
            <v>Non-Maori</v>
          </cell>
          <cell r="P514" t="str">
            <v>Female</v>
          </cell>
          <cell r="Q514">
            <v>545</v>
          </cell>
          <cell r="R514">
            <v>37.200000000000003</v>
          </cell>
        </row>
        <row r="515">
          <cell r="L515" t="str">
            <v>2013Female breast cancerFemaleAllEth</v>
          </cell>
          <cell r="M515">
            <v>2013</v>
          </cell>
          <cell r="N515" t="str">
            <v>Female breast cancer</v>
          </cell>
          <cell r="O515" t="str">
            <v>AllEth</v>
          </cell>
          <cell r="P515" t="str">
            <v>Female</v>
          </cell>
          <cell r="Q515">
            <v>633</v>
          </cell>
          <cell r="R515">
            <v>100</v>
          </cell>
        </row>
        <row r="516">
          <cell r="L516" t="str">
            <v>2013Female breast cancerFemaleMaori</v>
          </cell>
          <cell r="M516">
            <v>2013</v>
          </cell>
          <cell r="N516" t="str">
            <v>Female breast cancer</v>
          </cell>
          <cell r="O516" t="str">
            <v>Maori</v>
          </cell>
          <cell r="P516" t="str">
            <v>Female</v>
          </cell>
          <cell r="Q516">
            <v>93</v>
          </cell>
          <cell r="R516">
            <v>100</v>
          </cell>
        </row>
        <row r="517">
          <cell r="L517" t="str">
            <v>2013Female breast cancerFemaleNon-Maori</v>
          </cell>
          <cell r="M517">
            <v>2013</v>
          </cell>
          <cell r="N517" t="str">
            <v>Female breast cancer</v>
          </cell>
          <cell r="O517" t="str">
            <v>Non-Maori</v>
          </cell>
          <cell r="P517" t="str">
            <v>Female</v>
          </cell>
          <cell r="Q517">
            <v>540</v>
          </cell>
          <cell r="R517">
            <v>100</v>
          </cell>
        </row>
        <row r="518">
          <cell r="L518" t="str">
            <v>2013Influenza and pneumoniaFemaleAllEth</v>
          </cell>
          <cell r="M518">
            <v>2013</v>
          </cell>
          <cell r="N518" t="str">
            <v>Influenza and pneumonia</v>
          </cell>
          <cell r="O518" t="str">
            <v>AllEth</v>
          </cell>
          <cell r="P518" t="str">
            <v>Female</v>
          </cell>
          <cell r="Q518">
            <v>391</v>
          </cell>
          <cell r="R518">
            <v>60.5</v>
          </cell>
        </row>
        <row r="519">
          <cell r="L519" t="str">
            <v>2013Influenza and pneumoniaFemaleMaori</v>
          </cell>
          <cell r="M519">
            <v>2013</v>
          </cell>
          <cell r="N519" t="str">
            <v>Influenza and pneumonia</v>
          </cell>
          <cell r="O519" t="str">
            <v>Maori</v>
          </cell>
          <cell r="P519" t="str">
            <v>Female</v>
          </cell>
          <cell r="Q519">
            <v>24</v>
          </cell>
          <cell r="R519">
            <v>72.7</v>
          </cell>
        </row>
        <row r="520">
          <cell r="L520" t="str">
            <v>2013Influenza and pneumoniaFemaleNon-Maori</v>
          </cell>
          <cell r="M520">
            <v>2013</v>
          </cell>
          <cell r="N520" t="str">
            <v>Influenza and pneumonia</v>
          </cell>
          <cell r="O520" t="str">
            <v>Non-Maori</v>
          </cell>
          <cell r="P520" t="str">
            <v>Female</v>
          </cell>
          <cell r="Q520">
            <v>367</v>
          </cell>
          <cell r="R520">
            <v>59.9</v>
          </cell>
        </row>
        <row r="521">
          <cell r="L521" t="str">
            <v>2013Intentional self-harmFemaleAllEth</v>
          </cell>
          <cell r="M521">
            <v>2013</v>
          </cell>
          <cell r="N521" t="str">
            <v>Intentional self-harm</v>
          </cell>
          <cell r="O521" t="str">
            <v>AllEth</v>
          </cell>
          <cell r="P521" t="str">
            <v>Female</v>
          </cell>
          <cell r="Q521">
            <v>147</v>
          </cell>
          <cell r="R521">
            <v>28.7</v>
          </cell>
        </row>
        <row r="522">
          <cell r="L522" t="str">
            <v>2013Intentional self-harmFemaleMaori</v>
          </cell>
          <cell r="M522">
            <v>2013</v>
          </cell>
          <cell r="N522" t="str">
            <v>Intentional self-harm</v>
          </cell>
          <cell r="O522" t="str">
            <v>Maori</v>
          </cell>
          <cell r="P522" t="str">
            <v>Female</v>
          </cell>
          <cell r="Q522">
            <v>39</v>
          </cell>
          <cell r="R522">
            <v>37.1</v>
          </cell>
        </row>
        <row r="523">
          <cell r="L523" t="str">
            <v>2013Intentional self-harmFemaleNon-Maori</v>
          </cell>
          <cell r="M523">
            <v>2013</v>
          </cell>
          <cell r="N523" t="str">
            <v>Intentional self-harm</v>
          </cell>
          <cell r="O523" t="str">
            <v>Non-Maori</v>
          </cell>
          <cell r="P523" t="str">
            <v>Female</v>
          </cell>
          <cell r="Q523">
            <v>108</v>
          </cell>
          <cell r="R523">
            <v>26.5</v>
          </cell>
        </row>
        <row r="524">
          <cell r="L524" t="str">
            <v>2013Ischaemic heart diseaseFemaleAllEth</v>
          </cell>
          <cell r="M524">
            <v>2013</v>
          </cell>
          <cell r="N524" t="str">
            <v>Ischaemic heart disease</v>
          </cell>
          <cell r="O524" t="str">
            <v>AllEth</v>
          </cell>
          <cell r="P524" t="str">
            <v>Female</v>
          </cell>
          <cell r="Q524">
            <v>2217</v>
          </cell>
          <cell r="R524">
            <v>44.1</v>
          </cell>
        </row>
        <row r="525">
          <cell r="L525" t="str">
            <v>2013Ischaemic heart diseaseFemaleMaori</v>
          </cell>
          <cell r="M525">
            <v>2013</v>
          </cell>
          <cell r="N525" t="str">
            <v>Ischaemic heart disease</v>
          </cell>
          <cell r="O525" t="str">
            <v>Maori</v>
          </cell>
          <cell r="P525" t="str">
            <v>Female</v>
          </cell>
          <cell r="Q525">
            <v>192</v>
          </cell>
          <cell r="R525">
            <v>40</v>
          </cell>
        </row>
        <row r="526">
          <cell r="L526" t="str">
            <v>2013Ischaemic heart diseaseFemaleNon-Maori</v>
          </cell>
          <cell r="M526">
            <v>2013</v>
          </cell>
          <cell r="N526" t="str">
            <v>Ischaemic heart disease</v>
          </cell>
          <cell r="O526" t="str">
            <v>Non-Maori</v>
          </cell>
          <cell r="P526" t="str">
            <v>Female</v>
          </cell>
          <cell r="Q526">
            <v>2025</v>
          </cell>
          <cell r="R526">
            <v>44.5</v>
          </cell>
        </row>
        <row r="527">
          <cell r="L527" t="str">
            <v>2013Lung cancerFemaleAllEth</v>
          </cell>
          <cell r="M527">
            <v>2013</v>
          </cell>
          <cell r="N527" t="str">
            <v>Lung cancer</v>
          </cell>
          <cell r="O527" t="str">
            <v>AllEth</v>
          </cell>
          <cell r="P527" t="str">
            <v>Female</v>
          </cell>
          <cell r="Q527">
            <v>792</v>
          </cell>
          <cell r="R527">
            <v>47.8</v>
          </cell>
        </row>
        <row r="528">
          <cell r="L528" t="str">
            <v>2013Lung cancerFemaleMaori</v>
          </cell>
          <cell r="M528">
            <v>2013</v>
          </cell>
          <cell r="N528" t="str">
            <v>Lung cancer</v>
          </cell>
          <cell r="O528" t="str">
            <v>Maori</v>
          </cell>
          <cell r="P528" t="str">
            <v>Female</v>
          </cell>
          <cell r="Q528">
            <v>168</v>
          </cell>
          <cell r="R528">
            <v>56.2</v>
          </cell>
        </row>
        <row r="529">
          <cell r="L529" t="str">
            <v>2013Lung cancerFemaleNon-Maori</v>
          </cell>
          <cell r="M529">
            <v>2013</v>
          </cell>
          <cell r="N529" t="str">
            <v>Lung cancer</v>
          </cell>
          <cell r="O529" t="str">
            <v>Non-Maori</v>
          </cell>
          <cell r="P529" t="str">
            <v>Female</v>
          </cell>
          <cell r="Q529">
            <v>624</v>
          </cell>
          <cell r="R529">
            <v>46</v>
          </cell>
        </row>
        <row r="530">
          <cell r="L530" t="str">
            <v>2013Melanoma of the skinFemaleAllEth</v>
          </cell>
          <cell r="M530">
            <v>2013</v>
          </cell>
          <cell r="N530" t="str">
            <v>Melanoma of the skin</v>
          </cell>
          <cell r="O530" t="str">
            <v>AllEth</v>
          </cell>
          <cell r="P530" t="str">
            <v>Female</v>
          </cell>
          <cell r="Q530">
            <v>124</v>
          </cell>
          <cell r="R530">
            <v>34.799999999999997</v>
          </cell>
        </row>
        <row r="531">
          <cell r="L531" t="str">
            <v>2013Melanoma of the skinFemaleMaori</v>
          </cell>
          <cell r="M531">
            <v>2013</v>
          </cell>
          <cell r="N531" t="str">
            <v>Melanoma of the skin</v>
          </cell>
          <cell r="O531" t="str">
            <v>Maori</v>
          </cell>
          <cell r="P531" t="str">
            <v>Female</v>
          </cell>
          <cell r="Q531">
            <v>4</v>
          </cell>
          <cell r="R531">
            <v>44.4</v>
          </cell>
        </row>
        <row r="532">
          <cell r="L532" t="str">
            <v>2013Melanoma of the skinFemaleNon-Maori</v>
          </cell>
          <cell r="M532">
            <v>2013</v>
          </cell>
          <cell r="N532" t="str">
            <v>Melanoma of the skin</v>
          </cell>
          <cell r="O532" t="str">
            <v>Non-Maori</v>
          </cell>
          <cell r="P532" t="str">
            <v>Female</v>
          </cell>
          <cell r="Q532">
            <v>120</v>
          </cell>
          <cell r="R532">
            <v>34.6</v>
          </cell>
        </row>
        <row r="533">
          <cell r="L533" t="str">
            <v>2013Motor vehicle accidentsFemaleAllEth</v>
          </cell>
          <cell r="M533">
            <v>2013</v>
          </cell>
          <cell r="N533" t="str">
            <v>Motor vehicle accidents</v>
          </cell>
          <cell r="O533" t="str">
            <v>AllEth</v>
          </cell>
          <cell r="P533" t="str">
            <v>Female</v>
          </cell>
          <cell r="Q533">
            <v>81</v>
          </cell>
          <cell r="R533">
            <v>28.8</v>
          </cell>
        </row>
        <row r="534">
          <cell r="L534" t="str">
            <v>2013Motor vehicle accidentsFemaleMaori</v>
          </cell>
          <cell r="M534">
            <v>2013</v>
          </cell>
          <cell r="N534" t="str">
            <v>Motor vehicle accidents</v>
          </cell>
          <cell r="O534" t="str">
            <v>Maori</v>
          </cell>
          <cell r="P534" t="str">
            <v>Female</v>
          </cell>
          <cell r="Q534">
            <v>20</v>
          </cell>
          <cell r="R534">
            <v>32.299999999999997</v>
          </cell>
        </row>
        <row r="535">
          <cell r="L535" t="str">
            <v>2013Motor vehicle accidentsFemaleNon-Maori</v>
          </cell>
          <cell r="M535">
            <v>2013</v>
          </cell>
          <cell r="N535" t="str">
            <v>Motor vehicle accidents</v>
          </cell>
          <cell r="O535" t="str">
            <v>Non-Maori</v>
          </cell>
          <cell r="P535" t="str">
            <v>Female</v>
          </cell>
          <cell r="Q535">
            <v>61</v>
          </cell>
          <cell r="R535">
            <v>27.9</v>
          </cell>
        </row>
        <row r="536">
          <cell r="L536" t="str">
            <v>2013Other forms of heart diseaseFemaleAllEth</v>
          </cell>
          <cell r="M536">
            <v>2013</v>
          </cell>
          <cell r="N536" t="str">
            <v>Other forms of heart disease</v>
          </cell>
          <cell r="O536" t="str">
            <v>AllEth</v>
          </cell>
          <cell r="P536" t="str">
            <v>Female</v>
          </cell>
          <cell r="Q536">
            <v>703</v>
          </cell>
          <cell r="R536">
            <v>52</v>
          </cell>
        </row>
        <row r="537">
          <cell r="L537" t="str">
            <v>2013Other forms of heart diseaseFemaleMaori</v>
          </cell>
          <cell r="M537">
            <v>2013</v>
          </cell>
          <cell r="N537" t="str">
            <v>Other forms of heart disease</v>
          </cell>
          <cell r="O537" t="str">
            <v>Maori</v>
          </cell>
          <cell r="P537" t="str">
            <v>Female</v>
          </cell>
          <cell r="Q537">
            <v>65</v>
          </cell>
          <cell r="R537">
            <v>37.799999999999997</v>
          </cell>
        </row>
        <row r="538">
          <cell r="L538" t="str">
            <v>2013Other forms of heart diseaseFemaleNon-Maori</v>
          </cell>
          <cell r="M538">
            <v>2013</v>
          </cell>
          <cell r="N538" t="str">
            <v>Other forms of heart disease</v>
          </cell>
          <cell r="O538" t="str">
            <v>Non-Maori</v>
          </cell>
          <cell r="P538" t="str">
            <v>Female</v>
          </cell>
          <cell r="Q538">
            <v>638</v>
          </cell>
          <cell r="R538">
            <v>54.1</v>
          </cell>
        </row>
        <row r="539">
          <cell r="L539" t="str">
            <v>2013Prostate cancerFemaleAllEth</v>
          </cell>
          <cell r="M539">
            <v>2013</v>
          </cell>
          <cell r="N539" t="str">
            <v>Prostate cancer</v>
          </cell>
          <cell r="O539" t="str">
            <v>AllEth</v>
          </cell>
          <cell r="P539" t="str">
            <v>Female</v>
          </cell>
        </row>
        <row r="540">
          <cell r="L540" t="str">
            <v>2013Prostate cancerFemaleMaori</v>
          </cell>
          <cell r="M540">
            <v>2013</v>
          </cell>
          <cell r="N540" t="str">
            <v>Prostate cancer</v>
          </cell>
          <cell r="O540" t="str">
            <v>Maori</v>
          </cell>
          <cell r="P540" t="str">
            <v>Female</v>
          </cell>
        </row>
        <row r="541">
          <cell r="L541" t="str">
            <v>2013Prostate cancerFemaleNon-Maori</v>
          </cell>
          <cell r="M541">
            <v>2013</v>
          </cell>
          <cell r="N541" t="str">
            <v>Prostate cancer</v>
          </cell>
          <cell r="O541" t="str">
            <v>Non-Maori</v>
          </cell>
          <cell r="P541" t="str">
            <v>Female</v>
          </cell>
        </row>
        <row r="542">
          <cell r="L542" t="str">
            <v>2014All cancerFemaleAllEth</v>
          </cell>
          <cell r="M542">
            <v>2014</v>
          </cell>
          <cell r="N542" t="str">
            <v>All cancer</v>
          </cell>
          <cell r="O542" t="str">
            <v>AllEth</v>
          </cell>
          <cell r="P542" t="str">
            <v>Female</v>
          </cell>
          <cell r="Q542">
            <v>4352</v>
          </cell>
          <cell r="R542">
            <v>47</v>
          </cell>
        </row>
        <row r="543">
          <cell r="L543" t="str">
            <v>2014All cancerFemaleMaori</v>
          </cell>
          <cell r="M543">
            <v>2014</v>
          </cell>
          <cell r="N543" t="str">
            <v>All cancer</v>
          </cell>
          <cell r="O543" t="str">
            <v>Maori</v>
          </cell>
          <cell r="P543" t="str">
            <v>Female</v>
          </cell>
          <cell r="Q543">
            <v>521</v>
          </cell>
          <cell r="R543">
            <v>53.5</v>
          </cell>
        </row>
        <row r="544">
          <cell r="L544" t="str">
            <v>2014All cancerFemaleNon-Maori</v>
          </cell>
          <cell r="M544">
            <v>2014</v>
          </cell>
          <cell r="N544" t="str">
            <v>All cancer</v>
          </cell>
          <cell r="O544" t="str">
            <v>Non-Maori</v>
          </cell>
          <cell r="P544" t="str">
            <v>Female</v>
          </cell>
          <cell r="Q544">
            <v>3831</v>
          </cell>
          <cell r="R544">
            <v>46.3</v>
          </cell>
        </row>
        <row r="545">
          <cell r="L545" t="str">
            <v>2014All deathsFemaleAllEth</v>
          </cell>
          <cell r="M545">
            <v>2014</v>
          </cell>
          <cell r="N545" t="str">
            <v>All deaths</v>
          </cell>
          <cell r="O545" t="str">
            <v>AllEth</v>
          </cell>
          <cell r="P545" t="str">
            <v>Female</v>
          </cell>
          <cell r="Q545">
            <v>15457</v>
          </cell>
          <cell r="R545">
            <v>49.6</v>
          </cell>
        </row>
        <row r="546">
          <cell r="L546" t="str">
            <v>2014All deathsFemaleMaori</v>
          </cell>
          <cell r="M546">
            <v>2014</v>
          </cell>
          <cell r="N546" t="str">
            <v>All deaths</v>
          </cell>
          <cell r="O546" t="str">
            <v>Maori</v>
          </cell>
          <cell r="P546" t="str">
            <v>Female</v>
          </cell>
          <cell r="Q546">
            <v>1495</v>
          </cell>
          <cell r="R546">
            <v>46.6</v>
          </cell>
        </row>
        <row r="547">
          <cell r="L547" t="str">
            <v>2014All deathsFemaleNon-Maori</v>
          </cell>
          <cell r="M547">
            <v>2014</v>
          </cell>
          <cell r="N547" t="str">
            <v>All deaths</v>
          </cell>
          <cell r="O547" t="str">
            <v>Non-Maori</v>
          </cell>
          <cell r="P547" t="str">
            <v>Female</v>
          </cell>
          <cell r="Q547">
            <v>13962</v>
          </cell>
          <cell r="R547">
            <v>49.9</v>
          </cell>
        </row>
        <row r="548">
          <cell r="L548" t="str">
            <v>2014AssaultFemaleAllEth</v>
          </cell>
          <cell r="M548">
            <v>2014</v>
          </cell>
          <cell r="N548" t="str">
            <v>Assault</v>
          </cell>
          <cell r="O548" t="str">
            <v>AllEth</v>
          </cell>
          <cell r="P548" t="str">
            <v>Female</v>
          </cell>
          <cell r="Q548">
            <v>14</v>
          </cell>
          <cell r="R548">
            <v>31.1</v>
          </cell>
        </row>
        <row r="549">
          <cell r="L549" t="str">
            <v>2014AssaultFemaleMaori</v>
          </cell>
          <cell r="M549">
            <v>2014</v>
          </cell>
          <cell r="N549" t="str">
            <v>Assault</v>
          </cell>
          <cell r="O549" t="str">
            <v>Maori</v>
          </cell>
          <cell r="P549" t="str">
            <v>Female</v>
          </cell>
          <cell r="Q549">
            <v>3</v>
          </cell>
          <cell r="R549">
            <v>17.600000000000001</v>
          </cell>
        </row>
        <row r="550">
          <cell r="L550" t="str">
            <v>2014AssaultFemaleNon-Maori</v>
          </cell>
          <cell r="M550">
            <v>2014</v>
          </cell>
          <cell r="N550" t="str">
            <v>Assault</v>
          </cell>
          <cell r="O550" t="str">
            <v>Non-Maori</v>
          </cell>
          <cell r="P550" t="str">
            <v>Female</v>
          </cell>
          <cell r="Q550">
            <v>11</v>
          </cell>
          <cell r="R550">
            <v>39.299999999999997</v>
          </cell>
        </row>
        <row r="551">
          <cell r="L551" t="str">
            <v>2014Cerebrovascular diseaseFemaleAllEth</v>
          </cell>
          <cell r="M551">
            <v>2014</v>
          </cell>
          <cell r="N551" t="str">
            <v>Cerebrovascular disease</v>
          </cell>
          <cell r="O551" t="str">
            <v>AllEth</v>
          </cell>
          <cell r="P551" t="str">
            <v>Female</v>
          </cell>
          <cell r="Q551">
            <v>1533</v>
          </cell>
          <cell r="R551">
            <v>59.7</v>
          </cell>
        </row>
        <row r="552">
          <cell r="L552" t="str">
            <v>2014Cerebrovascular diseaseFemaleMaori</v>
          </cell>
          <cell r="M552">
            <v>2014</v>
          </cell>
          <cell r="N552" t="str">
            <v>Cerebrovascular disease</v>
          </cell>
          <cell r="O552" t="str">
            <v>Maori</v>
          </cell>
          <cell r="P552" t="str">
            <v>Female</v>
          </cell>
          <cell r="Q552">
            <v>94</v>
          </cell>
          <cell r="R552">
            <v>57.3</v>
          </cell>
        </row>
        <row r="553">
          <cell r="L553" t="str">
            <v>2014Cerebrovascular diseaseFemaleNon-Maori</v>
          </cell>
          <cell r="M553">
            <v>2014</v>
          </cell>
          <cell r="N553" t="str">
            <v>Cerebrovascular disease</v>
          </cell>
          <cell r="O553" t="str">
            <v>Non-Maori</v>
          </cell>
          <cell r="P553" t="str">
            <v>Female</v>
          </cell>
          <cell r="Q553">
            <v>1439</v>
          </cell>
          <cell r="R553">
            <v>59.8</v>
          </cell>
        </row>
        <row r="554">
          <cell r="L554" t="str">
            <v>2014Cervical cancerFemaleAllEth</v>
          </cell>
          <cell r="M554">
            <v>2014</v>
          </cell>
          <cell r="N554" t="str">
            <v>Cervical cancer</v>
          </cell>
          <cell r="O554" t="str">
            <v>AllEth</v>
          </cell>
          <cell r="P554" t="str">
            <v>Female</v>
          </cell>
          <cell r="Q554">
            <v>46</v>
          </cell>
          <cell r="R554">
            <v>100</v>
          </cell>
        </row>
        <row r="555">
          <cell r="L555" t="str">
            <v>2014Cervical cancerFemaleMaori</v>
          </cell>
          <cell r="M555">
            <v>2014</v>
          </cell>
          <cell r="N555" t="str">
            <v>Cervical cancer</v>
          </cell>
          <cell r="O555" t="str">
            <v>Maori</v>
          </cell>
          <cell r="P555" t="str">
            <v>Female</v>
          </cell>
          <cell r="Q555">
            <v>10</v>
          </cell>
          <cell r="R555">
            <v>100</v>
          </cell>
        </row>
        <row r="556">
          <cell r="L556" t="str">
            <v>2014Cervical cancerFemaleNon-Maori</v>
          </cell>
          <cell r="M556">
            <v>2014</v>
          </cell>
          <cell r="N556" t="str">
            <v>Cervical cancer</v>
          </cell>
          <cell r="O556" t="str">
            <v>Non-Maori</v>
          </cell>
          <cell r="P556" t="str">
            <v>Female</v>
          </cell>
          <cell r="Q556">
            <v>36</v>
          </cell>
          <cell r="R556">
            <v>100</v>
          </cell>
        </row>
        <row r="557">
          <cell r="L557" t="str">
            <v>2014Chronic lower respiratory diseasesFemaleAllEth</v>
          </cell>
          <cell r="M557">
            <v>2014</v>
          </cell>
          <cell r="N557" t="str">
            <v>Chronic lower respiratory diseases</v>
          </cell>
          <cell r="O557" t="str">
            <v>AllEth</v>
          </cell>
          <cell r="P557" t="str">
            <v>Female</v>
          </cell>
          <cell r="Q557">
            <v>955</v>
          </cell>
          <cell r="R557">
            <v>52.3</v>
          </cell>
        </row>
        <row r="558">
          <cell r="L558" t="str">
            <v>2014Chronic lower respiratory diseasesFemaleMaori</v>
          </cell>
          <cell r="M558">
            <v>2014</v>
          </cell>
          <cell r="N558" t="str">
            <v>Chronic lower respiratory diseases</v>
          </cell>
          <cell r="O558" t="str">
            <v>Maori</v>
          </cell>
          <cell r="P558" t="str">
            <v>Female</v>
          </cell>
          <cell r="Q558">
            <v>132</v>
          </cell>
          <cell r="R558">
            <v>55.7</v>
          </cell>
        </row>
        <row r="559">
          <cell r="L559" t="str">
            <v>2014Chronic lower respiratory diseasesFemaleNon-Maori</v>
          </cell>
          <cell r="M559">
            <v>2014</v>
          </cell>
          <cell r="N559" t="str">
            <v>Chronic lower respiratory diseases</v>
          </cell>
          <cell r="O559" t="str">
            <v>Non-Maori</v>
          </cell>
          <cell r="P559" t="str">
            <v>Female</v>
          </cell>
          <cell r="Q559">
            <v>823</v>
          </cell>
          <cell r="R559">
            <v>51.8</v>
          </cell>
        </row>
        <row r="560">
          <cell r="L560" t="str">
            <v>2014Colon, rectum and rectosigmoid junction cancerFemaleAllEth</v>
          </cell>
          <cell r="M560">
            <v>2014</v>
          </cell>
          <cell r="N560" t="str">
            <v>Colon, rectum and rectosigmoid junction cancer</v>
          </cell>
          <cell r="O560" t="str">
            <v>AllEth</v>
          </cell>
          <cell r="P560" t="str">
            <v>Female</v>
          </cell>
          <cell r="Q560">
            <v>612</v>
          </cell>
          <cell r="R560">
            <v>49</v>
          </cell>
        </row>
        <row r="561">
          <cell r="L561" t="str">
            <v>2014Colon, rectum and rectosigmoid junction cancerFemaleMaori</v>
          </cell>
          <cell r="M561">
            <v>2014</v>
          </cell>
          <cell r="N561" t="str">
            <v>Colon, rectum and rectosigmoid junction cancer</v>
          </cell>
          <cell r="O561" t="str">
            <v>Maori</v>
          </cell>
          <cell r="P561" t="str">
            <v>Female</v>
          </cell>
          <cell r="Q561">
            <v>34</v>
          </cell>
          <cell r="R561">
            <v>43.6</v>
          </cell>
        </row>
        <row r="562">
          <cell r="L562" t="str">
            <v>2014Colon, rectum and rectosigmoid junction cancerFemaleNon-Maori</v>
          </cell>
          <cell r="M562">
            <v>2014</v>
          </cell>
          <cell r="N562" t="str">
            <v>Colon, rectum and rectosigmoid junction cancer</v>
          </cell>
          <cell r="O562" t="str">
            <v>Non-Maori</v>
          </cell>
          <cell r="P562" t="str">
            <v>Female</v>
          </cell>
          <cell r="Q562">
            <v>578</v>
          </cell>
          <cell r="R562">
            <v>49.4</v>
          </cell>
        </row>
        <row r="563">
          <cell r="L563" t="str">
            <v>2014Diabetes mellitusFemaleAllEth</v>
          </cell>
          <cell r="M563">
            <v>2014</v>
          </cell>
          <cell r="N563" t="str">
            <v>Diabetes mellitus</v>
          </cell>
          <cell r="O563" t="str">
            <v>AllEth</v>
          </cell>
          <cell r="P563" t="str">
            <v>Female</v>
          </cell>
          <cell r="Q563">
            <v>360</v>
          </cell>
          <cell r="R563">
            <v>45.5</v>
          </cell>
        </row>
        <row r="564">
          <cell r="L564" t="str">
            <v>2014Diabetes mellitusFemaleMaori</v>
          </cell>
          <cell r="M564">
            <v>2014</v>
          </cell>
          <cell r="N564" t="str">
            <v>Diabetes mellitus</v>
          </cell>
          <cell r="O564" t="str">
            <v>Maori</v>
          </cell>
          <cell r="P564" t="str">
            <v>Female</v>
          </cell>
          <cell r="Q564">
            <v>66</v>
          </cell>
          <cell r="R564">
            <v>42</v>
          </cell>
        </row>
        <row r="565">
          <cell r="L565" t="str">
            <v>2014Diabetes mellitusFemaleNon-Maori</v>
          </cell>
          <cell r="M565">
            <v>2014</v>
          </cell>
          <cell r="N565" t="str">
            <v>Diabetes mellitus</v>
          </cell>
          <cell r="O565" t="str">
            <v>Non-Maori</v>
          </cell>
          <cell r="P565" t="str">
            <v>Female</v>
          </cell>
          <cell r="Q565">
            <v>294</v>
          </cell>
          <cell r="R565">
            <v>46.4</v>
          </cell>
        </row>
        <row r="566">
          <cell r="L566" t="str">
            <v>2014Diseases of the circulatory systemFemaleAllEth</v>
          </cell>
          <cell r="M566">
            <v>2014</v>
          </cell>
          <cell r="N566" t="str">
            <v>Diseases of the circulatory system</v>
          </cell>
          <cell r="O566" t="str">
            <v>AllEth</v>
          </cell>
          <cell r="P566" t="str">
            <v>Female</v>
          </cell>
          <cell r="Q566">
            <v>5224</v>
          </cell>
          <cell r="R566">
            <v>50.4</v>
          </cell>
        </row>
        <row r="567">
          <cell r="L567" t="str">
            <v>2014Diseases of the circulatory systemFemaleMaori</v>
          </cell>
          <cell r="M567">
            <v>2014</v>
          </cell>
          <cell r="N567" t="str">
            <v>Diseases of the circulatory system</v>
          </cell>
          <cell r="O567" t="str">
            <v>Maori</v>
          </cell>
          <cell r="P567" t="str">
            <v>Female</v>
          </cell>
          <cell r="Q567">
            <v>439</v>
          </cell>
          <cell r="R567">
            <v>43</v>
          </cell>
        </row>
        <row r="568">
          <cell r="L568" t="str">
            <v>2014Diseases of the circulatory systemFemaleNon-Maori</v>
          </cell>
          <cell r="M568">
            <v>2014</v>
          </cell>
          <cell r="N568" t="str">
            <v>Diseases of the circulatory system</v>
          </cell>
          <cell r="O568" t="str">
            <v>Non-Maori</v>
          </cell>
          <cell r="P568" t="str">
            <v>Female</v>
          </cell>
          <cell r="Q568">
            <v>4785</v>
          </cell>
          <cell r="R568">
            <v>51.2</v>
          </cell>
        </row>
        <row r="569">
          <cell r="L569" t="str">
            <v>2014Diseases of the respiratory systemFemaleAllEth</v>
          </cell>
          <cell r="M569">
            <v>2014</v>
          </cell>
          <cell r="N569" t="str">
            <v>Diseases of the respiratory system</v>
          </cell>
          <cell r="O569" t="str">
            <v>AllEth</v>
          </cell>
          <cell r="P569" t="str">
            <v>Female</v>
          </cell>
          <cell r="Q569">
            <v>1503</v>
          </cell>
          <cell r="R569">
            <v>51.6</v>
          </cell>
        </row>
        <row r="570">
          <cell r="L570" t="str">
            <v>2014Diseases of the respiratory systemFemaleMaori</v>
          </cell>
          <cell r="M570">
            <v>2014</v>
          </cell>
          <cell r="N570" t="str">
            <v>Diseases of the respiratory system</v>
          </cell>
          <cell r="O570" t="str">
            <v>Maori</v>
          </cell>
          <cell r="P570" t="str">
            <v>Female</v>
          </cell>
          <cell r="Q570">
            <v>151</v>
          </cell>
          <cell r="R570">
            <v>51.9</v>
          </cell>
        </row>
        <row r="571">
          <cell r="L571" t="str">
            <v>2014Diseases of the respiratory systemFemaleNon-Maori</v>
          </cell>
          <cell r="M571">
            <v>2014</v>
          </cell>
          <cell r="N571" t="str">
            <v>Diseases of the respiratory system</v>
          </cell>
          <cell r="O571" t="str">
            <v>Non-Maori</v>
          </cell>
          <cell r="P571" t="str">
            <v>Female</v>
          </cell>
          <cell r="Q571">
            <v>1352</v>
          </cell>
          <cell r="R571">
            <v>51.6</v>
          </cell>
        </row>
        <row r="572">
          <cell r="L572" t="str">
            <v>2014External causes of morbidity and mortalityFemaleAllEth</v>
          </cell>
          <cell r="M572">
            <v>2014</v>
          </cell>
          <cell r="N572" t="str">
            <v>External causes of morbidity and mortality</v>
          </cell>
          <cell r="O572" t="str">
            <v>AllEth</v>
          </cell>
          <cell r="P572" t="str">
            <v>Female</v>
          </cell>
          <cell r="Q572">
            <v>692</v>
          </cell>
          <cell r="R572">
            <v>37.200000000000003</v>
          </cell>
        </row>
        <row r="573">
          <cell r="L573" t="str">
            <v>2014External causes of morbidity and mortalityFemaleMaori</v>
          </cell>
          <cell r="M573">
            <v>2014</v>
          </cell>
          <cell r="N573" t="str">
            <v>External causes of morbidity and mortality</v>
          </cell>
          <cell r="O573" t="str">
            <v>Maori</v>
          </cell>
          <cell r="P573" t="str">
            <v>Female</v>
          </cell>
          <cell r="Q573">
            <v>91</v>
          </cell>
          <cell r="R573">
            <v>29.3</v>
          </cell>
        </row>
        <row r="574">
          <cell r="L574" t="str">
            <v>2014External causes of morbidity and mortalityFemaleNon-Maori</v>
          </cell>
          <cell r="M574">
            <v>2014</v>
          </cell>
          <cell r="N574" t="str">
            <v>External causes of morbidity and mortality</v>
          </cell>
          <cell r="O574" t="str">
            <v>Non-Maori</v>
          </cell>
          <cell r="P574" t="str">
            <v>Female</v>
          </cell>
          <cell r="Q574">
            <v>601</v>
          </cell>
          <cell r="R574">
            <v>38.799999999999997</v>
          </cell>
        </row>
        <row r="575">
          <cell r="L575" t="str">
            <v>2014Female breast cancerFemaleAllEth</v>
          </cell>
          <cell r="M575">
            <v>2014</v>
          </cell>
          <cell r="N575" t="str">
            <v>Female breast cancer</v>
          </cell>
          <cell r="O575" t="str">
            <v>AllEth</v>
          </cell>
          <cell r="P575" t="str">
            <v>Female</v>
          </cell>
          <cell r="Q575">
            <v>607</v>
          </cell>
          <cell r="R575">
            <v>100</v>
          </cell>
        </row>
        <row r="576">
          <cell r="L576" t="str">
            <v>2014Female breast cancerFemaleMaori</v>
          </cell>
          <cell r="M576">
            <v>2014</v>
          </cell>
          <cell r="N576" t="str">
            <v>Female breast cancer</v>
          </cell>
          <cell r="O576" t="str">
            <v>Maori</v>
          </cell>
          <cell r="P576" t="str">
            <v>Female</v>
          </cell>
          <cell r="Q576">
            <v>68</v>
          </cell>
          <cell r="R576">
            <v>100</v>
          </cell>
        </row>
        <row r="577">
          <cell r="L577" t="str">
            <v>2014Female breast cancerFemaleNon-Maori</v>
          </cell>
          <cell r="M577">
            <v>2014</v>
          </cell>
          <cell r="N577" t="str">
            <v>Female breast cancer</v>
          </cell>
          <cell r="O577" t="str">
            <v>Non-Maori</v>
          </cell>
          <cell r="P577" t="str">
            <v>Female</v>
          </cell>
          <cell r="Q577">
            <v>539</v>
          </cell>
          <cell r="R577">
            <v>100</v>
          </cell>
        </row>
        <row r="578">
          <cell r="L578" t="str">
            <v>2014Influenza and pneumoniaFemaleAllEth</v>
          </cell>
          <cell r="M578">
            <v>2014</v>
          </cell>
          <cell r="N578" t="str">
            <v>Influenza and pneumonia</v>
          </cell>
          <cell r="O578" t="str">
            <v>AllEth</v>
          </cell>
          <cell r="P578" t="str">
            <v>Female</v>
          </cell>
          <cell r="Q578">
            <v>396</v>
          </cell>
          <cell r="R578">
            <v>56.1</v>
          </cell>
        </row>
        <row r="579">
          <cell r="L579" t="str">
            <v>2014Influenza and pneumoniaFemaleMaori</v>
          </cell>
          <cell r="M579">
            <v>2014</v>
          </cell>
          <cell r="N579" t="str">
            <v>Influenza and pneumonia</v>
          </cell>
          <cell r="O579" t="str">
            <v>Maori</v>
          </cell>
          <cell r="P579" t="str">
            <v>Female</v>
          </cell>
          <cell r="Q579">
            <v>19</v>
          </cell>
          <cell r="R579">
            <v>44.2</v>
          </cell>
        </row>
        <row r="580">
          <cell r="L580" t="str">
            <v>2014Influenza and pneumoniaFemaleNon-Maori</v>
          </cell>
          <cell r="M580">
            <v>2014</v>
          </cell>
          <cell r="N580" t="str">
            <v>Influenza and pneumonia</v>
          </cell>
          <cell r="O580" t="str">
            <v>Non-Maori</v>
          </cell>
          <cell r="P580" t="str">
            <v>Female</v>
          </cell>
          <cell r="Q580">
            <v>377</v>
          </cell>
          <cell r="R580">
            <v>56.9</v>
          </cell>
        </row>
        <row r="581">
          <cell r="L581" t="str">
            <v>2014Intentional self-harmFemaleAllEth</v>
          </cell>
          <cell r="M581">
            <v>2014</v>
          </cell>
          <cell r="N581" t="str">
            <v>Intentional self-harm</v>
          </cell>
          <cell r="O581" t="str">
            <v>AllEth</v>
          </cell>
          <cell r="P581" t="str">
            <v>Female</v>
          </cell>
          <cell r="Q581">
            <v>129</v>
          </cell>
          <cell r="R581">
            <v>25.4</v>
          </cell>
        </row>
        <row r="582">
          <cell r="L582" t="str">
            <v>2014Intentional self-harmFemaleMaori</v>
          </cell>
          <cell r="M582">
            <v>2014</v>
          </cell>
          <cell r="N582" t="str">
            <v>Intentional self-harm</v>
          </cell>
          <cell r="O582" t="str">
            <v>Maori</v>
          </cell>
          <cell r="P582" t="str">
            <v>Female</v>
          </cell>
          <cell r="Q582">
            <v>25</v>
          </cell>
          <cell r="R582">
            <v>27.5</v>
          </cell>
        </row>
        <row r="583">
          <cell r="L583" t="str">
            <v>2014Intentional self-harmFemaleNon-Maori</v>
          </cell>
          <cell r="M583">
            <v>2014</v>
          </cell>
          <cell r="N583" t="str">
            <v>Intentional self-harm</v>
          </cell>
          <cell r="O583" t="str">
            <v>Non-Maori</v>
          </cell>
          <cell r="P583" t="str">
            <v>Female</v>
          </cell>
          <cell r="Q583">
            <v>104</v>
          </cell>
          <cell r="R583">
            <v>24.9</v>
          </cell>
        </row>
        <row r="584">
          <cell r="L584" t="str">
            <v>2014Ischaemic heart diseaseFemaleAllEth</v>
          </cell>
          <cell r="M584">
            <v>2014</v>
          </cell>
          <cell r="N584" t="str">
            <v>Ischaemic heart disease</v>
          </cell>
          <cell r="O584" t="str">
            <v>AllEth</v>
          </cell>
          <cell r="P584" t="str">
            <v>Female</v>
          </cell>
          <cell r="Q584">
            <v>2263</v>
          </cell>
          <cell r="R584">
            <v>44.4</v>
          </cell>
        </row>
        <row r="585">
          <cell r="L585" t="str">
            <v>2014Ischaemic heart diseaseFemaleMaori</v>
          </cell>
          <cell r="M585">
            <v>2014</v>
          </cell>
          <cell r="N585" t="str">
            <v>Ischaemic heart disease</v>
          </cell>
          <cell r="O585" t="str">
            <v>Maori</v>
          </cell>
          <cell r="P585" t="str">
            <v>Female</v>
          </cell>
          <cell r="Q585">
            <v>186</v>
          </cell>
          <cell r="R585">
            <v>37.4</v>
          </cell>
        </row>
        <row r="586">
          <cell r="L586" t="str">
            <v>2014Ischaemic heart diseaseFemaleNon-Maori</v>
          </cell>
          <cell r="M586">
            <v>2014</v>
          </cell>
          <cell r="N586" t="str">
            <v>Ischaemic heart disease</v>
          </cell>
          <cell r="O586" t="str">
            <v>Non-Maori</v>
          </cell>
          <cell r="P586" t="str">
            <v>Female</v>
          </cell>
          <cell r="Q586">
            <v>2077</v>
          </cell>
          <cell r="R586">
            <v>45.1</v>
          </cell>
        </row>
        <row r="587">
          <cell r="L587" t="str">
            <v>2014Lung cancerFemaleAllEth</v>
          </cell>
          <cell r="M587">
            <v>2014</v>
          </cell>
          <cell r="N587" t="str">
            <v>Lung cancer</v>
          </cell>
          <cell r="O587" t="str">
            <v>AllEth</v>
          </cell>
          <cell r="P587" t="str">
            <v>Female</v>
          </cell>
          <cell r="Q587">
            <v>790</v>
          </cell>
          <cell r="R587">
            <v>47.1</v>
          </cell>
        </row>
        <row r="588">
          <cell r="L588" t="str">
            <v>2014Lung cancerFemaleMaori</v>
          </cell>
          <cell r="M588">
            <v>2014</v>
          </cell>
          <cell r="N588" t="str">
            <v>Lung cancer</v>
          </cell>
          <cell r="O588" t="str">
            <v>Maori</v>
          </cell>
          <cell r="P588" t="str">
            <v>Female</v>
          </cell>
          <cell r="Q588">
            <v>180</v>
          </cell>
          <cell r="R588">
            <v>55.2</v>
          </cell>
        </row>
        <row r="589">
          <cell r="L589" t="str">
            <v>2014Lung cancerFemaleNon-Maori</v>
          </cell>
          <cell r="M589">
            <v>2014</v>
          </cell>
          <cell r="N589" t="str">
            <v>Lung cancer</v>
          </cell>
          <cell r="O589" t="str">
            <v>Non-Maori</v>
          </cell>
          <cell r="P589" t="str">
            <v>Female</v>
          </cell>
          <cell r="Q589">
            <v>610</v>
          </cell>
          <cell r="R589">
            <v>45.1</v>
          </cell>
        </row>
        <row r="590">
          <cell r="L590" t="str">
            <v>2014Melanoma of the skinFemaleAllEth</v>
          </cell>
          <cell r="M590">
            <v>2014</v>
          </cell>
          <cell r="N590" t="str">
            <v>Melanoma of the skin</v>
          </cell>
          <cell r="O590" t="str">
            <v>AllEth</v>
          </cell>
          <cell r="P590" t="str">
            <v>Female</v>
          </cell>
          <cell r="Q590">
            <v>141</v>
          </cell>
          <cell r="R590">
            <v>37.299999999999997</v>
          </cell>
        </row>
        <row r="591">
          <cell r="L591" t="str">
            <v>2014Melanoma of the skinFemaleMaori</v>
          </cell>
          <cell r="M591">
            <v>2014</v>
          </cell>
          <cell r="N591" t="str">
            <v>Melanoma of the skin</v>
          </cell>
          <cell r="O591" t="str">
            <v>Maori</v>
          </cell>
          <cell r="P591" t="str">
            <v>Female</v>
          </cell>
          <cell r="Q591">
            <v>1</v>
          </cell>
          <cell r="R591">
            <v>33.299999999999997</v>
          </cell>
        </row>
        <row r="592">
          <cell r="L592" t="str">
            <v>2014Melanoma of the skinFemaleNon-Maori</v>
          </cell>
          <cell r="M592">
            <v>2014</v>
          </cell>
          <cell r="N592" t="str">
            <v>Melanoma of the skin</v>
          </cell>
          <cell r="O592" t="str">
            <v>Non-Maori</v>
          </cell>
          <cell r="P592" t="str">
            <v>Female</v>
          </cell>
          <cell r="Q592">
            <v>140</v>
          </cell>
          <cell r="R592">
            <v>37.299999999999997</v>
          </cell>
        </row>
        <row r="593">
          <cell r="L593" t="str">
            <v>2014Motor vehicle accidentsFemaleAllEth</v>
          </cell>
          <cell r="M593">
            <v>2014</v>
          </cell>
          <cell r="N593" t="str">
            <v>Motor vehicle accidents</v>
          </cell>
          <cell r="O593" t="str">
            <v>AllEth</v>
          </cell>
          <cell r="P593" t="str">
            <v>Female</v>
          </cell>
          <cell r="Q593">
            <v>108</v>
          </cell>
          <cell r="R593">
            <v>34.299999999999997</v>
          </cell>
        </row>
        <row r="594">
          <cell r="L594" t="str">
            <v>2014Motor vehicle accidentsFemaleMaori</v>
          </cell>
          <cell r="M594">
            <v>2014</v>
          </cell>
          <cell r="N594" t="str">
            <v>Motor vehicle accidents</v>
          </cell>
          <cell r="O594" t="str">
            <v>Maori</v>
          </cell>
          <cell r="P594" t="str">
            <v>Female</v>
          </cell>
          <cell r="Q594">
            <v>22</v>
          </cell>
          <cell r="R594">
            <v>31.9</v>
          </cell>
        </row>
        <row r="595">
          <cell r="L595" t="str">
            <v>2014Motor vehicle accidentsFemaleNon-Maori</v>
          </cell>
          <cell r="M595">
            <v>2014</v>
          </cell>
          <cell r="N595" t="str">
            <v>Motor vehicle accidents</v>
          </cell>
          <cell r="O595" t="str">
            <v>Non-Maori</v>
          </cell>
          <cell r="P595" t="str">
            <v>Female</v>
          </cell>
          <cell r="Q595">
            <v>86</v>
          </cell>
          <cell r="R595">
            <v>35</v>
          </cell>
        </row>
        <row r="596">
          <cell r="L596" t="str">
            <v>2014Other forms of heart diseaseFemaleAllEth</v>
          </cell>
          <cell r="M596">
            <v>2014</v>
          </cell>
          <cell r="N596" t="str">
            <v>Other forms of heart disease</v>
          </cell>
          <cell r="O596" t="str">
            <v>AllEth</v>
          </cell>
          <cell r="P596" t="str">
            <v>Female</v>
          </cell>
          <cell r="Q596">
            <v>760</v>
          </cell>
          <cell r="R596">
            <v>51.4</v>
          </cell>
        </row>
        <row r="597">
          <cell r="L597" t="str">
            <v>2014Other forms of heart diseaseFemaleMaori</v>
          </cell>
          <cell r="M597">
            <v>2014</v>
          </cell>
          <cell r="N597" t="str">
            <v>Other forms of heart disease</v>
          </cell>
          <cell r="O597" t="str">
            <v>Maori</v>
          </cell>
          <cell r="P597" t="str">
            <v>Female</v>
          </cell>
          <cell r="Q597">
            <v>76</v>
          </cell>
          <cell r="R597">
            <v>41.1</v>
          </cell>
        </row>
        <row r="598">
          <cell r="L598" t="str">
            <v>2014Other forms of heart diseaseFemaleNon-Maori</v>
          </cell>
          <cell r="M598">
            <v>2014</v>
          </cell>
          <cell r="N598" t="str">
            <v>Other forms of heart disease</v>
          </cell>
          <cell r="O598" t="str">
            <v>Non-Maori</v>
          </cell>
          <cell r="P598" t="str">
            <v>Female</v>
          </cell>
          <cell r="Q598">
            <v>684</v>
          </cell>
          <cell r="R598">
            <v>52.9</v>
          </cell>
        </row>
        <row r="599">
          <cell r="L599" t="str">
            <v>2014Prostate cancerFemaleAllEth</v>
          </cell>
          <cell r="M599">
            <v>2014</v>
          </cell>
          <cell r="N599" t="str">
            <v>Prostate cancer</v>
          </cell>
          <cell r="O599" t="str">
            <v>AllEth</v>
          </cell>
          <cell r="P599" t="str">
            <v>Female</v>
          </cell>
        </row>
        <row r="600">
          <cell r="L600" t="str">
            <v>2014Prostate cancerFemaleMaori</v>
          </cell>
          <cell r="M600">
            <v>2014</v>
          </cell>
          <cell r="N600" t="str">
            <v>Prostate cancer</v>
          </cell>
          <cell r="O600" t="str">
            <v>Maori</v>
          </cell>
          <cell r="P600" t="str">
            <v>Female</v>
          </cell>
        </row>
        <row r="601">
          <cell r="L601" t="str">
            <v>2014Prostate cancerFemaleNon-Maori</v>
          </cell>
          <cell r="M601">
            <v>2014</v>
          </cell>
          <cell r="N601" t="str">
            <v>Prostate cancer</v>
          </cell>
          <cell r="O601" t="str">
            <v>Non-Maori</v>
          </cell>
          <cell r="P601" t="str">
            <v>Female</v>
          </cell>
        </row>
      </sheetData>
      <sheetData sheetId="6"/>
      <sheetData sheetId="7">
        <row r="1">
          <cell r="A1">
            <v>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ealth.govt.nz/system/files/documents/publications/methodology-report-2016-17-nzhs-dec17v2.pdf"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50"/>
  <sheetViews>
    <sheetView tabSelected="1" zoomScaleNormal="100" workbookViewId="0">
      <selection activeCell="C15" sqref="C15"/>
    </sheetView>
  </sheetViews>
  <sheetFormatPr defaultColWidth="8.88671875" defaultRowHeight="13.2" x14ac:dyDescent="0.25"/>
  <cols>
    <col min="1" max="2" width="20.6640625" style="5" customWidth="1"/>
    <col min="3" max="3" width="20.6640625" style="10" customWidth="1"/>
    <col min="4" max="4" width="20.6640625" style="5" customWidth="1"/>
    <col min="5" max="5" width="6.44140625" style="5" customWidth="1"/>
    <col min="6" max="6" width="6.6640625" style="5" customWidth="1"/>
    <col min="7" max="7" width="5.6640625" style="5" customWidth="1"/>
    <col min="8" max="8" width="5.6640625" style="11" customWidth="1"/>
    <col min="9" max="16384" width="8.88671875" style="4"/>
  </cols>
  <sheetData>
    <row r="1" spans="1:15" ht="15.6" x14ac:dyDescent="0.25">
      <c r="A1" s="9" t="s">
        <v>47</v>
      </c>
    </row>
    <row r="2" spans="1:15" x14ac:dyDescent="0.25">
      <c r="A2" s="12" t="s">
        <v>48</v>
      </c>
    </row>
    <row r="3" spans="1:15" x14ac:dyDescent="0.25">
      <c r="A3" s="105" t="s">
        <v>114</v>
      </c>
      <c r="B3" s="105"/>
      <c r="C3" s="105"/>
      <c r="D3" s="105"/>
      <c r="E3" s="105"/>
      <c r="F3" s="105"/>
      <c r="G3" s="105"/>
    </row>
    <row r="4" spans="1:15" x14ac:dyDescent="0.25">
      <c r="A4" s="105"/>
      <c r="B4" s="105"/>
      <c r="C4" s="105"/>
      <c r="D4" s="105"/>
      <c r="E4" s="105"/>
      <c r="F4" s="105"/>
      <c r="G4" s="105"/>
    </row>
    <row r="5" spans="1:15" x14ac:dyDescent="0.25">
      <c r="A5" s="13"/>
      <c r="B5" s="13"/>
      <c r="C5" s="13"/>
      <c r="D5" s="13"/>
      <c r="E5" s="13"/>
      <c r="F5" s="13"/>
      <c r="G5" s="13"/>
    </row>
    <row r="6" spans="1:15" x14ac:dyDescent="0.25">
      <c r="A6" s="14" t="s">
        <v>115</v>
      </c>
    </row>
    <row r="7" spans="1:15" x14ac:dyDescent="0.25">
      <c r="A7" s="14"/>
    </row>
    <row r="8" spans="1:15" ht="12.75" customHeight="1" x14ac:dyDescent="0.25">
      <c r="A8" s="106" t="s">
        <v>116</v>
      </c>
      <c r="B8" s="106"/>
      <c r="C8" s="106"/>
      <c r="D8" s="106"/>
      <c r="E8" s="106"/>
      <c r="F8" s="106"/>
      <c r="G8" s="106"/>
      <c r="H8" s="5"/>
    </row>
    <row r="9" spans="1:15" x14ac:dyDescent="0.25">
      <c r="A9" s="106"/>
      <c r="B9" s="106"/>
      <c r="C9" s="106"/>
      <c r="D9" s="106"/>
      <c r="E9" s="106"/>
      <c r="F9" s="106"/>
      <c r="G9" s="106"/>
      <c r="H9" s="5"/>
    </row>
    <row r="10" spans="1:15" x14ac:dyDescent="0.25">
      <c r="A10" s="11"/>
      <c r="B10" s="11"/>
      <c r="C10" s="11"/>
      <c r="D10" s="11"/>
      <c r="E10" s="11"/>
      <c r="F10" s="11"/>
      <c r="G10" s="11"/>
    </row>
    <row r="11" spans="1:15" x14ac:dyDescent="0.25">
      <c r="A11" s="12" t="s">
        <v>117</v>
      </c>
      <c r="B11" s="12"/>
      <c r="C11" s="12"/>
      <c r="D11" s="12"/>
      <c r="E11" s="12"/>
      <c r="F11" s="12"/>
      <c r="G11" s="12"/>
      <c r="H11" s="12"/>
    </row>
    <row r="12" spans="1:15" ht="29.25" customHeight="1" x14ac:dyDescent="0.25">
      <c r="A12" s="15" t="s">
        <v>94</v>
      </c>
      <c r="B12" s="16" t="s">
        <v>95</v>
      </c>
      <c r="C12" s="15" t="s">
        <v>96</v>
      </c>
      <c r="D12" s="17"/>
      <c r="E12" s="108"/>
      <c r="F12" s="108"/>
      <c r="G12" s="108"/>
      <c r="H12" s="108"/>
    </row>
    <row r="13" spans="1:15" ht="55.2" x14ac:dyDescent="0.25">
      <c r="A13" s="18" t="s">
        <v>129</v>
      </c>
      <c r="B13" s="19">
        <v>250.4</v>
      </c>
      <c r="C13" s="18" t="s">
        <v>130</v>
      </c>
      <c r="D13" s="20"/>
      <c r="E13" s="107"/>
      <c r="F13" s="107"/>
      <c r="G13" s="107"/>
      <c r="H13" s="107"/>
    </row>
    <row r="14" spans="1:15" ht="124.2" x14ac:dyDescent="0.25">
      <c r="A14" s="18" t="s">
        <v>131</v>
      </c>
      <c r="B14" s="19" t="s">
        <v>132</v>
      </c>
      <c r="C14" s="18" t="s">
        <v>133</v>
      </c>
      <c r="D14" s="20"/>
      <c r="E14" s="107"/>
      <c r="F14" s="107"/>
      <c r="G14" s="107"/>
      <c r="H14" s="107"/>
    </row>
    <row r="15" spans="1:15" ht="13.8" x14ac:dyDescent="0.3">
      <c r="J15" s="21"/>
      <c r="K15" s="21"/>
      <c r="L15" s="22"/>
      <c r="M15" s="23"/>
      <c r="N15" s="24"/>
      <c r="O15" s="25"/>
    </row>
    <row r="16" spans="1:15" ht="13.8" x14ac:dyDescent="0.3">
      <c r="A16" s="12" t="s">
        <v>49</v>
      </c>
      <c r="J16" s="21"/>
      <c r="K16" s="21"/>
      <c r="L16" s="25"/>
      <c r="M16" s="23"/>
      <c r="N16" s="24"/>
      <c r="O16" s="25"/>
    </row>
    <row r="17" spans="1:15" ht="13.8" x14ac:dyDescent="0.3">
      <c r="A17" s="5" t="s">
        <v>118</v>
      </c>
      <c r="C17" s="5"/>
      <c r="H17" s="5"/>
      <c r="J17" s="21"/>
      <c r="K17" s="21"/>
      <c r="L17" s="22"/>
      <c r="M17" s="23"/>
      <c r="N17" s="24"/>
      <c r="O17" s="25"/>
    </row>
    <row r="18" spans="1:15" ht="13.8" x14ac:dyDescent="0.3">
      <c r="J18" s="21"/>
      <c r="K18" s="21"/>
      <c r="L18" s="25"/>
      <c r="M18" s="23"/>
      <c r="N18" s="24"/>
      <c r="O18" s="25"/>
    </row>
    <row r="19" spans="1:15" ht="13.8" x14ac:dyDescent="0.3">
      <c r="A19" s="12" t="s">
        <v>50</v>
      </c>
      <c r="J19" s="21"/>
      <c r="K19" s="21"/>
      <c r="L19" s="25"/>
      <c r="M19" s="23"/>
      <c r="N19" s="24"/>
      <c r="O19" s="25"/>
    </row>
    <row r="20" spans="1:15" ht="12.75" customHeight="1" x14ac:dyDescent="0.3">
      <c r="A20" s="106" t="s">
        <v>105</v>
      </c>
      <c r="B20" s="106"/>
      <c r="C20" s="106"/>
      <c r="D20" s="106"/>
      <c r="E20" s="106"/>
      <c r="F20" s="106"/>
      <c r="G20" s="106"/>
      <c r="H20" s="106"/>
      <c r="J20" s="21"/>
      <c r="K20" s="21"/>
      <c r="L20" s="25"/>
      <c r="M20" s="23"/>
      <c r="N20" s="24"/>
      <c r="O20" s="25"/>
    </row>
    <row r="21" spans="1:15" ht="13.8" x14ac:dyDescent="0.3">
      <c r="A21" s="106"/>
      <c r="B21" s="106"/>
      <c r="C21" s="106"/>
      <c r="D21" s="106"/>
      <c r="E21" s="106"/>
      <c r="F21" s="106"/>
      <c r="G21" s="106"/>
      <c r="H21" s="106"/>
      <c r="J21" s="21"/>
      <c r="K21" s="21"/>
      <c r="L21" s="25"/>
      <c r="M21" s="23"/>
      <c r="N21" s="24"/>
      <c r="O21" s="25"/>
    </row>
    <row r="22" spans="1:15" ht="13.8" x14ac:dyDescent="0.3">
      <c r="A22" s="106"/>
      <c r="B22" s="106"/>
      <c r="C22" s="106"/>
      <c r="D22" s="106"/>
      <c r="E22" s="106"/>
      <c r="F22" s="106"/>
      <c r="G22" s="106"/>
      <c r="H22" s="106"/>
      <c r="J22" s="21"/>
      <c r="K22" s="21"/>
      <c r="L22" s="22"/>
      <c r="M22" s="23"/>
      <c r="N22" s="24"/>
      <c r="O22" s="25"/>
    </row>
    <row r="23" spans="1:15" ht="13.8" x14ac:dyDescent="0.3">
      <c r="A23" s="106"/>
      <c r="B23" s="106"/>
      <c r="C23" s="106"/>
      <c r="D23" s="106"/>
      <c r="E23" s="106"/>
      <c r="F23" s="106"/>
      <c r="G23" s="106"/>
      <c r="H23" s="106"/>
      <c r="J23" s="21"/>
      <c r="K23" s="21"/>
      <c r="L23" s="22"/>
      <c r="M23" s="23"/>
      <c r="N23" s="24"/>
      <c r="O23" s="25"/>
    </row>
    <row r="24" spans="1:15" ht="13.8" x14ac:dyDescent="0.3">
      <c r="A24" s="11"/>
      <c r="B24" s="11"/>
      <c r="C24" s="11"/>
      <c r="D24" s="11"/>
      <c r="E24" s="11"/>
      <c r="F24" s="11"/>
      <c r="G24" s="11"/>
      <c r="J24" s="21"/>
      <c r="K24" s="21"/>
      <c r="L24" s="22"/>
      <c r="M24" s="23"/>
      <c r="N24" s="24"/>
      <c r="O24" s="25"/>
    </row>
    <row r="25" spans="1:15" ht="13.8" x14ac:dyDescent="0.3">
      <c r="A25" s="5" t="s">
        <v>97</v>
      </c>
      <c r="J25" s="21"/>
      <c r="K25" s="21"/>
      <c r="L25" s="22"/>
      <c r="M25" s="23"/>
      <c r="N25" s="24"/>
      <c r="O25" s="25"/>
    </row>
    <row r="26" spans="1:15" ht="13.8" x14ac:dyDescent="0.3">
      <c r="J26" s="21"/>
      <c r="K26" s="21"/>
      <c r="L26" s="25"/>
      <c r="M26" s="23"/>
      <c r="N26" s="24"/>
      <c r="O26" s="25"/>
    </row>
    <row r="27" spans="1:15" ht="13.8" x14ac:dyDescent="0.3">
      <c r="A27" s="12" t="s">
        <v>98</v>
      </c>
      <c r="J27" s="21"/>
      <c r="K27" s="21"/>
      <c r="L27" s="22"/>
      <c r="M27" s="23"/>
      <c r="N27" s="24"/>
      <c r="O27" s="25"/>
    </row>
    <row r="28" spans="1:15" ht="12.75" customHeight="1" x14ac:dyDescent="0.3">
      <c r="A28" s="106" t="s">
        <v>99</v>
      </c>
      <c r="B28" s="106"/>
      <c r="C28" s="106"/>
      <c r="D28" s="106"/>
      <c r="E28" s="106"/>
      <c r="F28" s="106"/>
      <c r="G28" s="106"/>
      <c r="H28" s="106"/>
      <c r="J28" s="21"/>
      <c r="K28" s="21"/>
      <c r="L28" s="22"/>
      <c r="M28" s="23"/>
      <c r="N28" s="24"/>
      <c r="O28" s="25"/>
    </row>
    <row r="29" spans="1:15" ht="13.8" x14ac:dyDescent="0.3">
      <c r="A29" s="106"/>
      <c r="B29" s="106"/>
      <c r="C29" s="106"/>
      <c r="D29" s="106"/>
      <c r="E29" s="106"/>
      <c r="F29" s="106"/>
      <c r="G29" s="106"/>
      <c r="H29" s="106"/>
      <c r="J29" s="21"/>
      <c r="K29" s="21"/>
      <c r="L29" s="22"/>
      <c r="M29" s="23"/>
      <c r="N29" s="24"/>
      <c r="O29" s="25"/>
    </row>
    <row r="30" spans="1:15" ht="13.8" x14ac:dyDescent="0.3">
      <c r="A30" s="106"/>
      <c r="B30" s="106"/>
      <c r="C30" s="106"/>
      <c r="D30" s="106"/>
      <c r="E30" s="106"/>
      <c r="F30" s="106"/>
      <c r="G30" s="106"/>
      <c r="H30" s="106"/>
      <c r="J30" s="21"/>
      <c r="K30" s="21"/>
      <c r="L30" s="22"/>
      <c r="M30" s="23"/>
      <c r="N30" s="24"/>
      <c r="O30" s="25"/>
    </row>
    <row r="31" spans="1:15" ht="13.8" x14ac:dyDescent="0.3">
      <c r="A31" s="11"/>
      <c r="B31" s="11"/>
      <c r="C31" s="11"/>
      <c r="D31" s="11"/>
      <c r="E31" s="11"/>
      <c r="F31" s="11"/>
      <c r="G31" s="11"/>
      <c r="J31" s="21"/>
      <c r="K31" s="21"/>
      <c r="L31" s="22"/>
      <c r="M31" s="23"/>
      <c r="N31" s="24"/>
      <c r="O31" s="25"/>
    </row>
    <row r="32" spans="1:15" ht="12.75" customHeight="1" x14ac:dyDescent="0.3">
      <c r="A32" s="106" t="s">
        <v>100</v>
      </c>
      <c r="B32" s="106"/>
      <c r="C32" s="106"/>
      <c r="D32" s="106"/>
      <c r="E32" s="106"/>
      <c r="F32" s="106"/>
      <c r="G32" s="106"/>
      <c r="H32" s="106"/>
      <c r="J32" s="21"/>
      <c r="K32" s="21"/>
      <c r="L32" s="22"/>
      <c r="M32" s="23"/>
      <c r="N32" s="24"/>
      <c r="O32" s="25"/>
    </row>
    <row r="33" spans="1:15" ht="13.8" x14ac:dyDescent="0.3">
      <c r="A33" s="106"/>
      <c r="B33" s="106"/>
      <c r="C33" s="106"/>
      <c r="D33" s="106"/>
      <c r="E33" s="106"/>
      <c r="F33" s="106"/>
      <c r="G33" s="106"/>
      <c r="H33" s="106"/>
      <c r="J33" s="21"/>
      <c r="K33" s="21"/>
      <c r="L33" s="25"/>
      <c r="M33" s="23"/>
      <c r="N33" s="24"/>
      <c r="O33" s="25"/>
    </row>
    <row r="34" spans="1:15" ht="13.8" x14ac:dyDescent="0.3">
      <c r="A34" s="106"/>
      <c r="B34" s="106"/>
      <c r="C34" s="106"/>
      <c r="D34" s="106"/>
      <c r="E34" s="106"/>
      <c r="F34" s="106"/>
      <c r="G34" s="106"/>
      <c r="H34" s="106"/>
      <c r="J34" s="21"/>
      <c r="K34" s="21"/>
      <c r="L34" s="22"/>
      <c r="M34" s="23"/>
      <c r="N34" s="24"/>
      <c r="O34" s="25"/>
    </row>
    <row r="35" spans="1:15" ht="13.8" x14ac:dyDescent="0.3">
      <c r="A35" s="106"/>
      <c r="B35" s="106"/>
      <c r="C35" s="106"/>
      <c r="D35" s="106"/>
      <c r="E35" s="106"/>
      <c r="F35" s="106"/>
      <c r="G35" s="106"/>
      <c r="H35" s="106"/>
      <c r="J35" s="21"/>
      <c r="K35" s="21"/>
      <c r="L35" s="22"/>
      <c r="M35" s="23"/>
      <c r="N35" s="24"/>
      <c r="O35" s="25"/>
    </row>
    <row r="36" spans="1:15" ht="13.8" x14ac:dyDescent="0.3">
      <c r="J36" s="21"/>
      <c r="K36" s="21"/>
      <c r="L36" s="25"/>
      <c r="M36" s="23"/>
      <c r="N36" s="24"/>
      <c r="O36" s="25"/>
    </row>
    <row r="37" spans="1:15" ht="13.8" x14ac:dyDescent="0.3">
      <c r="A37" s="14" t="s">
        <v>119</v>
      </c>
      <c r="B37" s="11"/>
      <c r="C37" s="11"/>
      <c r="D37" s="11"/>
      <c r="E37" s="11"/>
      <c r="F37" s="11"/>
      <c r="G37" s="11"/>
      <c r="J37" s="21"/>
      <c r="K37" s="21"/>
      <c r="L37" s="22"/>
      <c r="M37" s="23"/>
      <c r="N37" s="24"/>
      <c r="O37" s="25"/>
    </row>
    <row r="38" spans="1:15" ht="13.8" x14ac:dyDescent="0.3">
      <c r="J38" s="21"/>
      <c r="K38" s="21"/>
      <c r="L38" s="22"/>
      <c r="M38" s="23"/>
      <c r="N38" s="24"/>
      <c r="O38" s="25"/>
    </row>
    <row r="39" spans="1:15" ht="14.4" thickBot="1" x14ac:dyDescent="0.35">
      <c r="A39" s="12" t="s">
        <v>101</v>
      </c>
      <c r="J39" s="21"/>
      <c r="K39" s="21"/>
      <c r="L39" s="22"/>
      <c r="M39" s="23"/>
      <c r="N39" s="24"/>
      <c r="O39" s="25"/>
    </row>
    <row r="40" spans="1:15" ht="33" customHeight="1" thickBot="1" x14ac:dyDescent="0.35">
      <c r="A40" s="26" t="s">
        <v>106</v>
      </c>
      <c r="B40" s="26" t="s">
        <v>51</v>
      </c>
      <c r="C40" s="27" t="s">
        <v>52</v>
      </c>
      <c r="J40" s="21"/>
      <c r="K40" s="21"/>
      <c r="L40" s="22"/>
      <c r="M40" s="23"/>
      <c r="N40" s="24"/>
      <c r="O40" s="25"/>
    </row>
    <row r="41" spans="1:15" ht="13.8" x14ac:dyDescent="0.3">
      <c r="A41" s="28" t="s">
        <v>53</v>
      </c>
      <c r="B41" s="29">
        <v>67404</v>
      </c>
      <c r="C41" s="30">
        <v>12.81</v>
      </c>
      <c r="J41" s="21"/>
      <c r="K41" s="21"/>
      <c r="L41" s="22"/>
      <c r="M41" s="23"/>
      <c r="N41" s="24"/>
      <c r="O41" s="25"/>
    </row>
    <row r="42" spans="1:15" ht="13.8" x14ac:dyDescent="0.3">
      <c r="A42" s="28" t="s">
        <v>54</v>
      </c>
      <c r="B42" s="29">
        <v>66186</v>
      </c>
      <c r="C42" s="30">
        <v>12.58</v>
      </c>
      <c r="J42" s="21"/>
      <c r="K42" s="21"/>
      <c r="L42" s="22"/>
      <c r="M42" s="23"/>
      <c r="N42" s="24"/>
      <c r="O42" s="25"/>
    </row>
    <row r="43" spans="1:15" ht="13.8" x14ac:dyDescent="0.3">
      <c r="A43" s="28" t="s">
        <v>55</v>
      </c>
      <c r="B43" s="29">
        <v>62838</v>
      </c>
      <c r="C43" s="30">
        <v>11.94</v>
      </c>
      <c r="J43" s="21"/>
      <c r="K43" s="21"/>
      <c r="L43" s="22"/>
      <c r="M43" s="23"/>
      <c r="N43" s="24"/>
      <c r="O43" s="25"/>
    </row>
    <row r="44" spans="1:15" ht="13.8" x14ac:dyDescent="0.3">
      <c r="A44" s="28" t="s">
        <v>56</v>
      </c>
      <c r="B44" s="29">
        <v>49587</v>
      </c>
      <c r="C44" s="30">
        <v>9.42</v>
      </c>
      <c r="J44" s="21"/>
      <c r="K44" s="21"/>
      <c r="L44" s="22"/>
      <c r="M44" s="23"/>
      <c r="N44" s="24"/>
      <c r="O44" s="25"/>
    </row>
    <row r="45" spans="1:15" ht="13.8" x14ac:dyDescent="0.3">
      <c r="A45" s="28" t="s">
        <v>57</v>
      </c>
      <c r="B45" s="29">
        <v>42153</v>
      </c>
      <c r="C45" s="30">
        <v>8.01</v>
      </c>
      <c r="J45" s="21"/>
      <c r="K45" s="21"/>
      <c r="L45" s="22"/>
      <c r="M45" s="23"/>
      <c r="N45" s="24"/>
      <c r="O45" s="25"/>
    </row>
    <row r="46" spans="1:15" ht="13.8" x14ac:dyDescent="0.3">
      <c r="A46" s="28" t="s">
        <v>58</v>
      </c>
      <c r="B46" s="29">
        <v>40218</v>
      </c>
      <c r="C46" s="30">
        <v>7.64</v>
      </c>
      <c r="J46" s="21"/>
      <c r="K46" s="31"/>
      <c r="L46" s="31"/>
      <c r="M46" s="31"/>
      <c r="N46" s="31"/>
      <c r="O46" s="31"/>
    </row>
    <row r="47" spans="1:15" ht="13.8" x14ac:dyDescent="0.3">
      <c r="A47" s="28" t="s">
        <v>59</v>
      </c>
      <c r="B47" s="29">
        <v>39231</v>
      </c>
      <c r="C47" s="30">
        <v>7.46</v>
      </c>
      <c r="J47" s="21"/>
      <c r="K47" s="31"/>
      <c r="L47" s="31"/>
      <c r="M47" s="31"/>
      <c r="N47" s="31"/>
      <c r="O47" s="31"/>
    </row>
    <row r="48" spans="1:15" ht="13.8" x14ac:dyDescent="0.3">
      <c r="A48" s="28" t="s">
        <v>60</v>
      </c>
      <c r="B48" s="29">
        <v>38412</v>
      </c>
      <c r="C48" s="30">
        <v>7.3</v>
      </c>
      <c r="J48" s="21"/>
      <c r="K48" s="21"/>
      <c r="L48" s="22"/>
      <c r="M48" s="23"/>
      <c r="N48" s="24"/>
      <c r="O48" s="25"/>
    </row>
    <row r="49" spans="1:15" ht="13.8" x14ac:dyDescent="0.3">
      <c r="A49" s="28" t="s">
        <v>61</v>
      </c>
      <c r="B49" s="29">
        <v>32832</v>
      </c>
      <c r="C49" s="30">
        <v>6.24</v>
      </c>
      <c r="J49" s="21"/>
      <c r="K49" s="21"/>
      <c r="L49" s="22"/>
      <c r="M49" s="23"/>
      <c r="N49" s="24"/>
      <c r="O49" s="25"/>
    </row>
    <row r="50" spans="1:15" ht="13.8" x14ac:dyDescent="0.3">
      <c r="A50" s="28" t="s">
        <v>62</v>
      </c>
      <c r="B50" s="29">
        <v>25101</v>
      </c>
      <c r="C50" s="30">
        <v>4.7699999999999996</v>
      </c>
      <c r="J50" s="21"/>
      <c r="K50" s="21"/>
      <c r="L50" s="22"/>
      <c r="M50" s="23"/>
      <c r="N50" s="24"/>
      <c r="O50" s="25"/>
    </row>
    <row r="51" spans="1:15" ht="13.8" x14ac:dyDescent="0.3">
      <c r="A51" s="28" t="s">
        <v>63</v>
      </c>
      <c r="B51" s="29">
        <v>19335</v>
      </c>
      <c r="C51" s="30">
        <v>3.67</v>
      </c>
      <c r="J51" s="21"/>
      <c r="K51" s="21"/>
      <c r="L51" s="22"/>
      <c r="M51" s="23"/>
      <c r="N51" s="24"/>
      <c r="O51" s="25"/>
    </row>
    <row r="52" spans="1:15" ht="13.8" x14ac:dyDescent="0.3">
      <c r="A52" s="28" t="s">
        <v>64</v>
      </c>
      <c r="B52" s="29">
        <v>13740</v>
      </c>
      <c r="C52" s="30">
        <v>2.61</v>
      </c>
      <c r="J52" s="21"/>
      <c r="K52" s="21"/>
      <c r="L52" s="22"/>
      <c r="M52" s="23"/>
      <c r="N52" s="24"/>
      <c r="O52" s="25"/>
    </row>
    <row r="53" spans="1:15" ht="13.8" x14ac:dyDescent="0.3">
      <c r="A53" s="28" t="s">
        <v>65</v>
      </c>
      <c r="B53" s="29">
        <v>11424</v>
      </c>
      <c r="C53" s="30">
        <v>2.17</v>
      </c>
      <c r="J53" s="21"/>
      <c r="K53" s="21"/>
      <c r="L53" s="22"/>
      <c r="M53" s="23"/>
      <c r="N53" s="24"/>
      <c r="O53" s="25"/>
    </row>
    <row r="54" spans="1:15" ht="13.8" x14ac:dyDescent="0.3">
      <c r="A54" s="28" t="s">
        <v>66</v>
      </c>
      <c r="B54" s="28">
        <v>8043</v>
      </c>
      <c r="C54" s="30">
        <v>1.53</v>
      </c>
      <c r="J54" s="21"/>
      <c r="K54" s="21"/>
      <c r="L54" s="22"/>
      <c r="M54" s="23"/>
      <c r="N54" s="24"/>
      <c r="O54" s="25"/>
    </row>
    <row r="55" spans="1:15" ht="13.8" x14ac:dyDescent="0.3">
      <c r="A55" s="28" t="s">
        <v>67</v>
      </c>
      <c r="B55" s="28">
        <v>5046</v>
      </c>
      <c r="C55" s="30">
        <v>0.96</v>
      </c>
      <c r="J55" s="21"/>
      <c r="K55" s="31"/>
      <c r="L55" s="31"/>
      <c r="M55" s="31"/>
      <c r="N55" s="31"/>
      <c r="O55" s="31"/>
    </row>
    <row r="56" spans="1:15" ht="13.8" x14ac:dyDescent="0.3">
      <c r="A56" s="28" t="s">
        <v>68</v>
      </c>
      <c r="B56" s="28">
        <v>2736</v>
      </c>
      <c r="C56" s="30">
        <v>0.52</v>
      </c>
      <c r="J56" s="21"/>
      <c r="K56" s="21"/>
      <c r="L56" s="22"/>
      <c r="M56" s="23"/>
      <c r="N56" s="24"/>
      <c r="O56" s="25"/>
    </row>
    <row r="57" spans="1:15" ht="13.8" x14ac:dyDescent="0.3">
      <c r="A57" s="28" t="s">
        <v>69</v>
      </c>
      <c r="B57" s="28">
        <v>1251</v>
      </c>
      <c r="C57" s="30">
        <v>0.24</v>
      </c>
      <c r="J57" s="21"/>
      <c r="K57" s="21"/>
      <c r="L57" s="22"/>
      <c r="M57" s="23"/>
      <c r="N57" s="24"/>
      <c r="O57" s="25"/>
    </row>
    <row r="58" spans="1:15" ht="14.4" thickBot="1" x14ac:dyDescent="0.35">
      <c r="A58" s="32" t="s">
        <v>70</v>
      </c>
      <c r="B58" s="32">
        <v>699</v>
      </c>
      <c r="C58" s="33">
        <v>0.13</v>
      </c>
      <c r="J58" s="21"/>
      <c r="K58" s="21"/>
      <c r="L58" s="22"/>
      <c r="M58" s="23"/>
      <c r="N58" s="24"/>
      <c r="O58" s="25"/>
    </row>
    <row r="59" spans="1:15" ht="13.8" x14ac:dyDescent="0.3">
      <c r="J59" s="21"/>
      <c r="K59" s="21"/>
      <c r="L59" s="25"/>
      <c r="M59" s="23"/>
      <c r="N59" s="24"/>
      <c r="O59" s="25"/>
    </row>
    <row r="60" spans="1:15" ht="13.8" x14ac:dyDescent="0.3">
      <c r="A60" s="12" t="s">
        <v>71</v>
      </c>
      <c r="J60" s="21"/>
      <c r="K60" s="21"/>
      <c r="L60" s="22"/>
      <c r="M60" s="23"/>
      <c r="N60" s="24"/>
      <c r="O60" s="25"/>
    </row>
    <row r="61" spans="1:15" ht="13.8" x14ac:dyDescent="0.3">
      <c r="A61" s="106" t="s">
        <v>102</v>
      </c>
      <c r="B61" s="106"/>
      <c r="C61" s="106"/>
      <c r="D61" s="106"/>
      <c r="E61" s="106"/>
      <c r="F61" s="106"/>
      <c r="G61" s="106"/>
      <c r="H61" s="106"/>
      <c r="J61" s="21"/>
      <c r="K61" s="31"/>
      <c r="L61" s="31"/>
      <c r="M61" s="31"/>
      <c r="N61" s="31"/>
      <c r="O61" s="31"/>
    </row>
    <row r="62" spans="1:15" ht="13.8" x14ac:dyDescent="0.3">
      <c r="A62" s="106"/>
      <c r="B62" s="106"/>
      <c r="C62" s="106"/>
      <c r="D62" s="106"/>
      <c r="E62" s="106"/>
      <c r="F62" s="106"/>
      <c r="G62" s="106"/>
      <c r="H62" s="106"/>
      <c r="J62" s="21"/>
      <c r="K62" s="21"/>
      <c r="L62" s="22"/>
      <c r="M62" s="23"/>
      <c r="N62" s="24"/>
      <c r="O62" s="25"/>
    </row>
    <row r="63" spans="1:15" ht="13.8" x14ac:dyDescent="0.3">
      <c r="A63" s="106"/>
      <c r="B63" s="106"/>
      <c r="C63" s="106"/>
      <c r="D63" s="106"/>
      <c r="E63" s="106"/>
      <c r="F63" s="106"/>
      <c r="G63" s="106"/>
      <c r="H63" s="106"/>
      <c r="J63" s="21"/>
      <c r="K63" s="21"/>
      <c r="L63" s="22"/>
      <c r="M63" s="23"/>
      <c r="N63" s="24"/>
      <c r="O63" s="25"/>
    </row>
    <row r="64" spans="1:15" ht="13.8" x14ac:dyDescent="0.3">
      <c r="J64" s="21"/>
      <c r="K64" s="21"/>
      <c r="L64" s="22"/>
      <c r="M64" s="23"/>
      <c r="N64" s="24"/>
      <c r="O64" s="25"/>
    </row>
    <row r="65" spans="1:15" ht="13.8" x14ac:dyDescent="0.3">
      <c r="A65" s="106" t="s">
        <v>103</v>
      </c>
      <c r="B65" s="106"/>
      <c r="C65" s="106"/>
      <c r="D65" s="106"/>
      <c r="E65" s="106"/>
      <c r="F65" s="106"/>
      <c r="G65" s="106"/>
      <c r="H65" s="106"/>
      <c r="J65" s="21"/>
      <c r="K65" s="21"/>
      <c r="L65" s="22"/>
      <c r="M65" s="23"/>
      <c r="N65" s="24"/>
      <c r="O65" s="25"/>
    </row>
    <row r="66" spans="1:15" ht="13.8" x14ac:dyDescent="0.3">
      <c r="A66" s="106"/>
      <c r="B66" s="106"/>
      <c r="C66" s="106"/>
      <c r="D66" s="106"/>
      <c r="E66" s="106"/>
      <c r="F66" s="106"/>
      <c r="G66" s="106"/>
      <c r="H66" s="106"/>
      <c r="J66" s="21"/>
      <c r="K66" s="21"/>
      <c r="L66" s="25"/>
      <c r="M66" s="23"/>
      <c r="N66" s="24"/>
      <c r="O66" s="25"/>
    </row>
    <row r="67" spans="1:15" ht="13.8" x14ac:dyDescent="0.3">
      <c r="J67" s="21"/>
      <c r="K67" s="31"/>
      <c r="L67" s="31"/>
      <c r="M67" s="31"/>
      <c r="N67" s="31"/>
      <c r="O67" s="31"/>
    </row>
    <row r="68" spans="1:15" ht="13.8" x14ac:dyDescent="0.3">
      <c r="A68" s="12" t="s">
        <v>72</v>
      </c>
      <c r="J68" s="21"/>
      <c r="K68" s="21"/>
      <c r="L68" s="25"/>
      <c r="M68" s="23"/>
      <c r="N68" s="24"/>
      <c r="O68" s="25"/>
    </row>
    <row r="69" spans="1:15" ht="13.8" x14ac:dyDescent="0.3">
      <c r="A69" s="106" t="s">
        <v>104</v>
      </c>
      <c r="B69" s="106"/>
      <c r="C69" s="106"/>
      <c r="D69" s="106"/>
      <c r="E69" s="106"/>
      <c r="F69" s="106"/>
      <c r="G69" s="106"/>
      <c r="H69" s="106"/>
      <c r="J69" s="21"/>
      <c r="K69" s="21"/>
      <c r="L69" s="25"/>
      <c r="M69" s="23"/>
      <c r="N69" s="24"/>
      <c r="O69" s="25"/>
    </row>
    <row r="70" spans="1:15" ht="13.8" x14ac:dyDescent="0.3">
      <c r="A70" s="106"/>
      <c r="B70" s="106"/>
      <c r="C70" s="106"/>
      <c r="D70" s="106"/>
      <c r="E70" s="106"/>
      <c r="F70" s="106"/>
      <c r="G70" s="106"/>
      <c r="H70" s="106"/>
      <c r="J70" s="21"/>
      <c r="K70" s="21"/>
      <c r="L70" s="25"/>
      <c r="M70" s="23"/>
      <c r="N70" s="24"/>
      <c r="O70" s="25"/>
    </row>
    <row r="71" spans="1:15" ht="13.8" x14ac:dyDescent="0.3">
      <c r="A71" s="106"/>
      <c r="B71" s="106"/>
      <c r="C71" s="106"/>
      <c r="D71" s="106"/>
      <c r="E71" s="106"/>
      <c r="F71" s="106"/>
      <c r="G71" s="106"/>
      <c r="H71" s="106"/>
      <c r="J71" s="21"/>
      <c r="K71" s="21"/>
      <c r="L71" s="25"/>
      <c r="M71" s="23"/>
      <c r="N71" s="24"/>
      <c r="O71" s="25"/>
    </row>
    <row r="72" spans="1:15" ht="13.8" x14ac:dyDescent="0.3">
      <c r="A72" s="106"/>
      <c r="B72" s="106"/>
      <c r="C72" s="106"/>
      <c r="D72" s="106"/>
      <c r="E72" s="106"/>
      <c r="F72" s="106"/>
      <c r="G72" s="106"/>
      <c r="H72" s="106"/>
      <c r="J72" s="21"/>
      <c r="K72" s="21"/>
      <c r="L72" s="25"/>
      <c r="M72" s="23"/>
      <c r="N72" s="24"/>
      <c r="O72" s="25"/>
    </row>
    <row r="73" spans="1:15" ht="13.8" x14ac:dyDescent="0.3">
      <c r="A73" s="106"/>
      <c r="B73" s="106"/>
      <c r="C73" s="106"/>
      <c r="D73" s="106"/>
      <c r="E73" s="106"/>
      <c r="F73" s="106"/>
      <c r="G73" s="106"/>
      <c r="H73" s="106"/>
      <c r="J73" s="21"/>
      <c r="K73" s="21"/>
      <c r="L73" s="25"/>
      <c r="M73" s="23"/>
      <c r="N73" s="24"/>
      <c r="O73" s="25"/>
    </row>
    <row r="74" spans="1:15" ht="13.8" x14ac:dyDescent="0.3">
      <c r="J74" s="21"/>
      <c r="K74" s="21"/>
      <c r="L74" s="25"/>
      <c r="M74" s="23"/>
      <c r="N74" s="24"/>
      <c r="O74" s="25"/>
    </row>
    <row r="75" spans="1:15" ht="13.8" x14ac:dyDescent="0.3">
      <c r="J75" s="21"/>
      <c r="K75" s="21"/>
      <c r="L75" s="25"/>
      <c r="M75" s="23"/>
      <c r="N75" s="24"/>
      <c r="O75" s="25"/>
    </row>
    <row r="76" spans="1:15" ht="13.8" x14ac:dyDescent="0.3">
      <c r="J76" s="21"/>
      <c r="K76" s="21"/>
      <c r="L76" s="25"/>
      <c r="M76" s="23"/>
      <c r="N76" s="24"/>
      <c r="O76" s="25"/>
    </row>
    <row r="77" spans="1:15" ht="13.8" x14ac:dyDescent="0.3">
      <c r="J77" s="21"/>
      <c r="K77" s="21"/>
      <c r="L77" s="25"/>
      <c r="M77" s="23"/>
      <c r="N77" s="24"/>
      <c r="O77" s="25"/>
    </row>
    <row r="78" spans="1:15" ht="13.8" x14ac:dyDescent="0.3">
      <c r="J78" s="21"/>
      <c r="K78" s="21"/>
      <c r="L78" s="25"/>
      <c r="M78" s="23"/>
      <c r="N78" s="24"/>
      <c r="O78" s="25"/>
    </row>
    <row r="79" spans="1:15" ht="13.8" x14ac:dyDescent="0.3">
      <c r="J79" s="21"/>
      <c r="K79" s="21"/>
      <c r="L79" s="22"/>
      <c r="M79" s="23"/>
      <c r="N79" s="24"/>
      <c r="O79" s="25"/>
    </row>
    <row r="80" spans="1:15" ht="13.8" x14ac:dyDescent="0.3">
      <c r="J80" s="21"/>
      <c r="K80" s="21"/>
      <c r="L80" s="22"/>
      <c r="M80" s="23"/>
      <c r="N80" s="24"/>
      <c r="O80" s="25"/>
    </row>
    <row r="81" spans="9:16" ht="13.8" x14ac:dyDescent="0.3">
      <c r="J81" s="21"/>
      <c r="K81" s="21"/>
      <c r="L81" s="22"/>
      <c r="M81" s="23"/>
      <c r="N81" s="24"/>
      <c r="O81" s="25"/>
    </row>
    <row r="82" spans="9:16" ht="13.8" x14ac:dyDescent="0.3">
      <c r="J82" s="21"/>
      <c r="K82" s="21"/>
      <c r="L82" s="25"/>
      <c r="M82" s="23"/>
      <c r="N82" s="24"/>
      <c r="O82" s="25"/>
    </row>
    <row r="83" spans="9:16" ht="13.8" x14ac:dyDescent="0.3">
      <c r="I83" s="21"/>
      <c r="J83" s="21"/>
      <c r="K83" s="21"/>
      <c r="L83" s="21"/>
      <c r="M83" s="21"/>
      <c r="N83" s="21"/>
      <c r="O83" s="21"/>
      <c r="P83" s="21"/>
    </row>
    <row r="84" spans="9:16" ht="13.8" x14ac:dyDescent="0.3">
      <c r="I84" s="21"/>
      <c r="J84" s="21"/>
      <c r="K84" s="21"/>
      <c r="L84" s="21"/>
      <c r="M84" s="21"/>
      <c r="N84" s="21"/>
      <c r="O84" s="21"/>
      <c r="P84" s="21"/>
    </row>
    <row r="85" spans="9:16" ht="13.8" x14ac:dyDescent="0.3">
      <c r="I85" s="21"/>
      <c r="J85" s="21"/>
      <c r="K85" s="21"/>
      <c r="L85" s="21"/>
      <c r="M85" s="21"/>
      <c r="N85" s="21"/>
      <c r="O85" s="21"/>
      <c r="P85" s="21"/>
    </row>
    <row r="86" spans="9:16" ht="13.8" x14ac:dyDescent="0.3">
      <c r="I86" s="21"/>
      <c r="J86" s="21"/>
      <c r="K86" s="21"/>
      <c r="L86" s="21"/>
      <c r="M86" s="21"/>
      <c r="N86" s="21"/>
      <c r="O86" s="21"/>
      <c r="P86" s="21"/>
    </row>
    <row r="87" spans="9:16" ht="13.8" x14ac:dyDescent="0.3">
      <c r="I87" s="21"/>
      <c r="J87" s="21"/>
      <c r="K87" s="21"/>
      <c r="L87" s="21"/>
      <c r="M87" s="21"/>
      <c r="N87" s="21"/>
      <c r="O87" s="21"/>
      <c r="P87" s="21"/>
    </row>
    <row r="88" spans="9:16" ht="13.8" x14ac:dyDescent="0.3">
      <c r="I88" s="21"/>
      <c r="J88" s="21"/>
      <c r="K88" s="21"/>
      <c r="L88" s="21"/>
      <c r="M88" s="21"/>
      <c r="N88" s="21"/>
      <c r="O88" s="21"/>
      <c r="P88" s="21"/>
    </row>
    <row r="89" spans="9:16" ht="13.8" x14ac:dyDescent="0.3">
      <c r="I89" s="21"/>
      <c r="J89" s="21"/>
      <c r="K89" s="21"/>
      <c r="L89" s="21"/>
      <c r="M89" s="21"/>
      <c r="N89" s="21"/>
      <c r="O89" s="21"/>
      <c r="P89" s="21"/>
    </row>
    <row r="90" spans="9:16" ht="13.8" x14ac:dyDescent="0.3">
      <c r="I90" s="21"/>
      <c r="J90" s="21"/>
      <c r="K90" s="21"/>
      <c r="L90" s="21"/>
      <c r="M90" s="21"/>
      <c r="N90" s="21"/>
      <c r="O90" s="21"/>
      <c r="P90" s="21"/>
    </row>
    <row r="91" spans="9:16" ht="13.8" x14ac:dyDescent="0.3">
      <c r="I91" s="21"/>
      <c r="J91" s="21"/>
      <c r="K91" s="21"/>
      <c r="L91" s="21"/>
      <c r="M91" s="21"/>
      <c r="N91" s="21"/>
      <c r="O91" s="21"/>
      <c r="P91" s="21"/>
    </row>
    <row r="92" spans="9:16" ht="13.8" x14ac:dyDescent="0.3">
      <c r="I92" s="21"/>
      <c r="J92" s="21"/>
      <c r="K92" s="21"/>
      <c r="L92" s="21"/>
      <c r="M92" s="21"/>
      <c r="N92" s="21"/>
      <c r="O92" s="21"/>
      <c r="P92" s="21"/>
    </row>
    <row r="93" spans="9:16" ht="13.8" x14ac:dyDescent="0.3">
      <c r="I93" s="21"/>
      <c r="J93" s="21"/>
      <c r="K93" s="21"/>
      <c r="L93" s="21"/>
      <c r="M93" s="21"/>
      <c r="N93" s="21"/>
      <c r="O93" s="21"/>
      <c r="P93" s="21"/>
    </row>
    <row r="94" spans="9:16" ht="13.8" x14ac:dyDescent="0.3">
      <c r="J94" s="21"/>
      <c r="K94" s="21"/>
      <c r="L94" s="22"/>
      <c r="M94" s="23"/>
      <c r="N94" s="24"/>
      <c r="O94" s="25"/>
    </row>
    <row r="95" spans="9:16" ht="13.8" x14ac:dyDescent="0.3">
      <c r="J95" s="21"/>
      <c r="K95" s="21"/>
      <c r="L95" s="25"/>
      <c r="M95" s="23"/>
      <c r="N95" s="24"/>
      <c r="O95" s="25"/>
    </row>
    <row r="96" spans="9:16" ht="13.8" x14ac:dyDescent="0.3">
      <c r="J96" s="21"/>
      <c r="K96" s="21"/>
      <c r="L96" s="22"/>
      <c r="M96" s="23"/>
      <c r="N96" s="24"/>
      <c r="O96" s="25"/>
    </row>
    <row r="97" spans="10:15" ht="13.8" x14ac:dyDescent="0.3">
      <c r="J97" s="21"/>
      <c r="K97" s="21"/>
      <c r="L97" s="25"/>
      <c r="M97" s="23"/>
      <c r="N97" s="24"/>
      <c r="O97" s="25"/>
    </row>
    <row r="98" spans="10:15" ht="13.8" x14ac:dyDescent="0.3">
      <c r="J98" s="21"/>
      <c r="K98" s="21"/>
      <c r="L98" s="22"/>
      <c r="M98" s="23"/>
      <c r="N98" s="24"/>
      <c r="O98" s="25"/>
    </row>
    <row r="99" spans="10:15" ht="13.8" x14ac:dyDescent="0.3">
      <c r="J99" s="21"/>
      <c r="K99" s="21"/>
      <c r="L99" s="22"/>
      <c r="M99" s="23"/>
      <c r="N99" s="24"/>
      <c r="O99" s="25"/>
    </row>
    <row r="100" spans="10:15" ht="13.8" x14ac:dyDescent="0.3">
      <c r="J100" s="21"/>
      <c r="K100" s="21"/>
      <c r="L100" s="22"/>
      <c r="M100" s="23"/>
      <c r="N100" s="24"/>
      <c r="O100" s="25"/>
    </row>
    <row r="101" spans="10:15" ht="13.8" x14ac:dyDescent="0.3">
      <c r="J101" s="21"/>
      <c r="K101" s="21"/>
      <c r="L101" s="22"/>
      <c r="M101" s="23"/>
      <c r="N101" s="24"/>
      <c r="O101" s="25"/>
    </row>
    <row r="102" spans="10:15" ht="13.8" x14ac:dyDescent="0.3">
      <c r="J102" s="21"/>
      <c r="K102" s="21"/>
      <c r="L102" s="22"/>
      <c r="M102" s="23"/>
      <c r="N102" s="24"/>
      <c r="O102" s="25"/>
    </row>
    <row r="103" spans="10:15" ht="13.8" x14ac:dyDescent="0.3">
      <c r="J103" s="21"/>
      <c r="K103" s="21"/>
      <c r="L103" s="22"/>
      <c r="M103" s="23"/>
      <c r="N103" s="24"/>
      <c r="O103" s="25"/>
    </row>
    <row r="104" spans="10:15" ht="13.8" x14ac:dyDescent="0.3">
      <c r="J104" s="21"/>
      <c r="K104" s="21"/>
      <c r="L104" s="22"/>
      <c r="M104" s="23"/>
      <c r="N104" s="24"/>
      <c r="O104" s="25"/>
    </row>
    <row r="105" spans="10:15" ht="13.8" x14ac:dyDescent="0.3">
      <c r="J105" s="21"/>
      <c r="K105" s="21"/>
      <c r="L105" s="22"/>
      <c r="M105" s="23"/>
      <c r="N105" s="24"/>
      <c r="O105" s="25"/>
    </row>
    <row r="106" spans="10:15" ht="13.8" x14ac:dyDescent="0.3">
      <c r="J106" s="21"/>
      <c r="K106" s="21"/>
      <c r="L106" s="22"/>
      <c r="M106" s="23"/>
      <c r="N106" s="24"/>
      <c r="O106" s="25"/>
    </row>
    <row r="107" spans="10:15" ht="13.8" x14ac:dyDescent="0.3">
      <c r="J107" s="21"/>
      <c r="K107" s="31"/>
      <c r="L107" s="31"/>
      <c r="M107" s="31"/>
      <c r="N107" s="31"/>
      <c r="O107" s="31"/>
    </row>
    <row r="108" spans="10:15" ht="13.8" x14ac:dyDescent="0.3">
      <c r="J108" s="21"/>
      <c r="K108" s="31"/>
      <c r="L108" s="31"/>
      <c r="M108" s="31"/>
      <c r="N108" s="31"/>
      <c r="O108" s="31"/>
    </row>
    <row r="109" spans="10:15" ht="13.8" x14ac:dyDescent="0.3">
      <c r="J109" s="21"/>
      <c r="K109" s="21"/>
      <c r="L109" s="22"/>
      <c r="M109" s="23"/>
      <c r="N109" s="24"/>
      <c r="O109" s="25"/>
    </row>
    <row r="110" spans="10:15" ht="13.8" x14ac:dyDescent="0.3">
      <c r="J110" s="21"/>
      <c r="K110" s="21"/>
      <c r="L110" s="22"/>
      <c r="M110" s="23"/>
      <c r="N110" s="24"/>
      <c r="O110" s="25"/>
    </row>
    <row r="111" spans="10:15" ht="13.8" x14ac:dyDescent="0.3">
      <c r="J111" s="21"/>
      <c r="K111" s="21"/>
      <c r="L111" s="22"/>
      <c r="M111" s="23"/>
      <c r="N111" s="24"/>
      <c r="O111" s="25"/>
    </row>
    <row r="112" spans="10:15" ht="13.8" x14ac:dyDescent="0.3">
      <c r="J112" s="21"/>
      <c r="K112" s="21"/>
      <c r="L112" s="22"/>
      <c r="M112" s="23"/>
      <c r="N112" s="24"/>
      <c r="O112" s="25"/>
    </row>
    <row r="113" spans="10:15" ht="13.8" x14ac:dyDescent="0.3">
      <c r="J113" s="21"/>
      <c r="K113" s="21"/>
      <c r="L113" s="22"/>
      <c r="M113" s="23"/>
      <c r="N113" s="24"/>
      <c r="O113" s="25"/>
    </row>
    <row r="114" spans="10:15" ht="13.8" x14ac:dyDescent="0.3">
      <c r="J114" s="21"/>
      <c r="K114" s="21"/>
      <c r="L114" s="22"/>
      <c r="M114" s="23"/>
      <c r="N114" s="24"/>
      <c r="O114" s="25"/>
    </row>
    <row r="115" spans="10:15" ht="13.8" x14ac:dyDescent="0.3">
      <c r="J115" s="21"/>
      <c r="K115" s="21"/>
      <c r="L115" s="22"/>
      <c r="M115" s="23"/>
      <c r="N115" s="24"/>
      <c r="O115" s="25"/>
    </row>
    <row r="116" spans="10:15" ht="13.8" x14ac:dyDescent="0.3">
      <c r="J116" s="21"/>
      <c r="K116" s="31"/>
      <c r="L116" s="31"/>
      <c r="M116" s="31"/>
      <c r="N116" s="31"/>
      <c r="O116" s="31"/>
    </row>
    <row r="117" spans="10:15" ht="13.8" x14ac:dyDescent="0.3">
      <c r="J117" s="21"/>
      <c r="K117" s="21"/>
      <c r="L117" s="22"/>
      <c r="M117" s="23"/>
      <c r="N117" s="24"/>
      <c r="O117" s="25"/>
    </row>
    <row r="118" spans="10:15" ht="13.8" x14ac:dyDescent="0.3">
      <c r="J118" s="21"/>
      <c r="K118" s="21"/>
      <c r="L118" s="22"/>
      <c r="M118" s="23"/>
      <c r="N118" s="24"/>
      <c r="O118" s="25"/>
    </row>
    <row r="119" spans="10:15" ht="13.8" x14ac:dyDescent="0.3">
      <c r="J119" s="21"/>
      <c r="K119" s="21"/>
      <c r="L119" s="22"/>
      <c r="M119" s="23"/>
      <c r="N119" s="24"/>
      <c r="O119" s="25"/>
    </row>
    <row r="120" spans="10:15" ht="13.8" x14ac:dyDescent="0.3">
      <c r="J120" s="21"/>
      <c r="K120" s="21"/>
      <c r="L120" s="25"/>
      <c r="M120" s="23"/>
      <c r="N120" s="24"/>
      <c r="O120" s="25"/>
    </row>
    <row r="121" spans="10:15" ht="13.8" x14ac:dyDescent="0.3">
      <c r="J121" s="21"/>
      <c r="K121" s="21"/>
      <c r="L121" s="22"/>
      <c r="M121" s="23"/>
      <c r="N121" s="24"/>
      <c r="O121" s="25"/>
    </row>
    <row r="122" spans="10:15" ht="13.8" x14ac:dyDescent="0.3">
      <c r="J122" s="21"/>
      <c r="K122" s="31"/>
      <c r="L122" s="31"/>
      <c r="M122" s="31"/>
      <c r="N122" s="31"/>
      <c r="O122" s="31"/>
    </row>
    <row r="123" spans="10:15" ht="13.8" x14ac:dyDescent="0.3">
      <c r="J123" s="21"/>
      <c r="K123" s="21"/>
      <c r="L123" s="22"/>
      <c r="M123" s="23"/>
      <c r="N123" s="24"/>
      <c r="O123" s="25"/>
    </row>
    <row r="124" spans="10:15" ht="13.8" x14ac:dyDescent="0.3">
      <c r="J124" s="21"/>
      <c r="K124" s="21"/>
      <c r="L124" s="22"/>
      <c r="M124" s="23"/>
      <c r="N124" s="24"/>
      <c r="O124" s="25"/>
    </row>
    <row r="125" spans="10:15" ht="13.8" x14ac:dyDescent="0.3">
      <c r="J125" s="21"/>
      <c r="K125" s="21"/>
      <c r="L125" s="22"/>
      <c r="M125" s="23"/>
      <c r="N125" s="24"/>
      <c r="O125" s="25"/>
    </row>
    <row r="126" spans="10:15" ht="13.8" x14ac:dyDescent="0.3">
      <c r="J126" s="21"/>
      <c r="K126" s="21"/>
      <c r="L126" s="22"/>
      <c r="M126" s="23"/>
      <c r="N126" s="24"/>
      <c r="O126" s="25"/>
    </row>
    <row r="127" spans="10:15" ht="13.8" x14ac:dyDescent="0.3">
      <c r="J127" s="21"/>
      <c r="K127" s="21"/>
      <c r="L127" s="25"/>
      <c r="M127" s="23"/>
      <c r="N127" s="24"/>
      <c r="O127" s="25"/>
    </row>
    <row r="128" spans="10:15" ht="13.8" x14ac:dyDescent="0.3">
      <c r="J128" s="21"/>
      <c r="K128" s="31"/>
      <c r="L128" s="31"/>
      <c r="M128" s="31"/>
      <c r="N128" s="31"/>
      <c r="O128" s="31"/>
    </row>
    <row r="129" spans="10:15" ht="13.8" x14ac:dyDescent="0.3">
      <c r="J129" s="21"/>
      <c r="K129" s="21"/>
      <c r="L129" s="25"/>
      <c r="M129" s="23"/>
      <c r="N129" s="24"/>
      <c r="O129" s="25"/>
    </row>
    <row r="130" spans="10:15" ht="13.8" x14ac:dyDescent="0.3">
      <c r="J130" s="21"/>
      <c r="K130" s="21"/>
      <c r="L130" s="25"/>
      <c r="M130" s="23"/>
      <c r="N130" s="24"/>
      <c r="O130" s="25"/>
    </row>
    <row r="131" spans="10:15" ht="13.8" x14ac:dyDescent="0.3">
      <c r="J131" s="21"/>
      <c r="K131" s="21"/>
      <c r="L131" s="25"/>
      <c r="M131" s="23"/>
      <c r="N131" s="24"/>
      <c r="O131" s="25"/>
    </row>
    <row r="132" spans="10:15" ht="13.8" x14ac:dyDescent="0.3">
      <c r="J132" s="21"/>
      <c r="K132" s="21"/>
      <c r="L132" s="25"/>
      <c r="M132" s="23"/>
      <c r="N132" s="24"/>
      <c r="O132" s="25"/>
    </row>
    <row r="133" spans="10:15" ht="13.8" x14ac:dyDescent="0.3">
      <c r="J133" s="21"/>
      <c r="K133" s="21"/>
      <c r="L133" s="25"/>
      <c r="M133" s="23"/>
      <c r="N133" s="24"/>
      <c r="O133" s="25"/>
    </row>
    <row r="134" spans="10:15" ht="13.8" x14ac:dyDescent="0.3">
      <c r="J134" s="21"/>
      <c r="K134" s="21"/>
      <c r="L134" s="25"/>
      <c r="M134" s="23"/>
      <c r="N134" s="24"/>
      <c r="O134" s="25"/>
    </row>
    <row r="135" spans="10:15" ht="13.8" x14ac:dyDescent="0.3">
      <c r="J135" s="21"/>
      <c r="K135" s="21"/>
      <c r="L135" s="25"/>
      <c r="M135" s="23"/>
      <c r="N135" s="24"/>
      <c r="O135" s="25"/>
    </row>
    <row r="136" spans="10:15" ht="13.8" x14ac:dyDescent="0.3">
      <c r="J136" s="21"/>
      <c r="K136" s="21"/>
      <c r="L136" s="25"/>
      <c r="M136" s="23"/>
      <c r="N136" s="24"/>
      <c r="O136" s="25"/>
    </row>
    <row r="137" spans="10:15" ht="13.8" x14ac:dyDescent="0.3">
      <c r="J137" s="21"/>
      <c r="K137" s="21"/>
      <c r="L137" s="25"/>
      <c r="M137" s="23"/>
      <c r="N137" s="24"/>
      <c r="O137" s="25"/>
    </row>
    <row r="138" spans="10:15" ht="13.8" x14ac:dyDescent="0.3">
      <c r="J138" s="21"/>
      <c r="K138" s="21"/>
      <c r="L138" s="25"/>
      <c r="M138" s="23"/>
      <c r="N138" s="24"/>
      <c r="O138" s="25"/>
    </row>
    <row r="139" spans="10:15" ht="13.8" x14ac:dyDescent="0.3">
      <c r="J139" s="21"/>
      <c r="K139" s="21"/>
      <c r="L139" s="25"/>
      <c r="M139" s="23"/>
      <c r="N139" s="24"/>
      <c r="O139" s="25"/>
    </row>
    <row r="140" spans="10:15" ht="13.8" x14ac:dyDescent="0.3">
      <c r="J140" s="21"/>
      <c r="K140" s="21"/>
      <c r="L140" s="22"/>
      <c r="M140" s="23"/>
      <c r="N140" s="24"/>
      <c r="O140" s="25"/>
    </row>
    <row r="141" spans="10:15" ht="13.8" x14ac:dyDescent="0.3">
      <c r="J141" s="21"/>
      <c r="K141" s="21"/>
      <c r="L141" s="22"/>
      <c r="M141" s="23"/>
      <c r="N141" s="24"/>
      <c r="O141" s="25"/>
    </row>
    <row r="142" spans="10:15" ht="13.8" x14ac:dyDescent="0.3">
      <c r="J142" s="21"/>
      <c r="K142" s="21"/>
      <c r="L142" s="22"/>
      <c r="M142" s="23"/>
      <c r="N142" s="24"/>
      <c r="O142" s="25"/>
    </row>
    <row r="143" spans="10:15" ht="13.8" x14ac:dyDescent="0.3">
      <c r="J143" s="21"/>
      <c r="K143" s="21"/>
      <c r="L143" s="25"/>
      <c r="M143" s="23"/>
      <c r="N143" s="24"/>
      <c r="O143" s="25"/>
    </row>
    <row r="144" spans="10:15" ht="13.8" x14ac:dyDescent="0.3">
      <c r="J144" s="21"/>
      <c r="K144" s="21"/>
      <c r="L144" s="22"/>
      <c r="M144" s="23"/>
      <c r="N144" s="24"/>
      <c r="O144" s="25"/>
    </row>
    <row r="145" spans="10:15" ht="13.8" x14ac:dyDescent="0.3">
      <c r="J145" s="21"/>
      <c r="K145" s="21"/>
      <c r="L145" s="22"/>
      <c r="M145" s="23"/>
      <c r="N145" s="24"/>
      <c r="O145" s="25"/>
    </row>
    <row r="146" spans="10:15" ht="13.8" x14ac:dyDescent="0.3">
      <c r="J146" s="21"/>
      <c r="K146" s="21"/>
      <c r="L146" s="22"/>
      <c r="M146" s="23"/>
      <c r="N146" s="24"/>
      <c r="O146" s="25"/>
    </row>
    <row r="147" spans="10:15" ht="13.8" x14ac:dyDescent="0.3">
      <c r="J147" s="21"/>
      <c r="K147" s="21"/>
      <c r="L147" s="22"/>
      <c r="M147" s="23"/>
      <c r="N147" s="24"/>
      <c r="O147" s="25"/>
    </row>
    <row r="148" spans="10:15" ht="13.8" x14ac:dyDescent="0.3">
      <c r="J148" s="21"/>
      <c r="K148" s="21"/>
      <c r="L148" s="22"/>
      <c r="M148" s="23"/>
      <c r="N148" s="24"/>
      <c r="O148" s="25"/>
    </row>
    <row r="149" spans="10:15" ht="13.8" x14ac:dyDescent="0.3">
      <c r="J149" s="21"/>
      <c r="K149" s="21"/>
      <c r="L149" s="22"/>
      <c r="M149" s="23"/>
      <c r="N149" s="24"/>
      <c r="O149" s="25"/>
    </row>
    <row r="150" spans="10:15" ht="13.8" x14ac:dyDescent="0.3">
      <c r="J150" s="34"/>
      <c r="K150" s="34"/>
      <c r="L150" s="34"/>
      <c r="M150" s="35"/>
      <c r="N150" s="34"/>
      <c r="O150" s="34"/>
    </row>
  </sheetData>
  <sheetProtection algorithmName="SHA-512" hashValue="Yesi3jR8st4kMsFoKcvE5nnZ8UTgdMEUAr2LH4Rlcm5yRxfy+N+D4kRTzmtEc4xrwDuso6WYpJQx4J/ggZpaDg==" saltValue="GFX7cUgZdh/xsE+fn94+mQ==" spinCount="100000" sheet="1" objects="1" scenarios="1" selectLockedCells="1" selectUnlockedCells="1"/>
  <mergeCells count="11">
    <mergeCell ref="A3:G4"/>
    <mergeCell ref="A8:G9"/>
    <mergeCell ref="A69:H73"/>
    <mergeCell ref="E14:H14"/>
    <mergeCell ref="A20:H23"/>
    <mergeCell ref="E12:H12"/>
    <mergeCell ref="E13:H13"/>
    <mergeCell ref="A28:H30"/>
    <mergeCell ref="A32:H35"/>
    <mergeCell ref="A61:H63"/>
    <mergeCell ref="A65:H66"/>
  </mergeCells>
  <hyperlinks>
    <hyperlink ref="A10" r:id="rId1" display="https://www.health.govt.nz/system/files/documents/publications/methodology-report-2016-17-nzhs-dec17v2.pdf" xr:uid="{00000000-0004-0000-0000-00000000000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H110"/>
  <sheetViews>
    <sheetView zoomScaleNormal="100" workbookViewId="0">
      <pane ySplit="5" topLeftCell="A6" activePane="bottomLeft" state="frozen"/>
      <selection pane="bottomLeft" activeCell="K1" sqref="K1"/>
    </sheetView>
  </sheetViews>
  <sheetFormatPr defaultColWidth="9.109375" defaultRowHeight="13.2" x14ac:dyDescent="0.25"/>
  <cols>
    <col min="1" max="1" width="2.6640625" style="38" customWidth="1"/>
    <col min="2" max="2" width="7.33203125" style="38" customWidth="1"/>
    <col min="3" max="4" width="9.109375" style="38" customWidth="1"/>
    <col min="5" max="5" width="10.33203125" style="38" customWidth="1"/>
    <col min="6" max="6" width="8.33203125" style="38" customWidth="1"/>
    <col min="7" max="8" width="9.109375" style="38"/>
    <col min="9" max="10" width="9.109375" style="38" customWidth="1"/>
    <col min="11" max="14" width="9.109375" style="38"/>
    <col min="15" max="15" width="7.33203125" style="38" customWidth="1"/>
    <col min="16" max="17" width="9.109375" style="38"/>
    <col min="18" max="18" width="10.88671875" style="38" customWidth="1"/>
    <col min="19" max="19" width="9.88671875" style="38" customWidth="1"/>
    <col min="20" max="20" width="13.44140625" style="38" customWidth="1"/>
    <col min="21" max="21" width="12.6640625" style="38" customWidth="1"/>
    <col min="22" max="30" width="9.109375" style="38"/>
    <col min="31" max="31" width="9.109375" style="40"/>
    <col min="32" max="56" width="9.109375" style="40" customWidth="1"/>
    <col min="57" max="57" width="9.109375" style="41" customWidth="1"/>
    <col min="58" max="67" width="9.109375" style="41"/>
    <col min="68" max="16384" width="9.109375" style="38"/>
  </cols>
  <sheetData>
    <row r="1" spans="2:86" ht="21" customHeight="1" x14ac:dyDescent="0.25">
      <c r="B1" s="36" t="s">
        <v>135</v>
      </c>
      <c r="C1" s="37"/>
      <c r="D1" s="37"/>
      <c r="AD1" s="39"/>
      <c r="BP1" s="41"/>
      <c r="BQ1" s="41"/>
      <c r="BR1" s="41"/>
      <c r="BS1" s="41"/>
      <c r="BT1" s="41"/>
      <c r="BU1" s="41"/>
      <c r="BV1" s="41"/>
      <c r="BW1" s="41"/>
      <c r="BX1" s="41"/>
      <c r="BY1" s="41"/>
      <c r="BZ1" s="41"/>
      <c r="CA1" s="41"/>
      <c r="CB1" s="41"/>
      <c r="CC1" s="41"/>
      <c r="CD1" s="41"/>
      <c r="CE1" s="41"/>
      <c r="CF1" s="41"/>
      <c r="CG1" s="41"/>
      <c r="CH1" s="41"/>
    </row>
    <row r="2" spans="2:86" ht="10.5" customHeight="1" x14ac:dyDescent="0.25">
      <c r="AD2" s="42"/>
      <c r="BP2" s="41"/>
      <c r="BQ2" s="41"/>
      <c r="BR2" s="41"/>
      <c r="BS2" s="41"/>
      <c r="BT2" s="41"/>
      <c r="BU2" s="41"/>
      <c r="BV2" s="41"/>
      <c r="BW2" s="41"/>
      <c r="BX2" s="41"/>
      <c r="BY2" s="41"/>
      <c r="BZ2" s="41"/>
      <c r="CA2" s="41"/>
      <c r="CB2" s="41"/>
      <c r="CC2" s="41"/>
      <c r="CD2" s="41"/>
      <c r="CE2" s="41"/>
      <c r="CF2" s="41"/>
      <c r="CG2" s="41"/>
      <c r="CH2" s="41"/>
    </row>
    <row r="3" spans="2:86" ht="12.75" customHeight="1" x14ac:dyDescent="0.25">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BP3" s="41"/>
      <c r="BQ3" s="41"/>
      <c r="BR3" s="41"/>
      <c r="BS3" s="41"/>
      <c r="BT3" s="41"/>
      <c r="BU3" s="41"/>
      <c r="BV3" s="41"/>
      <c r="BW3" s="41"/>
      <c r="BX3" s="41"/>
      <c r="BY3" s="41"/>
      <c r="BZ3" s="41"/>
      <c r="CA3" s="41"/>
      <c r="CB3" s="41"/>
      <c r="CC3" s="41"/>
      <c r="CD3" s="41"/>
      <c r="CE3" s="41"/>
      <c r="CF3" s="41"/>
      <c r="CG3" s="41"/>
      <c r="CH3" s="41"/>
    </row>
    <row r="4" spans="2:86" x14ac:dyDescent="0.25">
      <c r="B4" s="43"/>
      <c r="C4" s="44" t="s">
        <v>18</v>
      </c>
      <c r="D4" s="43"/>
      <c r="E4" s="43"/>
      <c r="F4" s="43"/>
      <c r="G4" s="43"/>
      <c r="H4" s="43"/>
      <c r="I4" s="43"/>
      <c r="J4" s="44"/>
      <c r="K4" s="43"/>
      <c r="L4" s="43"/>
      <c r="M4" s="43"/>
      <c r="N4" s="43"/>
      <c r="O4" s="43"/>
      <c r="P4" s="43"/>
      <c r="Q4" s="43"/>
      <c r="R4" s="43"/>
      <c r="S4" s="43"/>
      <c r="T4" s="43"/>
      <c r="U4" s="43"/>
      <c r="V4" s="43"/>
      <c r="W4" s="43"/>
      <c r="X4" s="43"/>
      <c r="Y4" s="43"/>
      <c r="Z4" s="43"/>
      <c r="AA4" s="43"/>
      <c r="AB4" s="43"/>
      <c r="AC4" s="43"/>
      <c r="BG4" s="41">
        <v>1</v>
      </c>
      <c r="BP4" s="41"/>
      <c r="BQ4" s="41"/>
      <c r="BR4" s="41"/>
      <c r="BS4" s="41"/>
      <c r="BT4" s="41"/>
      <c r="BU4" s="41"/>
      <c r="BV4" s="41"/>
      <c r="BW4" s="41"/>
      <c r="BX4" s="41"/>
      <c r="BY4" s="41"/>
      <c r="BZ4" s="41"/>
      <c r="CA4" s="41"/>
      <c r="CB4" s="41"/>
      <c r="CC4" s="41"/>
      <c r="CD4" s="41"/>
      <c r="CE4" s="41"/>
      <c r="CF4" s="41"/>
      <c r="CG4" s="41"/>
      <c r="CH4" s="41"/>
    </row>
    <row r="5" spans="2:86" ht="18" customHeight="1" x14ac:dyDescent="0.25">
      <c r="B5" s="43"/>
      <c r="C5" s="43"/>
      <c r="D5" s="43"/>
      <c r="E5" s="43"/>
      <c r="F5" s="43"/>
      <c r="G5" s="43"/>
      <c r="H5" s="43"/>
      <c r="I5" s="43"/>
      <c r="J5" s="43"/>
      <c r="K5" s="43"/>
      <c r="L5" s="43"/>
      <c r="M5" s="43"/>
      <c r="N5" s="43"/>
      <c r="O5" s="43"/>
      <c r="P5" s="43"/>
      <c r="Q5" s="43"/>
      <c r="R5" s="43"/>
      <c r="S5" s="43"/>
      <c r="T5" s="43"/>
      <c r="U5" s="43"/>
      <c r="V5" s="43"/>
      <c r="W5" s="43"/>
      <c r="X5" s="43"/>
      <c r="Y5" s="43"/>
      <c r="Z5" s="43"/>
      <c r="AA5" s="43"/>
      <c r="AB5" s="43"/>
      <c r="AC5" s="43"/>
      <c r="BP5" s="41"/>
      <c r="BQ5" s="41"/>
      <c r="BR5" s="41"/>
      <c r="BS5" s="41"/>
      <c r="BT5" s="41"/>
      <c r="BU5" s="41"/>
      <c r="BV5" s="41"/>
      <c r="BW5" s="41"/>
      <c r="BX5" s="41"/>
      <c r="BY5" s="41"/>
      <c r="BZ5" s="41"/>
      <c r="CA5" s="41"/>
      <c r="CB5" s="41"/>
      <c r="CC5" s="41"/>
      <c r="CD5" s="41"/>
      <c r="CE5" s="41"/>
      <c r="CF5" s="41"/>
      <c r="CG5" s="41"/>
      <c r="CH5" s="41"/>
    </row>
    <row r="6" spans="2:86" x14ac:dyDescent="0.25">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BP6" s="41"/>
      <c r="BQ6" s="41"/>
      <c r="BR6" s="41"/>
      <c r="BS6" s="41"/>
      <c r="BT6" s="41"/>
      <c r="BU6" s="41"/>
      <c r="BV6" s="41"/>
      <c r="BW6" s="41"/>
      <c r="BX6" s="41"/>
      <c r="BY6" s="41"/>
      <c r="BZ6" s="41"/>
      <c r="CA6" s="41"/>
      <c r="CB6" s="41"/>
      <c r="CC6" s="41"/>
      <c r="CD6" s="41"/>
      <c r="CE6" s="41"/>
      <c r="CF6" s="41"/>
      <c r="CG6" s="41"/>
      <c r="CH6" s="41"/>
    </row>
    <row r="7" spans="2:86" x14ac:dyDescent="0.25">
      <c r="B7" s="43"/>
      <c r="C7" s="43"/>
      <c r="D7" s="43"/>
      <c r="E7" s="43"/>
      <c r="F7" s="43"/>
      <c r="G7" s="43"/>
      <c r="H7" s="43"/>
      <c r="I7" s="43"/>
      <c r="J7" s="43"/>
      <c r="K7" s="43"/>
      <c r="L7" s="43"/>
      <c r="M7" s="43"/>
      <c r="N7" s="43"/>
      <c r="O7" s="43"/>
      <c r="P7" s="43"/>
      <c r="Q7" s="43"/>
      <c r="R7" s="43"/>
      <c r="S7" s="43"/>
      <c r="T7" s="43"/>
      <c r="U7" s="43"/>
      <c r="V7" s="43"/>
      <c r="W7" s="43"/>
      <c r="X7" s="43"/>
      <c r="Y7" s="43"/>
      <c r="Z7" s="43"/>
      <c r="AA7" s="43"/>
      <c r="AB7" s="43"/>
      <c r="AC7" s="43"/>
      <c r="BG7" s="45"/>
      <c r="BP7" s="41"/>
      <c r="BQ7" s="41"/>
      <c r="BR7" s="41"/>
      <c r="BS7" s="41"/>
      <c r="BT7" s="41"/>
      <c r="BU7" s="41"/>
      <c r="BV7" s="41"/>
      <c r="BW7" s="41"/>
      <c r="BX7" s="41"/>
      <c r="BY7" s="41"/>
      <c r="BZ7" s="41"/>
      <c r="CA7" s="41"/>
      <c r="CB7" s="41"/>
      <c r="CC7" s="41"/>
      <c r="CD7" s="41"/>
      <c r="CE7" s="41"/>
      <c r="CF7" s="41"/>
      <c r="CG7" s="41"/>
      <c r="CH7" s="41"/>
    </row>
    <row r="8" spans="2:86" ht="12" customHeight="1" x14ac:dyDescent="0.3">
      <c r="B8" s="43"/>
      <c r="C8" s="46"/>
      <c r="D8" s="43"/>
      <c r="E8" s="43"/>
      <c r="F8" s="43"/>
      <c r="G8" s="43"/>
      <c r="H8" s="43"/>
      <c r="I8" s="43"/>
      <c r="J8" s="43"/>
      <c r="K8" s="43"/>
      <c r="L8" s="43"/>
      <c r="M8" s="43"/>
      <c r="N8" s="43"/>
      <c r="O8" s="43"/>
      <c r="P8" s="46"/>
      <c r="Q8" s="43"/>
      <c r="R8" s="43"/>
      <c r="S8" s="43"/>
      <c r="T8" s="43"/>
      <c r="U8" s="43"/>
      <c r="V8" s="43"/>
      <c r="W8" s="43"/>
      <c r="X8" s="43"/>
      <c r="Y8" s="43"/>
      <c r="Z8" s="43"/>
      <c r="AA8" s="43"/>
      <c r="AB8" s="43"/>
      <c r="AC8" s="43"/>
      <c r="BG8" s="47"/>
      <c r="BP8" s="41"/>
      <c r="BQ8" s="41"/>
      <c r="BR8" s="41"/>
      <c r="BS8" s="41"/>
      <c r="BT8" s="41"/>
      <c r="BU8" s="41"/>
      <c r="BV8" s="41"/>
      <c r="BW8" s="41"/>
      <c r="BX8" s="41"/>
      <c r="BY8" s="41"/>
      <c r="BZ8" s="41"/>
      <c r="CA8" s="41"/>
      <c r="CB8" s="41"/>
      <c r="CC8" s="41"/>
      <c r="CD8" s="41"/>
      <c r="CE8" s="41"/>
      <c r="CF8" s="41"/>
      <c r="CG8" s="41"/>
      <c r="CH8" s="41"/>
    </row>
    <row r="9" spans="2:86" ht="9.75" customHeight="1" x14ac:dyDescent="0.25">
      <c r="B9" s="43"/>
      <c r="C9" s="43"/>
      <c r="D9" s="43"/>
      <c r="E9" s="43"/>
      <c r="F9" s="43"/>
      <c r="G9" s="43"/>
      <c r="H9" s="43"/>
      <c r="I9" s="43"/>
      <c r="J9" s="43"/>
      <c r="K9" s="43"/>
      <c r="L9" s="43"/>
      <c r="M9" s="43"/>
      <c r="N9" s="43"/>
      <c r="O9" s="43"/>
      <c r="P9" s="43"/>
      <c r="Q9" s="43"/>
      <c r="R9" s="43"/>
      <c r="S9" s="43"/>
      <c r="T9" s="43"/>
      <c r="U9" s="43"/>
      <c r="V9" s="43"/>
      <c r="W9" s="43"/>
      <c r="X9" s="43"/>
      <c r="Y9" s="43"/>
      <c r="Z9" s="43"/>
      <c r="AA9" s="43"/>
      <c r="AB9" s="43"/>
      <c r="AC9" s="43"/>
      <c r="BG9" s="45"/>
      <c r="BP9" s="41"/>
      <c r="BQ9" s="41"/>
      <c r="BR9" s="41"/>
      <c r="BS9" s="41"/>
      <c r="BT9" s="41"/>
      <c r="BU9" s="41"/>
      <c r="BV9" s="41"/>
      <c r="BW9" s="41"/>
      <c r="BX9" s="41"/>
      <c r="BY9" s="41"/>
      <c r="BZ9" s="41"/>
      <c r="CA9" s="41"/>
      <c r="CB9" s="41"/>
      <c r="CC9" s="41"/>
      <c r="CD9" s="41"/>
      <c r="CE9" s="41"/>
      <c r="CF9" s="41"/>
      <c r="CG9" s="41"/>
      <c r="CH9" s="41"/>
    </row>
    <row r="10" spans="2:86" x14ac:dyDescent="0.25">
      <c r="B10" s="43"/>
      <c r="C10" s="48"/>
      <c r="D10" s="43"/>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BG10" s="41" t="str">
        <f>VLOOKUP($BG$4, RefCauseofDeath, 3,FALSE)</f>
        <v>Renal failure with concurrent diabetes, 15+ years</v>
      </c>
      <c r="BP10" s="41"/>
      <c r="BQ10" s="41"/>
      <c r="BR10" s="41"/>
      <c r="BS10" s="41"/>
      <c r="BT10" s="41"/>
      <c r="BU10" s="41"/>
      <c r="BV10" s="41"/>
      <c r="BW10" s="41"/>
      <c r="BX10" s="41"/>
      <c r="BY10" s="41"/>
      <c r="BZ10" s="41"/>
      <c r="CA10" s="41"/>
      <c r="CB10" s="41"/>
      <c r="CC10" s="41"/>
      <c r="CD10" s="41"/>
      <c r="CE10" s="41"/>
      <c r="CF10" s="41"/>
      <c r="CG10" s="41"/>
      <c r="CH10" s="41"/>
    </row>
    <row r="11" spans="2:86" x14ac:dyDescent="0.25">
      <c r="B11" s="43"/>
      <c r="C11" s="43"/>
      <c r="D11" s="43"/>
      <c r="E11" s="43"/>
      <c r="F11" s="43"/>
      <c r="G11" s="43"/>
      <c r="H11" s="43"/>
      <c r="I11" s="43"/>
      <c r="J11" s="43"/>
      <c r="K11" s="43"/>
      <c r="L11" s="43"/>
      <c r="M11" s="43"/>
      <c r="N11" s="43"/>
      <c r="O11" s="43"/>
      <c r="P11" s="43"/>
      <c r="Q11" s="43"/>
      <c r="R11" s="43"/>
      <c r="S11" s="43"/>
      <c r="T11" s="43"/>
      <c r="U11" s="43"/>
      <c r="V11" s="43"/>
      <c r="W11" s="43"/>
      <c r="X11" s="43"/>
      <c r="Y11" s="43"/>
      <c r="Z11" s="43"/>
      <c r="AA11" s="43"/>
      <c r="AB11" s="43"/>
      <c r="AC11" s="43"/>
      <c r="BP11" s="41"/>
      <c r="BQ11" s="41"/>
      <c r="BR11" s="41"/>
      <c r="BS11" s="41"/>
      <c r="BT11" s="41"/>
      <c r="BU11" s="41"/>
      <c r="BV11" s="41"/>
      <c r="BW11" s="41"/>
      <c r="BX11" s="41"/>
      <c r="BY11" s="41"/>
      <c r="BZ11" s="41"/>
      <c r="CA11" s="41"/>
      <c r="CB11" s="41"/>
      <c r="CC11" s="41"/>
      <c r="CD11" s="41"/>
      <c r="CE11" s="41"/>
      <c r="CF11" s="41"/>
      <c r="CG11" s="41"/>
      <c r="CH11" s="41"/>
    </row>
    <row r="12" spans="2:86" x14ac:dyDescent="0.25">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BG12" s="41" t="s">
        <v>76</v>
      </c>
      <c r="BH12" s="41" t="s">
        <v>73</v>
      </c>
      <c r="BI12" s="41" t="s">
        <v>75</v>
      </c>
      <c r="BP12" s="41"/>
      <c r="BQ12" s="41"/>
      <c r="BR12" s="41"/>
      <c r="BS12" s="41"/>
      <c r="BT12" s="41"/>
      <c r="BU12" s="41"/>
      <c r="BV12" s="41"/>
      <c r="BW12" s="41"/>
      <c r="BX12" s="41"/>
      <c r="BY12" s="41"/>
      <c r="BZ12" s="41"/>
      <c r="CA12" s="41"/>
      <c r="CB12" s="41"/>
      <c r="CC12" s="41"/>
      <c r="CD12" s="41"/>
      <c r="CE12" s="41"/>
      <c r="CF12" s="41"/>
      <c r="CG12" s="41"/>
      <c r="CH12" s="41"/>
    </row>
    <row r="13" spans="2:86" x14ac:dyDescent="0.25">
      <c r="B13" s="43"/>
      <c r="C13" s="43"/>
      <c r="D13" s="43"/>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BP13" s="41"/>
      <c r="BQ13" s="41"/>
      <c r="BR13" s="41"/>
      <c r="BS13" s="41"/>
      <c r="BT13" s="41"/>
      <c r="BU13" s="41"/>
      <c r="BV13" s="41"/>
      <c r="BW13" s="41"/>
      <c r="BX13" s="41"/>
      <c r="BY13" s="41"/>
      <c r="BZ13" s="41"/>
      <c r="CA13" s="41"/>
      <c r="CB13" s="41"/>
      <c r="CC13" s="41"/>
      <c r="CD13" s="41"/>
      <c r="CE13" s="41"/>
      <c r="CF13" s="41"/>
      <c r="CG13" s="41"/>
      <c r="CH13" s="41"/>
    </row>
    <row r="14" spans="2:86" x14ac:dyDescent="0.25">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BG14" s="49" t="s">
        <v>120</v>
      </c>
      <c r="BP14" s="41"/>
      <c r="BQ14" s="41"/>
      <c r="BR14" s="41"/>
      <c r="BS14" s="41"/>
      <c r="BT14" s="41"/>
      <c r="BU14" s="41"/>
      <c r="BV14" s="41"/>
      <c r="BW14" s="41"/>
      <c r="BX14" s="41"/>
      <c r="BY14" s="41"/>
      <c r="BZ14" s="41"/>
      <c r="CA14" s="41"/>
      <c r="CB14" s="41"/>
      <c r="CC14" s="41"/>
      <c r="CD14" s="41"/>
      <c r="CE14" s="41"/>
      <c r="CF14" s="41"/>
      <c r="CG14" s="41"/>
      <c r="CH14" s="41"/>
    </row>
    <row r="15" spans="2:86" x14ac:dyDescent="0.25">
      <c r="B15" s="43"/>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BG15" s="41" t="s">
        <v>38</v>
      </c>
      <c r="BP15" s="41"/>
      <c r="BQ15" s="41"/>
      <c r="BR15" s="41"/>
      <c r="BS15" s="41"/>
      <c r="BT15" s="41"/>
      <c r="BU15" s="41"/>
      <c r="BV15" s="41"/>
      <c r="BW15" s="41"/>
      <c r="BX15" s="41"/>
      <c r="BY15" s="41"/>
      <c r="BZ15" s="41"/>
      <c r="CA15" s="41"/>
      <c r="CB15" s="41"/>
      <c r="CC15" s="41"/>
      <c r="CD15" s="41"/>
      <c r="CE15" s="41"/>
      <c r="CF15" s="41"/>
      <c r="CG15" s="41"/>
      <c r="CH15" s="41"/>
    </row>
    <row r="16" spans="2:86" x14ac:dyDescent="0.25">
      <c r="B16" s="43"/>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BG16" s="50"/>
      <c r="BP16" s="41"/>
      <c r="BQ16" s="41"/>
      <c r="BR16" s="41"/>
      <c r="BS16" s="41"/>
      <c r="BT16" s="41"/>
      <c r="BU16" s="41"/>
      <c r="BV16" s="41"/>
      <c r="BW16" s="41"/>
      <c r="BX16" s="41"/>
      <c r="BY16" s="41"/>
      <c r="BZ16" s="41"/>
      <c r="CA16" s="41"/>
      <c r="CB16" s="41"/>
      <c r="CC16" s="41"/>
      <c r="CD16" s="41"/>
      <c r="CE16" s="41"/>
      <c r="CF16" s="41"/>
      <c r="CG16" s="41"/>
      <c r="CH16" s="41"/>
    </row>
    <row r="17" spans="2:86" x14ac:dyDescent="0.25">
      <c r="B17" s="43"/>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BG17" s="51"/>
      <c r="BP17" s="41"/>
      <c r="BQ17" s="41"/>
      <c r="BR17" s="41"/>
      <c r="BS17" s="41"/>
      <c r="BT17" s="41"/>
      <c r="BU17" s="41"/>
      <c r="BV17" s="41"/>
      <c r="BW17" s="41"/>
      <c r="BX17" s="41"/>
      <c r="BY17" s="41"/>
      <c r="BZ17" s="41"/>
      <c r="CA17" s="41"/>
      <c r="CB17" s="41"/>
      <c r="CC17" s="41"/>
      <c r="CD17" s="41"/>
      <c r="CE17" s="41"/>
      <c r="CF17" s="41"/>
      <c r="CG17" s="41"/>
      <c r="CH17" s="41"/>
    </row>
    <row r="18" spans="2:86" x14ac:dyDescent="0.25">
      <c r="B18" s="43"/>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BP18" s="41"/>
      <c r="BQ18" s="41"/>
      <c r="BR18" s="41"/>
      <c r="BS18" s="41"/>
      <c r="BT18" s="41"/>
      <c r="BU18" s="41"/>
      <c r="BV18" s="41"/>
      <c r="BW18" s="41"/>
      <c r="BX18" s="41"/>
      <c r="BY18" s="41"/>
      <c r="BZ18" s="41"/>
      <c r="CA18" s="41"/>
      <c r="CB18" s="41"/>
      <c r="CC18" s="41"/>
      <c r="CD18" s="41"/>
      <c r="CE18" s="41"/>
      <c r="CF18" s="41"/>
      <c r="CG18" s="41"/>
      <c r="CH18" s="41"/>
    </row>
    <row r="19" spans="2:86" x14ac:dyDescent="0.25">
      <c r="B19" s="43"/>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BP19" s="41"/>
      <c r="BQ19" s="41"/>
      <c r="BR19" s="41"/>
      <c r="BS19" s="41"/>
      <c r="BT19" s="41"/>
      <c r="BU19" s="41"/>
      <c r="BV19" s="41"/>
      <c r="BW19" s="41"/>
      <c r="BX19" s="41"/>
      <c r="BY19" s="41"/>
      <c r="BZ19" s="41"/>
      <c r="CA19" s="41"/>
      <c r="CB19" s="41"/>
      <c r="CC19" s="41"/>
      <c r="CD19" s="41"/>
      <c r="CE19" s="41"/>
      <c r="CF19" s="41"/>
      <c r="CG19" s="41"/>
      <c r="CH19" s="41"/>
    </row>
    <row r="20" spans="2:86" x14ac:dyDescent="0.25">
      <c r="B20" s="43"/>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BP20" s="41"/>
      <c r="BQ20" s="41"/>
      <c r="BR20" s="41"/>
      <c r="BS20" s="41"/>
      <c r="BT20" s="41"/>
      <c r="BU20" s="41"/>
      <c r="BV20" s="41"/>
      <c r="BW20" s="41"/>
      <c r="BX20" s="41"/>
      <c r="BY20" s="41"/>
      <c r="BZ20" s="41"/>
      <c r="CA20" s="41"/>
      <c r="CB20" s="41"/>
      <c r="CC20" s="41"/>
      <c r="CD20" s="41"/>
      <c r="CE20" s="41"/>
      <c r="CF20" s="41"/>
      <c r="CG20" s="41"/>
      <c r="CH20" s="41"/>
    </row>
    <row r="21" spans="2:86" x14ac:dyDescent="0.25">
      <c r="B21" s="43"/>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BP21" s="41"/>
      <c r="BQ21" s="41"/>
      <c r="BR21" s="41"/>
      <c r="BS21" s="41"/>
      <c r="BT21" s="41"/>
      <c r="BU21" s="41"/>
      <c r="BV21" s="41"/>
      <c r="BW21" s="41"/>
      <c r="BX21" s="41"/>
      <c r="BY21" s="41"/>
      <c r="BZ21" s="41"/>
      <c r="CA21" s="41"/>
      <c r="CB21" s="41"/>
      <c r="CC21" s="41"/>
      <c r="CD21" s="41"/>
      <c r="CE21" s="41"/>
      <c r="CF21" s="41"/>
      <c r="CG21" s="41"/>
      <c r="CH21" s="41"/>
    </row>
    <row r="22" spans="2:86" x14ac:dyDescent="0.25">
      <c r="B22" s="43"/>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BP22" s="41"/>
      <c r="BQ22" s="41"/>
      <c r="BR22" s="41"/>
      <c r="BS22" s="41"/>
      <c r="BT22" s="41"/>
      <c r="BU22" s="41"/>
      <c r="BV22" s="41"/>
      <c r="BW22" s="41"/>
      <c r="BX22" s="41"/>
      <c r="BY22" s="41"/>
      <c r="BZ22" s="41"/>
      <c r="CA22" s="41"/>
      <c r="CB22" s="41"/>
      <c r="CC22" s="41"/>
      <c r="CD22" s="41"/>
      <c r="CE22" s="41"/>
      <c r="CF22" s="41"/>
      <c r="CG22" s="41"/>
      <c r="CH22" s="41"/>
    </row>
    <row r="23" spans="2:86" x14ac:dyDescent="0.25">
      <c r="B23" s="43"/>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BP23" s="41"/>
      <c r="BQ23" s="41"/>
      <c r="BR23" s="41"/>
      <c r="BS23" s="41"/>
      <c r="BT23" s="41"/>
      <c r="BU23" s="41"/>
      <c r="BV23" s="41"/>
      <c r="BW23" s="41"/>
      <c r="BX23" s="41"/>
      <c r="BY23" s="41"/>
      <c r="BZ23" s="41"/>
      <c r="CA23" s="41"/>
      <c r="CB23" s="41"/>
      <c r="CC23" s="41"/>
      <c r="CD23" s="41"/>
      <c r="CE23" s="41"/>
      <c r="CF23" s="41"/>
      <c r="CG23" s="41"/>
      <c r="CH23" s="41"/>
    </row>
    <row r="24" spans="2:86" ht="4.5" customHeight="1" x14ac:dyDescent="0.25">
      <c r="B24" s="43"/>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BP24" s="41"/>
      <c r="BQ24" s="41"/>
      <c r="BR24" s="41"/>
      <c r="BS24" s="41"/>
      <c r="BT24" s="41"/>
      <c r="BU24" s="41"/>
      <c r="BV24" s="41"/>
      <c r="BW24" s="41"/>
      <c r="BX24" s="41"/>
      <c r="BY24" s="41"/>
      <c r="BZ24" s="41"/>
      <c r="CA24" s="41"/>
      <c r="CB24" s="41"/>
      <c r="CC24" s="41"/>
      <c r="CD24" s="41"/>
      <c r="CE24" s="41"/>
      <c r="CF24" s="41"/>
      <c r="CG24" s="41"/>
      <c r="CH24" s="41"/>
    </row>
    <row r="25" spans="2:86" x14ac:dyDescent="0.25">
      <c r="B25" s="43"/>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BP25" s="41"/>
      <c r="BQ25" s="41"/>
      <c r="BR25" s="41"/>
      <c r="BS25" s="41"/>
      <c r="BT25" s="41"/>
      <c r="BU25" s="41"/>
      <c r="BV25" s="41"/>
      <c r="BW25" s="41"/>
      <c r="BX25" s="41"/>
      <c r="BY25" s="41"/>
      <c r="BZ25" s="41"/>
      <c r="CA25" s="41"/>
      <c r="CB25" s="41"/>
      <c r="CC25" s="41"/>
      <c r="CD25" s="41"/>
      <c r="CE25" s="41"/>
      <c r="CF25" s="41"/>
      <c r="CG25" s="41"/>
      <c r="CH25" s="41"/>
    </row>
    <row r="26" spans="2:86" x14ac:dyDescent="0.25">
      <c r="B26" s="43"/>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BP26" s="41"/>
      <c r="BQ26" s="41"/>
      <c r="BR26" s="41"/>
      <c r="BS26" s="41"/>
      <c r="BT26" s="41"/>
      <c r="BU26" s="41"/>
      <c r="BV26" s="41"/>
      <c r="BW26" s="41"/>
      <c r="BX26" s="41"/>
      <c r="BY26" s="41"/>
      <c r="BZ26" s="41"/>
      <c r="CA26" s="41"/>
      <c r="CB26" s="41"/>
      <c r="CC26" s="41"/>
      <c r="CD26" s="41"/>
      <c r="CE26" s="41"/>
      <c r="CF26" s="41"/>
      <c r="CG26" s="41"/>
      <c r="CH26" s="41"/>
    </row>
    <row r="27" spans="2:86" ht="9" customHeight="1" x14ac:dyDescent="0.25">
      <c r="B27" s="43"/>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BP27" s="41"/>
      <c r="BQ27" s="41"/>
      <c r="BR27" s="41"/>
      <c r="BS27" s="41"/>
      <c r="BT27" s="41"/>
      <c r="BU27" s="41"/>
      <c r="BV27" s="41"/>
      <c r="BW27" s="41"/>
      <c r="BX27" s="41"/>
      <c r="BY27" s="41"/>
      <c r="BZ27" s="41"/>
      <c r="CA27" s="41"/>
      <c r="CB27" s="41"/>
      <c r="CC27" s="41"/>
      <c r="CD27" s="41"/>
      <c r="CE27" s="41"/>
      <c r="CF27" s="41"/>
      <c r="CG27" s="41"/>
      <c r="CH27" s="41"/>
    </row>
    <row r="28" spans="2:86" ht="3.75" customHeight="1" x14ac:dyDescent="0.25">
      <c r="B28" s="43"/>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BP28" s="41"/>
      <c r="BQ28" s="41"/>
      <c r="BR28" s="41"/>
      <c r="BS28" s="41"/>
      <c r="BT28" s="41"/>
      <c r="BU28" s="41"/>
      <c r="BV28" s="41"/>
      <c r="BW28" s="41"/>
      <c r="BX28" s="41"/>
      <c r="BY28" s="41"/>
      <c r="BZ28" s="41"/>
      <c r="CA28" s="41"/>
      <c r="CB28" s="41"/>
      <c r="CC28" s="41"/>
      <c r="CD28" s="41"/>
      <c r="CE28" s="41"/>
      <c r="CF28" s="41"/>
      <c r="CG28" s="41"/>
      <c r="CH28" s="41"/>
    </row>
    <row r="29" spans="2:86" x14ac:dyDescent="0.25">
      <c r="B29" s="52"/>
      <c r="C29" s="52"/>
      <c r="D29" s="52"/>
      <c r="E29" s="52"/>
      <c r="F29" s="52"/>
      <c r="G29" s="52"/>
      <c r="H29" s="52"/>
      <c r="I29" s="43"/>
      <c r="J29" s="43"/>
      <c r="K29" s="43"/>
      <c r="L29" s="43"/>
      <c r="M29" s="43"/>
      <c r="N29" s="43"/>
      <c r="O29" s="43"/>
      <c r="P29" s="43"/>
      <c r="Q29" s="43"/>
      <c r="R29" s="43"/>
      <c r="S29" s="43"/>
      <c r="T29" s="43"/>
      <c r="U29" s="43"/>
      <c r="V29" s="43"/>
      <c r="W29" s="43"/>
      <c r="X29" s="43"/>
      <c r="Y29" s="43"/>
      <c r="Z29" s="43"/>
      <c r="AA29" s="43"/>
      <c r="AB29" s="43"/>
      <c r="AC29" s="43"/>
      <c r="BG29" s="41" t="str">
        <f>VLOOKUP(BG4, RefCauseofDeath, 3, FALSE)</f>
        <v>Renal failure with concurrent diabetes, 15+ years</v>
      </c>
      <c r="BP29" s="41"/>
      <c r="BQ29" s="41"/>
      <c r="BR29" s="41"/>
      <c r="BS29" s="41"/>
      <c r="BT29" s="41"/>
      <c r="BU29" s="41"/>
      <c r="BV29" s="41"/>
      <c r="BW29" s="41"/>
      <c r="BX29" s="41"/>
      <c r="BY29" s="41"/>
      <c r="BZ29" s="41"/>
      <c r="CA29" s="41"/>
      <c r="CB29" s="41"/>
      <c r="CC29" s="41"/>
      <c r="CD29" s="41"/>
      <c r="CE29" s="41"/>
      <c r="CF29" s="41"/>
      <c r="CG29" s="41"/>
      <c r="CH29" s="41"/>
    </row>
    <row r="30" spans="2:86" ht="11.25" customHeight="1" x14ac:dyDescent="0.25">
      <c r="B30" s="52"/>
      <c r="C30" s="52"/>
      <c r="D30" s="52"/>
      <c r="E30" s="52"/>
      <c r="F30" s="52"/>
      <c r="G30" s="52"/>
      <c r="H30" s="52"/>
      <c r="I30" s="43"/>
      <c r="J30" s="43"/>
      <c r="K30" s="43"/>
      <c r="L30" s="43"/>
      <c r="M30" s="43"/>
      <c r="N30" s="43"/>
      <c r="O30" s="43"/>
      <c r="P30" s="43"/>
      <c r="Q30" s="43"/>
      <c r="R30" s="43"/>
      <c r="S30" s="43"/>
      <c r="T30" s="43"/>
      <c r="U30" s="43"/>
      <c r="V30" s="43"/>
      <c r="W30" s="43"/>
      <c r="X30" s="43"/>
      <c r="Y30" s="43"/>
      <c r="Z30" s="43"/>
      <c r="AA30" s="43"/>
      <c r="AB30" s="43"/>
      <c r="AC30" s="43"/>
      <c r="BP30" s="41"/>
      <c r="BQ30" s="41"/>
      <c r="BR30" s="41"/>
      <c r="BS30" s="41"/>
      <c r="BT30" s="41"/>
      <c r="BU30" s="41"/>
      <c r="BV30" s="41"/>
      <c r="BW30" s="41"/>
      <c r="BX30" s="41"/>
      <c r="BY30" s="41"/>
      <c r="BZ30" s="41"/>
      <c r="CA30" s="41"/>
      <c r="CB30" s="41"/>
      <c r="CC30" s="41"/>
      <c r="CD30" s="41"/>
      <c r="CE30" s="41"/>
      <c r="CF30" s="41"/>
      <c r="CG30" s="41"/>
      <c r="CH30" s="41"/>
    </row>
    <row r="31" spans="2:86" s="53" customFormat="1" x14ac:dyDescent="0.25">
      <c r="B31" s="52"/>
      <c r="C31" s="52"/>
      <c r="D31" s="52"/>
      <c r="E31" s="52"/>
      <c r="F31" s="52"/>
      <c r="G31" s="52"/>
      <c r="H31" s="52"/>
      <c r="I31" s="44"/>
      <c r="J31" s="44"/>
      <c r="K31" s="44"/>
      <c r="L31" s="44"/>
      <c r="M31" s="44"/>
      <c r="N31" s="44"/>
      <c r="O31" s="44"/>
      <c r="P31" s="44"/>
      <c r="Q31" s="44"/>
      <c r="R31" s="44"/>
      <c r="S31" s="44"/>
      <c r="T31" s="44"/>
      <c r="U31" s="44"/>
      <c r="V31" s="44"/>
      <c r="W31" s="44"/>
      <c r="X31" s="44"/>
      <c r="Y31" s="44"/>
      <c r="Z31" s="44"/>
      <c r="AA31" s="44"/>
      <c r="AB31" s="44"/>
      <c r="AC31" s="44"/>
      <c r="AE31" s="54"/>
      <c r="AF31" s="54"/>
      <c r="AG31" s="54"/>
      <c r="AH31" s="54"/>
      <c r="AI31" s="54"/>
      <c r="AJ31" s="54"/>
      <c r="AK31" s="54"/>
      <c r="AL31" s="54"/>
      <c r="AM31" s="54"/>
      <c r="AN31" s="54"/>
      <c r="AO31" s="54"/>
      <c r="AP31" s="54"/>
      <c r="AQ31" s="54"/>
      <c r="AR31" s="54"/>
      <c r="AS31" s="54"/>
      <c r="AT31" s="54"/>
      <c r="AU31" s="54"/>
      <c r="AV31" s="54"/>
      <c r="AW31" s="54"/>
      <c r="AX31" s="54"/>
      <c r="AY31" s="54"/>
      <c r="AZ31" s="54"/>
      <c r="BA31" s="54"/>
      <c r="BB31" s="54"/>
      <c r="BC31" s="54"/>
      <c r="BD31" s="54"/>
      <c r="BE31" s="49"/>
      <c r="BF31" s="49"/>
      <c r="BG31" s="49" t="s">
        <v>27</v>
      </c>
      <c r="BH31" s="49"/>
      <c r="BI31" s="49"/>
      <c r="BJ31" s="49"/>
      <c r="BK31" s="49"/>
      <c r="BL31" s="49"/>
      <c r="BM31" s="49"/>
      <c r="BN31" s="49"/>
      <c r="BO31" s="49"/>
      <c r="BP31" s="49"/>
      <c r="BQ31" s="49"/>
      <c r="BR31" s="49"/>
      <c r="BS31" s="49"/>
      <c r="BT31" s="49" t="s">
        <v>40</v>
      </c>
      <c r="BU31" s="49"/>
      <c r="BV31" s="49"/>
      <c r="BW31" s="49"/>
      <c r="BX31" s="49"/>
      <c r="BY31" s="49"/>
      <c r="BZ31" s="49"/>
      <c r="CA31" s="49"/>
      <c r="CB31" s="49"/>
      <c r="CC31" s="49"/>
      <c r="CD31" s="49"/>
      <c r="CE31" s="49"/>
      <c r="CF31" s="49"/>
      <c r="CG31" s="49"/>
      <c r="CH31" s="49"/>
    </row>
    <row r="32" spans="2:86" ht="7.5" customHeight="1" x14ac:dyDescent="0.25">
      <c r="B32" s="52"/>
      <c r="C32" s="52"/>
      <c r="D32" s="52"/>
      <c r="E32" s="52"/>
      <c r="F32" s="52"/>
      <c r="G32" s="52"/>
      <c r="H32" s="52"/>
      <c r="I32" s="43"/>
      <c r="J32" s="43"/>
      <c r="K32" s="43"/>
      <c r="L32" s="43"/>
      <c r="M32" s="43"/>
      <c r="N32" s="43"/>
      <c r="O32" s="43"/>
      <c r="P32" s="43"/>
      <c r="Q32" s="43"/>
      <c r="R32" s="43"/>
      <c r="S32" s="43"/>
      <c r="T32" s="43"/>
      <c r="U32" s="43"/>
      <c r="V32" s="43"/>
      <c r="W32" s="43"/>
      <c r="X32" s="43"/>
      <c r="Y32" s="43"/>
      <c r="Z32" s="43"/>
      <c r="AA32" s="43"/>
      <c r="AB32" s="43"/>
      <c r="AC32" s="43"/>
      <c r="BP32" s="41"/>
      <c r="BQ32" s="41"/>
      <c r="BR32" s="41"/>
      <c r="BS32" s="41"/>
      <c r="BT32" s="41"/>
      <c r="BU32" s="41"/>
      <c r="BV32" s="41"/>
      <c r="BW32" s="41"/>
      <c r="BX32" s="41"/>
      <c r="BY32" s="41"/>
      <c r="BZ32" s="41"/>
      <c r="CA32" s="41"/>
      <c r="CB32" s="41"/>
      <c r="CC32" s="41"/>
      <c r="CD32" s="41"/>
      <c r="CE32" s="41"/>
      <c r="CF32" s="41"/>
      <c r="CG32" s="41"/>
      <c r="CH32" s="41"/>
    </row>
    <row r="33" spans="2:86" s="56" customFormat="1" ht="26.25" customHeight="1" x14ac:dyDescent="0.3">
      <c r="B33" s="52"/>
      <c r="C33" s="46" t="str">
        <f>VLOOKUP(BG4, RefCauseofDeath, 3, FALSE)</f>
        <v>Renal failure with concurrent diabetes, 15+ years</v>
      </c>
      <c r="D33" s="43"/>
      <c r="E33" s="43"/>
      <c r="F33" s="43"/>
      <c r="G33" s="43"/>
      <c r="H33" s="43"/>
      <c r="I33" s="52"/>
      <c r="J33" s="52"/>
      <c r="K33" s="52"/>
      <c r="L33" s="52"/>
      <c r="M33" s="52"/>
      <c r="N33" s="52"/>
      <c r="O33" s="52"/>
      <c r="P33" s="55"/>
      <c r="Q33" s="46" t="str">
        <f>VLOOKUP(BG4, RefCauseofDeath,3,FALSE)</f>
        <v>Renal failure with concurrent diabetes, 15+ years</v>
      </c>
      <c r="R33" s="43"/>
      <c r="S33" s="43"/>
      <c r="T33" s="43"/>
      <c r="U33" s="43"/>
      <c r="V33" s="43"/>
      <c r="W33" s="52"/>
      <c r="X33" s="52"/>
      <c r="Y33" s="52"/>
      <c r="Z33" s="52"/>
      <c r="AA33" s="52"/>
      <c r="AB33" s="52"/>
      <c r="AC33" s="52"/>
      <c r="AE33" s="57"/>
      <c r="AF33" s="57"/>
      <c r="AG33" s="57"/>
      <c r="AH33" s="57"/>
      <c r="AI33" s="57"/>
      <c r="AJ33" s="57"/>
      <c r="AK33" s="57"/>
      <c r="AL33" s="57"/>
      <c r="AM33" s="57"/>
      <c r="AN33" s="57"/>
      <c r="AO33" s="57"/>
      <c r="AP33" s="57"/>
      <c r="AQ33" s="57"/>
      <c r="AR33" s="57"/>
      <c r="AS33" s="57"/>
      <c r="AT33" s="57"/>
      <c r="AU33" s="57"/>
      <c r="AV33" s="57"/>
      <c r="AW33" s="57"/>
      <c r="AX33" s="57"/>
      <c r="AY33" s="57"/>
      <c r="AZ33" s="57"/>
      <c r="BA33" s="57"/>
      <c r="BB33" s="57"/>
      <c r="BC33" s="57"/>
      <c r="BD33" s="57"/>
      <c r="BE33" s="58"/>
      <c r="BF33" s="58"/>
      <c r="BG33" s="58"/>
      <c r="BH33" s="58" t="s">
        <v>8</v>
      </c>
      <c r="BI33" s="58" t="s">
        <v>11</v>
      </c>
      <c r="BJ33" s="58" t="s">
        <v>12</v>
      </c>
      <c r="BK33" s="58" t="s">
        <v>13</v>
      </c>
      <c r="BL33" s="58"/>
      <c r="BM33" s="58" t="s">
        <v>11</v>
      </c>
      <c r="BN33" s="58" t="s">
        <v>11</v>
      </c>
      <c r="BO33" s="58"/>
      <c r="BP33" s="58" t="s">
        <v>12</v>
      </c>
      <c r="BQ33" s="58" t="s">
        <v>12</v>
      </c>
      <c r="BR33" s="58"/>
      <c r="BS33" s="58"/>
      <c r="BT33" s="58"/>
      <c r="BU33" s="58" t="s">
        <v>8</v>
      </c>
      <c r="BV33" s="58" t="s">
        <v>41</v>
      </c>
      <c r="BW33" s="58"/>
      <c r="BX33" s="58" t="s">
        <v>13</v>
      </c>
      <c r="BY33" s="58"/>
      <c r="BZ33" s="58"/>
      <c r="CA33" s="58"/>
      <c r="CB33" s="58"/>
      <c r="CC33" s="41" t="s">
        <v>42</v>
      </c>
      <c r="CD33" s="58"/>
      <c r="CE33" s="58"/>
      <c r="CF33" s="58"/>
      <c r="CG33" s="58"/>
      <c r="CH33" s="58"/>
    </row>
    <row r="34" spans="2:86" ht="12" customHeight="1" x14ac:dyDescent="0.25">
      <c r="B34" s="43"/>
      <c r="C34" s="43"/>
      <c r="D34" s="43"/>
      <c r="E34" s="43"/>
      <c r="F34" s="43"/>
      <c r="G34" s="43"/>
      <c r="H34" s="43"/>
      <c r="I34" s="43"/>
      <c r="J34" s="43"/>
      <c r="K34" s="43"/>
      <c r="L34" s="43"/>
      <c r="M34" s="43"/>
      <c r="N34" s="43"/>
      <c r="O34" s="43"/>
      <c r="P34" s="59"/>
      <c r="Q34" s="43"/>
      <c r="R34" s="43"/>
      <c r="S34" s="43"/>
      <c r="T34" s="43"/>
      <c r="U34" s="43"/>
      <c r="V34" s="43"/>
      <c r="W34" s="43"/>
      <c r="X34" s="43"/>
      <c r="Y34" s="43"/>
      <c r="Z34" s="43"/>
      <c r="AA34" s="43"/>
      <c r="AB34" s="43"/>
      <c r="AC34" s="43"/>
      <c r="BM34" s="41" t="s">
        <v>29</v>
      </c>
      <c r="BN34" s="41" t="s">
        <v>28</v>
      </c>
      <c r="BP34" s="41" t="s">
        <v>29</v>
      </c>
      <c r="BQ34" s="41" t="s">
        <v>28</v>
      </c>
      <c r="BR34" s="41"/>
      <c r="BS34" s="41"/>
      <c r="BT34" s="41"/>
      <c r="BU34" s="41"/>
      <c r="BV34" s="41"/>
      <c r="BW34" s="41"/>
      <c r="BX34" s="41"/>
      <c r="BY34" s="41"/>
      <c r="BZ34" s="41" t="s">
        <v>29</v>
      </c>
      <c r="CA34" s="41" t="s">
        <v>28</v>
      </c>
      <c r="CB34" s="41"/>
      <c r="CC34" s="41"/>
      <c r="CD34" s="41"/>
      <c r="CE34" s="41"/>
      <c r="CF34" s="41"/>
      <c r="CG34" s="41"/>
      <c r="CH34" s="41"/>
    </row>
    <row r="35" spans="2:86" x14ac:dyDescent="0.25">
      <c r="B35" s="43"/>
      <c r="C35" s="60"/>
      <c r="D35" s="61"/>
      <c r="E35" s="62"/>
      <c r="F35" s="62"/>
      <c r="G35" s="61"/>
      <c r="H35" s="62"/>
      <c r="I35" s="62"/>
      <c r="J35" s="43"/>
      <c r="K35" s="43"/>
      <c r="L35" s="43"/>
      <c r="M35" s="43"/>
      <c r="N35" s="43"/>
      <c r="O35" s="43"/>
      <c r="P35" s="43"/>
      <c r="Q35" s="59"/>
      <c r="R35" s="63"/>
      <c r="S35" s="64"/>
      <c r="T35" s="64"/>
      <c r="U35" s="43"/>
      <c r="V35" s="43"/>
      <c r="W35" s="43"/>
      <c r="X35" s="43"/>
      <c r="Y35" s="43"/>
      <c r="Z35" s="43"/>
      <c r="AA35" s="43"/>
      <c r="AB35" s="43"/>
      <c r="AC35" s="43"/>
      <c r="BG35" s="65">
        <v>1995</v>
      </c>
      <c r="BH35" s="41" t="s">
        <v>111</v>
      </c>
      <c r="BI35" s="58" t="str">
        <f t="shared" ref="BI35:BI51" si="0">IFERROR(VALUE(FIXED(VLOOKUP($BG35&amp;$BG$29&amp;$BG$12&amp;"Maori",ethnicdata,7,FALSE),1)),"N/A")</f>
        <v>N/A</v>
      </c>
      <c r="BJ35" s="58" t="str">
        <f t="shared" ref="BJ35:BJ51" si="1">IFERROR(VALUE(FIXED(VLOOKUP($BG35&amp;$BG$29&amp;$BG$12&amp;"nonMaori",ethnicdata,7,FALSE),1)),"N/A")</f>
        <v>N/A</v>
      </c>
      <c r="BK35" s="58" t="e">
        <f>MAX(BI35:BJ104)</f>
        <v>#N/A</v>
      </c>
      <c r="BM35" s="66" t="e">
        <f t="shared" ref="BM35:BM54" si="2">D39-E39</f>
        <v>#VALUE!</v>
      </c>
      <c r="BN35" s="66" t="e">
        <f t="shared" ref="BN35:BN54" si="3">F39-D39</f>
        <v>#VALUE!</v>
      </c>
      <c r="BP35" s="66" t="e">
        <f t="shared" ref="BP35:BP54" si="4">G39-H39</f>
        <v>#VALUE!</v>
      </c>
      <c r="BQ35" s="66" t="e">
        <f t="shared" ref="BQ35:BQ54" si="5">I39-G39</f>
        <v>#VALUE!</v>
      </c>
      <c r="BR35" s="41"/>
      <c r="BS35" s="41"/>
      <c r="BT35" s="65">
        <v>1995</v>
      </c>
      <c r="BU35" s="41" t="s">
        <v>111</v>
      </c>
      <c r="BV35" s="67" t="str">
        <f t="shared" ref="BV35:BV51" si="6">IFERROR(VALUE(FIXED(VLOOKUP($BT35&amp;$Q$33&amp;$BG$12&amp;"Maori",ethnicdata,10,FALSE),2)),"N/A")</f>
        <v>N/A</v>
      </c>
      <c r="BW35" s="58"/>
      <c r="BX35" s="68" t="e">
        <f>MAX(BV35:BV104)</f>
        <v>#N/A</v>
      </c>
      <c r="BY35" s="41"/>
      <c r="BZ35" s="68" t="e">
        <f t="shared" ref="BZ35:BZ54" si="7">R39-S39</f>
        <v>#VALUE!</v>
      </c>
      <c r="CA35" s="68" t="e">
        <f t="shared" ref="CA35:CA54" si="8">T39-R39</f>
        <v>#VALUE!</v>
      </c>
      <c r="CB35" s="41"/>
      <c r="CC35" s="58">
        <v>1</v>
      </c>
      <c r="CD35" s="41"/>
      <c r="CE35" s="41"/>
      <c r="CF35" s="41"/>
      <c r="CG35" s="41"/>
      <c r="CH35" s="41"/>
    </row>
    <row r="36" spans="2:86" x14ac:dyDescent="0.25">
      <c r="B36" s="43"/>
      <c r="C36" s="60" t="s">
        <v>127</v>
      </c>
      <c r="D36" s="61"/>
      <c r="E36" s="62"/>
      <c r="F36" s="62"/>
      <c r="G36" s="61"/>
      <c r="H36" s="62"/>
      <c r="I36" s="62"/>
      <c r="J36" s="43"/>
      <c r="K36" s="43"/>
      <c r="L36" s="43"/>
      <c r="M36" s="43"/>
      <c r="N36" s="43"/>
      <c r="O36" s="43"/>
      <c r="P36" s="43"/>
      <c r="Q36" s="60" t="s">
        <v>128</v>
      </c>
      <c r="R36" s="63"/>
      <c r="S36" s="64"/>
      <c r="T36" s="64"/>
      <c r="U36" s="43"/>
      <c r="V36" s="43"/>
      <c r="W36" s="43"/>
      <c r="X36" s="43"/>
      <c r="Y36" s="43"/>
      <c r="Z36" s="43"/>
      <c r="AA36" s="43"/>
      <c r="AB36" s="43"/>
      <c r="AC36" s="43"/>
      <c r="BF36" s="41" t="s">
        <v>5</v>
      </c>
      <c r="BG36" s="65">
        <v>1996</v>
      </c>
      <c r="BH36" s="41" t="s">
        <v>77</v>
      </c>
      <c r="BI36" s="58">
        <f t="shared" si="0"/>
        <v>64.2</v>
      </c>
      <c r="BJ36" s="58">
        <f t="shared" si="1"/>
        <v>7.4</v>
      </c>
      <c r="BK36" s="58" t="e">
        <f>MIN(BI35:BJ104)</f>
        <v>#N/A</v>
      </c>
      <c r="BM36" s="66">
        <f t="shared" si="2"/>
        <v>5</v>
      </c>
      <c r="BN36" s="66">
        <f t="shared" si="3"/>
        <v>5.3999999999999915</v>
      </c>
      <c r="BP36" s="66">
        <f t="shared" si="4"/>
        <v>0.5</v>
      </c>
      <c r="BQ36" s="66">
        <f t="shared" si="5"/>
        <v>0.59999999999999964</v>
      </c>
      <c r="BR36" s="41"/>
      <c r="BS36" s="41" t="s">
        <v>5</v>
      </c>
      <c r="BT36" s="65">
        <v>1996</v>
      </c>
      <c r="BU36" s="41" t="s">
        <v>77</v>
      </c>
      <c r="BV36" s="67">
        <f t="shared" si="6"/>
        <v>8.65</v>
      </c>
      <c r="BW36" s="58"/>
      <c r="BX36" s="68" t="e">
        <f>MIN(BV35:BV104)</f>
        <v>#N/A</v>
      </c>
      <c r="BY36" s="41"/>
      <c r="BZ36" s="68">
        <f t="shared" si="7"/>
        <v>0.90000000000000036</v>
      </c>
      <c r="CA36" s="68">
        <f t="shared" si="8"/>
        <v>1.0099999999999998</v>
      </c>
      <c r="CB36" s="41"/>
      <c r="CC36" s="58">
        <v>1</v>
      </c>
      <c r="CD36" s="41"/>
      <c r="CE36" s="41"/>
      <c r="CF36" s="41"/>
      <c r="CG36" s="41"/>
      <c r="CH36" s="41"/>
    </row>
    <row r="37" spans="2:86" x14ac:dyDescent="0.25">
      <c r="B37" s="43"/>
      <c r="C37" s="59"/>
      <c r="D37" s="61"/>
      <c r="E37" s="62"/>
      <c r="F37" s="62"/>
      <c r="G37" s="61"/>
      <c r="H37" s="62"/>
      <c r="I37" s="62"/>
      <c r="J37" s="43"/>
      <c r="K37" s="43"/>
      <c r="L37" s="43"/>
      <c r="M37" s="43"/>
      <c r="N37" s="43"/>
      <c r="O37" s="43"/>
      <c r="P37" s="43"/>
      <c r="Q37" s="59"/>
      <c r="R37" s="63"/>
      <c r="S37" s="64"/>
      <c r="T37" s="64"/>
      <c r="U37" s="43"/>
      <c r="V37" s="43"/>
      <c r="W37" s="43"/>
      <c r="X37" s="43"/>
      <c r="Y37" s="43"/>
      <c r="Z37" s="43"/>
      <c r="AA37" s="43"/>
      <c r="AB37" s="43"/>
      <c r="AC37" s="43"/>
      <c r="BG37" s="65">
        <v>1997</v>
      </c>
      <c r="BH37" s="41" t="s">
        <v>78</v>
      </c>
      <c r="BI37" s="58">
        <f t="shared" si="0"/>
        <v>64.099999999999994</v>
      </c>
      <c r="BJ37" s="58">
        <f t="shared" si="1"/>
        <v>6.7</v>
      </c>
      <c r="BK37" s="58"/>
      <c r="BM37" s="66">
        <f t="shared" si="2"/>
        <v>4.8999999999999915</v>
      </c>
      <c r="BN37" s="66">
        <f t="shared" si="3"/>
        <v>5.2000000000000028</v>
      </c>
      <c r="BP37" s="66">
        <f t="shared" si="4"/>
        <v>0.40000000000000036</v>
      </c>
      <c r="BQ37" s="66">
        <f t="shared" si="5"/>
        <v>0.59999999999999964</v>
      </c>
      <c r="BR37" s="41"/>
      <c r="BS37" s="41"/>
      <c r="BT37" s="65">
        <v>1997</v>
      </c>
      <c r="BU37" s="41" t="s">
        <v>78</v>
      </c>
      <c r="BV37" s="67">
        <f t="shared" si="6"/>
        <v>9.51</v>
      </c>
      <c r="BW37" s="58"/>
      <c r="BX37" s="58"/>
      <c r="BY37" s="41"/>
      <c r="BZ37" s="68">
        <f t="shared" si="7"/>
        <v>1</v>
      </c>
      <c r="CA37" s="68">
        <f t="shared" si="8"/>
        <v>1.1099999999999994</v>
      </c>
      <c r="CB37" s="41"/>
      <c r="CC37" s="58">
        <v>1</v>
      </c>
      <c r="CD37" s="41"/>
      <c r="CE37" s="41"/>
      <c r="CF37" s="41"/>
      <c r="CG37" s="41"/>
      <c r="CH37" s="41"/>
    </row>
    <row r="38" spans="2:86" x14ac:dyDescent="0.25">
      <c r="B38" s="43"/>
      <c r="C38" s="69" t="s">
        <v>8</v>
      </c>
      <c r="D38" s="109" t="s">
        <v>11</v>
      </c>
      <c r="E38" s="109"/>
      <c r="F38" s="109"/>
      <c r="G38" s="109" t="s">
        <v>12</v>
      </c>
      <c r="H38" s="109"/>
      <c r="I38" s="109"/>
      <c r="J38" s="43"/>
      <c r="K38" s="43"/>
      <c r="L38" s="43"/>
      <c r="M38" s="43"/>
      <c r="N38" s="43"/>
      <c r="O38" s="43"/>
      <c r="P38" s="43"/>
      <c r="Q38" s="70" t="s">
        <v>8</v>
      </c>
      <c r="R38" s="110" t="s">
        <v>30</v>
      </c>
      <c r="S38" s="110"/>
      <c r="T38" s="110"/>
      <c r="U38" s="43"/>
      <c r="V38" s="43"/>
      <c r="W38" s="43"/>
      <c r="X38" s="43"/>
      <c r="Y38" s="43"/>
      <c r="Z38" s="43"/>
      <c r="AA38" s="43"/>
      <c r="AB38" s="43"/>
      <c r="AC38" s="43"/>
      <c r="BG38" s="65">
        <v>1998</v>
      </c>
      <c r="BH38" s="41" t="s">
        <v>79</v>
      </c>
      <c r="BI38" s="58">
        <f t="shared" si="0"/>
        <v>54.1</v>
      </c>
      <c r="BJ38" s="58">
        <f t="shared" si="1"/>
        <v>5.3</v>
      </c>
      <c r="BK38" s="58"/>
      <c r="BM38" s="66">
        <f t="shared" si="2"/>
        <v>4.3999999999999986</v>
      </c>
      <c r="BN38" s="66">
        <f t="shared" si="3"/>
        <v>4.7999999999999972</v>
      </c>
      <c r="BP38" s="66">
        <f t="shared" si="4"/>
        <v>0.39999999999999947</v>
      </c>
      <c r="BQ38" s="66">
        <f t="shared" si="5"/>
        <v>0.5</v>
      </c>
      <c r="BR38" s="41"/>
      <c r="BS38" s="41"/>
      <c r="BT38" s="65">
        <v>1998</v>
      </c>
      <c r="BU38" s="41" t="s">
        <v>79</v>
      </c>
      <c r="BV38" s="67">
        <f t="shared" si="6"/>
        <v>10.19</v>
      </c>
      <c r="BW38" s="58"/>
      <c r="BX38" s="58"/>
      <c r="BY38" s="41"/>
      <c r="BZ38" s="68">
        <f t="shared" si="7"/>
        <v>1.1500000000000004</v>
      </c>
      <c r="CA38" s="68">
        <f t="shared" si="8"/>
        <v>1.3000000000000007</v>
      </c>
      <c r="CB38" s="41"/>
      <c r="CC38" s="58">
        <v>1</v>
      </c>
      <c r="CD38" s="41"/>
      <c r="CE38" s="41"/>
      <c r="CF38" s="41"/>
      <c r="CG38" s="41"/>
      <c r="CH38" s="41"/>
    </row>
    <row r="39" spans="2:86" x14ac:dyDescent="0.25">
      <c r="B39" s="43"/>
      <c r="C39" s="59"/>
      <c r="D39" s="71" t="s">
        <v>19</v>
      </c>
      <c r="E39" s="72" t="s">
        <v>20</v>
      </c>
      <c r="F39" s="72" t="s">
        <v>21</v>
      </c>
      <c r="G39" s="71" t="s">
        <v>19</v>
      </c>
      <c r="H39" s="72" t="s">
        <v>20</v>
      </c>
      <c r="I39" s="72" t="s">
        <v>21</v>
      </c>
      <c r="J39" s="43"/>
      <c r="K39" s="43"/>
      <c r="L39" s="43"/>
      <c r="M39" s="43"/>
      <c r="N39" s="43"/>
      <c r="O39" s="43"/>
      <c r="P39" s="43"/>
      <c r="Q39" s="43"/>
      <c r="R39" s="71" t="s">
        <v>39</v>
      </c>
      <c r="S39" s="72" t="s">
        <v>20</v>
      </c>
      <c r="T39" s="72" t="s">
        <v>21</v>
      </c>
      <c r="U39" s="43"/>
      <c r="V39" s="43"/>
      <c r="W39" s="43"/>
      <c r="X39" s="43"/>
      <c r="Y39" s="43"/>
      <c r="Z39" s="43"/>
      <c r="AA39" s="43"/>
      <c r="AB39" s="43"/>
      <c r="AC39" s="43"/>
      <c r="BG39" s="65">
        <v>1999</v>
      </c>
      <c r="BH39" s="41" t="s">
        <v>80</v>
      </c>
      <c r="BI39" s="58">
        <f t="shared" si="0"/>
        <v>49.6</v>
      </c>
      <c r="BJ39" s="58">
        <f t="shared" si="1"/>
        <v>4.7</v>
      </c>
      <c r="BK39" s="58"/>
      <c r="BM39" s="66">
        <f t="shared" si="2"/>
        <v>4.2000000000000028</v>
      </c>
      <c r="BN39" s="66">
        <f t="shared" si="3"/>
        <v>4.3999999999999986</v>
      </c>
      <c r="BP39" s="66">
        <f t="shared" si="4"/>
        <v>0.40000000000000036</v>
      </c>
      <c r="BQ39" s="66">
        <f t="shared" si="5"/>
        <v>0.39999999999999947</v>
      </c>
      <c r="BR39" s="41"/>
      <c r="BS39" s="41"/>
      <c r="BT39" s="65">
        <v>1999</v>
      </c>
      <c r="BU39" s="41" t="s">
        <v>80</v>
      </c>
      <c r="BV39" s="67">
        <f t="shared" si="6"/>
        <v>10.59</v>
      </c>
      <c r="BW39" s="58"/>
      <c r="BX39" s="58"/>
      <c r="BY39" s="41"/>
      <c r="BZ39" s="68">
        <f t="shared" si="7"/>
        <v>1.2300000000000004</v>
      </c>
      <c r="CA39" s="68">
        <f t="shared" si="8"/>
        <v>1.3900000000000006</v>
      </c>
      <c r="CB39" s="41"/>
      <c r="CC39" s="58">
        <v>1</v>
      </c>
      <c r="CD39" s="41"/>
      <c r="CE39" s="41"/>
      <c r="CF39" s="41"/>
      <c r="CG39" s="41"/>
      <c r="CH39" s="41"/>
    </row>
    <row r="40" spans="2:86" x14ac:dyDescent="0.25">
      <c r="B40" s="43"/>
      <c r="C40" s="43" t="s">
        <v>77</v>
      </c>
      <c r="D40" s="61">
        <f>IFERROR(VALUE(FIXED(VLOOKUP($BG36&amp;$BG$29&amp;$BG$12&amp;"Maori",ethnicdata,7,FALSE),1)),NA())</f>
        <v>64.2</v>
      </c>
      <c r="E40" s="62">
        <f>IFERROR(VALUE(FIXED(VLOOKUP($BG36&amp;$C$33&amp;$BG$12&amp;"Maori",ethnicdata,6,FALSE),1)),"N/A")</f>
        <v>59.2</v>
      </c>
      <c r="F40" s="62">
        <f t="shared" ref="F40:F58" si="9">IFERROR(VALUE(FIXED(VLOOKUP($BG36&amp;$C$33&amp;$BG$12&amp;"Maori",ethnicdata,8,FALSE),1)),"N/A")</f>
        <v>69.599999999999994</v>
      </c>
      <c r="G40" s="61">
        <f t="shared" ref="G40:G55" si="10">IFERROR(VALUE(FIXED(VLOOKUP($BG36&amp;$BG$29&amp;$BG$12&amp;"nonMaori",ethnicdata,7,FALSE),1)),NA())</f>
        <v>7.4</v>
      </c>
      <c r="H40" s="62">
        <f t="shared" ref="H40:H58" si="11">IFERROR(VALUE(FIXED(VLOOKUP($BG36&amp;$C$33&amp;$BG$12&amp;"nonMaori",ethnicdata,6,FALSE),1)),"N/A")</f>
        <v>6.9</v>
      </c>
      <c r="I40" s="62">
        <f t="shared" ref="I40:I58" si="12">IFERROR(VALUE(FIXED(VLOOKUP($BG36&amp;$C$33&amp;$BG$12&amp;"nonMaori",ethnicdata,8,FALSE),1)),"N/A")</f>
        <v>8</v>
      </c>
      <c r="J40" s="43"/>
      <c r="K40" s="43"/>
      <c r="L40" s="43"/>
      <c r="M40" s="43"/>
      <c r="N40" s="43"/>
      <c r="O40" s="43"/>
      <c r="P40" s="43"/>
      <c r="Q40" s="43" t="s">
        <v>77</v>
      </c>
      <c r="R40" s="63">
        <f t="shared" ref="R40:R58" si="13">IFERROR(VALUE(FIXED(VLOOKUP($BT36&amp;$Q$33&amp;$BG$12&amp;"Maori",ethnicdata,10,FALSE),2)),"N/A")</f>
        <v>8.65</v>
      </c>
      <c r="S40" s="64">
        <f t="shared" ref="S40:S58" si="14">IFERROR(VALUE(FIXED(VLOOKUP($BT36&amp;$Q$33&amp;$BG$12&amp;"Maori",ethnicdata,9,FALSE),2)),"N/A")</f>
        <v>7.75</v>
      </c>
      <c r="T40" s="64">
        <f t="shared" ref="T40:T58" si="15">IFERROR(VALUE(FIXED(VLOOKUP($BT36&amp;$Q$33&amp;$BG$12&amp;"Maori",ethnicdata,11,FALSE),2)),"N/A")</f>
        <v>9.66</v>
      </c>
      <c r="U40" s="73"/>
      <c r="V40" s="43"/>
      <c r="W40" s="43"/>
      <c r="X40" s="43"/>
      <c r="Y40" s="43"/>
      <c r="Z40" s="43"/>
      <c r="AA40" s="43"/>
      <c r="AB40" s="43"/>
      <c r="AC40" s="43"/>
      <c r="BG40" s="65">
        <v>2000</v>
      </c>
      <c r="BH40" s="58" t="s">
        <v>81</v>
      </c>
      <c r="BI40" s="58">
        <f t="shared" si="0"/>
        <v>56.2</v>
      </c>
      <c r="BJ40" s="58">
        <f t="shared" si="1"/>
        <v>6.4</v>
      </c>
      <c r="BK40" s="58"/>
      <c r="BM40" s="66">
        <f t="shared" si="2"/>
        <v>4.3000000000000043</v>
      </c>
      <c r="BN40" s="66">
        <f t="shared" si="3"/>
        <v>4.5999999999999943</v>
      </c>
      <c r="BP40" s="66">
        <f t="shared" si="4"/>
        <v>0.40000000000000036</v>
      </c>
      <c r="BQ40" s="66">
        <f t="shared" si="5"/>
        <v>0.39999999999999947</v>
      </c>
      <c r="BR40" s="41"/>
      <c r="BS40" s="41"/>
      <c r="BT40" s="65">
        <v>2000</v>
      </c>
      <c r="BU40" s="58" t="s">
        <v>81</v>
      </c>
      <c r="BV40" s="67">
        <f t="shared" si="6"/>
        <v>8.8000000000000007</v>
      </c>
      <c r="BW40" s="58"/>
      <c r="BX40" s="58"/>
      <c r="BY40" s="41"/>
      <c r="BZ40" s="68">
        <f t="shared" si="7"/>
        <v>0.91000000000000103</v>
      </c>
      <c r="CA40" s="68">
        <f t="shared" si="8"/>
        <v>1.0199999999999996</v>
      </c>
      <c r="CB40" s="41"/>
      <c r="CC40" s="58">
        <v>1</v>
      </c>
      <c r="CD40" s="41"/>
      <c r="CE40" s="41"/>
      <c r="CF40" s="41"/>
      <c r="CG40" s="41"/>
      <c r="CH40" s="41"/>
    </row>
    <row r="41" spans="2:86" x14ac:dyDescent="0.25">
      <c r="B41" s="43"/>
      <c r="C41" s="43" t="s">
        <v>78</v>
      </c>
      <c r="D41" s="61">
        <f t="shared" ref="D41:D55" si="16">IFERROR(VALUE(FIXED(VLOOKUP($BG37&amp;$BG$29&amp;$BG$12&amp;"Maori",ethnicdata,7,FALSE),1)),NA())</f>
        <v>64.099999999999994</v>
      </c>
      <c r="E41" s="62">
        <f t="shared" ref="E41:E58" si="17">IFERROR(VALUE(FIXED(VLOOKUP($BG37&amp;$C$33&amp;$BG$12&amp;"Maori",ethnicdata,6,FALSE),1)),"N/A")</f>
        <v>59.2</v>
      </c>
      <c r="F41" s="62">
        <f t="shared" si="9"/>
        <v>69.3</v>
      </c>
      <c r="G41" s="61">
        <f t="shared" si="10"/>
        <v>6.7</v>
      </c>
      <c r="H41" s="62">
        <f t="shared" si="11"/>
        <v>6.3</v>
      </c>
      <c r="I41" s="62">
        <f t="shared" si="12"/>
        <v>7.3</v>
      </c>
      <c r="J41" s="43"/>
      <c r="K41" s="43"/>
      <c r="L41" s="43"/>
      <c r="M41" s="43"/>
      <c r="N41" s="43"/>
      <c r="O41" s="43"/>
      <c r="P41" s="43"/>
      <c r="Q41" s="43" t="s">
        <v>78</v>
      </c>
      <c r="R41" s="63">
        <f t="shared" si="13"/>
        <v>9.51</v>
      </c>
      <c r="S41" s="64">
        <f t="shared" si="14"/>
        <v>8.51</v>
      </c>
      <c r="T41" s="64">
        <f t="shared" si="15"/>
        <v>10.62</v>
      </c>
      <c r="U41" s="73"/>
      <c r="V41" s="43"/>
      <c r="W41" s="43"/>
      <c r="X41" s="43"/>
      <c r="Y41" s="43"/>
      <c r="Z41" s="43"/>
      <c r="AA41" s="43"/>
      <c r="AB41" s="43"/>
      <c r="AC41" s="43"/>
      <c r="BG41" s="65">
        <v>2001</v>
      </c>
      <c r="BH41" s="41" t="s">
        <v>82</v>
      </c>
      <c r="BI41" s="58">
        <f t="shared" si="0"/>
        <v>66.2</v>
      </c>
      <c r="BJ41" s="58">
        <f t="shared" si="1"/>
        <v>8.5</v>
      </c>
      <c r="BK41" s="58"/>
      <c r="BM41" s="66">
        <f t="shared" si="2"/>
        <v>4.7000000000000028</v>
      </c>
      <c r="BN41" s="66">
        <f t="shared" si="3"/>
        <v>4.7999999999999972</v>
      </c>
      <c r="BP41" s="66">
        <f t="shared" si="4"/>
        <v>0.5</v>
      </c>
      <c r="BQ41" s="66">
        <f t="shared" si="5"/>
        <v>0.5</v>
      </c>
      <c r="BR41" s="41"/>
      <c r="BS41" s="41"/>
      <c r="BT41" s="65">
        <v>2001</v>
      </c>
      <c r="BU41" s="41" t="s">
        <v>82</v>
      </c>
      <c r="BV41" s="67">
        <f t="shared" si="6"/>
        <v>7.76</v>
      </c>
      <c r="BW41" s="58"/>
      <c r="BX41" s="58"/>
      <c r="BY41" s="41"/>
      <c r="BZ41" s="68">
        <f t="shared" si="7"/>
        <v>0.71</v>
      </c>
      <c r="CA41" s="68">
        <f t="shared" si="8"/>
        <v>0.77999999999999936</v>
      </c>
      <c r="CB41" s="41"/>
      <c r="CC41" s="58">
        <v>1</v>
      </c>
      <c r="CD41" s="41"/>
      <c r="CE41" s="41"/>
      <c r="CF41" s="41"/>
      <c r="CG41" s="41"/>
      <c r="CH41" s="41"/>
    </row>
    <row r="42" spans="2:86" x14ac:dyDescent="0.25">
      <c r="B42" s="43"/>
      <c r="C42" s="43" t="s">
        <v>79</v>
      </c>
      <c r="D42" s="61">
        <f t="shared" si="16"/>
        <v>54.1</v>
      </c>
      <c r="E42" s="62">
        <f t="shared" si="17"/>
        <v>49.7</v>
      </c>
      <c r="F42" s="62">
        <f t="shared" si="9"/>
        <v>58.9</v>
      </c>
      <c r="G42" s="61">
        <f t="shared" si="10"/>
        <v>5.3</v>
      </c>
      <c r="H42" s="62">
        <f t="shared" si="11"/>
        <v>4.9000000000000004</v>
      </c>
      <c r="I42" s="62">
        <f t="shared" si="12"/>
        <v>5.8</v>
      </c>
      <c r="J42" s="43"/>
      <c r="K42" s="43"/>
      <c r="L42" s="43"/>
      <c r="M42" s="43"/>
      <c r="N42" s="43"/>
      <c r="O42" s="43"/>
      <c r="P42" s="43"/>
      <c r="Q42" s="43" t="s">
        <v>79</v>
      </c>
      <c r="R42" s="63">
        <f t="shared" si="13"/>
        <v>10.19</v>
      </c>
      <c r="S42" s="64">
        <f t="shared" si="14"/>
        <v>9.0399999999999991</v>
      </c>
      <c r="T42" s="64">
        <f t="shared" si="15"/>
        <v>11.49</v>
      </c>
      <c r="U42" s="73"/>
      <c r="V42" s="43"/>
      <c r="W42" s="43"/>
      <c r="X42" s="43"/>
      <c r="Y42" s="43"/>
      <c r="Z42" s="43"/>
      <c r="AA42" s="43"/>
      <c r="AB42" s="43"/>
      <c r="AC42" s="43"/>
      <c r="BG42" s="65">
        <v>2002</v>
      </c>
      <c r="BH42" s="65" t="s">
        <v>83</v>
      </c>
      <c r="BI42" s="58">
        <f t="shared" si="0"/>
        <v>70.7</v>
      </c>
      <c r="BJ42" s="58">
        <f t="shared" si="1"/>
        <v>9.3000000000000007</v>
      </c>
      <c r="BK42" s="58"/>
      <c r="BM42" s="66">
        <f t="shared" si="2"/>
        <v>4.7000000000000028</v>
      </c>
      <c r="BN42" s="66">
        <f t="shared" si="3"/>
        <v>4.8999999999999915</v>
      </c>
      <c r="BP42" s="66">
        <f t="shared" si="4"/>
        <v>0.5</v>
      </c>
      <c r="BQ42" s="66">
        <f t="shared" si="5"/>
        <v>0.5</v>
      </c>
      <c r="BR42" s="41"/>
      <c r="BS42" s="41"/>
      <c r="BT42" s="65">
        <v>2002</v>
      </c>
      <c r="BU42" s="65" t="s">
        <v>83</v>
      </c>
      <c r="BV42" s="67">
        <f t="shared" si="6"/>
        <v>7.61</v>
      </c>
      <c r="BW42" s="58"/>
      <c r="BX42" s="58"/>
      <c r="BY42" s="41"/>
      <c r="BZ42" s="68">
        <f t="shared" si="7"/>
        <v>0.66000000000000014</v>
      </c>
      <c r="CA42" s="68">
        <f t="shared" si="8"/>
        <v>0.72999999999999954</v>
      </c>
      <c r="CB42" s="41"/>
      <c r="CC42" s="58">
        <v>1</v>
      </c>
      <c r="CD42" s="41"/>
      <c r="CE42" s="41"/>
      <c r="CF42" s="41"/>
      <c r="CG42" s="41"/>
      <c r="CH42" s="41"/>
    </row>
    <row r="43" spans="2:86" x14ac:dyDescent="0.25">
      <c r="B43" s="43"/>
      <c r="C43" s="43" t="s">
        <v>80</v>
      </c>
      <c r="D43" s="61">
        <f t="shared" si="16"/>
        <v>49.6</v>
      </c>
      <c r="E43" s="62">
        <f t="shared" si="17"/>
        <v>45.4</v>
      </c>
      <c r="F43" s="62">
        <f t="shared" si="9"/>
        <v>54</v>
      </c>
      <c r="G43" s="61">
        <f t="shared" si="10"/>
        <v>4.7</v>
      </c>
      <c r="H43" s="62">
        <f t="shared" si="11"/>
        <v>4.3</v>
      </c>
      <c r="I43" s="62">
        <f t="shared" si="12"/>
        <v>5.0999999999999996</v>
      </c>
      <c r="J43" s="43"/>
      <c r="K43" s="43"/>
      <c r="L43" s="43"/>
      <c r="M43" s="43"/>
      <c r="N43" s="43"/>
      <c r="O43" s="43"/>
      <c r="P43" s="43"/>
      <c r="Q43" s="43" t="s">
        <v>80</v>
      </c>
      <c r="R43" s="63">
        <f t="shared" si="13"/>
        <v>10.59</v>
      </c>
      <c r="S43" s="64">
        <f t="shared" si="14"/>
        <v>9.36</v>
      </c>
      <c r="T43" s="64">
        <f t="shared" si="15"/>
        <v>11.98</v>
      </c>
      <c r="U43" s="73"/>
      <c r="V43" s="43"/>
      <c r="W43" s="43"/>
      <c r="X43" s="43"/>
      <c r="Y43" s="43"/>
      <c r="Z43" s="43"/>
      <c r="AA43" s="43"/>
      <c r="AB43" s="43"/>
      <c r="AC43" s="43"/>
      <c r="BG43" s="65">
        <v>2003</v>
      </c>
      <c r="BH43" s="41" t="s">
        <v>84</v>
      </c>
      <c r="BI43" s="58">
        <f t="shared" si="0"/>
        <v>70.2</v>
      </c>
      <c r="BJ43" s="58">
        <f t="shared" si="1"/>
        <v>9.1999999999999993</v>
      </c>
      <c r="BK43" s="58"/>
      <c r="BM43" s="66">
        <f t="shared" si="2"/>
        <v>4.5</v>
      </c>
      <c r="BN43" s="66">
        <f t="shared" si="3"/>
        <v>4.8999999999999915</v>
      </c>
      <c r="BP43" s="66">
        <f t="shared" si="4"/>
        <v>0.39999999999999858</v>
      </c>
      <c r="BQ43" s="66">
        <f t="shared" si="5"/>
        <v>0.5</v>
      </c>
      <c r="BR43" s="41"/>
      <c r="BS43" s="41"/>
      <c r="BT43" s="65">
        <v>2003</v>
      </c>
      <c r="BU43" s="41" t="s">
        <v>84</v>
      </c>
      <c r="BV43" s="67">
        <f t="shared" si="6"/>
        <v>7.61</v>
      </c>
      <c r="BW43" s="58"/>
      <c r="BX43" s="58"/>
      <c r="BY43" s="41"/>
      <c r="BZ43" s="68">
        <f t="shared" si="7"/>
        <v>0.65000000000000036</v>
      </c>
      <c r="CA43" s="68">
        <f t="shared" si="8"/>
        <v>0.71999999999999975</v>
      </c>
      <c r="CB43" s="41"/>
      <c r="CC43" s="58">
        <v>1</v>
      </c>
      <c r="CD43" s="41"/>
      <c r="CE43" s="41"/>
      <c r="CF43" s="41"/>
      <c r="CG43" s="41"/>
      <c r="CH43" s="41"/>
    </row>
    <row r="44" spans="2:86" x14ac:dyDescent="0.25">
      <c r="B44" s="43"/>
      <c r="C44" s="43" t="s">
        <v>81</v>
      </c>
      <c r="D44" s="61">
        <f t="shared" si="16"/>
        <v>56.2</v>
      </c>
      <c r="E44" s="62">
        <f t="shared" si="17"/>
        <v>51.9</v>
      </c>
      <c r="F44" s="62">
        <f t="shared" si="9"/>
        <v>60.8</v>
      </c>
      <c r="G44" s="61">
        <f t="shared" si="10"/>
        <v>6.4</v>
      </c>
      <c r="H44" s="62">
        <f t="shared" si="11"/>
        <v>6</v>
      </c>
      <c r="I44" s="62">
        <f t="shared" si="12"/>
        <v>6.8</v>
      </c>
      <c r="J44" s="43"/>
      <c r="K44" s="43"/>
      <c r="L44" s="43"/>
      <c r="M44" s="43"/>
      <c r="N44" s="43"/>
      <c r="O44" s="43"/>
      <c r="P44" s="43"/>
      <c r="Q44" s="43" t="s">
        <v>81</v>
      </c>
      <c r="R44" s="63">
        <f t="shared" si="13"/>
        <v>8.8000000000000007</v>
      </c>
      <c r="S44" s="64">
        <f t="shared" si="14"/>
        <v>7.89</v>
      </c>
      <c r="T44" s="64">
        <f t="shared" si="15"/>
        <v>9.82</v>
      </c>
      <c r="U44" s="73"/>
      <c r="V44" s="43"/>
      <c r="W44" s="43"/>
      <c r="X44" s="43"/>
      <c r="Y44" s="43"/>
      <c r="Z44" s="43"/>
      <c r="AA44" s="43"/>
      <c r="AB44" s="43"/>
      <c r="AC44" s="43"/>
      <c r="BG44" s="65">
        <v>2004</v>
      </c>
      <c r="BH44" s="58" t="s">
        <v>85</v>
      </c>
      <c r="BI44" s="58">
        <f t="shared" si="0"/>
        <v>70.2</v>
      </c>
      <c r="BJ44" s="58">
        <f t="shared" si="1"/>
        <v>9.4</v>
      </c>
      <c r="BK44" s="58"/>
      <c r="BM44" s="66">
        <f t="shared" si="2"/>
        <v>4.5</v>
      </c>
      <c r="BN44" s="66">
        <f t="shared" si="3"/>
        <v>4.7000000000000028</v>
      </c>
      <c r="BP44" s="66">
        <f t="shared" si="4"/>
        <v>0.5</v>
      </c>
      <c r="BQ44" s="66">
        <f t="shared" si="5"/>
        <v>0.40000000000000036</v>
      </c>
      <c r="BR44" s="41"/>
      <c r="BS44" s="41"/>
      <c r="BT44" s="65">
        <v>2004</v>
      </c>
      <c r="BU44" s="58" t="s">
        <v>85</v>
      </c>
      <c r="BV44" s="67">
        <f t="shared" si="6"/>
        <v>7.5</v>
      </c>
      <c r="BW44" s="58"/>
      <c r="BX44" s="58"/>
      <c r="BY44" s="41"/>
      <c r="BZ44" s="68">
        <f t="shared" si="7"/>
        <v>0.62999999999999989</v>
      </c>
      <c r="CA44" s="68">
        <f t="shared" si="8"/>
        <v>0.6899999999999995</v>
      </c>
      <c r="CB44" s="41"/>
      <c r="CC44" s="58">
        <v>1</v>
      </c>
      <c r="CD44" s="41"/>
      <c r="CE44" s="41"/>
      <c r="CF44" s="41"/>
      <c r="CG44" s="41"/>
      <c r="CH44" s="41"/>
    </row>
    <row r="45" spans="2:86" ht="12" customHeight="1" x14ac:dyDescent="0.25">
      <c r="B45" s="43"/>
      <c r="C45" s="43" t="s">
        <v>82</v>
      </c>
      <c r="D45" s="61">
        <f t="shared" si="16"/>
        <v>66.2</v>
      </c>
      <c r="E45" s="62">
        <f t="shared" si="17"/>
        <v>61.5</v>
      </c>
      <c r="F45" s="62">
        <f t="shared" si="9"/>
        <v>71</v>
      </c>
      <c r="G45" s="61">
        <f t="shared" si="10"/>
        <v>8.5</v>
      </c>
      <c r="H45" s="62">
        <f t="shared" si="11"/>
        <v>8</v>
      </c>
      <c r="I45" s="62">
        <f t="shared" si="12"/>
        <v>9</v>
      </c>
      <c r="J45" s="43"/>
      <c r="K45" s="43"/>
      <c r="L45" s="43"/>
      <c r="M45" s="43"/>
      <c r="N45" s="43"/>
      <c r="O45" s="43"/>
      <c r="P45" s="43"/>
      <c r="Q45" s="43" t="s">
        <v>82</v>
      </c>
      <c r="R45" s="63">
        <f t="shared" si="13"/>
        <v>7.76</v>
      </c>
      <c r="S45" s="64">
        <f t="shared" si="14"/>
        <v>7.05</v>
      </c>
      <c r="T45" s="64">
        <f t="shared" si="15"/>
        <v>8.5399999999999991</v>
      </c>
      <c r="U45" s="73"/>
      <c r="V45" s="43"/>
      <c r="W45" s="43"/>
      <c r="X45" s="43"/>
      <c r="Y45" s="43"/>
      <c r="Z45" s="43"/>
      <c r="AA45" s="43"/>
      <c r="AB45" s="43"/>
      <c r="AC45" s="43"/>
      <c r="BG45" s="65">
        <v>2005</v>
      </c>
      <c r="BH45" s="41" t="s">
        <v>86</v>
      </c>
      <c r="BI45" s="58">
        <f t="shared" si="0"/>
        <v>67.900000000000006</v>
      </c>
      <c r="BJ45" s="58">
        <f t="shared" si="1"/>
        <v>9.6999999999999993</v>
      </c>
      <c r="BK45" s="58"/>
      <c r="BM45" s="66">
        <f t="shared" si="2"/>
        <v>4.4000000000000057</v>
      </c>
      <c r="BN45" s="66">
        <f t="shared" si="3"/>
        <v>4.5</v>
      </c>
      <c r="BP45" s="66">
        <f t="shared" si="4"/>
        <v>0.5</v>
      </c>
      <c r="BQ45" s="66">
        <f t="shared" si="5"/>
        <v>0.5</v>
      </c>
      <c r="BR45" s="41"/>
      <c r="BS45" s="41"/>
      <c r="BT45" s="65">
        <v>2005</v>
      </c>
      <c r="BU45" s="41" t="s">
        <v>86</v>
      </c>
      <c r="BV45" s="67">
        <f t="shared" si="6"/>
        <v>7</v>
      </c>
      <c r="BW45" s="58"/>
      <c r="BX45" s="58"/>
      <c r="BY45" s="41"/>
      <c r="BZ45" s="68">
        <f t="shared" si="7"/>
        <v>0.58000000000000007</v>
      </c>
      <c r="CA45" s="68">
        <f t="shared" si="8"/>
        <v>0.62999999999999989</v>
      </c>
      <c r="CB45" s="41"/>
      <c r="CC45" s="58">
        <v>1</v>
      </c>
      <c r="CD45" s="41"/>
      <c r="CE45" s="41"/>
      <c r="CF45" s="41"/>
      <c r="CG45" s="41"/>
      <c r="CH45" s="41"/>
    </row>
    <row r="46" spans="2:86" x14ac:dyDescent="0.25">
      <c r="B46" s="43"/>
      <c r="C46" s="43" t="s">
        <v>83</v>
      </c>
      <c r="D46" s="61">
        <f t="shared" si="16"/>
        <v>70.7</v>
      </c>
      <c r="E46" s="62">
        <f t="shared" si="17"/>
        <v>66</v>
      </c>
      <c r="F46" s="62">
        <f t="shared" si="9"/>
        <v>75.599999999999994</v>
      </c>
      <c r="G46" s="61">
        <f t="shared" si="10"/>
        <v>9.3000000000000007</v>
      </c>
      <c r="H46" s="62">
        <f t="shared" si="11"/>
        <v>8.8000000000000007</v>
      </c>
      <c r="I46" s="62">
        <f t="shared" si="12"/>
        <v>9.8000000000000007</v>
      </c>
      <c r="J46" s="43"/>
      <c r="K46" s="43"/>
      <c r="L46" s="43"/>
      <c r="M46" s="43"/>
      <c r="N46" s="43"/>
      <c r="O46" s="43"/>
      <c r="P46" s="43"/>
      <c r="Q46" s="43" t="s">
        <v>83</v>
      </c>
      <c r="R46" s="63">
        <f t="shared" si="13"/>
        <v>7.61</v>
      </c>
      <c r="S46" s="64">
        <f t="shared" si="14"/>
        <v>6.95</v>
      </c>
      <c r="T46" s="64">
        <f t="shared" si="15"/>
        <v>8.34</v>
      </c>
      <c r="U46" s="73"/>
      <c r="V46" s="43"/>
      <c r="W46" s="43"/>
      <c r="X46" s="43"/>
      <c r="Y46" s="43"/>
      <c r="Z46" s="43"/>
      <c r="AA46" s="43"/>
      <c r="AB46" s="43"/>
      <c r="AC46" s="43"/>
      <c r="BG46" s="65">
        <v>2006</v>
      </c>
      <c r="BH46" s="41" t="s">
        <v>87</v>
      </c>
      <c r="BI46" s="58">
        <f t="shared" si="0"/>
        <v>66</v>
      </c>
      <c r="BJ46" s="58">
        <f t="shared" si="1"/>
        <v>9.8000000000000007</v>
      </c>
      <c r="BK46" s="58"/>
      <c r="BM46" s="66">
        <f t="shared" si="2"/>
        <v>4.2000000000000028</v>
      </c>
      <c r="BN46" s="66">
        <f t="shared" si="3"/>
        <v>4.2999999999999972</v>
      </c>
      <c r="BP46" s="66">
        <f t="shared" si="4"/>
        <v>0.5</v>
      </c>
      <c r="BQ46" s="66">
        <f t="shared" si="5"/>
        <v>0.5</v>
      </c>
      <c r="BR46" s="41"/>
      <c r="BS46" s="41"/>
      <c r="BT46" s="65">
        <v>2006</v>
      </c>
      <c r="BU46" s="41" t="s">
        <v>87</v>
      </c>
      <c r="BV46" s="67">
        <f t="shared" si="6"/>
        <v>6.73</v>
      </c>
      <c r="BW46" s="58"/>
      <c r="BX46" s="58"/>
      <c r="BY46" s="41"/>
      <c r="BZ46" s="68">
        <f t="shared" si="7"/>
        <v>0.55000000000000071</v>
      </c>
      <c r="CA46" s="68">
        <f t="shared" si="8"/>
        <v>0.59999999999999964</v>
      </c>
      <c r="CB46" s="41"/>
      <c r="CC46" s="58">
        <v>1</v>
      </c>
      <c r="CD46" s="41"/>
      <c r="CE46" s="41"/>
      <c r="CF46" s="41"/>
      <c r="CG46" s="41"/>
      <c r="CH46" s="41"/>
    </row>
    <row r="47" spans="2:86" x14ac:dyDescent="0.25">
      <c r="B47" s="43"/>
      <c r="C47" s="43" t="s">
        <v>84</v>
      </c>
      <c r="D47" s="61">
        <f t="shared" si="16"/>
        <v>70.2</v>
      </c>
      <c r="E47" s="62">
        <f t="shared" si="17"/>
        <v>65.7</v>
      </c>
      <c r="F47" s="62">
        <f t="shared" si="9"/>
        <v>75.099999999999994</v>
      </c>
      <c r="G47" s="61">
        <f t="shared" si="10"/>
        <v>9.1999999999999993</v>
      </c>
      <c r="H47" s="62">
        <f t="shared" si="11"/>
        <v>8.8000000000000007</v>
      </c>
      <c r="I47" s="62">
        <f t="shared" si="12"/>
        <v>9.6999999999999993</v>
      </c>
      <c r="J47" s="43"/>
      <c r="K47" s="43"/>
      <c r="L47" s="43"/>
      <c r="M47" s="43"/>
      <c r="N47" s="43"/>
      <c r="O47" s="43"/>
      <c r="P47" s="43"/>
      <c r="Q47" s="43" t="s">
        <v>84</v>
      </c>
      <c r="R47" s="63">
        <f t="shared" si="13"/>
        <v>7.61</v>
      </c>
      <c r="S47" s="64">
        <f t="shared" si="14"/>
        <v>6.96</v>
      </c>
      <c r="T47" s="64">
        <f t="shared" si="15"/>
        <v>8.33</v>
      </c>
      <c r="U47" s="73"/>
      <c r="V47" s="43"/>
      <c r="W47" s="43"/>
      <c r="X47" s="43"/>
      <c r="Y47" s="43"/>
      <c r="Z47" s="43"/>
      <c r="AA47" s="43"/>
      <c r="AB47" s="43"/>
      <c r="AC47" s="43"/>
      <c r="BG47" s="65">
        <v>2007</v>
      </c>
      <c r="BH47" s="41" t="s">
        <v>88</v>
      </c>
      <c r="BI47" s="58">
        <f t="shared" si="0"/>
        <v>73.400000000000006</v>
      </c>
      <c r="BJ47" s="58">
        <f t="shared" si="1"/>
        <v>10.8</v>
      </c>
      <c r="BK47" s="58"/>
      <c r="BM47" s="66">
        <f t="shared" si="2"/>
        <v>4.3000000000000114</v>
      </c>
      <c r="BN47" s="66">
        <f t="shared" si="3"/>
        <v>4.5</v>
      </c>
      <c r="BP47" s="66">
        <f t="shared" si="4"/>
        <v>0.5</v>
      </c>
      <c r="BQ47" s="66">
        <f t="shared" si="5"/>
        <v>0.5</v>
      </c>
      <c r="BR47" s="41"/>
      <c r="BS47" s="41"/>
      <c r="BT47" s="65">
        <v>2007</v>
      </c>
      <c r="BU47" s="41" t="s">
        <v>88</v>
      </c>
      <c r="BV47" s="67">
        <f t="shared" si="6"/>
        <v>6.8</v>
      </c>
      <c r="BW47" s="58"/>
      <c r="BX47" s="58"/>
      <c r="BY47" s="41"/>
      <c r="BZ47" s="68">
        <f t="shared" si="7"/>
        <v>0.51999999999999957</v>
      </c>
      <c r="CA47" s="68">
        <f t="shared" si="8"/>
        <v>0.5600000000000005</v>
      </c>
      <c r="CB47" s="41"/>
      <c r="CC47" s="58">
        <v>1</v>
      </c>
      <c r="CD47" s="41"/>
      <c r="CE47" s="41"/>
      <c r="CF47" s="41"/>
      <c r="CG47" s="41"/>
      <c r="CH47" s="41"/>
    </row>
    <row r="48" spans="2:86" x14ac:dyDescent="0.25">
      <c r="B48" s="43"/>
      <c r="C48" s="43" t="s">
        <v>85</v>
      </c>
      <c r="D48" s="61">
        <f t="shared" si="16"/>
        <v>70.2</v>
      </c>
      <c r="E48" s="62">
        <f t="shared" si="17"/>
        <v>65.7</v>
      </c>
      <c r="F48" s="62">
        <f t="shared" si="9"/>
        <v>74.900000000000006</v>
      </c>
      <c r="G48" s="61">
        <f t="shared" si="10"/>
        <v>9.4</v>
      </c>
      <c r="H48" s="62">
        <f t="shared" si="11"/>
        <v>8.9</v>
      </c>
      <c r="I48" s="62">
        <f t="shared" si="12"/>
        <v>9.8000000000000007</v>
      </c>
      <c r="J48" s="43"/>
      <c r="K48" s="43"/>
      <c r="L48" s="43"/>
      <c r="M48" s="43"/>
      <c r="N48" s="43"/>
      <c r="O48" s="43"/>
      <c r="P48" s="43"/>
      <c r="Q48" s="43" t="s">
        <v>85</v>
      </c>
      <c r="R48" s="63">
        <f t="shared" si="13"/>
        <v>7.5</v>
      </c>
      <c r="S48" s="64">
        <f t="shared" si="14"/>
        <v>6.87</v>
      </c>
      <c r="T48" s="64">
        <f t="shared" si="15"/>
        <v>8.19</v>
      </c>
      <c r="U48" s="73"/>
      <c r="V48" s="43"/>
      <c r="W48" s="43"/>
      <c r="X48" s="43"/>
      <c r="Y48" s="43"/>
      <c r="Z48" s="43"/>
      <c r="AA48" s="43"/>
      <c r="AB48" s="43"/>
      <c r="AC48" s="43"/>
      <c r="BG48" s="65">
        <v>2008</v>
      </c>
      <c r="BH48" s="41" t="s">
        <v>89</v>
      </c>
      <c r="BI48" s="58">
        <f t="shared" si="0"/>
        <v>84.8</v>
      </c>
      <c r="BJ48" s="58">
        <f t="shared" si="1"/>
        <v>11.6</v>
      </c>
      <c r="BK48" s="58"/>
      <c r="BM48" s="66">
        <f t="shared" si="2"/>
        <v>4.5</v>
      </c>
      <c r="BN48" s="66">
        <f t="shared" si="3"/>
        <v>4.7000000000000028</v>
      </c>
      <c r="BP48" s="66">
        <f t="shared" si="4"/>
        <v>0.40000000000000036</v>
      </c>
      <c r="BQ48" s="66">
        <f t="shared" si="5"/>
        <v>0.5</v>
      </c>
      <c r="BR48" s="41"/>
      <c r="BS48" s="41"/>
      <c r="BT48" s="65">
        <v>2008</v>
      </c>
      <c r="BU48" s="41" t="s">
        <v>89</v>
      </c>
      <c r="BV48" s="67">
        <f t="shared" si="6"/>
        <v>7.29</v>
      </c>
      <c r="BW48" s="58"/>
      <c r="BX48" s="58"/>
      <c r="BY48" s="41"/>
      <c r="BZ48" s="68">
        <f t="shared" si="7"/>
        <v>0.50999999999999979</v>
      </c>
      <c r="CA48" s="68">
        <f t="shared" si="8"/>
        <v>0.55999999999999961</v>
      </c>
      <c r="CB48" s="41"/>
      <c r="CC48" s="58">
        <v>1</v>
      </c>
      <c r="CD48" s="41"/>
      <c r="CE48" s="41"/>
      <c r="CF48" s="41"/>
      <c r="CG48" s="41"/>
      <c r="CH48" s="41"/>
    </row>
    <row r="49" spans="2:86" x14ac:dyDescent="0.25">
      <c r="B49" s="43"/>
      <c r="C49" s="43" t="s">
        <v>86</v>
      </c>
      <c r="D49" s="61">
        <f t="shared" si="16"/>
        <v>67.900000000000006</v>
      </c>
      <c r="E49" s="62">
        <f t="shared" si="17"/>
        <v>63.5</v>
      </c>
      <c r="F49" s="62">
        <f t="shared" si="9"/>
        <v>72.400000000000006</v>
      </c>
      <c r="G49" s="61">
        <f t="shared" si="10"/>
        <v>9.6999999999999993</v>
      </c>
      <c r="H49" s="62">
        <f t="shared" si="11"/>
        <v>9.1999999999999993</v>
      </c>
      <c r="I49" s="62">
        <f t="shared" si="12"/>
        <v>10.199999999999999</v>
      </c>
      <c r="J49" s="43"/>
      <c r="K49" s="43"/>
      <c r="L49" s="43"/>
      <c r="M49" s="43"/>
      <c r="N49" s="43"/>
      <c r="O49" s="43"/>
      <c r="P49" s="43"/>
      <c r="Q49" s="43" t="s">
        <v>86</v>
      </c>
      <c r="R49" s="63">
        <f t="shared" si="13"/>
        <v>7</v>
      </c>
      <c r="S49" s="64">
        <f t="shared" si="14"/>
        <v>6.42</v>
      </c>
      <c r="T49" s="64">
        <f t="shared" si="15"/>
        <v>7.63</v>
      </c>
      <c r="U49" s="73"/>
      <c r="V49" s="43"/>
      <c r="W49" s="43"/>
      <c r="X49" s="43"/>
      <c r="Y49" s="43"/>
      <c r="Z49" s="43"/>
      <c r="AA49" s="43"/>
      <c r="AB49" s="43"/>
      <c r="AC49" s="43"/>
      <c r="BG49" s="65">
        <v>2009</v>
      </c>
      <c r="BH49" s="41" t="s">
        <v>90</v>
      </c>
      <c r="BI49" s="58">
        <f t="shared" si="0"/>
        <v>86.7</v>
      </c>
      <c r="BJ49" s="58">
        <f t="shared" si="1"/>
        <v>12.8</v>
      </c>
      <c r="BK49" s="58"/>
      <c r="BM49" s="66">
        <f t="shared" si="2"/>
        <v>4.5</v>
      </c>
      <c r="BN49" s="66">
        <f t="shared" si="3"/>
        <v>4.7000000000000028</v>
      </c>
      <c r="BP49" s="66">
        <f t="shared" si="4"/>
        <v>0.5</v>
      </c>
      <c r="BQ49" s="66">
        <f t="shared" si="5"/>
        <v>0.5</v>
      </c>
      <c r="BR49" s="41"/>
      <c r="BS49" s="41"/>
      <c r="BT49" s="65">
        <v>2009</v>
      </c>
      <c r="BU49" s="41" t="s">
        <v>90</v>
      </c>
      <c r="BV49" s="67">
        <f t="shared" si="6"/>
        <v>6.8</v>
      </c>
      <c r="BW49" s="58"/>
      <c r="BX49" s="58"/>
      <c r="BY49" s="41"/>
      <c r="BZ49" s="68">
        <f t="shared" si="7"/>
        <v>0.45999999999999996</v>
      </c>
      <c r="CA49" s="68">
        <f t="shared" si="8"/>
        <v>0.49000000000000021</v>
      </c>
      <c r="CB49" s="41"/>
      <c r="CC49" s="58">
        <v>1</v>
      </c>
      <c r="CD49" s="41"/>
      <c r="CE49" s="41"/>
      <c r="CF49" s="41"/>
      <c r="CG49" s="41"/>
      <c r="CH49" s="41"/>
    </row>
    <row r="50" spans="2:86" x14ac:dyDescent="0.25">
      <c r="B50" s="43"/>
      <c r="C50" s="43" t="s">
        <v>87</v>
      </c>
      <c r="D50" s="61">
        <f t="shared" si="16"/>
        <v>66</v>
      </c>
      <c r="E50" s="62">
        <f t="shared" si="17"/>
        <v>61.8</v>
      </c>
      <c r="F50" s="62">
        <f t="shared" si="9"/>
        <v>70.3</v>
      </c>
      <c r="G50" s="61">
        <f t="shared" si="10"/>
        <v>9.8000000000000007</v>
      </c>
      <c r="H50" s="62">
        <f t="shared" si="11"/>
        <v>9.3000000000000007</v>
      </c>
      <c r="I50" s="62">
        <f t="shared" si="12"/>
        <v>10.3</v>
      </c>
      <c r="J50" s="43"/>
      <c r="K50" s="43"/>
      <c r="L50" s="43"/>
      <c r="M50" s="43"/>
      <c r="N50" s="43"/>
      <c r="O50" s="43"/>
      <c r="P50" s="43"/>
      <c r="Q50" s="43" t="s">
        <v>87</v>
      </c>
      <c r="R50" s="63">
        <f t="shared" si="13"/>
        <v>6.73</v>
      </c>
      <c r="S50" s="64">
        <f t="shared" si="14"/>
        <v>6.18</v>
      </c>
      <c r="T50" s="64">
        <f t="shared" si="15"/>
        <v>7.33</v>
      </c>
      <c r="U50" s="73"/>
      <c r="V50" s="43"/>
      <c r="W50" s="43"/>
      <c r="X50" s="43"/>
      <c r="Y50" s="43"/>
      <c r="Z50" s="43"/>
      <c r="AA50" s="43"/>
      <c r="AB50" s="43"/>
      <c r="AC50" s="43"/>
      <c r="BG50" s="65">
        <v>2010</v>
      </c>
      <c r="BH50" s="41" t="s">
        <v>91</v>
      </c>
      <c r="BI50" s="58">
        <f t="shared" si="0"/>
        <v>86.1</v>
      </c>
      <c r="BJ50" s="58">
        <f t="shared" si="1"/>
        <v>14.1</v>
      </c>
      <c r="BK50" s="58"/>
      <c r="BM50" s="66">
        <f t="shared" si="2"/>
        <v>4.3999999999999915</v>
      </c>
      <c r="BN50" s="66">
        <f t="shared" si="3"/>
        <v>4.6000000000000085</v>
      </c>
      <c r="BP50" s="66">
        <f t="shared" si="4"/>
        <v>0.5</v>
      </c>
      <c r="BQ50" s="66">
        <f t="shared" si="5"/>
        <v>0.5</v>
      </c>
      <c r="BR50" s="41"/>
      <c r="BS50" s="41"/>
      <c r="BT50" s="65">
        <v>2010</v>
      </c>
      <c r="BU50" s="41" t="s">
        <v>91</v>
      </c>
      <c r="BV50" s="67">
        <f t="shared" si="6"/>
        <v>6.11</v>
      </c>
      <c r="BW50" s="58"/>
      <c r="BX50" s="58"/>
      <c r="BY50" s="41"/>
      <c r="BZ50" s="68">
        <f t="shared" si="7"/>
        <v>0.41000000000000014</v>
      </c>
      <c r="CA50" s="68">
        <f t="shared" si="8"/>
        <v>0.42999999999999972</v>
      </c>
      <c r="CB50" s="41"/>
      <c r="CC50" s="58">
        <v>1</v>
      </c>
      <c r="CD50" s="41"/>
      <c r="CE50" s="41"/>
      <c r="CF50" s="41"/>
      <c r="CG50" s="41"/>
      <c r="CH50" s="41"/>
    </row>
    <row r="51" spans="2:86" x14ac:dyDescent="0.25">
      <c r="B51" s="43"/>
      <c r="C51" s="43" t="s">
        <v>88</v>
      </c>
      <c r="D51" s="61">
        <f t="shared" si="16"/>
        <v>73.400000000000006</v>
      </c>
      <c r="E51" s="62">
        <f t="shared" si="17"/>
        <v>69.099999999999994</v>
      </c>
      <c r="F51" s="62">
        <f t="shared" si="9"/>
        <v>77.900000000000006</v>
      </c>
      <c r="G51" s="61">
        <f t="shared" si="10"/>
        <v>10.8</v>
      </c>
      <c r="H51" s="62">
        <f t="shared" si="11"/>
        <v>10.3</v>
      </c>
      <c r="I51" s="62">
        <f t="shared" si="12"/>
        <v>11.3</v>
      </c>
      <c r="J51" s="43"/>
      <c r="K51" s="43"/>
      <c r="L51" s="43"/>
      <c r="M51" s="43"/>
      <c r="N51" s="43"/>
      <c r="O51" s="43"/>
      <c r="P51" s="43"/>
      <c r="Q51" s="43" t="s">
        <v>88</v>
      </c>
      <c r="R51" s="63">
        <f t="shared" si="13"/>
        <v>6.8</v>
      </c>
      <c r="S51" s="64">
        <f t="shared" si="14"/>
        <v>6.28</v>
      </c>
      <c r="T51" s="64">
        <f t="shared" si="15"/>
        <v>7.36</v>
      </c>
      <c r="U51" s="73"/>
      <c r="V51" s="43"/>
      <c r="W51" s="43"/>
      <c r="X51" s="43"/>
      <c r="Y51" s="43"/>
      <c r="Z51" s="43"/>
      <c r="AA51" s="43"/>
      <c r="AB51" s="43"/>
      <c r="AC51" s="43"/>
      <c r="BG51" s="65">
        <v>2011</v>
      </c>
      <c r="BH51" s="41" t="s">
        <v>92</v>
      </c>
      <c r="BI51" s="58">
        <f t="shared" si="0"/>
        <v>79.3</v>
      </c>
      <c r="BJ51" s="58">
        <f t="shared" si="1"/>
        <v>14.9</v>
      </c>
      <c r="BK51" s="58"/>
      <c r="BM51" s="66">
        <f t="shared" si="2"/>
        <v>4.0999999999999943</v>
      </c>
      <c r="BN51" s="66">
        <f t="shared" si="3"/>
        <v>4.2999999999999972</v>
      </c>
      <c r="BP51" s="66">
        <f t="shared" si="4"/>
        <v>0.5</v>
      </c>
      <c r="BQ51" s="66">
        <f t="shared" si="5"/>
        <v>0.5</v>
      </c>
      <c r="BR51" s="41"/>
      <c r="BS51" s="41"/>
      <c r="BT51" s="65">
        <v>2011</v>
      </c>
      <c r="BU51" s="41" t="s">
        <v>92</v>
      </c>
      <c r="BV51" s="67">
        <f t="shared" si="6"/>
        <v>5.33</v>
      </c>
      <c r="BW51" s="58"/>
      <c r="BX51" s="58"/>
      <c r="BY51" s="41"/>
      <c r="BZ51" s="68">
        <f t="shared" si="7"/>
        <v>0.34999999999999964</v>
      </c>
      <c r="CA51" s="68">
        <f t="shared" si="8"/>
        <v>0.37999999999999989</v>
      </c>
      <c r="CB51" s="41"/>
      <c r="CC51" s="58">
        <v>1</v>
      </c>
      <c r="CD51" s="41"/>
      <c r="CE51" s="41"/>
      <c r="CF51" s="41"/>
      <c r="CG51" s="41"/>
      <c r="CH51" s="41"/>
    </row>
    <row r="52" spans="2:86" x14ac:dyDescent="0.25">
      <c r="B52" s="43"/>
      <c r="C52" s="43" t="s">
        <v>89</v>
      </c>
      <c r="D52" s="61">
        <f t="shared" si="16"/>
        <v>84.8</v>
      </c>
      <c r="E52" s="62">
        <f t="shared" si="17"/>
        <v>80.3</v>
      </c>
      <c r="F52" s="62">
        <f t="shared" si="9"/>
        <v>89.5</v>
      </c>
      <c r="G52" s="61">
        <f t="shared" si="10"/>
        <v>11.6</v>
      </c>
      <c r="H52" s="62">
        <f t="shared" si="11"/>
        <v>11.2</v>
      </c>
      <c r="I52" s="62">
        <f t="shared" si="12"/>
        <v>12.1</v>
      </c>
      <c r="J52" s="43"/>
      <c r="K52" s="43"/>
      <c r="L52" s="43"/>
      <c r="M52" s="43"/>
      <c r="N52" s="43"/>
      <c r="O52" s="43"/>
      <c r="P52" s="43"/>
      <c r="Q52" s="43" t="s">
        <v>89</v>
      </c>
      <c r="R52" s="63">
        <f t="shared" si="13"/>
        <v>7.29</v>
      </c>
      <c r="S52" s="64">
        <f t="shared" si="14"/>
        <v>6.78</v>
      </c>
      <c r="T52" s="64">
        <f t="shared" si="15"/>
        <v>7.85</v>
      </c>
      <c r="U52" s="73"/>
      <c r="V52" s="43"/>
      <c r="W52" s="43"/>
      <c r="X52" s="43"/>
      <c r="Y52" s="43"/>
      <c r="Z52" s="43"/>
      <c r="AA52" s="43"/>
      <c r="AB52" s="43"/>
      <c r="AC52" s="43"/>
      <c r="BG52" s="65">
        <v>2012</v>
      </c>
      <c r="BH52" s="41" t="s">
        <v>93</v>
      </c>
      <c r="BI52" s="58" t="e">
        <f>IFERROR(VALUE(FIXED(VLOOKUP($BG52&amp;$BG$29&amp;$BG$12&amp;"Maori",ethnicdata,7,FALSE),1)),NA())</f>
        <v>#N/A</v>
      </c>
      <c r="BJ52" s="58" t="e">
        <f>IFERROR(VALUE(FIXED(VLOOKUP($BG52&amp;$BG$29&amp;$BG$12&amp;"nonMaori",ethnicdata,7,FALSE),1)),NA())</f>
        <v>#N/A</v>
      </c>
      <c r="BK52" s="58"/>
      <c r="BM52" s="66" t="e">
        <f t="shared" si="2"/>
        <v>#VALUE!</v>
      </c>
      <c r="BN52" s="66" t="e">
        <f t="shared" si="3"/>
        <v>#VALUE!</v>
      </c>
      <c r="BP52" s="66" t="e">
        <f t="shared" si="4"/>
        <v>#VALUE!</v>
      </c>
      <c r="BQ52" s="66" t="e">
        <f t="shared" si="5"/>
        <v>#VALUE!</v>
      </c>
      <c r="BR52" s="41"/>
      <c r="BS52" s="41"/>
      <c r="BT52" s="65">
        <v>2012</v>
      </c>
      <c r="BU52" s="41" t="s">
        <v>93</v>
      </c>
      <c r="BV52" s="67" t="e">
        <f>IFERROR(VALUE(FIXED(VLOOKUP($BT52&amp;$Q$33&amp;$BG$12&amp;"Maori",ethnicdata,10,FALSE),2)),NA())</f>
        <v>#N/A</v>
      </c>
      <c r="BW52" s="58"/>
      <c r="BX52" s="58"/>
      <c r="BY52" s="41"/>
      <c r="BZ52" s="68" t="e">
        <f t="shared" si="7"/>
        <v>#VALUE!</v>
      </c>
      <c r="CA52" s="68" t="e">
        <f t="shared" si="8"/>
        <v>#VALUE!</v>
      </c>
      <c r="CB52" s="41"/>
      <c r="CC52" s="58">
        <v>1</v>
      </c>
      <c r="CD52" s="41"/>
      <c r="CE52" s="41"/>
      <c r="CF52" s="41"/>
      <c r="CG52" s="41"/>
      <c r="CH52" s="41"/>
    </row>
    <row r="53" spans="2:86" x14ac:dyDescent="0.25">
      <c r="B53" s="43"/>
      <c r="C53" s="43" t="s">
        <v>90</v>
      </c>
      <c r="D53" s="61">
        <f t="shared" si="16"/>
        <v>86.7</v>
      </c>
      <c r="E53" s="62">
        <f t="shared" si="17"/>
        <v>82.2</v>
      </c>
      <c r="F53" s="62">
        <f t="shared" si="9"/>
        <v>91.4</v>
      </c>
      <c r="G53" s="61">
        <f t="shared" si="10"/>
        <v>12.8</v>
      </c>
      <c r="H53" s="62">
        <f t="shared" si="11"/>
        <v>12.3</v>
      </c>
      <c r="I53" s="62">
        <f t="shared" si="12"/>
        <v>13.3</v>
      </c>
      <c r="J53" s="43"/>
      <c r="K53" s="43"/>
      <c r="L53" s="43"/>
      <c r="M53" s="43"/>
      <c r="N53" s="43"/>
      <c r="O53" s="43"/>
      <c r="P53" s="43"/>
      <c r="Q53" s="43" t="s">
        <v>90</v>
      </c>
      <c r="R53" s="63">
        <f t="shared" si="13"/>
        <v>6.8</v>
      </c>
      <c r="S53" s="64">
        <f t="shared" si="14"/>
        <v>6.34</v>
      </c>
      <c r="T53" s="64">
        <f t="shared" si="15"/>
        <v>7.29</v>
      </c>
      <c r="U53" s="73"/>
      <c r="V53" s="43"/>
      <c r="W53" s="43"/>
      <c r="X53" s="43"/>
      <c r="Y53" s="43"/>
      <c r="Z53" s="43"/>
      <c r="AA53" s="43"/>
      <c r="AB53" s="43"/>
      <c r="AC53" s="43"/>
      <c r="BG53" s="65">
        <v>2013</v>
      </c>
      <c r="BH53" s="41" t="s">
        <v>112</v>
      </c>
      <c r="BI53" s="58" t="e">
        <f>IFERROR(VALUE(FIXED(VLOOKUP($BG53&amp;$BG$29&amp;$BG$12&amp;"Maori",ethnicdata,7,FALSE),1)),NA())</f>
        <v>#N/A</v>
      </c>
      <c r="BJ53" s="58" t="e">
        <f>IFERROR(VALUE(FIXED(VLOOKUP($BG53&amp;$BG$29&amp;$BG$12&amp;"nonMaori",ethnicdata,7,FALSE),1)),NA())</f>
        <v>#N/A</v>
      </c>
      <c r="BM53" s="66" t="e">
        <f t="shared" si="2"/>
        <v>#VALUE!</v>
      </c>
      <c r="BN53" s="66" t="e">
        <f t="shared" si="3"/>
        <v>#VALUE!</v>
      </c>
      <c r="BP53" s="66" t="e">
        <f t="shared" si="4"/>
        <v>#VALUE!</v>
      </c>
      <c r="BQ53" s="66" t="e">
        <f t="shared" si="5"/>
        <v>#VALUE!</v>
      </c>
      <c r="BR53" s="41"/>
      <c r="BS53" s="41"/>
      <c r="BT53" s="65">
        <v>2013</v>
      </c>
      <c r="BU53" s="41" t="s">
        <v>112</v>
      </c>
      <c r="BV53" s="67" t="e">
        <f>IFERROR(VALUE(FIXED(VLOOKUP($BT53&amp;$Q$33&amp;$BG$12&amp;"Maori",ethnicdata,10,FALSE),2)),NA())</f>
        <v>#N/A</v>
      </c>
      <c r="BW53" s="41"/>
      <c r="BX53" s="41"/>
      <c r="BY53" s="41"/>
      <c r="BZ53" s="68" t="e">
        <f t="shared" si="7"/>
        <v>#VALUE!</v>
      </c>
      <c r="CA53" s="68" t="e">
        <f t="shared" si="8"/>
        <v>#VALUE!</v>
      </c>
      <c r="CB53" s="41"/>
      <c r="CC53" s="58">
        <v>1</v>
      </c>
      <c r="CD53" s="41"/>
      <c r="CE53" s="41"/>
      <c r="CF53" s="41"/>
      <c r="CG53" s="41"/>
      <c r="CH53" s="41"/>
    </row>
    <row r="54" spans="2:86" x14ac:dyDescent="0.25">
      <c r="B54" s="43"/>
      <c r="C54" s="43" t="s">
        <v>91</v>
      </c>
      <c r="D54" s="61">
        <f t="shared" si="16"/>
        <v>86.1</v>
      </c>
      <c r="E54" s="62">
        <f t="shared" si="17"/>
        <v>81.7</v>
      </c>
      <c r="F54" s="62">
        <f t="shared" si="9"/>
        <v>90.7</v>
      </c>
      <c r="G54" s="61">
        <f t="shared" si="10"/>
        <v>14.1</v>
      </c>
      <c r="H54" s="62">
        <f t="shared" si="11"/>
        <v>13.6</v>
      </c>
      <c r="I54" s="62">
        <f t="shared" si="12"/>
        <v>14.6</v>
      </c>
      <c r="J54" s="43"/>
      <c r="K54" s="43"/>
      <c r="L54" s="43"/>
      <c r="M54" s="43"/>
      <c r="N54" s="43"/>
      <c r="O54" s="43"/>
      <c r="P54" s="43"/>
      <c r="Q54" s="43" t="s">
        <v>91</v>
      </c>
      <c r="R54" s="63">
        <f t="shared" si="13"/>
        <v>6.11</v>
      </c>
      <c r="S54" s="64">
        <f t="shared" si="14"/>
        <v>5.7</v>
      </c>
      <c r="T54" s="64">
        <f t="shared" si="15"/>
        <v>6.54</v>
      </c>
      <c r="U54" s="73"/>
      <c r="V54" s="43"/>
      <c r="W54" s="43"/>
      <c r="X54" s="43"/>
      <c r="Y54" s="43"/>
      <c r="Z54" s="43"/>
      <c r="AA54" s="43"/>
      <c r="AB54" s="43"/>
      <c r="AC54" s="43"/>
      <c r="BG54" s="65">
        <v>2014</v>
      </c>
      <c r="BH54" s="58" t="s">
        <v>113</v>
      </c>
      <c r="BI54" s="58" t="e">
        <f>IFERROR(VALUE(FIXED(VLOOKUP($BG54&amp;$BG$29&amp;$BG$12&amp;"Maori",ethnicdata,7,FALSE),1)),NA())</f>
        <v>#N/A</v>
      </c>
      <c r="BJ54" s="58" t="e">
        <f>IFERROR(VALUE(FIXED(VLOOKUP($BG54&amp;$BG$29&amp;$BG$12&amp;"nonMaori",ethnicdata,7,FALSE),1)),NA())</f>
        <v>#N/A</v>
      </c>
      <c r="BK54" s="58"/>
      <c r="BM54" s="66" t="e">
        <f t="shared" si="2"/>
        <v>#VALUE!</v>
      </c>
      <c r="BN54" s="66" t="e">
        <f t="shared" si="3"/>
        <v>#VALUE!</v>
      </c>
      <c r="BP54" s="66" t="e">
        <f t="shared" si="4"/>
        <v>#VALUE!</v>
      </c>
      <c r="BQ54" s="66" t="e">
        <f t="shared" si="5"/>
        <v>#VALUE!</v>
      </c>
      <c r="BR54" s="41"/>
      <c r="BS54" s="41"/>
      <c r="BT54" s="65">
        <v>2014</v>
      </c>
      <c r="BU54" s="58" t="s">
        <v>113</v>
      </c>
      <c r="BV54" s="67" t="e">
        <f>IFERROR(VALUE(FIXED(VLOOKUP($BT54&amp;$Q$33&amp;$BG$12&amp;"Maori",ethnicdata,10,FALSE),2)),NA())</f>
        <v>#N/A</v>
      </c>
      <c r="BW54" s="58"/>
      <c r="BX54" s="58"/>
      <c r="BY54" s="41"/>
      <c r="BZ54" s="68" t="e">
        <f t="shared" si="7"/>
        <v>#VALUE!</v>
      </c>
      <c r="CA54" s="68" t="e">
        <f t="shared" si="8"/>
        <v>#VALUE!</v>
      </c>
      <c r="CB54" s="41"/>
      <c r="CC54" s="58">
        <v>1</v>
      </c>
      <c r="CD54" s="41"/>
      <c r="CE54" s="41"/>
      <c r="CF54" s="41"/>
      <c r="CG54" s="41"/>
      <c r="CH54" s="41"/>
    </row>
    <row r="55" spans="2:86" x14ac:dyDescent="0.25">
      <c r="B55" s="43"/>
      <c r="C55" s="43" t="s">
        <v>92</v>
      </c>
      <c r="D55" s="61">
        <f t="shared" si="16"/>
        <v>79.3</v>
      </c>
      <c r="E55" s="62">
        <f t="shared" si="17"/>
        <v>75.2</v>
      </c>
      <c r="F55" s="62">
        <f t="shared" si="9"/>
        <v>83.6</v>
      </c>
      <c r="G55" s="61">
        <f t="shared" si="10"/>
        <v>14.9</v>
      </c>
      <c r="H55" s="62">
        <f t="shared" si="11"/>
        <v>14.4</v>
      </c>
      <c r="I55" s="62">
        <f t="shared" si="12"/>
        <v>15.4</v>
      </c>
      <c r="J55" s="43"/>
      <c r="K55" s="43"/>
      <c r="L55" s="43"/>
      <c r="M55" s="43"/>
      <c r="N55" s="43"/>
      <c r="O55" s="43"/>
      <c r="P55" s="43"/>
      <c r="Q55" s="43" t="s">
        <v>92</v>
      </c>
      <c r="R55" s="63">
        <f t="shared" si="13"/>
        <v>5.33</v>
      </c>
      <c r="S55" s="64">
        <f t="shared" si="14"/>
        <v>4.9800000000000004</v>
      </c>
      <c r="T55" s="64">
        <f t="shared" si="15"/>
        <v>5.71</v>
      </c>
      <c r="U55" s="73"/>
      <c r="V55" s="43"/>
      <c r="W55" s="43"/>
      <c r="X55" s="43"/>
      <c r="Y55" s="43"/>
      <c r="Z55" s="43"/>
      <c r="AA55" s="43"/>
      <c r="AB55" s="43"/>
      <c r="AC55" s="43"/>
      <c r="BG55" s="58"/>
      <c r="BI55" s="58"/>
      <c r="BJ55" s="58"/>
      <c r="BK55" s="58"/>
      <c r="BP55" s="41"/>
      <c r="BQ55" s="41"/>
      <c r="BR55" s="41"/>
      <c r="BS55" s="41"/>
      <c r="BT55" s="74"/>
      <c r="BU55" s="41"/>
      <c r="BV55" s="58"/>
      <c r="BW55" s="58"/>
      <c r="BX55" s="58"/>
      <c r="BY55" s="41"/>
      <c r="BZ55" s="75"/>
      <c r="CA55" s="75"/>
      <c r="CB55" s="41"/>
      <c r="CC55" s="41"/>
      <c r="CD55" s="41"/>
      <c r="CE55" s="41"/>
      <c r="CF55" s="41"/>
      <c r="CG55" s="41"/>
      <c r="CH55" s="41"/>
    </row>
    <row r="56" spans="2:86" x14ac:dyDescent="0.25">
      <c r="B56" s="43"/>
      <c r="C56" s="43" t="s">
        <v>93</v>
      </c>
      <c r="D56" s="61" t="str">
        <f>IFERROR(VALUE(FIXED(VLOOKUP($BG52&amp;$BG$29&amp;$BG$12&amp;"Maori",ethnicdata,7,FALSE),1)),"N/A")</f>
        <v>N/A</v>
      </c>
      <c r="E56" s="62" t="str">
        <f t="shared" si="17"/>
        <v>N/A</v>
      </c>
      <c r="F56" s="62" t="str">
        <f t="shared" si="9"/>
        <v>N/A</v>
      </c>
      <c r="G56" s="61" t="str">
        <f>IFERROR(VALUE(FIXED(VLOOKUP($BG52&amp;$BG$29&amp;$BG$12&amp;"nonMaori",ethnicdata,7,FALSE),1)),"N/A")</f>
        <v>N/A</v>
      </c>
      <c r="H56" s="62" t="str">
        <f t="shared" si="11"/>
        <v>N/A</v>
      </c>
      <c r="I56" s="62" t="str">
        <f t="shared" si="12"/>
        <v>N/A</v>
      </c>
      <c r="J56" s="43"/>
      <c r="K56" s="43"/>
      <c r="L56" s="43"/>
      <c r="M56" s="43"/>
      <c r="N56" s="43"/>
      <c r="O56" s="43"/>
      <c r="P56" s="43"/>
      <c r="Q56" s="43" t="s">
        <v>93</v>
      </c>
      <c r="R56" s="63" t="str">
        <f t="shared" si="13"/>
        <v>N/A</v>
      </c>
      <c r="S56" s="64" t="str">
        <f t="shared" si="14"/>
        <v>N/A</v>
      </c>
      <c r="T56" s="64" t="str">
        <f t="shared" si="15"/>
        <v>N/A</v>
      </c>
      <c r="U56" s="73"/>
      <c r="V56" s="43"/>
      <c r="W56" s="43"/>
      <c r="X56" s="43"/>
      <c r="Y56" s="43"/>
      <c r="Z56" s="43"/>
      <c r="AA56" s="43"/>
      <c r="AB56" s="43"/>
      <c r="AC56" s="43"/>
      <c r="BF56" s="41" t="s">
        <v>6</v>
      </c>
      <c r="BG56" s="58">
        <v>1991</v>
      </c>
      <c r="BH56" s="41" t="s">
        <v>107</v>
      </c>
      <c r="BI56" s="58" t="str">
        <f t="shared" ref="BI56:BI76" si="18">IFERROR(VALUE(FIXED(VLOOKUP($BG56&amp;$BG$29&amp;$BI$12&amp;"Maori",ethnicdata,7,FALSE),1)),"N/A")</f>
        <v>N/A</v>
      </c>
      <c r="BJ56" s="58" t="str">
        <f t="shared" ref="BJ56:BJ76" si="19">IFERROR(VALUE(FIXED(VLOOKUP($BG56&amp;$BG$29&amp;$BI$12&amp;"nonMaori",ethnicdata,7,FALSE),1)),"N/A")</f>
        <v>N/A</v>
      </c>
      <c r="BK56" s="58"/>
      <c r="BP56" s="41"/>
      <c r="BQ56" s="41"/>
      <c r="BR56" s="41"/>
      <c r="BS56" s="41" t="s">
        <v>6</v>
      </c>
      <c r="BT56" s="58">
        <v>1991</v>
      </c>
      <c r="BU56" s="58" t="s">
        <v>107</v>
      </c>
      <c r="BV56" s="67" t="str">
        <f t="shared" ref="BV56:BV76" si="20">IFERROR(VALUE(FIXED(VLOOKUP($BT56&amp;$Q$33&amp;$BI$12&amp;"Maori",ethnicdata,10,FALSE),2)),"N/A")</f>
        <v>N/A</v>
      </c>
      <c r="BW56" s="58"/>
      <c r="BX56" s="58"/>
      <c r="BY56" s="41"/>
      <c r="BZ56" s="41"/>
      <c r="CA56" s="41"/>
      <c r="CB56" s="41"/>
      <c r="CC56" s="41"/>
      <c r="CD56" s="41"/>
      <c r="CE56" s="41"/>
      <c r="CF56" s="41"/>
      <c r="CG56" s="41"/>
      <c r="CH56" s="41"/>
    </row>
    <row r="57" spans="2:86" x14ac:dyDescent="0.25">
      <c r="B57" s="43"/>
      <c r="C57" s="43" t="s">
        <v>112</v>
      </c>
      <c r="D57" s="61" t="str">
        <f>IFERROR(VALUE(FIXED(VLOOKUP($BG53&amp;$BG$29&amp;$BG$12&amp;"Maori",ethnicdata,7,FALSE),1)),"N/A")</f>
        <v>N/A</v>
      </c>
      <c r="E57" s="62" t="str">
        <f t="shared" si="17"/>
        <v>N/A</v>
      </c>
      <c r="F57" s="62" t="str">
        <f t="shared" si="9"/>
        <v>N/A</v>
      </c>
      <c r="G57" s="61" t="str">
        <f>IFERROR(VALUE(FIXED(VLOOKUP($BG53&amp;$BG$29&amp;$BG$12&amp;"nonMaori",ethnicdata,7,FALSE),1)),"N/A")</f>
        <v>N/A</v>
      </c>
      <c r="H57" s="62" t="str">
        <f t="shared" si="11"/>
        <v>N/A</v>
      </c>
      <c r="I57" s="62" t="str">
        <f t="shared" si="12"/>
        <v>N/A</v>
      </c>
      <c r="J57" s="43"/>
      <c r="K57" s="43"/>
      <c r="L57" s="43"/>
      <c r="M57" s="43"/>
      <c r="N57" s="43"/>
      <c r="O57" s="43"/>
      <c r="P57" s="43"/>
      <c r="Q57" s="43" t="s">
        <v>112</v>
      </c>
      <c r="R57" s="63" t="str">
        <f t="shared" si="13"/>
        <v>N/A</v>
      </c>
      <c r="S57" s="64" t="str">
        <f t="shared" si="14"/>
        <v>N/A</v>
      </c>
      <c r="T57" s="64" t="str">
        <f t="shared" si="15"/>
        <v>N/A</v>
      </c>
      <c r="U57" s="73"/>
      <c r="V57" s="43"/>
      <c r="W57" s="43"/>
      <c r="X57" s="43"/>
      <c r="Y57" s="43"/>
      <c r="Z57" s="43"/>
      <c r="AA57" s="43"/>
      <c r="AB57" s="43"/>
      <c r="AC57" s="43"/>
      <c r="BG57" s="58">
        <v>1992</v>
      </c>
      <c r="BH57" s="41" t="s">
        <v>108</v>
      </c>
      <c r="BI57" s="58" t="str">
        <f t="shared" si="18"/>
        <v>N/A</v>
      </c>
      <c r="BJ57" s="58" t="str">
        <f t="shared" si="19"/>
        <v>N/A</v>
      </c>
      <c r="BK57" s="58"/>
      <c r="BP57" s="41"/>
      <c r="BQ57" s="41"/>
      <c r="BR57" s="41"/>
      <c r="BS57" s="41"/>
      <c r="BT57" s="58">
        <v>1992</v>
      </c>
      <c r="BU57" s="41" t="s">
        <v>108</v>
      </c>
      <c r="BV57" s="67" t="str">
        <f t="shared" si="20"/>
        <v>N/A</v>
      </c>
      <c r="BW57" s="58"/>
      <c r="BX57" s="58"/>
      <c r="BY57" s="41"/>
      <c r="BZ57" s="41"/>
      <c r="CA57" s="41"/>
      <c r="CB57" s="41"/>
      <c r="CC57" s="41"/>
      <c r="CD57" s="41"/>
      <c r="CE57" s="41"/>
      <c r="CF57" s="41"/>
      <c r="CG57" s="41"/>
      <c r="CH57" s="41"/>
    </row>
    <row r="58" spans="2:86" x14ac:dyDescent="0.25">
      <c r="B58" s="43"/>
      <c r="C58" s="76" t="s">
        <v>113</v>
      </c>
      <c r="D58" s="77" t="str">
        <f>IFERROR(VALUE(FIXED(VLOOKUP($BG54&amp;$BG$29&amp;$BG$12&amp;"Maori",ethnicdata,7,FALSE),1)),"N/A")</f>
        <v>N/A</v>
      </c>
      <c r="E58" s="78" t="str">
        <f t="shared" si="17"/>
        <v>N/A</v>
      </c>
      <c r="F58" s="78" t="str">
        <f t="shared" si="9"/>
        <v>N/A</v>
      </c>
      <c r="G58" s="77" t="str">
        <f>IFERROR(VALUE(FIXED(VLOOKUP($BG54&amp;$BG$29&amp;$BG$12&amp;"nonMaori",ethnicdata,7,FALSE),1)),"N/A")</f>
        <v>N/A</v>
      </c>
      <c r="H58" s="78" t="str">
        <f t="shared" si="11"/>
        <v>N/A</v>
      </c>
      <c r="I58" s="78" t="str">
        <f t="shared" si="12"/>
        <v>N/A</v>
      </c>
      <c r="J58" s="43"/>
      <c r="K58" s="43"/>
      <c r="L58" s="43"/>
      <c r="M58" s="43"/>
      <c r="N58" s="43"/>
      <c r="O58" s="43"/>
      <c r="P58" s="43"/>
      <c r="Q58" s="76" t="s">
        <v>113</v>
      </c>
      <c r="R58" s="79" t="str">
        <f t="shared" si="13"/>
        <v>N/A</v>
      </c>
      <c r="S58" s="80" t="str">
        <f t="shared" si="14"/>
        <v>N/A</v>
      </c>
      <c r="T58" s="80" t="str">
        <f t="shared" si="15"/>
        <v>N/A</v>
      </c>
      <c r="U58" s="73"/>
      <c r="V58" s="43"/>
      <c r="W58" s="43"/>
      <c r="X58" s="43"/>
      <c r="Y58" s="43"/>
      <c r="Z58" s="43"/>
      <c r="AA58" s="43"/>
      <c r="AB58" s="43"/>
      <c r="AC58" s="43"/>
      <c r="BG58" s="65">
        <v>1993</v>
      </c>
      <c r="BH58" s="41" t="s">
        <v>109</v>
      </c>
      <c r="BI58" s="58" t="str">
        <f t="shared" si="18"/>
        <v>N/A</v>
      </c>
      <c r="BJ58" s="58" t="str">
        <f t="shared" si="19"/>
        <v>N/A</v>
      </c>
      <c r="BK58" s="58"/>
      <c r="BP58" s="41"/>
      <c r="BQ58" s="41"/>
      <c r="BR58" s="41"/>
      <c r="BS58" s="41"/>
      <c r="BT58" s="65">
        <v>1993</v>
      </c>
      <c r="BU58" s="65" t="s">
        <v>109</v>
      </c>
      <c r="BV58" s="67" t="str">
        <f t="shared" si="20"/>
        <v>N/A</v>
      </c>
      <c r="BW58" s="58"/>
      <c r="BX58" s="58"/>
      <c r="BY58" s="41"/>
      <c r="BZ58" s="41"/>
      <c r="CA58" s="41"/>
      <c r="CB58" s="41"/>
      <c r="CC58" s="41"/>
      <c r="CD58" s="41"/>
      <c r="CE58" s="41"/>
      <c r="CF58" s="41"/>
      <c r="CG58" s="41"/>
      <c r="CH58" s="41"/>
    </row>
    <row r="59" spans="2:86" x14ac:dyDescent="0.25">
      <c r="B59" s="43"/>
      <c r="C59" s="48"/>
      <c r="D59" s="48"/>
      <c r="E59" s="48"/>
      <c r="F59" s="48"/>
      <c r="G59" s="48"/>
      <c r="H59" s="48"/>
      <c r="I59" s="48"/>
      <c r="J59" s="48"/>
      <c r="K59" s="48"/>
      <c r="L59" s="48"/>
      <c r="M59" s="48"/>
      <c r="N59" s="48"/>
      <c r="O59" s="48"/>
      <c r="P59" s="48"/>
      <c r="Q59" s="48"/>
      <c r="R59" s="48"/>
      <c r="S59" s="48"/>
      <c r="T59" s="43"/>
      <c r="U59" s="43"/>
      <c r="V59" s="43"/>
      <c r="W59" s="43"/>
      <c r="X59" s="43"/>
      <c r="Y59" s="43"/>
      <c r="Z59" s="43"/>
      <c r="AA59" s="43"/>
      <c r="AB59" s="43"/>
      <c r="AC59" s="43"/>
      <c r="BG59" s="65">
        <v>1994</v>
      </c>
      <c r="BH59" s="65" t="s">
        <v>110</v>
      </c>
      <c r="BI59" s="58" t="str">
        <f t="shared" si="18"/>
        <v>N/A</v>
      </c>
      <c r="BJ59" s="58" t="str">
        <f t="shared" si="19"/>
        <v>N/A</v>
      </c>
      <c r="BK59" s="58"/>
      <c r="BP59" s="41"/>
      <c r="BQ59" s="41"/>
      <c r="BR59" s="41"/>
      <c r="BS59" s="41"/>
      <c r="BT59" s="65">
        <v>1994</v>
      </c>
      <c r="BU59" s="41" t="s">
        <v>110</v>
      </c>
      <c r="BV59" s="67" t="str">
        <f t="shared" si="20"/>
        <v>N/A</v>
      </c>
      <c r="BW59" s="58"/>
      <c r="BX59" s="58"/>
      <c r="BY59" s="41"/>
      <c r="BZ59" s="41"/>
      <c r="CA59" s="41"/>
      <c r="CB59" s="41"/>
      <c r="CC59" s="41"/>
      <c r="CD59" s="41"/>
      <c r="CE59" s="41"/>
      <c r="CF59" s="41"/>
      <c r="CG59" s="41"/>
      <c r="CH59" s="41"/>
    </row>
    <row r="60" spans="2:86" x14ac:dyDescent="0.25">
      <c r="B60" s="43"/>
      <c r="C60" s="48" t="s">
        <v>23</v>
      </c>
      <c r="D60" s="48"/>
      <c r="E60" s="48"/>
      <c r="F60" s="48"/>
      <c r="G60" s="48"/>
      <c r="H60" s="48"/>
      <c r="I60" s="48"/>
      <c r="J60" s="48"/>
      <c r="K60" s="48"/>
      <c r="L60" s="48"/>
      <c r="M60" s="48"/>
      <c r="N60" s="48"/>
      <c r="O60" s="48"/>
      <c r="P60" s="48"/>
      <c r="Q60" s="48" t="s">
        <v>23</v>
      </c>
      <c r="R60" s="48"/>
      <c r="S60" s="48"/>
      <c r="T60" s="43"/>
      <c r="U60" s="43"/>
      <c r="V60" s="43"/>
      <c r="W60" s="43"/>
      <c r="X60" s="43"/>
      <c r="Y60" s="43"/>
      <c r="Z60" s="43"/>
      <c r="AA60" s="43"/>
      <c r="AB60" s="43"/>
      <c r="AC60" s="43"/>
      <c r="BG60" s="65">
        <v>1995</v>
      </c>
      <c r="BH60" s="41" t="s">
        <v>111</v>
      </c>
      <c r="BI60" s="58" t="str">
        <f t="shared" si="18"/>
        <v>N/A</v>
      </c>
      <c r="BJ60" s="58" t="str">
        <f t="shared" si="19"/>
        <v>N/A</v>
      </c>
      <c r="BK60" s="58"/>
      <c r="BP60" s="41"/>
      <c r="BQ60" s="41"/>
      <c r="BR60" s="41"/>
      <c r="BS60" s="41"/>
      <c r="BT60" s="65">
        <v>1995</v>
      </c>
      <c r="BU60" s="41" t="s">
        <v>111</v>
      </c>
      <c r="BV60" s="67" t="str">
        <f t="shared" si="20"/>
        <v>N/A</v>
      </c>
      <c r="BW60" s="58"/>
      <c r="BX60" s="58"/>
      <c r="BY60" s="41"/>
      <c r="BZ60" s="41"/>
      <c r="CA60" s="41"/>
      <c r="CB60" s="41"/>
      <c r="CC60" s="41"/>
      <c r="CD60" s="41"/>
      <c r="CE60" s="41"/>
      <c r="CF60" s="41"/>
      <c r="CG60" s="41"/>
      <c r="CH60" s="41"/>
    </row>
    <row r="61" spans="2:86" x14ac:dyDescent="0.25">
      <c r="B61" s="43"/>
      <c r="C61" s="48" t="s">
        <v>121</v>
      </c>
      <c r="D61" s="43"/>
      <c r="E61" s="43"/>
      <c r="F61" s="43"/>
      <c r="G61" s="43"/>
      <c r="H61" s="43"/>
      <c r="I61" s="43"/>
      <c r="J61" s="43"/>
      <c r="K61" s="43"/>
      <c r="L61" s="43"/>
      <c r="M61" s="43"/>
      <c r="N61" s="43"/>
      <c r="O61" s="43"/>
      <c r="P61" s="43"/>
      <c r="Q61" s="48" t="s">
        <v>36</v>
      </c>
      <c r="R61" s="43"/>
      <c r="S61" s="48"/>
      <c r="T61" s="43"/>
      <c r="U61" s="43"/>
      <c r="V61" s="43"/>
      <c r="W61" s="43"/>
      <c r="X61" s="43"/>
      <c r="Y61" s="43"/>
      <c r="Z61" s="43"/>
      <c r="AA61" s="43"/>
      <c r="AB61" s="43"/>
      <c r="AC61" s="43"/>
      <c r="BG61" s="65">
        <v>1996</v>
      </c>
      <c r="BH61" s="58" t="s">
        <v>77</v>
      </c>
      <c r="BI61" s="58">
        <f t="shared" si="18"/>
        <v>74.099999999999994</v>
      </c>
      <c r="BJ61" s="58">
        <f t="shared" si="19"/>
        <v>8.4</v>
      </c>
      <c r="BK61" s="58"/>
      <c r="BP61" s="41"/>
      <c r="BQ61" s="41"/>
      <c r="BR61" s="41"/>
      <c r="BS61" s="41"/>
      <c r="BT61" s="65">
        <v>1996</v>
      </c>
      <c r="BU61" s="41" t="s">
        <v>77</v>
      </c>
      <c r="BV61" s="67">
        <f t="shared" si="20"/>
        <v>8.83</v>
      </c>
      <c r="BW61" s="58"/>
      <c r="BX61" s="58"/>
      <c r="BY61" s="41"/>
      <c r="BZ61" s="41"/>
      <c r="CA61" s="41"/>
      <c r="CB61" s="41"/>
      <c r="CC61" s="41"/>
      <c r="CD61" s="41"/>
      <c r="CE61" s="41"/>
      <c r="CF61" s="41"/>
      <c r="CG61" s="41"/>
      <c r="CH61" s="41"/>
    </row>
    <row r="62" spans="2:86" x14ac:dyDescent="0.25">
      <c r="B62" s="48"/>
      <c r="C62" s="48" t="s">
        <v>24</v>
      </c>
      <c r="D62" s="43"/>
      <c r="E62" s="43"/>
      <c r="F62" s="43"/>
      <c r="G62" s="43"/>
      <c r="H62" s="43"/>
      <c r="I62" s="48"/>
      <c r="J62" s="48"/>
      <c r="K62" s="48"/>
      <c r="L62" s="48"/>
      <c r="M62" s="48"/>
      <c r="N62" s="48"/>
      <c r="O62" s="48"/>
      <c r="P62" s="48"/>
      <c r="Q62" s="48" t="s">
        <v>24</v>
      </c>
      <c r="R62" s="81"/>
      <c r="S62" s="81"/>
      <c r="T62" s="43"/>
      <c r="U62" s="43"/>
      <c r="V62" s="43"/>
      <c r="W62" s="43"/>
      <c r="X62" s="43"/>
      <c r="Y62" s="43"/>
      <c r="Z62" s="43"/>
      <c r="AA62" s="43"/>
      <c r="AB62" s="43"/>
      <c r="AC62" s="43"/>
      <c r="BG62" s="65">
        <v>1997</v>
      </c>
      <c r="BH62" s="41" t="s">
        <v>78</v>
      </c>
      <c r="BI62" s="58">
        <f t="shared" si="18"/>
        <v>77.3</v>
      </c>
      <c r="BJ62" s="58">
        <f t="shared" si="19"/>
        <v>7.9</v>
      </c>
      <c r="BK62" s="58"/>
      <c r="BP62" s="41"/>
      <c r="BQ62" s="41"/>
      <c r="BR62" s="41"/>
      <c r="BS62" s="41"/>
      <c r="BT62" s="65">
        <v>1997</v>
      </c>
      <c r="BU62" s="41" t="s">
        <v>78</v>
      </c>
      <c r="BV62" s="67">
        <f t="shared" si="20"/>
        <v>9.76</v>
      </c>
      <c r="BW62" s="58"/>
      <c r="BX62" s="58"/>
      <c r="BY62" s="41"/>
      <c r="BZ62" s="41"/>
      <c r="CA62" s="41"/>
      <c r="CB62" s="41"/>
      <c r="CC62" s="41"/>
      <c r="CD62" s="41"/>
      <c r="CE62" s="41"/>
      <c r="CF62" s="41"/>
      <c r="CG62" s="41"/>
      <c r="CH62" s="41"/>
    </row>
    <row r="63" spans="2:86" x14ac:dyDescent="0.25">
      <c r="B63" s="43"/>
      <c r="C63" s="48" t="s">
        <v>25</v>
      </c>
      <c r="D63" s="48"/>
      <c r="E63" s="48"/>
      <c r="F63" s="48"/>
      <c r="G63" s="48"/>
      <c r="H63" s="48"/>
      <c r="I63" s="43"/>
      <c r="J63" s="48"/>
      <c r="K63" s="48"/>
      <c r="L63" s="48"/>
      <c r="M63" s="48"/>
      <c r="N63" s="48"/>
      <c r="O63" s="48"/>
      <c r="P63" s="48"/>
      <c r="Q63" s="48" t="s">
        <v>25</v>
      </c>
      <c r="R63" s="43"/>
      <c r="S63" s="81"/>
      <c r="T63" s="43"/>
      <c r="U63" s="43"/>
      <c r="V63" s="43"/>
      <c r="W63" s="43"/>
      <c r="X63" s="43"/>
      <c r="Y63" s="43"/>
      <c r="Z63" s="43"/>
      <c r="AA63" s="43"/>
      <c r="AB63" s="43"/>
      <c r="AC63" s="43"/>
      <c r="BG63" s="65">
        <v>1998</v>
      </c>
      <c r="BH63" s="65" t="s">
        <v>79</v>
      </c>
      <c r="BI63" s="58">
        <f t="shared" si="18"/>
        <v>62.2</v>
      </c>
      <c r="BJ63" s="58">
        <f t="shared" si="19"/>
        <v>6.2</v>
      </c>
      <c r="BK63" s="58"/>
      <c r="BP63" s="41"/>
      <c r="BQ63" s="41"/>
      <c r="BR63" s="41"/>
      <c r="BS63" s="41"/>
      <c r="BT63" s="65">
        <v>1998</v>
      </c>
      <c r="BU63" s="41" t="s">
        <v>79</v>
      </c>
      <c r="BV63" s="67">
        <f t="shared" si="20"/>
        <v>10.01</v>
      </c>
      <c r="BW63" s="58"/>
      <c r="BX63" s="58"/>
      <c r="BY63" s="41"/>
      <c r="BZ63" s="41"/>
      <c r="CA63" s="41"/>
      <c r="CB63" s="41"/>
      <c r="CC63" s="41"/>
      <c r="CD63" s="41"/>
      <c r="CE63" s="41"/>
      <c r="CF63" s="41"/>
      <c r="CG63" s="41"/>
      <c r="CH63" s="41"/>
    </row>
    <row r="64" spans="2:86" x14ac:dyDescent="0.25">
      <c r="B64" s="48"/>
      <c r="C64" s="48" t="s">
        <v>124</v>
      </c>
      <c r="D64" s="48"/>
      <c r="E64" s="48"/>
      <c r="F64" s="48"/>
      <c r="G64" s="48"/>
      <c r="H64" s="48"/>
      <c r="I64" s="48"/>
      <c r="J64" s="43"/>
      <c r="K64" s="43"/>
      <c r="L64" s="43"/>
      <c r="M64" s="43"/>
      <c r="N64" s="43"/>
      <c r="O64" s="43"/>
      <c r="P64" s="43"/>
      <c r="Q64" s="48" t="s">
        <v>37</v>
      </c>
      <c r="R64" s="43"/>
      <c r="S64" s="43"/>
      <c r="T64" s="43"/>
      <c r="U64" s="43"/>
      <c r="V64" s="43"/>
      <c r="W64" s="43"/>
      <c r="X64" s="43"/>
      <c r="Y64" s="43"/>
      <c r="Z64" s="43"/>
      <c r="AA64" s="43"/>
      <c r="AB64" s="43"/>
      <c r="AC64" s="43"/>
      <c r="BG64" s="65">
        <v>1999</v>
      </c>
      <c r="BH64" s="41" t="s">
        <v>80</v>
      </c>
      <c r="BI64" s="58">
        <f t="shared" si="18"/>
        <v>57.7</v>
      </c>
      <c r="BJ64" s="58">
        <f t="shared" si="19"/>
        <v>5.7</v>
      </c>
      <c r="BK64" s="58"/>
      <c r="BP64" s="41"/>
      <c r="BQ64" s="41"/>
      <c r="BR64" s="41"/>
      <c r="BS64" s="41"/>
      <c r="BT64" s="65">
        <v>1999</v>
      </c>
      <c r="BU64" s="41" t="s">
        <v>80</v>
      </c>
      <c r="BV64" s="67">
        <f t="shared" si="20"/>
        <v>10.029999999999999</v>
      </c>
      <c r="BW64" s="58"/>
      <c r="BX64" s="58"/>
      <c r="BY64" s="41"/>
      <c r="BZ64" s="41"/>
      <c r="CA64" s="41"/>
      <c r="CB64" s="41"/>
      <c r="CC64" s="41"/>
      <c r="CD64" s="41"/>
      <c r="CE64" s="41"/>
      <c r="CF64" s="41"/>
      <c r="CG64" s="41"/>
      <c r="CH64" s="41"/>
    </row>
    <row r="65" spans="2:86" x14ac:dyDescent="0.25">
      <c r="B65" s="48"/>
      <c r="C65" s="48"/>
      <c r="D65" s="48"/>
      <c r="E65" s="48"/>
      <c r="F65" s="48"/>
      <c r="G65" s="48"/>
      <c r="H65" s="48"/>
      <c r="I65" s="48"/>
      <c r="J65" s="43"/>
      <c r="K65" s="43"/>
      <c r="L65" s="43"/>
      <c r="M65" s="43"/>
      <c r="N65" s="43"/>
      <c r="O65" s="43"/>
      <c r="P65" s="43"/>
      <c r="Q65" s="43"/>
      <c r="R65" s="43"/>
      <c r="S65" s="43"/>
      <c r="T65" s="43"/>
      <c r="U65" s="43"/>
      <c r="V65" s="43"/>
      <c r="W65" s="43"/>
      <c r="X65" s="43"/>
      <c r="Y65" s="43"/>
      <c r="Z65" s="43"/>
      <c r="AA65" s="43"/>
      <c r="AB65" s="43"/>
      <c r="AC65" s="43"/>
      <c r="BG65" s="65">
        <v>2000</v>
      </c>
      <c r="BH65" s="58" t="s">
        <v>81</v>
      </c>
      <c r="BI65" s="58">
        <f t="shared" si="18"/>
        <v>63.6</v>
      </c>
      <c r="BJ65" s="58">
        <f t="shared" si="19"/>
        <v>7.4</v>
      </c>
      <c r="BK65" s="58"/>
      <c r="BP65" s="41"/>
      <c r="BQ65" s="41"/>
      <c r="BR65" s="41"/>
      <c r="BS65" s="41"/>
      <c r="BT65" s="65">
        <v>2000</v>
      </c>
      <c r="BU65" s="58" t="s">
        <v>81</v>
      </c>
      <c r="BV65" s="67">
        <f t="shared" si="20"/>
        <v>8.57</v>
      </c>
      <c r="BW65" s="58"/>
      <c r="BX65" s="58"/>
      <c r="BY65" s="41"/>
      <c r="BZ65" s="41"/>
      <c r="CA65" s="41"/>
      <c r="CB65" s="41"/>
      <c r="CC65" s="41"/>
      <c r="CD65" s="41"/>
      <c r="CE65" s="41"/>
      <c r="CF65" s="41"/>
      <c r="CG65" s="41"/>
      <c r="CH65" s="41"/>
    </row>
    <row r="66" spans="2:86" x14ac:dyDescent="0.25">
      <c r="B66" s="43"/>
      <c r="C66" s="48" t="s">
        <v>22</v>
      </c>
      <c r="D66" s="43"/>
      <c r="E66" s="43"/>
      <c r="F66" s="43"/>
      <c r="G66" s="43"/>
      <c r="H66" s="43"/>
      <c r="I66" s="43"/>
      <c r="J66" s="43"/>
      <c r="K66" s="43"/>
      <c r="L66" s="43"/>
      <c r="M66" s="43"/>
      <c r="N66" s="43"/>
      <c r="O66" s="43"/>
      <c r="P66" s="43"/>
      <c r="Q66" s="48" t="s">
        <v>22</v>
      </c>
      <c r="R66" s="81"/>
      <c r="S66" s="81"/>
      <c r="T66" s="43"/>
      <c r="U66" s="43"/>
      <c r="V66" s="43"/>
      <c r="W66" s="43"/>
      <c r="X66" s="43"/>
      <c r="Y66" s="43"/>
      <c r="Z66" s="43"/>
      <c r="AA66" s="43"/>
      <c r="AB66" s="43"/>
      <c r="AC66" s="43"/>
      <c r="BG66" s="65">
        <v>2001</v>
      </c>
      <c r="BH66" s="41" t="s">
        <v>82</v>
      </c>
      <c r="BI66" s="58">
        <f t="shared" si="18"/>
        <v>77.900000000000006</v>
      </c>
      <c r="BJ66" s="58">
        <f t="shared" si="19"/>
        <v>9.8000000000000007</v>
      </c>
      <c r="BK66" s="58"/>
      <c r="BP66" s="41"/>
      <c r="BQ66" s="41"/>
      <c r="BR66" s="41"/>
      <c r="BS66" s="41"/>
      <c r="BT66" s="65">
        <v>2001</v>
      </c>
      <c r="BU66" s="41" t="s">
        <v>82</v>
      </c>
      <c r="BV66" s="67">
        <f t="shared" si="20"/>
        <v>7.94</v>
      </c>
      <c r="BW66" s="58"/>
      <c r="BX66" s="58"/>
      <c r="BY66" s="41"/>
      <c r="BZ66" s="41"/>
      <c r="CA66" s="41"/>
      <c r="CB66" s="41"/>
      <c r="CC66" s="41"/>
      <c r="CD66" s="41"/>
      <c r="CE66" s="41"/>
      <c r="CF66" s="41"/>
      <c r="CG66" s="41"/>
      <c r="CH66" s="41"/>
    </row>
    <row r="67" spans="2:86" x14ac:dyDescent="0.25">
      <c r="B67" s="43"/>
      <c r="C67" s="48" t="s">
        <v>122</v>
      </c>
      <c r="D67" s="48"/>
      <c r="E67" s="48"/>
      <c r="F67" s="48"/>
      <c r="G67" s="48"/>
      <c r="H67" s="48"/>
      <c r="I67" s="43"/>
      <c r="J67" s="43"/>
      <c r="K67" s="43"/>
      <c r="L67" s="43"/>
      <c r="M67" s="43"/>
      <c r="N67" s="43"/>
      <c r="O67" s="43"/>
      <c r="P67" s="43"/>
      <c r="Q67" s="48" t="s">
        <v>122</v>
      </c>
      <c r="R67" s="81"/>
      <c r="S67" s="81"/>
      <c r="T67" s="43"/>
      <c r="U67" s="43"/>
      <c r="V67" s="43"/>
      <c r="W67" s="43"/>
      <c r="X67" s="43"/>
      <c r="Y67" s="43"/>
      <c r="Z67" s="43"/>
      <c r="AA67" s="43"/>
      <c r="AB67" s="43"/>
      <c r="AC67" s="43"/>
      <c r="BG67" s="65">
        <v>2002</v>
      </c>
      <c r="BH67" s="41" t="s">
        <v>83</v>
      </c>
      <c r="BI67" s="58">
        <f t="shared" si="18"/>
        <v>81.400000000000006</v>
      </c>
      <c r="BJ67" s="58">
        <f t="shared" si="19"/>
        <v>10.5</v>
      </c>
      <c r="BP67" s="41"/>
      <c r="BQ67" s="41"/>
      <c r="BR67" s="41"/>
      <c r="BS67" s="41"/>
      <c r="BT67" s="65">
        <v>2002</v>
      </c>
      <c r="BU67" s="65" t="s">
        <v>83</v>
      </c>
      <c r="BV67" s="67">
        <f t="shared" si="20"/>
        <v>7.74</v>
      </c>
      <c r="BW67" s="41"/>
      <c r="BX67" s="41"/>
      <c r="BY67" s="41"/>
      <c r="BZ67" s="41"/>
      <c r="CA67" s="41"/>
      <c r="CB67" s="41"/>
      <c r="CC67" s="41"/>
      <c r="CD67" s="41"/>
      <c r="CE67" s="41"/>
      <c r="CF67" s="41"/>
      <c r="CG67" s="41"/>
      <c r="CH67" s="41"/>
    </row>
    <row r="68" spans="2:86" x14ac:dyDescent="0.25">
      <c r="B68" s="43"/>
      <c r="C68" s="48"/>
      <c r="D68" s="43"/>
      <c r="E68" s="43"/>
      <c r="F68" s="43"/>
      <c r="G68" s="43"/>
      <c r="H68" s="43"/>
      <c r="I68" s="43"/>
      <c r="J68" s="43"/>
      <c r="K68" s="43"/>
      <c r="L68" s="43"/>
      <c r="M68" s="43"/>
      <c r="N68" s="43"/>
      <c r="O68" s="43"/>
      <c r="P68" s="43"/>
      <c r="Q68" s="81"/>
      <c r="R68" s="81"/>
      <c r="S68" s="81"/>
      <c r="T68" s="43"/>
      <c r="U68" s="43"/>
      <c r="V68" s="43"/>
      <c r="W68" s="43"/>
      <c r="X68" s="43"/>
      <c r="Y68" s="43"/>
      <c r="Z68" s="43"/>
      <c r="AA68" s="43"/>
      <c r="AB68" s="43"/>
      <c r="AC68" s="43"/>
      <c r="BG68" s="65">
        <v>2003</v>
      </c>
      <c r="BH68" s="41" t="s">
        <v>84</v>
      </c>
      <c r="BI68" s="58">
        <f t="shared" si="18"/>
        <v>85.2</v>
      </c>
      <c r="BJ68" s="58">
        <f t="shared" si="19"/>
        <v>10.199999999999999</v>
      </c>
      <c r="BK68" s="58"/>
      <c r="BP68" s="41"/>
      <c r="BQ68" s="41"/>
      <c r="BR68" s="41"/>
      <c r="BS68" s="41"/>
      <c r="BT68" s="65">
        <v>2003</v>
      </c>
      <c r="BU68" s="41" t="s">
        <v>84</v>
      </c>
      <c r="BV68" s="67">
        <f t="shared" si="20"/>
        <v>8.36</v>
      </c>
      <c r="BW68" s="58"/>
      <c r="BX68" s="58"/>
      <c r="BY68" s="41"/>
      <c r="BZ68" s="41"/>
      <c r="CA68" s="41"/>
      <c r="CB68" s="41"/>
      <c r="CC68" s="41"/>
      <c r="CD68" s="41"/>
      <c r="CE68" s="41"/>
      <c r="CF68" s="41"/>
      <c r="CG68" s="41"/>
      <c r="CH68" s="41"/>
    </row>
    <row r="69" spans="2:86" x14ac:dyDescent="0.25">
      <c r="BG69" s="65">
        <v>2004</v>
      </c>
      <c r="BH69" s="41" t="s">
        <v>85</v>
      </c>
      <c r="BI69" s="58">
        <f t="shared" si="18"/>
        <v>86.2</v>
      </c>
      <c r="BJ69" s="58">
        <f t="shared" si="19"/>
        <v>10.199999999999999</v>
      </c>
      <c r="BK69" s="58"/>
      <c r="BP69" s="41"/>
      <c r="BQ69" s="41"/>
      <c r="BR69" s="41"/>
      <c r="BS69" s="41"/>
      <c r="BT69" s="65">
        <v>2004</v>
      </c>
      <c r="BU69" s="58" t="s">
        <v>85</v>
      </c>
      <c r="BV69" s="67">
        <f t="shared" si="20"/>
        <v>8.44</v>
      </c>
      <c r="BW69" s="58"/>
      <c r="BX69" s="58"/>
      <c r="BY69" s="41"/>
      <c r="BZ69" s="41"/>
      <c r="CA69" s="41"/>
      <c r="CB69" s="41"/>
      <c r="CC69" s="41"/>
      <c r="CD69" s="41"/>
      <c r="CE69" s="41"/>
      <c r="CF69" s="41"/>
      <c r="CG69" s="41"/>
      <c r="CH69" s="41"/>
    </row>
    <row r="70" spans="2:86" x14ac:dyDescent="0.25">
      <c r="BG70" s="65">
        <v>2005</v>
      </c>
      <c r="BH70" s="41" t="s">
        <v>86</v>
      </c>
      <c r="BI70" s="58">
        <f t="shared" si="18"/>
        <v>88.2</v>
      </c>
      <c r="BJ70" s="58">
        <f t="shared" si="19"/>
        <v>10.6</v>
      </c>
      <c r="BK70" s="58"/>
      <c r="BP70" s="41"/>
      <c r="BQ70" s="41"/>
      <c r="BR70" s="41"/>
      <c r="BS70" s="41"/>
      <c r="BT70" s="65">
        <v>2005</v>
      </c>
      <c r="BU70" s="41" t="s">
        <v>86</v>
      </c>
      <c r="BV70" s="67">
        <f t="shared" si="20"/>
        <v>8.31</v>
      </c>
      <c r="BW70" s="58"/>
      <c r="BX70" s="58"/>
      <c r="BY70" s="41"/>
      <c r="BZ70" s="41"/>
      <c r="CA70" s="41"/>
      <c r="CB70" s="41"/>
      <c r="CC70" s="41"/>
      <c r="CD70" s="41"/>
      <c r="CE70" s="41"/>
      <c r="CF70" s="41"/>
      <c r="CG70" s="41"/>
      <c r="CH70" s="41"/>
    </row>
    <row r="71" spans="2:86" x14ac:dyDescent="0.25">
      <c r="BG71" s="65">
        <v>2006</v>
      </c>
      <c r="BH71" s="41" t="s">
        <v>87</v>
      </c>
      <c r="BI71" s="58">
        <f t="shared" si="18"/>
        <v>85.4</v>
      </c>
      <c r="BJ71" s="58">
        <f t="shared" si="19"/>
        <v>10.8</v>
      </c>
      <c r="BK71" s="58"/>
      <c r="BP71" s="41"/>
      <c r="BQ71" s="41"/>
      <c r="BR71" s="41"/>
      <c r="BS71" s="41"/>
      <c r="BT71" s="65">
        <v>2006</v>
      </c>
      <c r="BU71" s="41" t="s">
        <v>87</v>
      </c>
      <c r="BV71" s="67">
        <f t="shared" si="20"/>
        <v>7.91</v>
      </c>
      <c r="BW71" s="58"/>
      <c r="BX71" s="58"/>
      <c r="BY71" s="41"/>
      <c r="BZ71" s="41"/>
      <c r="CA71" s="41"/>
      <c r="CB71" s="41"/>
      <c r="CC71" s="41"/>
      <c r="CD71" s="41"/>
      <c r="CE71" s="41"/>
      <c r="CF71" s="41"/>
      <c r="CG71" s="41"/>
      <c r="CH71" s="41"/>
    </row>
    <row r="72" spans="2:86" x14ac:dyDescent="0.25">
      <c r="BG72" s="65">
        <v>2007</v>
      </c>
      <c r="BH72" s="41" t="s">
        <v>88</v>
      </c>
      <c r="BI72" s="58">
        <f t="shared" si="18"/>
        <v>94.6</v>
      </c>
      <c r="BJ72" s="58">
        <f t="shared" si="19"/>
        <v>11.8</v>
      </c>
      <c r="BK72" s="58"/>
      <c r="BP72" s="41"/>
      <c r="BQ72" s="41"/>
      <c r="BR72" s="41"/>
      <c r="BS72" s="41"/>
      <c r="BT72" s="65">
        <v>2007</v>
      </c>
      <c r="BU72" s="41" t="s">
        <v>88</v>
      </c>
      <c r="BV72" s="67">
        <f t="shared" si="20"/>
        <v>8</v>
      </c>
      <c r="BW72" s="58"/>
      <c r="BX72" s="58"/>
      <c r="BY72" s="41"/>
      <c r="BZ72" s="41"/>
      <c r="CA72" s="41"/>
      <c r="CB72" s="41"/>
      <c r="CC72" s="41"/>
      <c r="CD72" s="41"/>
      <c r="CE72" s="41"/>
      <c r="CF72" s="41"/>
      <c r="CG72" s="41"/>
      <c r="CH72" s="41"/>
    </row>
    <row r="73" spans="2:86" x14ac:dyDescent="0.25">
      <c r="BG73" s="65">
        <v>2008</v>
      </c>
      <c r="BH73" s="41" t="s">
        <v>89</v>
      </c>
      <c r="BI73" s="58">
        <f t="shared" si="18"/>
        <v>103.5</v>
      </c>
      <c r="BJ73" s="58">
        <f t="shared" si="19"/>
        <v>12.6</v>
      </c>
      <c r="BK73" s="58"/>
      <c r="BP73" s="41"/>
      <c r="BQ73" s="41"/>
      <c r="BR73" s="41"/>
      <c r="BS73" s="41"/>
      <c r="BT73" s="65">
        <v>2008</v>
      </c>
      <c r="BU73" s="41" t="s">
        <v>89</v>
      </c>
      <c r="BV73" s="67">
        <f t="shared" si="20"/>
        <v>8.19</v>
      </c>
      <c r="BW73" s="58"/>
      <c r="BX73" s="58"/>
      <c r="BY73" s="41"/>
      <c r="BZ73" s="41"/>
      <c r="CA73" s="41"/>
      <c r="CB73" s="41"/>
      <c r="CC73" s="41"/>
      <c r="CD73" s="41"/>
      <c r="CE73" s="41"/>
      <c r="CF73" s="41"/>
      <c r="CG73" s="41"/>
      <c r="CH73" s="41"/>
    </row>
    <row r="74" spans="2:86" x14ac:dyDescent="0.25">
      <c r="BG74" s="65">
        <v>2009</v>
      </c>
      <c r="BH74" s="41" t="s">
        <v>90</v>
      </c>
      <c r="BI74" s="58">
        <f t="shared" si="18"/>
        <v>106.2</v>
      </c>
      <c r="BJ74" s="58">
        <f t="shared" si="19"/>
        <v>14.3</v>
      </c>
      <c r="BK74" s="58"/>
      <c r="BP74" s="41"/>
      <c r="BQ74" s="41"/>
      <c r="BR74" s="41"/>
      <c r="BS74" s="41"/>
      <c r="BT74" s="65">
        <v>2009</v>
      </c>
      <c r="BU74" s="41" t="s">
        <v>90</v>
      </c>
      <c r="BV74" s="67">
        <f t="shared" si="20"/>
        <v>7.4</v>
      </c>
      <c r="BW74" s="58"/>
      <c r="BX74" s="58"/>
      <c r="BY74" s="41"/>
      <c r="BZ74" s="41"/>
      <c r="CA74" s="41"/>
      <c r="CB74" s="41"/>
      <c r="CC74" s="41"/>
      <c r="CD74" s="41"/>
      <c r="CE74" s="41"/>
      <c r="CF74" s="41"/>
      <c r="CG74" s="41"/>
      <c r="CH74" s="41"/>
    </row>
    <row r="75" spans="2:86" x14ac:dyDescent="0.25">
      <c r="BG75" s="65">
        <v>2010</v>
      </c>
      <c r="BH75" s="58" t="s">
        <v>91</v>
      </c>
      <c r="BI75" s="58">
        <f t="shared" si="18"/>
        <v>104.3</v>
      </c>
      <c r="BJ75" s="58">
        <f t="shared" si="19"/>
        <v>16.100000000000001</v>
      </c>
      <c r="BK75" s="58"/>
      <c r="BP75" s="41"/>
      <c r="BQ75" s="41"/>
      <c r="BR75" s="41"/>
      <c r="BS75" s="41"/>
      <c r="BT75" s="65">
        <v>2010</v>
      </c>
      <c r="BU75" s="41" t="s">
        <v>91</v>
      </c>
      <c r="BV75" s="67">
        <f t="shared" si="20"/>
        <v>6.46</v>
      </c>
      <c r="BW75" s="58"/>
      <c r="BX75" s="58"/>
      <c r="BY75" s="58"/>
      <c r="BZ75" s="41"/>
      <c r="CA75" s="41"/>
      <c r="CB75" s="41"/>
      <c r="CC75" s="41"/>
      <c r="CD75" s="41"/>
      <c r="CE75" s="41"/>
      <c r="CF75" s="41"/>
      <c r="CG75" s="41"/>
      <c r="CH75" s="41"/>
    </row>
    <row r="76" spans="2:86" x14ac:dyDescent="0.25">
      <c r="BG76" s="65">
        <v>2011</v>
      </c>
      <c r="BH76" s="41" t="s">
        <v>92</v>
      </c>
      <c r="BI76" s="58">
        <f t="shared" si="18"/>
        <v>96.4</v>
      </c>
      <c r="BJ76" s="58">
        <f t="shared" si="19"/>
        <v>17.3</v>
      </c>
      <c r="BK76" s="58"/>
      <c r="BP76" s="41"/>
      <c r="BQ76" s="41"/>
      <c r="BR76" s="41"/>
      <c r="BS76" s="41"/>
      <c r="BT76" s="65">
        <v>2011</v>
      </c>
      <c r="BU76" s="41" t="s">
        <v>92</v>
      </c>
      <c r="BV76" s="67">
        <f t="shared" si="20"/>
        <v>5.59</v>
      </c>
      <c r="BW76" s="58"/>
      <c r="BX76" s="58"/>
      <c r="BY76" s="58"/>
      <c r="BZ76" s="41"/>
      <c r="CA76" s="41"/>
      <c r="CB76" s="41"/>
      <c r="CC76" s="41"/>
      <c r="CD76" s="41"/>
      <c r="CE76" s="41"/>
      <c r="CF76" s="41"/>
      <c r="CG76" s="41"/>
      <c r="CH76" s="41"/>
    </row>
    <row r="77" spans="2:86" x14ac:dyDescent="0.25">
      <c r="BG77" s="65">
        <v>2012</v>
      </c>
      <c r="BH77" s="65" t="s">
        <v>93</v>
      </c>
      <c r="BI77" s="58" t="e">
        <f>IFERROR(VALUE(FIXED(VLOOKUP($BG77&amp;$BG$29&amp;$BI$12&amp;"Maori",ethnicdata,7,FALSE),1)),NA())</f>
        <v>#N/A</v>
      </c>
      <c r="BJ77" s="58" t="e">
        <f>IFERROR(VALUE(FIXED(VLOOKUP($BG77&amp;$BG$29&amp;$BI$12&amp;"nonMaori",ethnicdata,7,FALSE),1)),NA())</f>
        <v>#N/A</v>
      </c>
      <c r="BK77" s="58"/>
      <c r="BP77" s="41"/>
      <c r="BQ77" s="41"/>
      <c r="BR77" s="41"/>
      <c r="BS77" s="41"/>
      <c r="BT77" s="65">
        <v>2012</v>
      </c>
      <c r="BU77" s="41" t="s">
        <v>93</v>
      </c>
      <c r="BV77" s="67" t="e">
        <f>IFERROR(VALUE(FIXED(VLOOKUP($BT77&amp;$Q$33&amp;$BI$12&amp;"Maori",ethnicdata,10,FALSE),2)),NA())</f>
        <v>#N/A</v>
      </c>
      <c r="BW77" s="58"/>
      <c r="BX77" s="58"/>
      <c r="BY77" s="58"/>
      <c r="BZ77" s="41"/>
      <c r="CA77" s="41"/>
      <c r="CB77" s="41"/>
      <c r="CC77" s="41"/>
      <c r="CD77" s="41"/>
      <c r="CE77" s="41"/>
      <c r="CF77" s="41"/>
      <c r="CG77" s="41"/>
      <c r="CH77" s="41"/>
    </row>
    <row r="78" spans="2:86" x14ac:dyDescent="0.25">
      <c r="BG78" s="65">
        <v>2013</v>
      </c>
      <c r="BH78" s="41" t="s">
        <v>112</v>
      </c>
      <c r="BI78" s="58" t="e">
        <f>IFERROR(VALUE(FIXED(VLOOKUP($BG78&amp;$BG$29&amp;$BI$12&amp;"Maori",ethnicdata,7,FALSE),1)),NA())</f>
        <v>#N/A</v>
      </c>
      <c r="BJ78" s="58" t="e">
        <f>IFERROR(VALUE(FIXED(VLOOKUP($BG78&amp;$BG$29&amp;$BI$12&amp;"nonMaori",ethnicdata,7,FALSE),1)),NA())</f>
        <v>#N/A</v>
      </c>
      <c r="BK78" s="58"/>
      <c r="BP78" s="41"/>
      <c r="BQ78" s="41"/>
      <c r="BR78" s="41"/>
      <c r="BS78" s="41"/>
      <c r="BT78" s="65">
        <v>2013</v>
      </c>
      <c r="BU78" s="41" t="s">
        <v>112</v>
      </c>
      <c r="BV78" s="67" t="e">
        <f>IFERROR(VALUE(FIXED(VLOOKUP($BT78&amp;$Q$33&amp;$BI$12&amp;"Maori",ethnicdata,10,FALSE),2)),NA())</f>
        <v>#N/A</v>
      </c>
      <c r="BW78" s="58"/>
      <c r="BX78" s="58"/>
      <c r="BY78" s="58"/>
      <c r="BZ78" s="41"/>
      <c r="CA78" s="41"/>
      <c r="CB78" s="41"/>
      <c r="CC78" s="41"/>
      <c r="CD78" s="41"/>
      <c r="CE78" s="41"/>
      <c r="CF78" s="41"/>
      <c r="CG78" s="41"/>
      <c r="CH78" s="41"/>
    </row>
    <row r="79" spans="2:86" x14ac:dyDescent="0.25">
      <c r="BG79" s="65">
        <v>2014</v>
      </c>
      <c r="BH79" s="58" t="s">
        <v>113</v>
      </c>
      <c r="BI79" s="58" t="e">
        <f>IFERROR(VALUE(FIXED(VLOOKUP($BG79&amp;$BG$29&amp;$BI$12&amp;"Maori",ethnicdata,7,FALSE),1)),NA())</f>
        <v>#N/A</v>
      </c>
      <c r="BJ79" s="58" t="e">
        <f>IFERROR(VALUE(FIXED(VLOOKUP($BG79&amp;$BG$29&amp;$BI$12&amp;"nonMaori",ethnicdata,7,FALSE),1)),NA())</f>
        <v>#N/A</v>
      </c>
      <c r="BP79" s="41"/>
      <c r="BQ79" s="41"/>
      <c r="BR79" s="41"/>
      <c r="BS79" s="41"/>
      <c r="BT79" s="65">
        <v>2014</v>
      </c>
      <c r="BU79" s="58" t="s">
        <v>113</v>
      </c>
      <c r="BV79" s="67" t="e">
        <f>IFERROR(VALUE(FIXED(VLOOKUP($BT79&amp;$Q$33&amp;$BI$12&amp;"Maori",ethnicdata,10,FALSE),2)),NA())</f>
        <v>#N/A</v>
      </c>
      <c r="BW79" s="58"/>
      <c r="BX79" s="58"/>
      <c r="BY79" s="41"/>
      <c r="BZ79" s="41"/>
      <c r="CA79" s="41"/>
      <c r="CB79" s="41"/>
      <c r="CC79" s="41"/>
      <c r="CD79" s="41"/>
      <c r="CE79" s="41"/>
      <c r="CF79" s="41"/>
      <c r="CG79" s="41"/>
      <c r="CH79" s="41"/>
    </row>
    <row r="80" spans="2:86" x14ac:dyDescent="0.25">
      <c r="BG80" s="58"/>
      <c r="BH80" s="65"/>
      <c r="BI80" s="58"/>
      <c r="BJ80" s="58"/>
      <c r="BP80" s="41"/>
      <c r="BQ80" s="41"/>
      <c r="BR80" s="41"/>
      <c r="BS80" s="41"/>
      <c r="BT80" s="65"/>
      <c r="BU80" s="65"/>
      <c r="BV80" s="58"/>
      <c r="BW80" s="41"/>
      <c r="BX80" s="41"/>
      <c r="BY80" s="41"/>
      <c r="BZ80" s="41"/>
      <c r="CA80" s="41"/>
      <c r="CB80" s="41"/>
      <c r="CC80" s="41"/>
      <c r="CD80" s="41"/>
      <c r="CE80" s="41"/>
      <c r="CF80" s="41"/>
      <c r="CG80" s="41"/>
      <c r="CH80" s="41"/>
    </row>
    <row r="81" spans="1:86" x14ac:dyDescent="0.25">
      <c r="BF81" s="41" t="s">
        <v>7</v>
      </c>
      <c r="BG81" s="58">
        <v>1991</v>
      </c>
      <c r="BH81" s="41" t="s">
        <v>107</v>
      </c>
      <c r="BI81" s="58" t="str">
        <f t="shared" ref="BI81:BI101" si="21">IFERROR(VALUE(FIXED(VLOOKUP($BG81&amp;$BG$29&amp;$BH$12&amp;"Maori",ethnicdata,7,FALSE),1)),"N/A")</f>
        <v>N/A</v>
      </c>
      <c r="BJ81" s="58" t="str">
        <f t="shared" ref="BJ81:BJ101" si="22">IFERROR(VALUE(FIXED(VLOOKUP($BG81&amp;$BG$29&amp;$BH$12&amp;"nonMaori",ethnicdata,7,FALSE),1)),"N/A")</f>
        <v>N/A</v>
      </c>
      <c r="BP81" s="41"/>
      <c r="BQ81" s="41"/>
      <c r="BR81" s="41"/>
      <c r="BS81" s="41" t="s">
        <v>7</v>
      </c>
      <c r="BT81" s="58">
        <v>1991</v>
      </c>
      <c r="BU81" s="58" t="s">
        <v>107</v>
      </c>
      <c r="BV81" s="67" t="str">
        <f t="shared" ref="BV81:BV101" si="23">IFERROR(VALUE(FIXED(VLOOKUP($BT81&amp;$Q$33&amp;$BH$12&amp;"Maori",ethnicdata,10,FALSE),2)),"N/A")</f>
        <v>N/A</v>
      </c>
      <c r="BW81" s="41"/>
      <c r="BX81" s="41"/>
      <c r="BY81" s="41"/>
      <c r="BZ81" s="41"/>
      <c r="CA81" s="41"/>
      <c r="CB81" s="41"/>
      <c r="CC81" s="41"/>
      <c r="CD81" s="41"/>
      <c r="CE81" s="41"/>
      <c r="CF81" s="41"/>
      <c r="CG81" s="41"/>
      <c r="CH81" s="41"/>
    </row>
    <row r="82" spans="1:86" x14ac:dyDescent="0.25">
      <c r="BG82" s="58">
        <v>1992</v>
      </c>
      <c r="BH82" s="41" t="s">
        <v>108</v>
      </c>
      <c r="BI82" s="58" t="str">
        <f t="shared" si="21"/>
        <v>N/A</v>
      </c>
      <c r="BJ82" s="58" t="str">
        <f t="shared" si="22"/>
        <v>N/A</v>
      </c>
      <c r="BP82" s="41"/>
      <c r="BQ82" s="41"/>
      <c r="BR82" s="41"/>
      <c r="BS82" s="41"/>
      <c r="BT82" s="58">
        <v>1992</v>
      </c>
      <c r="BU82" s="41" t="s">
        <v>108</v>
      </c>
      <c r="BV82" s="67" t="str">
        <f t="shared" si="23"/>
        <v>N/A</v>
      </c>
      <c r="BW82" s="41"/>
      <c r="BX82" s="41"/>
      <c r="BY82" s="41"/>
      <c r="BZ82" s="41"/>
      <c r="CA82" s="41"/>
      <c r="CB82" s="41"/>
      <c r="CC82" s="41"/>
      <c r="CD82" s="41"/>
      <c r="CE82" s="41"/>
      <c r="CF82" s="41"/>
      <c r="CG82" s="41"/>
      <c r="CH82" s="41"/>
    </row>
    <row r="83" spans="1:86" x14ac:dyDescent="0.25">
      <c r="BG83" s="65">
        <v>1993</v>
      </c>
      <c r="BH83" s="41" t="s">
        <v>109</v>
      </c>
      <c r="BI83" s="58" t="str">
        <f t="shared" si="21"/>
        <v>N/A</v>
      </c>
      <c r="BJ83" s="58" t="str">
        <f t="shared" si="22"/>
        <v>N/A</v>
      </c>
      <c r="BP83" s="41"/>
      <c r="BQ83" s="41"/>
      <c r="BR83" s="41"/>
      <c r="BS83" s="41"/>
      <c r="BT83" s="65">
        <v>1993</v>
      </c>
      <c r="BU83" s="65" t="s">
        <v>109</v>
      </c>
      <c r="BV83" s="67" t="str">
        <f t="shared" si="23"/>
        <v>N/A</v>
      </c>
      <c r="BW83" s="41"/>
      <c r="BX83" s="41"/>
      <c r="BY83" s="41"/>
      <c r="BZ83" s="41"/>
      <c r="CA83" s="41"/>
      <c r="CB83" s="41"/>
      <c r="CC83" s="41"/>
      <c r="CD83" s="41"/>
      <c r="CE83" s="41"/>
      <c r="CF83" s="41"/>
      <c r="CG83" s="41"/>
      <c r="CH83" s="41"/>
    </row>
    <row r="84" spans="1:86" s="82" customFormat="1" x14ac:dyDescent="0.25">
      <c r="A84" s="38"/>
      <c r="B84" s="38"/>
      <c r="C84" s="38"/>
      <c r="D84" s="38"/>
      <c r="E84" s="38"/>
      <c r="F84" s="38"/>
      <c r="G84" s="38"/>
      <c r="H84" s="38"/>
      <c r="I84" s="38"/>
      <c r="J84" s="38"/>
      <c r="K84" s="38"/>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51"/>
      <c r="BF84" s="41"/>
      <c r="BG84" s="65">
        <v>1994</v>
      </c>
      <c r="BH84" s="65" t="s">
        <v>110</v>
      </c>
      <c r="BI84" s="58" t="str">
        <f t="shared" si="21"/>
        <v>N/A</v>
      </c>
      <c r="BJ84" s="58" t="str">
        <f t="shared" si="22"/>
        <v>N/A</v>
      </c>
      <c r="BK84" s="41"/>
      <c r="BL84" s="41"/>
      <c r="BM84" s="41"/>
      <c r="BN84" s="41"/>
      <c r="BO84" s="41"/>
      <c r="BP84" s="41"/>
      <c r="BQ84" s="41"/>
      <c r="BR84" s="41"/>
      <c r="BS84" s="41"/>
      <c r="BT84" s="65">
        <v>1994</v>
      </c>
      <c r="BU84" s="41" t="s">
        <v>110</v>
      </c>
      <c r="BV84" s="67" t="str">
        <f t="shared" si="23"/>
        <v>N/A</v>
      </c>
      <c r="BW84" s="41"/>
      <c r="BX84" s="41"/>
      <c r="BY84" s="41"/>
      <c r="BZ84" s="41"/>
      <c r="CA84" s="41"/>
      <c r="CB84" s="41"/>
      <c r="CC84" s="41"/>
      <c r="CD84" s="51"/>
      <c r="CE84" s="51"/>
      <c r="CF84" s="51"/>
      <c r="CG84" s="51"/>
      <c r="CH84" s="51"/>
    </row>
    <row r="85" spans="1:86" s="82" customFormat="1" x14ac:dyDescent="0.25">
      <c r="A85" s="38"/>
      <c r="B85" s="38"/>
      <c r="C85" s="38"/>
      <c r="D85" s="38"/>
      <c r="E85" s="38"/>
      <c r="F85" s="38"/>
      <c r="G85" s="38"/>
      <c r="H85" s="38"/>
      <c r="I85" s="38"/>
      <c r="J85" s="38"/>
      <c r="K85" s="38"/>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51"/>
      <c r="BF85" s="41"/>
      <c r="BG85" s="65">
        <v>1995</v>
      </c>
      <c r="BH85" s="41" t="s">
        <v>111</v>
      </c>
      <c r="BI85" s="58" t="str">
        <f t="shared" si="21"/>
        <v>N/A</v>
      </c>
      <c r="BJ85" s="58" t="str">
        <f t="shared" si="22"/>
        <v>N/A</v>
      </c>
      <c r="BK85" s="41"/>
      <c r="BL85" s="41"/>
      <c r="BM85" s="41"/>
      <c r="BN85" s="41"/>
      <c r="BO85" s="41"/>
      <c r="BP85" s="41"/>
      <c r="BQ85" s="41"/>
      <c r="BR85" s="41"/>
      <c r="BS85" s="41"/>
      <c r="BT85" s="65">
        <v>1995</v>
      </c>
      <c r="BU85" s="41" t="s">
        <v>111</v>
      </c>
      <c r="BV85" s="67" t="str">
        <f t="shared" si="23"/>
        <v>N/A</v>
      </c>
      <c r="BW85" s="41"/>
      <c r="BX85" s="41"/>
      <c r="BY85" s="41"/>
      <c r="BZ85" s="41"/>
      <c r="CA85" s="41"/>
      <c r="CB85" s="41"/>
      <c r="CC85" s="41"/>
      <c r="CD85" s="51"/>
      <c r="CE85" s="51"/>
      <c r="CF85" s="51"/>
      <c r="CG85" s="51"/>
      <c r="CH85" s="51"/>
    </row>
    <row r="86" spans="1:86" s="82" customFormat="1" x14ac:dyDescent="0.25">
      <c r="A86" s="38"/>
      <c r="B86" s="38"/>
      <c r="C86" s="38"/>
      <c r="D86" s="38"/>
      <c r="E86" s="38"/>
      <c r="F86" s="38"/>
      <c r="G86" s="38"/>
      <c r="H86" s="38"/>
      <c r="I86" s="38"/>
      <c r="J86" s="38"/>
      <c r="K86" s="38"/>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51"/>
      <c r="BF86" s="41"/>
      <c r="BG86" s="65">
        <v>1996</v>
      </c>
      <c r="BH86" s="58" t="s">
        <v>77</v>
      </c>
      <c r="BI86" s="58">
        <f t="shared" si="21"/>
        <v>54.9</v>
      </c>
      <c r="BJ86" s="58">
        <f t="shared" si="22"/>
        <v>6.5</v>
      </c>
      <c r="BK86" s="41"/>
      <c r="BL86" s="41"/>
      <c r="BM86" s="41"/>
      <c r="BN86" s="41"/>
      <c r="BO86" s="41"/>
      <c r="BP86" s="41"/>
      <c r="BQ86" s="41"/>
      <c r="BR86" s="41"/>
      <c r="BS86" s="41"/>
      <c r="BT86" s="65">
        <v>1996</v>
      </c>
      <c r="BU86" s="41" t="s">
        <v>77</v>
      </c>
      <c r="BV86" s="67">
        <f t="shared" si="23"/>
        <v>8.4600000000000009</v>
      </c>
      <c r="BW86" s="41"/>
      <c r="BX86" s="41"/>
      <c r="BY86" s="41"/>
      <c r="BZ86" s="41"/>
      <c r="CA86" s="41"/>
      <c r="CB86" s="41"/>
      <c r="CC86" s="41"/>
      <c r="CD86" s="51"/>
      <c r="CE86" s="51"/>
      <c r="CF86" s="51"/>
      <c r="CG86" s="51"/>
      <c r="CH86" s="51"/>
    </row>
    <row r="87" spans="1:86" s="82" customFormat="1" x14ac:dyDescent="0.25">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51"/>
      <c r="BF87" s="41"/>
      <c r="BG87" s="65">
        <v>1997</v>
      </c>
      <c r="BH87" s="41" t="s">
        <v>78</v>
      </c>
      <c r="BI87" s="58">
        <f t="shared" si="21"/>
        <v>51.7</v>
      </c>
      <c r="BJ87" s="58">
        <f t="shared" si="22"/>
        <v>5.6</v>
      </c>
      <c r="BK87" s="41"/>
      <c r="BL87" s="41"/>
      <c r="BM87" s="41"/>
      <c r="BN87" s="41"/>
      <c r="BO87" s="41"/>
      <c r="BP87" s="41"/>
      <c r="BQ87" s="41"/>
      <c r="BR87" s="41"/>
      <c r="BS87" s="41"/>
      <c r="BT87" s="65">
        <v>1997</v>
      </c>
      <c r="BU87" s="41" t="s">
        <v>78</v>
      </c>
      <c r="BV87" s="67">
        <f t="shared" si="23"/>
        <v>9.1999999999999993</v>
      </c>
      <c r="BW87" s="41"/>
      <c r="BX87" s="41"/>
      <c r="BY87" s="41"/>
      <c r="BZ87" s="41"/>
      <c r="CA87" s="41"/>
      <c r="CB87" s="41"/>
      <c r="CC87" s="41"/>
      <c r="CD87" s="51"/>
      <c r="CE87" s="51"/>
      <c r="CF87" s="51"/>
      <c r="CG87" s="51"/>
      <c r="CH87" s="51"/>
    </row>
    <row r="88" spans="1:86" s="82" customFormat="1" x14ac:dyDescent="0.25">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51"/>
      <c r="BF88" s="41"/>
      <c r="BG88" s="65">
        <v>1998</v>
      </c>
      <c r="BH88" s="65" t="s">
        <v>79</v>
      </c>
      <c r="BI88" s="58">
        <f t="shared" si="21"/>
        <v>46.5</v>
      </c>
      <c r="BJ88" s="58">
        <f t="shared" si="22"/>
        <v>4.5</v>
      </c>
      <c r="BK88" s="41"/>
      <c r="BL88" s="41"/>
      <c r="BM88" s="41"/>
      <c r="BN88" s="41"/>
      <c r="BO88" s="41"/>
      <c r="BP88" s="41"/>
      <c r="BQ88" s="41"/>
      <c r="BR88" s="41"/>
      <c r="BS88" s="41"/>
      <c r="BT88" s="65">
        <v>1998</v>
      </c>
      <c r="BU88" s="41" t="s">
        <v>79</v>
      </c>
      <c r="BV88" s="67">
        <f t="shared" si="23"/>
        <v>10.44</v>
      </c>
      <c r="BW88" s="41"/>
      <c r="BX88" s="41"/>
      <c r="BY88" s="41"/>
      <c r="BZ88" s="41"/>
      <c r="CA88" s="41"/>
      <c r="CB88" s="41"/>
      <c r="CC88" s="41"/>
      <c r="CD88" s="51"/>
      <c r="CE88" s="51"/>
      <c r="CF88" s="51"/>
      <c r="CG88" s="51"/>
      <c r="CH88" s="51"/>
    </row>
    <row r="89" spans="1:86" s="82" customFormat="1" x14ac:dyDescent="0.25">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51"/>
      <c r="BF89" s="41"/>
      <c r="BG89" s="65">
        <v>1999</v>
      </c>
      <c r="BH89" s="41" t="s">
        <v>80</v>
      </c>
      <c r="BI89" s="58">
        <f t="shared" si="21"/>
        <v>42.1</v>
      </c>
      <c r="BJ89" s="58">
        <f t="shared" si="22"/>
        <v>3.7</v>
      </c>
      <c r="BK89" s="41"/>
      <c r="BL89" s="41"/>
      <c r="BM89" s="41"/>
      <c r="BN89" s="41"/>
      <c r="BO89" s="41"/>
      <c r="BP89" s="41"/>
      <c r="BQ89" s="41"/>
      <c r="BR89" s="41"/>
      <c r="BS89" s="41"/>
      <c r="BT89" s="65">
        <v>1999</v>
      </c>
      <c r="BU89" s="41" t="s">
        <v>80</v>
      </c>
      <c r="BV89" s="67">
        <f t="shared" si="23"/>
        <v>11.5</v>
      </c>
      <c r="BW89" s="41"/>
      <c r="BX89" s="41"/>
      <c r="BY89" s="41"/>
      <c r="BZ89" s="41"/>
      <c r="CA89" s="41"/>
      <c r="CB89" s="41"/>
      <c r="CC89" s="41"/>
      <c r="CD89" s="51"/>
      <c r="CE89" s="51"/>
      <c r="CF89" s="51"/>
      <c r="CG89" s="51"/>
      <c r="CH89" s="51"/>
    </row>
    <row r="90" spans="1:86" s="82" customFormat="1" x14ac:dyDescent="0.25">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51"/>
      <c r="BF90" s="41"/>
      <c r="BG90" s="65">
        <v>2000</v>
      </c>
      <c r="BH90" s="58" t="s">
        <v>81</v>
      </c>
      <c r="BI90" s="58">
        <f t="shared" si="21"/>
        <v>49.4</v>
      </c>
      <c r="BJ90" s="58">
        <f t="shared" si="22"/>
        <v>5.4</v>
      </c>
      <c r="BK90" s="41"/>
      <c r="BL90" s="41"/>
      <c r="BM90" s="41"/>
      <c r="BN90" s="41"/>
      <c r="BO90" s="41"/>
      <c r="BP90" s="41"/>
      <c r="BQ90" s="41"/>
      <c r="BR90" s="41"/>
      <c r="BS90" s="41"/>
      <c r="BT90" s="65">
        <v>2000</v>
      </c>
      <c r="BU90" s="58" t="s">
        <v>81</v>
      </c>
      <c r="BV90" s="67">
        <f t="shared" si="23"/>
        <v>9.1199999999999992</v>
      </c>
      <c r="BW90" s="41"/>
      <c r="BX90" s="41"/>
      <c r="BY90" s="41"/>
      <c r="BZ90" s="41"/>
      <c r="CA90" s="41"/>
      <c r="CB90" s="41"/>
      <c r="CC90" s="41"/>
      <c r="CD90" s="51"/>
      <c r="CE90" s="51"/>
      <c r="CF90" s="51"/>
      <c r="CG90" s="51"/>
      <c r="CH90" s="51"/>
    </row>
    <row r="91" spans="1:86" s="82" customFormat="1" x14ac:dyDescent="0.25">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51"/>
      <c r="BF91" s="51"/>
      <c r="BG91" s="65">
        <v>2001</v>
      </c>
      <c r="BH91" s="41" t="s">
        <v>82</v>
      </c>
      <c r="BI91" s="58">
        <f t="shared" si="21"/>
        <v>55.8</v>
      </c>
      <c r="BJ91" s="58">
        <f t="shared" si="22"/>
        <v>7.4</v>
      </c>
      <c r="BK91" s="51"/>
      <c r="BL91" s="51"/>
      <c r="BM91" s="51"/>
      <c r="BN91" s="51"/>
      <c r="BO91" s="51"/>
      <c r="BP91" s="51"/>
      <c r="BQ91" s="51"/>
      <c r="BR91" s="51"/>
      <c r="BS91" s="51"/>
      <c r="BT91" s="65">
        <v>2001</v>
      </c>
      <c r="BU91" s="41" t="s">
        <v>82</v>
      </c>
      <c r="BV91" s="67">
        <f t="shared" si="23"/>
        <v>7.57</v>
      </c>
      <c r="BW91" s="51"/>
      <c r="BX91" s="51"/>
      <c r="BY91" s="41"/>
      <c r="BZ91" s="41"/>
      <c r="CA91" s="41"/>
      <c r="CB91" s="41"/>
      <c r="CC91" s="41"/>
      <c r="CD91" s="51"/>
      <c r="CE91" s="51"/>
      <c r="CF91" s="51"/>
      <c r="CG91" s="51"/>
      <c r="CH91" s="51"/>
    </row>
    <row r="92" spans="1:86" x14ac:dyDescent="0.25">
      <c r="A92" s="82"/>
      <c r="B92" s="82"/>
      <c r="C92" s="82"/>
      <c r="D92" s="82"/>
      <c r="E92" s="82"/>
      <c r="F92" s="82"/>
      <c r="G92" s="82"/>
      <c r="H92" s="82"/>
      <c r="I92" s="82"/>
      <c r="J92" s="82"/>
      <c r="K92" s="82"/>
      <c r="BF92" s="51"/>
      <c r="BG92" s="65">
        <v>2002</v>
      </c>
      <c r="BH92" s="41" t="s">
        <v>83</v>
      </c>
      <c r="BI92" s="58">
        <f t="shared" si="21"/>
        <v>61.2</v>
      </c>
      <c r="BJ92" s="58">
        <f t="shared" si="22"/>
        <v>8.1999999999999993</v>
      </c>
      <c r="BK92" s="51"/>
      <c r="BL92" s="51"/>
      <c r="BM92" s="51"/>
      <c r="BN92" s="51"/>
      <c r="BO92" s="51"/>
      <c r="BP92" s="51"/>
      <c r="BQ92" s="51"/>
      <c r="BR92" s="51"/>
      <c r="BS92" s="51"/>
      <c r="BT92" s="65">
        <v>2002</v>
      </c>
      <c r="BU92" s="65" t="s">
        <v>83</v>
      </c>
      <c r="BV92" s="67">
        <f t="shared" si="23"/>
        <v>7.48</v>
      </c>
      <c r="BW92" s="51"/>
      <c r="BX92" s="51"/>
      <c r="BY92" s="41"/>
      <c r="BZ92" s="41"/>
      <c r="CA92" s="41"/>
      <c r="CB92" s="41"/>
      <c r="CC92" s="41"/>
      <c r="CD92" s="41"/>
      <c r="CE92" s="41"/>
      <c r="CF92" s="41"/>
      <c r="CG92" s="41"/>
      <c r="CH92" s="41"/>
    </row>
    <row r="93" spans="1:86" x14ac:dyDescent="0.25">
      <c r="A93" s="82"/>
      <c r="B93" s="82"/>
      <c r="C93" s="82"/>
      <c r="D93" s="82"/>
      <c r="E93" s="82"/>
      <c r="F93" s="82"/>
      <c r="G93" s="82"/>
      <c r="H93" s="82"/>
      <c r="I93" s="82"/>
      <c r="J93" s="82"/>
      <c r="K93" s="82"/>
      <c r="BF93" s="51"/>
      <c r="BG93" s="65">
        <v>2003</v>
      </c>
      <c r="BH93" s="41" t="s">
        <v>84</v>
      </c>
      <c r="BI93" s="58">
        <f t="shared" si="21"/>
        <v>56.8</v>
      </c>
      <c r="BJ93" s="58">
        <f t="shared" si="22"/>
        <v>8.4</v>
      </c>
      <c r="BK93" s="51"/>
      <c r="BL93" s="51"/>
      <c r="BM93" s="51"/>
      <c r="BN93" s="51"/>
      <c r="BO93" s="51"/>
      <c r="BP93" s="51"/>
      <c r="BQ93" s="51"/>
      <c r="BR93" s="51"/>
      <c r="BS93" s="51"/>
      <c r="BT93" s="65">
        <v>2003</v>
      </c>
      <c r="BU93" s="41" t="s">
        <v>84</v>
      </c>
      <c r="BV93" s="67">
        <f t="shared" si="23"/>
        <v>6.78</v>
      </c>
      <c r="BW93" s="51"/>
      <c r="BX93" s="51"/>
      <c r="BY93" s="41"/>
      <c r="BZ93" s="41"/>
      <c r="CA93" s="41"/>
      <c r="CB93" s="41"/>
      <c r="CC93" s="41"/>
      <c r="CD93" s="41"/>
      <c r="CE93" s="41"/>
      <c r="CF93" s="41"/>
      <c r="CG93" s="41"/>
      <c r="CH93" s="41"/>
    </row>
    <row r="94" spans="1:86" x14ac:dyDescent="0.25">
      <c r="A94" s="82"/>
      <c r="B94" s="82"/>
      <c r="C94" s="82"/>
      <c r="D94" s="82"/>
      <c r="E94" s="82"/>
      <c r="F94" s="82"/>
      <c r="G94" s="82"/>
      <c r="H94" s="82"/>
      <c r="I94" s="82"/>
      <c r="J94" s="82"/>
      <c r="K94" s="82"/>
      <c r="BF94" s="51"/>
      <c r="BG94" s="65">
        <v>2004</v>
      </c>
      <c r="BH94" s="41" t="s">
        <v>85</v>
      </c>
      <c r="BI94" s="58">
        <f t="shared" si="21"/>
        <v>55.8</v>
      </c>
      <c r="BJ94" s="58">
        <f t="shared" si="22"/>
        <v>8.6</v>
      </c>
      <c r="BK94" s="51"/>
      <c r="BL94" s="51"/>
      <c r="BM94" s="51"/>
      <c r="BN94" s="51"/>
      <c r="BO94" s="51"/>
      <c r="BP94" s="51"/>
      <c r="BQ94" s="51"/>
      <c r="BR94" s="51"/>
      <c r="BS94" s="51"/>
      <c r="BT94" s="65">
        <v>2004</v>
      </c>
      <c r="BU94" s="58" t="s">
        <v>85</v>
      </c>
      <c r="BV94" s="67">
        <f t="shared" si="23"/>
        <v>6.5</v>
      </c>
      <c r="BW94" s="51"/>
      <c r="BX94" s="51"/>
      <c r="BY94" s="41"/>
      <c r="BZ94" s="41"/>
      <c r="CA94" s="41"/>
      <c r="CB94" s="41"/>
      <c r="CC94" s="41"/>
      <c r="CD94" s="41"/>
      <c r="CE94" s="41"/>
      <c r="CF94" s="41"/>
      <c r="CG94" s="41"/>
      <c r="CH94" s="41"/>
    </row>
    <row r="95" spans="1:86" x14ac:dyDescent="0.25">
      <c r="BF95" s="51"/>
      <c r="BG95" s="65">
        <v>2005</v>
      </c>
      <c r="BH95" s="41" t="s">
        <v>86</v>
      </c>
      <c r="BI95" s="58">
        <f t="shared" si="21"/>
        <v>49.7</v>
      </c>
      <c r="BJ95" s="58">
        <f t="shared" si="22"/>
        <v>8.9</v>
      </c>
      <c r="BK95" s="51"/>
      <c r="BL95" s="51"/>
      <c r="BM95" s="51"/>
      <c r="BN95" s="51"/>
      <c r="BO95" s="51"/>
      <c r="BP95" s="51"/>
      <c r="BQ95" s="51"/>
      <c r="BR95" s="51"/>
      <c r="BS95" s="51"/>
      <c r="BT95" s="65">
        <v>2005</v>
      </c>
      <c r="BU95" s="41" t="s">
        <v>86</v>
      </c>
      <c r="BV95" s="67">
        <f t="shared" si="23"/>
        <v>5.59</v>
      </c>
      <c r="BW95" s="51"/>
      <c r="BX95" s="51"/>
      <c r="BY95" s="41"/>
      <c r="BZ95" s="41"/>
      <c r="CA95" s="41"/>
      <c r="CB95" s="41"/>
      <c r="CC95" s="41"/>
      <c r="CD95" s="41"/>
      <c r="CE95" s="41"/>
      <c r="CF95" s="41"/>
      <c r="CG95" s="41"/>
      <c r="CH95" s="41"/>
    </row>
    <row r="96" spans="1:86" x14ac:dyDescent="0.25">
      <c r="BF96" s="51"/>
      <c r="BG96" s="65">
        <v>2006</v>
      </c>
      <c r="BH96" s="41" t="s">
        <v>87</v>
      </c>
      <c r="BI96" s="58">
        <f t="shared" si="21"/>
        <v>48.8</v>
      </c>
      <c r="BJ96" s="58">
        <f t="shared" si="22"/>
        <v>8.9</v>
      </c>
      <c r="BK96" s="51"/>
      <c r="BL96" s="51"/>
      <c r="BM96" s="51"/>
      <c r="BN96" s="51"/>
      <c r="BO96" s="51"/>
      <c r="BP96" s="51"/>
      <c r="BQ96" s="51"/>
      <c r="BR96" s="51"/>
      <c r="BS96" s="51"/>
      <c r="BT96" s="65">
        <v>2006</v>
      </c>
      <c r="BU96" s="41" t="s">
        <v>87</v>
      </c>
      <c r="BV96" s="67">
        <f t="shared" si="23"/>
        <v>5.47</v>
      </c>
      <c r="BW96" s="51"/>
      <c r="BX96" s="51"/>
      <c r="BY96" s="41"/>
      <c r="BZ96" s="41"/>
      <c r="CA96" s="41"/>
      <c r="CB96" s="41"/>
      <c r="CC96" s="41"/>
      <c r="CD96" s="41"/>
      <c r="CE96" s="41"/>
      <c r="CF96" s="41"/>
      <c r="CG96" s="41"/>
      <c r="CH96" s="41"/>
    </row>
    <row r="97" spans="58:86" x14ac:dyDescent="0.25">
      <c r="BF97" s="51"/>
      <c r="BG97" s="65">
        <v>2007</v>
      </c>
      <c r="BH97" s="41" t="s">
        <v>88</v>
      </c>
      <c r="BI97" s="58">
        <f t="shared" si="21"/>
        <v>54.7</v>
      </c>
      <c r="BJ97" s="58">
        <f t="shared" si="22"/>
        <v>9.9</v>
      </c>
      <c r="BK97" s="51"/>
      <c r="BL97" s="51"/>
      <c r="BM97" s="51"/>
      <c r="BN97" s="51"/>
      <c r="BO97" s="51"/>
      <c r="BP97" s="51"/>
      <c r="BQ97" s="51"/>
      <c r="BR97" s="51"/>
      <c r="BS97" s="51"/>
      <c r="BT97" s="65">
        <v>2007</v>
      </c>
      <c r="BU97" s="41" t="s">
        <v>88</v>
      </c>
      <c r="BV97" s="67">
        <f t="shared" si="23"/>
        <v>5.53</v>
      </c>
      <c r="BW97" s="51"/>
      <c r="BX97" s="51"/>
      <c r="BY97" s="51"/>
      <c r="BZ97" s="51"/>
      <c r="CA97" s="51"/>
      <c r="CB97" s="51"/>
      <c r="CC97" s="51"/>
      <c r="CD97" s="41"/>
      <c r="CE97" s="41"/>
      <c r="CF97" s="41"/>
      <c r="CG97" s="41"/>
      <c r="CH97" s="41"/>
    </row>
    <row r="98" spans="58:86" x14ac:dyDescent="0.25">
      <c r="BG98" s="65">
        <v>2008</v>
      </c>
      <c r="BH98" s="41" t="s">
        <v>89</v>
      </c>
      <c r="BI98" s="58">
        <f t="shared" si="21"/>
        <v>68.400000000000006</v>
      </c>
      <c r="BJ98" s="58">
        <f t="shared" si="22"/>
        <v>10.8</v>
      </c>
      <c r="BP98" s="41"/>
      <c r="BQ98" s="41"/>
      <c r="BR98" s="41"/>
      <c r="BS98" s="41"/>
      <c r="BT98" s="65">
        <v>2008</v>
      </c>
      <c r="BU98" s="41" t="s">
        <v>89</v>
      </c>
      <c r="BV98" s="67">
        <f t="shared" si="23"/>
        <v>6.36</v>
      </c>
      <c r="BW98" s="41"/>
      <c r="BX98" s="41"/>
      <c r="BY98" s="51"/>
      <c r="BZ98" s="51"/>
      <c r="CA98" s="51"/>
      <c r="CB98" s="51"/>
      <c r="CC98" s="51"/>
      <c r="CD98" s="41"/>
      <c r="CE98" s="41"/>
      <c r="CF98" s="41"/>
      <c r="CG98" s="41"/>
      <c r="CH98" s="41"/>
    </row>
    <row r="99" spans="58:86" x14ac:dyDescent="0.25">
      <c r="BG99" s="65">
        <v>2009</v>
      </c>
      <c r="BH99" s="41" t="s">
        <v>90</v>
      </c>
      <c r="BI99" s="58">
        <f t="shared" si="21"/>
        <v>69.8</v>
      </c>
      <c r="BJ99" s="58">
        <f t="shared" si="22"/>
        <v>11.3</v>
      </c>
      <c r="BP99" s="41"/>
      <c r="BQ99" s="41"/>
      <c r="BR99" s="41"/>
      <c r="BS99" s="41"/>
      <c r="BT99" s="65">
        <v>2009</v>
      </c>
      <c r="BU99" s="41" t="s">
        <v>90</v>
      </c>
      <c r="BV99" s="67">
        <f t="shared" si="23"/>
        <v>6.15</v>
      </c>
      <c r="BW99" s="41"/>
      <c r="BX99" s="41"/>
      <c r="BY99" s="51"/>
      <c r="BZ99" s="51"/>
      <c r="CA99" s="51"/>
      <c r="CB99" s="51"/>
      <c r="CC99" s="51"/>
      <c r="CD99" s="41"/>
      <c r="CE99" s="41"/>
      <c r="CF99" s="41"/>
      <c r="CG99" s="41"/>
      <c r="CH99" s="41"/>
    </row>
    <row r="100" spans="58:86" x14ac:dyDescent="0.25">
      <c r="BG100" s="65">
        <v>2010</v>
      </c>
      <c r="BH100" s="58" t="s">
        <v>91</v>
      </c>
      <c r="BI100" s="58">
        <f t="shared" si="21"/>
        <v>70.3</v>
      </c>
      <c r="BJ100" s="58">
        <f t="shared" si="22"/>
        <v>12.3</v>
      </c>
      <c r="BP100" s="41"/>
      <c r="BQ100" s="41"/>
      <c r="BR100" s="41"/>
      <c r="BS100" s="41"/>
      <c r="BT100" s="65">
        <v>2010</v>
      </c>
      <c r="BU100" s="41" t="s">
        <v>91</v>
      </c>
      <c r="BV100" s="67">
        <f t="shared" si="23"/>
        <v>5.73</v>
      </c>
      <c r="BW100" s="41"/>
      <c r="BX100" s="41"/>
      <c r="BY100" s="51"/>
      <c r="BZ100" s="51"/>
      <c r="CA100" s="51"/>
      <c r="CB100" s="51"/>
      <c r="CC100" s="51"/>
      <c r="CD100" s="41"/>
      <c r="CE100" s="41"/>
      <c r="CF100" s="41"/>
      <c r="CG100" s="41"/>
      <c r="CH100" s="41"/>
    </row>
    <row r="101" spans="58:86" x14ac:dyDescent="0.25">
      <c r="BG101" s="65">
        <v>2011</v>
      </c>
      <c r="BH101" s="41" t="s">
        <v>92</v>
      </c>
      <c r="BI101" s="58">
        <f t="shared" si="21"/>
        <v>64.3</v>
      </c>
      <c r="BJ101" s="58">
        <f t="shared" si="22"/>
        <v>12.7</v>
      </c>
      <c r="BP101" s="41"/>
      <c r="BQ101" s="41"/>
      <c r="BR101" s="41"/>
      <c r="BS101" s="41"/>
      <c r="BT101" s="65">
        <v>2011</v>
      </c>
      <c r="BU101" s="41" t="s">
        <v>92</v>
      </c>
      <c r="BV101" s="67">
        <f t="shared" si="23"/>
        <v>5.05</v>
      </c>
      <c r="BW101" s="41"/>
      <c r="BX101" s="41"/>
      <c r="BY101" s="51"/>
      <c r="BZ101" s="51"/>
      <c r="CA101" s="51"/>
      <c r="CB101" s="51"/>
      <c r="CC101" s="51"/>
      <c r="CD101" s="41"/>
      <c r="CE101" s="41"/>
      <c r="CF101" s="41"/>
      <c r="CG101" s="41"/>
      <c r="CH101" s="41"/>
    </row>
    <row r="102" spans="58:86" x14ac:dyDescent="0.25">
      <c r="BG102" s="65">
        <v>2012</v>
      </c>
      <c r="BH102" s="65" t="s">
        <v>93</v>
      </c>
      <c r="BI102" s="58" t="e">
        <f>IFERROR(VALUE(FIXED(VLOOKUP($BG102&amp;$BG$29&amp;$BH$12&amp;"Maori",ethnicdata,7,FALSE),1)),NA())</f>
        <v>#N/A</v>
      </c>
      <c r="BJ102" s="58" t="e">
        <f>IFERROR(VALUE(FIXED(VLOOKUP($BG102&amp;$BG$29&amp;$BH$12&amp;"nonMaori",ethnicdata,7,FALSE),1)),NA())</f>
        <v>#N/A</v>
      </c>
      <c r="BP102" s="41"/>
      <c r="BQ102" s="41"/>
      <c r="BR102" s="41"/>
      <c r="BS102" s="41"/>
      <c r="BT102" s="65">
        <v>2012</v>
      </c>
      <c r="BU102" s="41" t="s">
        <v>93</v>
      </c>
      <c r="BV102" s="67" t="e">
        <f>IFERROR(VALUE(FIXED(VLOOKUP($BT102&amp;$Q$33&amp;$BH$12&amp;"Maori",ethnicdata,10,FALSE),2)),NA())</f>
        <v>#N/A</v>
      </c>
      <c r="BW102" s="41"/>
      <c r="BX102" s="41"/>
      <c r="BY102" s="51"/>
      <c r="BZ102" s="51"/>
      <c r="CA102" s="51"/>
      <c r="CB102" s="51"/>
      <c r="CC102" s="51"/>
      <c r="CD102" s="41"/>
      <c r="CE102" s="41"/>
      <c r="CF102" s="41"/>
      <c r="CG102" s="41"/>
      <c r="CH102" s="41"/>
    </row>
    <row r="103" spans="58:86" x14ac:dyDescent="0.25">
      <c r="BG103" s="65">
        <v>2013</v>
      </c>
      <c r="BH103" s="41" t="s">
        <v>112</v>
      </c>
      <c r="BI103" s="58" t="e">
        <f>IFERROR(VALUE(FIXED(VLOOKUP($BG103&amp;$BG$29&amp;$BH$12&amp;"Maori",ethnicdata,7,FALSE),1)),NA())</f>
        <v>#N/A</v>
      </c>
      <c r="BJ103" s="58" t="e">
        <f>IFERROR(VALUE(FIXED(VLOOKUP($BG103&amp;$BG$29&amp;$BH$12&amp;"nonMaori",ethnicdata,7,FALSE),1)),NA())</f>
        <v>#N/A</v>
      </c>
      <c r="BP103" s="41"/>
      <c r="BQ103" s="41"/>
      <c r="BR103" s="41"/>
      <c r="BS103" s="41"/>
      <c r="BT103" s="65">
        <v>2013</v>
      </c>
      <c r="BU103" s="41" t="s">
        <v>112</v>
      </c>
      <c r="BV103" s="67" t="e">
        <f>IFERROR(VALUE(FIXED(VLOOKUP($BT103&amp;$Q$33&amp;$BH$12&amp;"Maori",ethnicdata,10,FALSE),2)),NA())</f>
        <v>#N/A</v>
      </c>
      <c r="BW103" s="41"/>
      <c r="BX103" s="41"/>
      <c r="BY103" s="51"/>
      <c r="BZ103" s="51"/>
      <c r="CA103" s="51"/>
      <c r="CB103" s="51"/>
      <c r="CC103" s="51"/>
      <c r="CD103" s="41"/>
      <c r="CE103" s="41"/>
      <c r="CF103" s="41"/>
      <c r="CG103" s="41"/>
      <c r="CH103" s="41"/>
    </row>
    <row r="104" spans="58:86" x14ac:dyDescent="0.25">
      <c r="BG104" s="65">
        <v>2014</v>
      </c>
      <c r="BH104" s="58" t="s">
        <v>113</v>
      </c>
      <c r="BI104" s="58" t="e">
        <f>IFERROR(VALUE(FIXED(VLOOKUP($BG104&amp;$BG$29&amp;$BH$12&amp;"Maori",ethnicdata,7,FALSE),1)),NA())</f>
        <v>#N/A</v>
      </c>
      <c r="BJ104" s="58" t="e">
        <f>IFERROR(VALUE(FIXED(VLOOKUP($BG104&amp;$BG$29&amp;$BH$12&amp;"nonMaori",ethnicdata,7,FALSE),1)),NA())</f>
        <v>#N/A</v>
      </c>
      <c r="BP104" s="41"/>
      <c r="BQ104" s="41"/>
      <c r="BR104" s="41"/>
      <c r="BS104" s="41"/>
      <c r="BT104" s="65">
        <v>2014</v>
      </c>
      <c r="BU104" s="58" t="s">
        <v>113</v>
      </c>
      <c r="BV104" s="67" t="e">
        <f>IFERROR(VALUE(FIXED(VLOOKUP($BT104&amp;$Q$33&amp;$BH$12&amp;"Maori",ethnicdata,10,FALSE),2)),NA())</f>
        <v>#N/A</v>
      </c>
      <c r="BW104" s="41"/>
      <c r="BX104" s="41"/>
      <c r="BY104" s="51"/>
      <c r="BZ104" s="51"/>
      <c r="CA104" s="51"/>
      <c r="CB104" s="51"/>
      <c r="CC104" s="51"/>
      <c r="CD104" s="41"/>
      <c r="CE104" s="41"/>
      <c r="CF104" s="41"/>
      <c r="CG104" s="41"/>
      <c r="CH104" s="41"/>
    </row>
    <row r="105" spans="58:86" x14ac:dyDescent="0.25">
      <c r="BP105" s="41"/>
      <c r="BQ105" s="41"/>
      <c r="BR105" s="41"/>
      <c r="BS105" s="41"/>
      <c r="BT105" s="41"/>
      <c r="BU105" s="41"/>
      <c r="BV105" s="41"/>
      <c r="BW105" s="41"/>
      <c r="BX105" s="41"/>
      <c r="BY105" s="41"/>
      <c r="BZ105" s="41"/>
      <c r="CA105" s="41"/>
      <c r="CB105" s="41"/>
      <c r="CC105" s="41"/>
      <c r="CD105" s="41"/>
      <c r="CE105" s="41"/>
      <c r="CF105" s="41"/>
      <c r="CG105" s="41"/>
      <c r="CH105" s="41"/>
    </row>
    <row r="106" spans="58:86" x14ac:dyDescent="0.25">
      <c r="BP106" s="41"/>
      <c r="BQ106" s="41"/>
      <c r="BR106" s="41"/>
      <c r="BS106" s="41"/>
      <c r="BT106" s="41"/>
      <c r="BU106" s="41"/>
      <c r="BV106" s="41"/>
      <c r="BW106" s="41"/>
      <c r="BX106" s="41"/>
      <c r="BY106" s="41"/>
      <c r="BZ106" s="41"/>
      <c r="CA106" s="41"/>
      <c r="CB106" s="41"/>
      <c r="CC106" s="41"/>
      <c r="CD106" s="41"/>
      <c r="CE106" s="41"/>
      <c r="CF106" s="41"/>
      <c r="CG106" s="41"/>
      <c r="CH106" s="41"/>
    </row>
    <row r="107" spans="58:86" x14ac:dyDescent="0.25">
      <c r="BP107" s="41"/>
      <c r="BQ107" s="41"/>
      <c r="BR107" s="41"/>
      <c r="BS107" s="41"/>
      <c r="BT107" s="41"/>
      <c r="BU107" s="41"/>
      <c r="BV107" s="41"/>
      <c r="BW107" s="41"/>
      <c r="BX107" s="41"/>
      <c r="BY107" s="41"/>
      <c r="BZ107" s="41"/>
      <c r="CA107" s="41"/>
      <c r="CB107" s="41"/>
      <c r="CC107" s="41"/>
      <c r="CD107" s="41"/>
      <c r="CE107" s="41"/>
      <c r="CF107" s="41"/>
      <c r="CG107" s="41"/>
      <c r="CH107" s="41"/>
    </row>
    <row r="108" spans="58:86" x14ac:dyDescent="0.25">
      <c r="BP108" s="41"/>
      <c r="BQ108" s="41"/>
      <c r="BR108" s="41"/>
      <c r="BS108" s="41"/>
      <c r="BT108" s="41"/>
      <c r="BU108" s="41"/>
      <c r="BV108" s="41"/>
      <c r="BW108" s="41"/>
      <c r="BX108" s="41"/>
      <c r="BY108" s="41"/>
      <c r="BZ108" s="41"/>
      <c r="CA108" s="41"/>
      <c r="CB108" s="41"/>
      <c r="CC108" s="41"/>
      <c r="CD108" s="41"/>
      <c r="CE108" s="41"/>
      <c r="CF108" s="41"/>
      <c r="CG108" s="41"/>
      <c r="CH108" s="41"/>
    </row>
    <row r="109" spans="58:86" x14ac:dyDescent="0.25">
      <c r="BP109" s="41"/>
      <c r="BQ109" s="41"/>
      <c r="BR109" s="41"/>
      <c r="BS109" s="41"/>
      <c r="BT109" s="41"/>
      <c r="BU109" s="41"/>
      <c r="BV109" s="41"/>
      <c r="BW109" s="41"/>
      <c r="BX109" s="41"/>
      <c r="BY109" s="41"/>
      <c r="BZ109" s="41"/>
      <c r="CA109" s="41"/>
      <c r="CB109" s="41"/>
      <c r="CC109" s="41"/>
      <c r="CD109" s="41"/>
      <c r="CE109" s="41"/>
      <c r="CF109" s="41"/>
      <c r="CG109" s="41"/>
      <c r="CH109" s="41"/>
    </row>
    <row r="110" spans="58:86" x14ac:dyDescent="0.25">
      <c r="BP110" s="41"/>
      <c r="BQ110" s="41"/>
      <c r="BR110" s="41"/>
      <c r="BS110" s="41"/>
      <c r="BT110" s="41"/>
      <c r="BU110" s="41"/>
      <c r="BV110" s="41"/>
      <c r="BW110" s="41"/>
      <c r="BX110" s="41"/>
      <c r="BY110" s="41"/>
      <c r="BZ110" s="41"/>
      <c r="CA110" s="41"/>
      <c r="CB110" s="41"/>
      <c r="CC110" s="41"/>
      <c r="CD110" s="41"/>
      <c r="CE110" s="41"/>
      <c r="CF110" s="41"/>
      <c r="CG110" s="41"/>
      <c r="CH110" s="41"/>
    </row>
  </sheetData>
  <sheetProtection selectLockedCells="1" autoFilter="0" selectUnlockedCells="1"/>
  <mergeCells count="3">
    <mergeCell ref="D38:F38"/>
    <mergeCell ref="G38:I38"/>
    <mergeCell ref="R38:T38"/>
  </mergeCells>
  <conditionalFormatting sqref="BV56:BV79 BV35:BV54 E40:F58 H40:I58 R40:T58">
    <cfRule type="expression" dxfId="17" priority="10">
      <formula>IF($BH$4=1, VALUE(FIXED($D$40:$F$85,1)),0)</formula>
    </cfRule>
  </conditionalFormatting>
  <conditionalFormatting sqref="BV81:BV104">
    <cfRule type="expression" dxfId="16" priority="9">
      <formula>IF($BH$4=1, VALUE(FIXED($D$40:$F$85,1)),0)</formula>
    </cfRule>
  </conditionalFormatting>
  <conditionalFormatting sqref="U40:U58">
    <cfRule type="expression" dxfId="15" priority="8">
      <formula>IF($BH$4=1, VALUE(FIXED($D$40:$F$85,1)),0)</formula>
    </cfRule>
  </conditionalFormatting>
  <conditionalFormatting sqref="E35:E37">
    <cfRule type="expression" dxfId="14" priority="7">
      <formula>IF($BH$4=1, VALUE(FIXED($D$40:$F$85,1)),0)</formula>
    </cfRule>
  </conditionalFormatting>
  <conditionalFormatting sqref="F35:F37">
    <cfRule type="expression" dxfId="13" priority="6">
      <formula>IF($BH$4=1, VALUE(FIXED($D$40:$F$85,1)),0)</formula>
    </cfRule>
  </conditionalFormatting>
  <conditionalFormatting sqref="H35:H37">
    <cfRule type="expression" dxfId="12" priority="5">
      <formula>IF($BH$4=1, VALUE(FIXED($D$40:$F$85,1)),0)</formula>
    </cfRule>
  </conditionalFormatting>
  <conditionalFormatting sqref="I35:I37">
    <cfRule type="expression" dxfId="11" priority="4">
      <formula>IF($BH$4=1, VALUE(FIXED($D$40:$F$85,1)),0)</formula>
    </cfRule>
  </conditionalFormatting>
  <conditionalFormatting sqref="R35:R37">
    <cfRule type="expression" dxfId="10" priority="3">
      <formula>IF($BH$4=1, VALUE(FIXED($D$40:$F$85,1)),0)</formula>
    </cfRule>
  </conditionalFormatting>
  <conditionalFormatting sqref="S35:S37">
    <cfRule type="expression" dxfId="9" priority="2">
      <formula>IF($BH$4=1, VALUE(FIXED($D$40:$F$85,1)),0)</formula>
    </cfRule>
  </conditionalFormatting>
  <conditionalFormatting sqref="T35:T37">
    <cfRule type="expression" dxfId="8" priority="1">
      <formula>IF($BH$4=1, VALUE(FIXED($D$40:$F$85,1)),0)</formula>
    </cfRule>
  </conditionalFormatting>
  <pageMargins left="0.7" right="0.7" top="0.75" bottom="0.75" header="0.3" footer="0.3"/>
  <pageSetup paperSize="9" scale="56" orientation="landscape" r:id="rId1"/>
  <rowBreaks count="1" manualBreakCount="1">
    <brk id="52" max="16383" man="1"/>
  </rowBreaks>
  <colBreaks count="1" manualBreakCount="1">
    <brk id="2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Drop Down 1">
              <controlPr defaultSize="0" autoLine="0" autoPict="0">
                <anchor moveWithCells="1">
                  <from>
                    <xdr:col>4</xdr:col>
                    <xdr:colOff>350520</xdr:colOff>
                    <xdr:row>3</xdr:row>
                    <xdr:rowOff>0</xdr:rowOff>
                  </from>
                  <to>
                    <xdr:col>13</xdr:col>
                    <xdr:colOff>175260</xdr:colOff>
                    <xdr:row>3</xdr:row>
                    <xdr:rowOff>144780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I114"/>
  <sheetViews>
    <sheetView zoomScaleNormal="100" workbookViewId="0">
      <pane ySplit="5" topLeftCell="A6" activePane="bottomLeft" state="frozen"/>
      <selection pane="bottomLeft" activeCell="L1" sqref="L1"/>
    </sheetView>
  </sheetViews>
  <sheetFormatPr defaultColWidth="9.109375" defaultRowHeight="13.2" x14ac:dyDescent="0.25"/>
  <cols>
    <col min="1" max="1" width="2.6640625" style="38" customWidth="1"/>
    <col min="2" max="2" width="7.33203125" style="38" customWidth="1"/>
    <col min="3" max="4" width="9.109375" style="38" customWidth="1"/>
    <col min="5" max="5" width="10.33203125" style="38" customWidth="1"/>
    <col min="6" max="6" width="8.33203125" style="38" customWidth="1"/>
    <col min="7" max="8" width="9.109375" style="38"/>
    <col min="9" max="10" width="9.109375" style="38" customWidth="1"/>
    <col min="11" max="15" width="9.109375" style="38"/>
    <col min="16" max="16" width="1.6640625" style="38" customWidth="1"/>
    <col min="17" max="18" width="9.109375" style="38"/>
    <col min="19" max="19" width="10.88671875" style="38" customWidth="1"/>
    <col min="20" max="20" width="9.88671875" style="38" customWidth="1"/>
    <col min="21" max="21" width="13.44140625" style="38" customWidth="1"/>
    <col min="22" max="24" width="13.33203125" style="38" customWidth="1"/>
    <col min="25" max="30" width="9.109375" style="38"/>
    <col min="31" max="31" width="9.109375" style="40"/>
    <col min="32" max="56" width="9.109375" style="40" customWidth="1"/>
    <col min="57" max="57" width="9.109375" style="41" customWidth="1"/>
    <col min="58" max="67" width="9.109375" style="41"/>
    <col min="68" max="16384" width="9.109375" style="38"/>
  </cols>
  <sheetData>
    <row r="1" spans="2:87" ht="21" customHeight="1" x14ac:dyDescent="0.25">
      <c r="B1" s="36" t="s">
        <v>136</v>
      </c>
      <c r="C1" s="37"/>
      <c r="D1" s="37"/>
      <c r="AD1" s="39"/>
      <c r="BP1" s="41"/>
      <c r="BQ1" s="41"/>
      <c r="BR1" s="41"/>
      <c r="BS1" s="41"/>
      <c r="BT1" s="41"/>
      <c r="BU1" s="41"/>
      <c r="BV1" s="41"/>
      <c r="BW1" s="41"/>
      <c r="BX1" s="41"/>
      <c r="BY1" s="41"/>
      <c r="BZ1" s="41"/>
      <c r="CA1" s="41"/>
      <c r="CB1" s="41"/>
      <c r="CC1" s="41"/>
      <c r="CD1" s="41"/>
      <c r="CE1" s="41"/>
      <c r="CF1" s="41"/>
      <c r="CG1" s="41"/>
      <c r="CH1" s="41"/>
      <c r="CI1" s="41"/>
    </row>
    <row r="2" spans="2:87" ht="10.5" customHeight="1" x14ac:dyDescent="0.25">
      <c r="AD2" s="42"/>
      <c r="BP2" s="41"/>
      <c r="BQ2" s="41"/>
      <c r="BR2" s="41"/>
      <c r="BS2" s="41"/>
      <c r="BT2" s="41"/>
      <c r="BU2" s="41"/>
      <c r="BV2" s="41"/>
      <c r="BW2" s="41"/>
      <c r="BX2" s="41"/>
      <c r="BY2" s="41"/>
      <c r="BZ2" s="41"/>
      <c r="CA2" s="41"/>
      <c r="CB2" s="41"/>
      <c r="CC2" s="41"/>
      <c r="CD2" s="41"/>
      <c r="CE2" s="41"/>
      <c r="CF2" s="41"/>
      <c r="CG2" s="41"/>
      <c r="CH2" s="41"/>
      <c r="CI2" s="41"/>
    </row>
    <row r="3" spans="2:87" ht="8.25" customHeight="1" x14ac:dyDescent="0.25">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BP3" s="41"/>
      <c r="BQ3" s="41"/>
      <c r="BR3" s="41"/>
      <c r="BS3" s="41"/>
      <c r="BT3" s="41"/>
      <c r="BU3" s="41"/>
      <c r="BV3" s="41"/>
      <c r="BW3" s="41"/>
      <c r="BX3" s="41"/>
      <c r="BY3" s="41"/>
      <c r="BZ3" s="41"/>
      <c r="CA3" s="41"/>
      <c r="CB3" s="41"/>
      <c r="CC3" s="41"/>
      <c r="CD3" s="41"/>
      <c r="CE3" s="41"/>
      <c r="CF3" s="41"/>
      <c r="CG3" s="41"/>
      <c r="CH3" s="41"/>
      <c r="CI3" s="41"/>
    </row>
    <row r="4" spans="2:87" x14ac:dyDescent="0.25">
      <c r="B4" s="43"/>
      <c r="C4" s="44" t="s">
        <v>18</v>
      </c>
      <c r="D4" s="43"/>
      <c r="E4" s="43"/>
      <c r="F4" s="43"/>
      <c r="G4" s="43"/>
      <c r="H4" s="43"/>
      <c r="I4" s="43"/>
      <c r="J4" s="44"/>
      <c r="K4" s="43"/>
      <c r="L4" s="43"/>
      <c r="M4" s="43"/>
      <c r="N4" s="43"/>
      <c r="O4" s="43"/>
      <c r="P4" s="43"/>
      <c r="Q4" s="43"/>
      <c r="R4" s="43"/>
      <c r="S4" s="43"/>
      <c r="T4" s="43"/>
      <c r="U4" s="43"/>
      <c r="V4" s="43"/>
      <c r="W4" s="43"/>
      <c r="X4" s="43"/>
      <c r="Y4" s="43"/>
      <c r="Z4" s="43"/>
      <c r="AA4" s="43"/>
      <c r="AB4" s="43"/>
      <c r="AC4" s="43"/>
      <c r="BG4" s="41">
        <v>1</v>
      </c>
      <c r="BP4" s="41"/>
      <c r="BQ4" s="41"/>
      <c r="BR4" s="41"/>
      <c r="BS4" s="41"/>
      <c r="BT4" s="41"/>
      <c r="BU4" s="41"/>
      <c r="BV4" s="41"/>
      <c r="BW4" s="41"/>
      <c r="BX4" s="41"/>
      <c r="BY4" s="41"/>
      <c r="BZ4" s="41"/>
      <c r="CA4" s="41"/>
      <c r="CB4" s="41"/>
      <c r="CC4" s="41"/>
      <c r="CD4" s="41"/>
      <c r="CE4" s="41"/>
      <c r="CF4" s="41"/>
      <c r="CG4" s="41"/>
      <c r="CH4" s="41"/>
      <c r="CI4" s="41"/>
    </row>
    <row r="5" spans="2:87" ht="18" customHeight="1" x14ac:dyDescent="0.25">
      <c r="B5" s="43"/>
      <c r="C5" s="43"/>
      <c r="D5" s="43"/>
      <c r="E5" s="43"/>
      <c r="F5" s="43"/>
      <c r="G5" s="43"/>
      <c r="H5" s="43"/>
      <c r="I5" s="43"/>
      <c r="J5" s="43"/>
      <c r="K5" s="43"/>
      <c r="L5" s="43"/>
      <c r="M5" s="43"/>
      <c r="N5" s="43"/>
      <c r="O5" s="43"/>
      <c r="P5" s="43"/>
      <c r="Q5" s="43"/>
      <c r="R5" s="43"/>
      <c r="S5" s="43"/>
      <c r="T5" s="43"/>
      <c r="U5" s="43"/>
      <c r="V5" s="43"/>
      <c r="W5" s="43"/>
      <c r="X5" s="43"/>
      <c r="Y5" s="43"/>
      <c r="Z5" s="43"/>
      <c r="AA5" s="43"/>
      <c r="AB5" s="43"/>
      <c r="AC5" s="43"/>
      <c r="BP5" s="41"/>
      <c r="BQ5" s="41"/>
      <c r="BR5" s="41"/>
      <c r="BS5" s="41"/>
      <c r="BT5" s="41"/>
      <c r="BU5" s="41"/>
      <c r="BV5" s="41"/>
      <c r="BW5" s="41"/>
      <c r="BX5" s="41"/>
      <c r="BY5" s="41"/>
      <c r="BZ5" s="41"/>
      <c r="CA5" s="41"/>
      <c r="CB5" s="41"/>
      <c r="CC5" s="41"/>
      <c r="CD5" s="41"/>
      <c r="CE5" s="41"/>
      <c r="CF5" s="41"/>
      <c r="CG5" s="41"/>
      <c r="CH5" s="41"/>
      <c r="CI5" s="41"/>
    </row>
    <row r="6" spans="2:87" x14ac:dyDescent="0.25">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BP6" s="41"/>
      <c r="BQ6" s="41"/>
      <c r="BR6" s="41"/>
      <c r="BS6" s="41"/>
      <c r="BT6" s="41"/>
      <c r="BU6" s="41"/>
      <c r="BV6" s="41"/>
      <c r="BW6" s="41"/>
      <c r="BX6" s="41"/>
      <c r="BY6" s="41"/>
      <c r="BZ6" s="41"/>
      <c r="CA6" s="41"/>
      <c r="CB6" s="41"/>
      <c r="CC6" s="41"/>
      <c r="CD6" s="41"/>
      <c r="CE6" s="41"/>
      <c r="CF6" s="41"/>
      <c r="CG6" s="41"/>
      <c r="CH6" s="41"/>
      <c r="CI6" s="41"/>
    </row>
    <row r="7" spans="2:87" x14ac:dyDescent="0.25">
      <c r="B7" s="43"/>
      <c r="C7" s="43"/>
      <c r="D7" s="43"/>
      <c r="E7" s="43"/>
      <c r="F7" s="43"/>
      <c r="G7" s="43"/>
      <c r="H7" s="43"/>
      <c r="I7" s="43"/>
      <c r="J7" s="43"/>
      <c r="K7" s="43"/>
      <c r="L7" s="43"/>
      <c r="M7" s="43"/>
      <c r="N7" s="43"/>
      <c r="O7" s="43"/>
      <c r="P7" s="43"/>
      <c r="Q7" s="43"/>
      <c r="R7" s="43"/>
      <c r="S7" s="43"/>
      <c r="T7" s="43"/>
      <c r="U7" s="43"/>
      <c r="V7" s="43"/>
      <c r="W7" s="43"/>
      <c r="X7" s="43"/>
      <c r="Y7" s="43"/>
      <c r="Z7" s="43"/>
      <c r="AA7" s="43"/>
      <c r="AB7" s="43"/>
      <c r="AC7" s="43"/>
      <c r="BP7" s="41"/>
      <c r="BQ7" s="41"/>
      <c r="BR7" s="41"/>
      <c r="BS7" s="41"/>
      <c r="BT7" s="41"/>
      <c r="BU7" s="41"/>
      <c r="BV7" s="41"/>
      <c r="BW7" s="41"/>
      <c r="BX7" s="41"/>
      <c r="BY7" s="41"/>
      <c r="BZ7" s="41"/>
      <c r="CA7" s="41"/>
      <c r="CB7" s="41"/>
      <c r="CC7" s="41"/>
      <c r="CD7" s="41"/>
      <c r="CE7" s="41"/>
      <c r="CF7" s="41"/>
      <c r="CG7" s="41"/>
      <c r="CH7" s="41"/>
      <c r="CI7" s="41"/>
    </row>
    <row r="8" spans="2:87" ht="12" customHeight="1" x14ac:dyDescent="0.3">
      <c r="B8" s="43"/>
      <c r="C8" s="46"/>
      <c r="D8" s="43"/>
      <c r="E8" s="43"/>
      <c r="F8" s="43"/>
      <c r="G8" s="43"/>
      <c r="H8" s="43"/>
      <c r="I8" s="43"/>
      <c r="J8" s="43"/>
      <c r="K8" s="43"/>
      <c r="L8" s="43"/>
      <c r="M8" s="43"/>
      <c r="N8" s="43"/>
      <c r="O8" s="43"/>
      <c r="P8" s="43"/>
      <c r="Q8" s="46"/>
      <c r="R8" s="43"/>
      <c r="S8" s="43"/>
      <c r="T8" s="43"/>
      <c r="U8" s="43"/>
      <c r="V8" s="43"/>
      <c r="W8" s="43"/>
      <c r="X8" s="43"/>
      <c r="Y8" s="43"/>
      <c r="Z8" s="43"/>
      <c r="AA8" s="43"/>
      <c r="AB8" s="43"/>
      <c r="AC8" s="43"/>
      <c r="BP8" s="41"/>
      <c r="BQ8" s="41"/>
      <c r="BR8" s="41"/>
      <c r="BS8" s="41"/>
      <c r="BT8" s="41"/>
      <c r="BU8" s="41"/>
      <c r="BV8" s="41"/>
      <c r="BW8" s="41"/>
      <c r="BX8" s="41"/>
      <c r="BY8" s="41"/>
      <c r="BZ8" s="41"/>
      <c r="CA8" s="41"/>
      <c r="CB8" s="41"/>
      <c r="CC8" s="41"/>
      <c r="CD8" s="41"/>
      <c r="CE8" s="41"/>
      <c r="CF8" s="41"/>
      <c r="CG8" s="41"/>
      <c r="CH8" s="41"/>
      <c r="CI8" s="41"/>
    </row>
    <row r="9" spans="2:87" ht="9.75" customHeight="1" x14ac:dyDescent="0.25">
      <c r="B9" s="43"/>
      <c r="C9" s="43"/>
      <c r="D9" s="43"/>
      <c r="E9" s="43"/>
      <c r="F9" s="43"/>
      <c r="G9" s="43"/>
      <c r="H9" s="43"/>
      <c r="I9" s="43"/>
      <c r="J9" s="43"/>
      <c r="K9" s="43"/>
      <c r="L9" s="43"/>
      <c r="M9" s="43"/>
      <c r="N9" s="43"/>
      <c r="O9" s="43"/>
      <c r="P9" s="43"/>
      <c r="Q9" s="43"/>
      <c r="R9" s="43"/>
      <c r="S9" s="43"/>
      <c r="T9" s="43"/>
      <c r="U9" s="43"/>
      <c r="V9" s="43"/>
      <c r="W9" s="43"/>
      <c r="X9" s="43"/>
      <c r="Y9" s="43"/>
      <c r="Z9" s="43"/>
      <c r="AA9" s="43"/>
      <c r="AB9" s="43"/>
      <c r="AC9" s="43"/>
      <c r="BP9" s="41"/>
      <c r="BQ9" s="41"/>
      <c r="BR9" s="41"/>
      <c r="BS9" s="41"/>
      <c r="BT9" s="41"/>
      <c r="BU9" s="41"/>
      <c r="BV9" s="41"/>
      <c r="BW9" s="41"/>
      <c r="BX9" s="41"/>
      <c r="BY9" s="41"/>
      <c r="BZ9" s="41"/>
      <c r="CA9" s="41"/>
      <c r="CB9" s="41"/>
      <c r="CC9" s="41"/>
      <c r="CD9" s="41"/>
      <c r="CE9" s="41"/>
      <c r="CF9" s="41"/>
      <c r="CG9" s="41"/>
      <c r="CH9" s="41"/>
      <c r="CI9" s="41"/>
    </row>
    <row r="10" spans="2:87" x14ac:dyDescent="0.25">
      <c r="B10" s="43"/>
      <c r="C10" s="48"/>
      <c r="D10" s="43"/>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BG10" s="41" t="str">
        <f>VLOOKUP($BG$4, RefCauseofDeath, 3,FALSE)</f>
        <v>Renal failure with concurrent diabetes, 15+ years</v>
      </c>
      <c r="BP10" s="41"/>
      <c r="BQ10" s="41"/>
      <c r="BR10" s="41"/>
      <c r="BS10" s="41"/>
      <c r="BT10" s="41"/>
      <c r="BU10" s="41"/>
      <c r="BV10" s="41"/>
      <c r="BW10" s="41"/>
      <c r="BX10" s="41"/>
      <c r="BY10" s="41"/>
      <c r="BZ10" s="41"/>
      <c r="CA10" s="41"/>
      <c r="CB10" s="41"/>
      <c r="CC10" s="41"/>
      <c r="CD10" s="41"/>
      <c r="CE10" s="41"/>
      <c r="CF10" s="41"/>
      <c r="CG10" s="41"/>
      <c r="CH10" s="41"/>
      <c r="CI10" s="41"/>
    </row>
    <row r="11" spans="2:87" x14ac:dyDescent="0.25">
      <c r="B11" s="43"/>
      <c r="C11" s="43"/>
      <c r="D11" s="43"/>
      <c r="E11" s="43"/>
      <c r="F11" s="43"/>
      <c r="G11" s="43"/>
      <c r="H11" s="43"/>
      <c r="I11" s="43"/>
      <c r="J11" s="43"/>
      <c r="K11" s="43"/>
      <c r="L11" s="43"/>
      <c r="M11" s="43"/>
      <c r="N11" s="43"/>
      <c r="O11" s="43"/>
      <c r="P11" s="43"/>
      <c r="Q11" s="43"/>
      <c r="R11" s="43"/>
      <c r="S11" s="43"/>
      <c r="T11" s="43"/>
      <c r="U11" s="43"/>
      <c r="V11" s="43"/>
      <c r="W11" s="43"/>
      <c r="X11" s="43"/>
      <c r="Y11" s="43"/>
      <c r="Z11" s="43"/>
      <c r="AA11" s="43"/>
      <c r="AB11" s="43"/>
      <c r="AC11" s="43"/>
      <c r="BP11" s="41"/>
      <c r="BQ11" s="41"/>
      <c r="BR11" s="41"/>
      <c r="BS11" s="41"/>
      <c r="BT11" s="41"/>
      <c r="BU11" s="41"/>
      <c r="BV11" s="41"/>
      <c r="BW11" s="41"/>
      <c r="BX11" s="41"/>
      <c r="BY11" s="41"/>
      <c r="BZ11" s="41"/>
      <c r="CA11" s="41"/>
      <c r="CB11" s="41"/>
      <c r="CC11" s="41"/>
      <c r="CD11" s="41"/>
      <c r="CE11" s="41"/>
      <c r="CF11" s="41"/>
      <c r="CG11" s="41"/>
      <c r="CH11" s="41"/>
      <c r="CI11" s="41"/>
    </row>
    <row r="12" spans="2:87" x14ac:dyDescent="0.25">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BG12" s="41" t="s">
        <v>76</v>
      </c>
      <c r="BH12" s="41" t="s">
        <v>73</v>
      </c>
      <c r="BI12" s="41" t="s">
        <v>75</v>
      </c>
      <c r="BP12" s="41"/>
      <c r="BQ12" s="41"/>
      <c r="BR12" s="41"/>
      <c r="BS12" s="41"/>
      <c r="BT12" s="41"/>
      <c r="BU12" s="41"/>
      <c r="BV12" s="41"/>
      <c r="BW12" s="41"/>
      <c r="BX12" s="41"/>
      <c r="BY12" s="41"/>
      <c r="BZ12" s="41"/>
      <c r="CA12" s="41"/>
      <c r="CB12" s="41"/>
      <c r="CC12" s="41"/>
      <c r="CD12" s="41"/>
      <c r="CE12" s="41"/>
      <c r="CF12" s="41"/>
      <c r="CG12" s="41"/>
      <c r="CH12" s="41"/>
      <c r="CI12" s="41"/>
    </row>
    <row r="13" spans="2:87" x14ac:dyDescent="0.25">
      <c r="B13" s="43"/>
      <c r="C13" s="43"/>
      <c r="D13" s="43"/>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BP13" s="41"/>
      <c r="BQ13" s="41"/>
      <c r="BR13" s="41"/>
      <c r="BS13" s="41"/>
      <c r="BT13" s="41"/>
      <c r="BU13" s="41"/>
      <c r="BV13" s="41"/>
      <c r="BW13" s="41"/>
      <c r="BX13" s="41"/>
      <c r="BY13" s="41"/>
      <c r="BZ13" s="41"/>
      <c r="CA13" s="41"/>
      <c r="CB13" s="41"/>
      <c r="CC13" s="41"/>
      <c r="CD13" s="41"/>
      <c r="CE13" s="41"/>
      <c r="CF13" s="41"/>
      <c r="CG13" s="41"/>
      <c r="CH13" s="41"/>
      <c r="CI13" s="41"/>
    </row>
    <row r="14" spans="2:87" x14ac:dyDescent="0.25">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BG14" s="41" t="s">
        <v>123</v>
      </c>
      <c r="BP14" s="41"/>
      <c r="BQ14" s="41"/>
      <c r="BR14" s="41"/>
      <c r="BS14" s="41"/>
      <c r="BT14" s="41"/>
      <c r="BU14" s="41"/>
      <c r="BV14" s="41"/>
      <c r="BW14" s="41"/>
      <c r="BX14" s="41"/>
      <c r="BY14" s="41"/>
      <c r="BZ14" s="41"/>
      <c r="CA14" s="41"/>
      <c r="CB14" s="41"/>
      <c r="CC14" s="41"/>
      <c r="CD14" s="41"/>
      <c r="CE14" s="41"/>
      <c r="CF14" s="41"/>
      <c r="CG14" s="41"/>
      <c r="CH14" s="41"/>
      <c r="CI14" s="41"/>
    </row>
    <row r="15" spans="2:87" x14ac:dyDescent="0.25">
      <c r="B15" s="43"/>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BG15" s="41" t="s">
        <v>38</v>
      </c>
      <c r="BP15" s="41"/>
      <c r="BQ15" s="41"/>
      <c r="BR15" s="41"/>
      <c r="BS15" s="41"/>
      <c r="BT15" s="41"/>
      <c r="BU15" s="41"/>
      <c r="BV15" s="41"/>
      <c r="BW15" s="41"/>
      <c r="BX15" s="41"/>
      <c r="BY15" s="41"/>
      <c r="BZ15" s="41"/>
      <c r="CA15" s="41"/>
      <c r="CB15" s="41"/>
      <c r="CC15" s="41"/>
      <c r="CD15" s="41"/>
      <c r="CE15" s="41"/>
      <c r="CF15" s="41"/>
      <c r="CG15" s="41"/>
      <c r="CH15" s="41"/>
      <c r="CI15" s="41"/>
    </row>
    <row r="16" spans="2:87" x14ac:dyDescent="0.25">
      <c r="B16" s="43"/>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BG16" s="50"/>
      <c r="BP16" s="41"/>
      <c r="BQ16" s="41"/>
      <c r="BR16" s="41"/>
      <c r="BS16" s="41"/>
      <c r="BT16" s="41"/>
      <c r="BU16" s="41"/>
      <c r="BV16" s="41"/>
      <c r="BW16" s="41"/>
      <c r="BX16" s="41"/>
      <c r="BY16" s="41"/>
      <c r="BZ16" s="41"/>
      <c r="CA16" s="41"/>
      <c r="CB16" s="41"/>
      <c r="CC16" s="41"/>
      <c r="CD16" s="41"/>
      <c r="CE16" s="41"/>
      <c r="CF16" s="41"/>
      <c r="CG16" s="41"/>
      <c r="CH16" s="41"/>
      <c r="CI16" s="41"/>
    </row>
    <row r="17" spans="2:87" x14ac:dyDescent="0.25">
      <c r="B17" s="43"/>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BG17" s="51"/>
      <c r="BP17" s="41"/>
      <c r="BQ17" s="41"/>
      <c r="BR17" s="41"/>
      <c r="BS17" s="41"/>
      <c r="BT17" s="41"/>
      <c r="BU17" s="41"/>
      <c r="BV17" s="41"/>
      <c r="BW17" s="41"/>
      <c r="BX17" s="41"/>
      <c r="BY17" s="41"/>
      <c r="BZ17" s="41"/>
      <c r="CA17" s="41"/>
      <c r="CB17" s="41"/>
      <c r="CC17" s="41"/>
      <c r="CD17" s="41"/>
      <c r="CE17" s="41"/>
      <c r="CF17" s="41"/>
      <c r="CG17" s="41"/>
      <c r="CH17" s="41"/>
      <c r="CI17" s="41"/>
    </row>
    <row r="18" spans="2:87" x14ac:dyDescent="0.25">
      <c r="B18" s="43"/>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BP18" s="41"/>
      <c r="BQ18" s="41"/>
      <c r="BR18" s="41"/>
      <c r="BS18" s="41"/>
      <c r="BT18" s="41"/>
      <c r="BU18" s="41"/>
      <c r="BV18" s="41"/>
      <c r="BW18" s="41"/>
      <c r="BX18" s="41"/>
      <c r="BY18" s="41"/>
      <c r="BZ18" s="41"/>
      <c r="CA18" s="41"/>
      <c r="CB18" s="41"/>
      <c r="CC18" s="41"/>
      <c r="CD18" s="41"/>
      <c r="CE18" s="41"/>
      <c r="CF18" s="41"/>
      <c r="CG18" s="41"/>
      <c r="CH18" s="41"/>
      <c r="CI18" s="41"/>
    </row>
    <row r="19" spans="2:87" x14ac:dyDescent="0.25">
      <c r="B19" s="43"/>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BP19" s="41"/>
      <c r="BQ19" s="41"/>
      <c r="BR19" s="41"/>
      <c r="BS19" s="41"/>
      <c r="BT19" s="41"/>
      <c r="BU19" s="41"/>
      <c r="BV19" s="41"/>
      <c r="BW19" s="41"/>
      <c r="BX19" s="41"/>
      <c r="BY19" s="41"/>
      <c r="BZ19" s="41"/>
      <c r="CA19" s="41"/>
      <c r="CB19" s="41"/>
      <c r="CC19" s="41"/>
      <c r="CD19" s="41"/>
      <c r="CE19" s="41"/>
      <c r="CF19" s="41"/>
      <c r="CG19" s="41"/>
      <c r="CH19" s="41"/>
      <c r="CI19" s="41"/>
    </row>
    <row r="20" spans="2:87" x14ac:dyDescent="0.25">
      <c r="B20" s="43"/>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BP20" s="41"/>
      <c r="BQ20" s="41"/>
      <c r="BR20" s="41"/>
      <c r="BS20" s="41"/>
      <c r="BT20" s="41"/>
      <c r="BU20" s="41"/>
      <c r="BV20" s="41"/>
      <c r="BW20" s="41"/>
      <c r="BX20" s="41"/>
      <c r="BY20" s="41"/>
      <c r="BZ20" s="41"/>
      <c r="CA20" s="41"/>
      <c r="CB20" s="41"/>
      <c r="CC20" s="41"/>
      <c r="CD20" s="41"/>
      <c r="CE20" s="41"/>
      <c r="CF20" s="41"/>
      <c r="CG20" s="41"/>
      <c r="CH20" s="41"/>
      <c r="CI20" s="41"/>
    </row>
    <row r="21" spans="2:87" x14ac:dyDescent="0.25">
      <c r="B21" s="43"/>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BP21" s="41"/>
      <c r="BQ21" s="41"/>
      <c r="BR21" s="41"/>
      <c r="BS21" s="41"/>
      <c r="BT21" s="41"/>
      <c r="BU21" s="41"/>
      <c r="BV21" s="41"/>
      <c r="BW21" s="41"/>
      <c r="BX21" s="41"/>
      <c r="BY21" s="41"/>
      <c r="BZ21" s="41"/>
      <c r="CA21" s="41"/>
      <c r="CB21" s="41"/>
      <c r="CC21" s="41"/>
      <c r="CD21" s="41"/>
      <c r="CE21" s="41"/>
      <c r="CF21" s="41"/>
      <c r="CG21" s="41"/>
      <c r="CH21" s="41"/>
      <c r="CI21" s="41"/>
    </row>
    <row r="22" spans="2:87" x14ac:dyDescent="0.25">
      <c r="B22" s="43"/>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BP22" s="41"/>
      <c r="BQ22" s="41"/>
      <c r="BR22" s="41"/>
      <c r="BS22" s="41"/>
      <c r="BT22" s="41"/>
      <c r="BU22" s="41"/>
      <c r="BV22" s="41"/>
      <c r="BW22" s="41"/>
      <c r="BX22" s="41"/>
      <c r="BY22" s="41"/>
      <c r="BZ22" s="41"/>
      <c r="CA22" s="41"/>
      <c r="CB22" s="41"/>
      <c r="CC22" s="41"/>
      <c r="CD22" s="41"/>
      <c r="CE22" s="41"/>
      <c r="CF22" s="41"/>
      <c r="CG22" s="41"/>
      <c r="CH22" s="41"/>
      <c r="CI22" s="41"/>
    </row>
    <row r="23" spans="2:87" x14ac:dyDescent="0.25">
      <c r="B23" s="43"/>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BP23" s="41"/>
      <c r="BQ23" s="41"/>
      <c r="BR23" s="41"/>
      <c r="BS23" s="41"/>
      <c r="BT23" s="41"/>
      <c r="BU23" s="41"/>
      <c r="BV23" s="41"/>
      <c r="BW23" s="41"/>
      <c r="BX23" s="41"/>
      <c r="BY23" s="41"/>
      <c r="BZ23" s="41"/>
      <c r="CA23" s="41"/>
      <c r="CB23" s="41"/>
      <c r="CC23" s="41"/>
      <c r="CD23" s="41"/>
      <c r="CE23" s="41"/>
      <c r="CF23" s="41"/>
      <c r="CG23" s="41"/>
      <c r="CH23" s="41"/>
      <c r="CI23" s="41"/>
    </row>
    <row r="24" spans="2:87" ht="4.5" customHeight="1" x14ac:dyDescent="0.25">
      <c r="B24" s="43"/>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BP24" s="41"/>
      <c r="BQ24" s="41"/>
      <c r="BR24" s="41"/>
      <c r="BS24" s="41"/>
      <c r="BT24" s="41"/>
      <c r="BU24" s="41"/>
      <c r="BV24" s="41"/>
      <c r="BW24" s="41"/>
      <c r="BX24" s="41"/>
      <c r="BY24" s="41"/>
      <c r="BZ24" s="41"/>
      <c r="CA24" s="41"/>
      <c r="CB24" s="41"/>
      <c r="CC24" s="41"/>
      <c r="CD24" s="41"/>
      <c r="CE24" s="41"/>
      <c r="CF24" s="41"/>
      <c r="CG24" s="41"/>
      <c r="CH24" s="41"/>
      <c r="CI24" s="41"/>
    </row>
    <row r="25" spans="2:87" x14ac:dyDescent="0.25">
      <c r="B25" s="43"/>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BP25" s="41"/>
      <c r="BQ25" s="41"/>
      <c r="BR25" s="41"/>
      <c r="BS25" s="41"/>
      <c r="BT25" s="41"/>
      <c r="BU25" s="41"/>
      <c r="BV25" s="41"/>
      <c r="BW25" s="41"/>
      <c r="BX25" s="41"/>
      <c r="BY25" s="41"/>
      <c r="BZ25" s="41"/>
      <c r="CA25" s="41"/>
      <c r="CB25" s="41"/>
      <c r="CC25" s="41"/>
      <c r="CD25" s="41"/>
      <c r="CE25" s="41"/>
      <c r="CF25" s="41"/>
      <c r="CG25" s="41"/>
      <c r="CH25" s="41"/>
      <c r="CI25" s="41"/>
    </row>
    <row r="26" spans="2:87" x14ac:dyDescent="0.25">
      <c r="B26" s="43"/>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BP26" s="41"/>
      <c r="BQ26" s="41"/>
      <c r="BR26" s="41"/>
      <c r="BS26" s="41"/>
      <c r="BT26" s="41"/>
      <c r="BU26" s="41"/>
      <c r="BV26" s="41"/>
      <c r="BW26" s="41"/>
      <c r="BX26" s="41"/>
      <c r="BY26" s="41"/>
      <c r="BZ26" s="41"/>
      <c r="CA26" s="41"/>
      <c r="CB26" s="41"/>
      <c r="CC26" s="41"/>
      <c r="CD26" s="41"/>
      <c r="CE26" s="41"/>
      <c r="CF26" s="41"/>
      <c r="CG26" s="41"/>
      <c r="CH26" s="41"/>
      <c r="CI26" s="41"/>
    </row>
    <row r="27" spans="2:87" ht="9" customHeight="1" x14ac:dyDescent="0.25">
      <c r="B27" s="43"/>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BP27" s="41"/>
      <c r="BQ27" s="41"/>
      <c r="BR27" s="41"/>
      <c r="BS27" s="41"/>
      <c r="BT27" s="41"/>
      <c r="BU27" s="41"/>
      <c r="BV27" s="41"/>
      <c r="BW27" s="41"/>
      <c r="BX27" s="41"/>
      <c r="BY27" s="41"/>
      <c r="BZ27" s="41"/>
      <c r="CA27" s="41"/>
      <c r="CB27" s="41"/>
      <c r="CC27" s="41"/>
      <c r="CD27" s="41"/>
      <c r="CE27" s="41"/>
      <c r="CF27" s="41"/>
      <c r="CG27" s="41"/>
      <c r="CH27" s="41"/>
      <c r="CI27" s="41"/>
    </row>
    <row r="28" spans="2:87" ht="3.75" customHeight="1" x14ac:dyDescent="0.25">
      <c r="B28" s="43"/>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BP28" s="41"/>
      <c r="BQ28" s="41"/>
      <c r="BR28" s="41"/>
      <c r="BS28" s="41"/>
      <c r="BT28" s="41"/>
      <c r="BU28" s="41"/>
      <c r="BV28" s="41"/>
      <c r="BW28" s="41"/>
      <c r="BX28" s="41"/>
      <c r="BY28" s="41"/>
      <c r="BZ28" s="41"/>
      <c r="CA28" s="41"/>
      <c r="CB28" s="41"/>
      <c r="CC28" s="41"/>
      <c r="CD28" s="41"/>
      <c r="CE28" s="41"/>
      <c r="CF28" s="41"/>
      <c r="CG28" s="41"/>
      <c r="CH28" s="41"/>
      <c r="CI28" s="41"/>
    </row>
    <row r="29" spans="2:87" x14ac:dyDescent="0.25">
      <c r="B29" s="52"/>
      <c r="C29" s="52"/>
      <c r="D29" s="52"/>
      <c r="E29" s="52"/>
      <c r="F29" s="52"/>
      <c r="G29" s="52"/>
      <c r="H29" s="52"/>
      <c r="I29" s="43"/>
      <c r="J29" s="43"/>
      <c r="K29" s="43"/>
      <c r="L29" s="43"/>
      <c r="M29" s="43"/>
      <c r="N29" s="43"/>
      <c r="O29" s="43"/>
      <c r="P29" s="43"/>
      <c r="Q29" s="43"/>
      <c r="R29" s="43"/>
      <c r="S29" s="43"/>
      <c r="T29" s="43"/>
      <c r="U29" s="43"/>
      <c r="V29" s="43"/>
      <c r="W29" s="43"/>
      <c r="X29" s="43"/>
      <c r="Y29" s="43"/>
      <c r="Z29" s="43"/>
      <c r="AA29" s="43"/>
      <c r="AB29" s="43"/>
      <c r="AC29" s="43"/>
      <c r="BG29" s="41" t="str">
        <f>VLOOKUP(BG4, RefCauseofDeath, 3, FALSE)</f>
        <v>Renal failure with concurrent diabetes, 15+ years</v>
      </c>
      <c r="BP29" s="41"/>
      <c r="BQ29" s="41"/>
      <c r="BR29" s="41"/>
      <c r="BS29" s="41"/>
      <c r="BT29" s="41"/>
      <c r="BU29" s="41"/>
      <c r="BV29" s="41"/>
      <c r="BW29" s="41"/>
      <c r="BX29" s="41"/>
      <c r="BY29" s="41"/>
      <c r="BZ29" s="41"/>
      <c r="CA29" s="41"/>
      <c r="CB29" s="41"/>
      <c r="CC29" s="41"/>
      <c r="CD29" s="41"/>
      <c r="CE29" s="41"/>
      <c r="CF29" s="41"/>
      <c r="CG29" s="41"/>
      <c r="CH29" s="41"/>
      <c r="CI29" s="41"/>
    </row>
    <row r="30" spans="2:87" ht="11.25" customHeight="1" x14ac:dyDescent="0.25">
      <c r="B30" s="52"/>
      <c r="C30" s="52"/>
      <c r="D30" s="52"/>
      <c r="E30" s="52"/>
      <c r="F30" s="52"/>
      <c r="G30" s="52"/>
      <c r="H30" s="52"/>
      <c r="I30" s="43"/>
      <c r="J30" s="43"/>
      <c r="K30" s="43"/>
      <c r="L30" s="43"/>
      <c r="M30" s="43"/>
      <c r="N30" s="43"/>
      <c r="O30" s="43"/>
      <c r="P30" s="43"/>
      <c r="Q30" s="43"/>
      <c r="R30" s="43"/>
      <c r="S30" s="43"/>
      <c r="T30" s="43"/>
      <c r="U30" s="43"/>
      <c r="V30" s="43"/>
      <c r="W30" s="43"/>
      <c r="X30" s="43"/>
      <c r="Y30" s="43"/>
      <c r="Z30" s="43"/>
      <c r="AA30" s="43"/>
      <c r="AB30" s="43"/>
      <c r="AC30" s="43"/>
      <c r="BP30" s="41"/>
      <c r="BQ30" s="41"/>
      <c r="BR30" s="41"/>
      <c r="BS30" s="41"/>
      <c r="BT30" s="41"/>
      <c r="BU30" s="41"/>
      <c r="BV30" s="41"/>
      <c r="BW30" s="41"/>
      <c r="BX30" s="41"/>
      <c r="BY30" s="41"/>
      <c r="BZ30" s="41"/>
      <c r="CA30" s="41"/>
      <c r="CB30" s="41"/>
      <c r="CC30" s="41"/>
      <c r="CD30" s="41"/>
      <c r="CE30" s="41"/>
      <c r="CF30" s="41"/>
      <c r="CG30" s="41"/>
      <c r="CH30" s="41"/>
      <c r="CI30" s="41"/>
    </row>
    <row r="31" spans="2:87" s="53" customFormat="1" x14ac:dyDescent="0.25">
      <c r="B31" s="52"/>
      <c r="C31" s="52"/>
      <c r="D31" s="52"/>
      <c r="E31" s="52"/>
      <c r="F31" s="52"/>
      <c r="G31" s="52"/>
      <c r="H31" s="52"/>
      <c r="I31" s="44"/>
      <c r="J31" s="44"/>
      <c r="K31" s="44"/>
      <c r="L31" s="44"/>
      <c r="M31" s="44"/>
      <c r="N31" s="44"/>
      <c r="O31" s="44"/>
      <c r="P31" s="44"/>
      <c r="Q31" s="44"/>
      <c r="R31" s="44"/>
      <c r="S31" s="44"/>
      <c r="T31" s="44"/>
      <c r="U31" s="44"/>
      <c r="V31" s="44"/>
      <c r="W31" s="44"/>
      <c r="X31" s="44"/>
      <c r="Y31" s="44"/>
      <c r="Z31" s="44"/>
      <c r="AA31" s="44"/>
      <c r="AB31" s="44"/>
      <c r="AC31" s="44"/>
      <c r="AE31" s="54"/>
      <c r="AF31" s="54"/>
      <c r="AG31" s="54"/>
      <c r="AH31" s="54"/>
      <c r="AI31" s="54"/>
      <c r="AJ31" s="54"/>
      <c r="AK31" s="54"/>
      <c r="AL31" s="54"/>
      <c r="AM31" s="54"/>
      <c r="AN31" s="54"/>
      <c r="AO31" s="54"/>
      <c r="AP31" s="54"/>
      <c r="AQ31" s="54"/>
      <c r="AR31" s="54"/>
      <c r="AS31" s="54"/>
      <c r="AT31" s="54"/>
      <c r="AU31" s="54"/>
      <c r="AV31" s="54"/>
      <c r="AW31" s="54"/>
      <c r="AX31" s="54"/>
      <c r="AY31" s="54"/>
      <c r="AZ31" s="54"/>
      <c r="BA31" s="54"/>
      <c r="BB31" s="54"/>
      <c r="BC31" s="54"/>
      <c r="BD31" s="54"/>
      <c r="BE31" s="49"/>
      <c r="BF31" s="49"/>
      <c r="BG31" s="49" t="s">
        <v>43</v>
      </c>
      <c r="BH31" s="49"/>
      <c r="BI31" s="49"/>
      <c r="BJ31" s="49"/>
      <c r="BK31" s="49"/>
      <c r="BL31" s="49"/>
      <c r="BM31" s="49"/>
      <c r="BN31" s="49"/>
      <c r="BO31" s="49"/>
      <c r="BP31" s="49"/>
      <c r="BQ31" s="49"/>
      <c r="BR31" s="49"/>
      <c r="BS31" s="49"/>
      <c r="BT31" s="49" t="s">
        <v>44</v>
      </c>
      <c r="BU31" s="49"/>
      <c r="BV31" s="49"/>
      <c r="BW31" s="49"/>
      <c r="BX31" s="49"/>
      <c r="BY31" s="49"/>
      <c r="BZ31" s="49"/>
      <c r="CA31" s="49"/>
      <c r="CB31" s="49"/>
      <c r="CC31" s="49"/>
      <c r="CD31" s="49"/>
      <c r="CE31" s="49"/>
      <c r="CF31" s="49"/>
      <c r="CG31" s="49"/>
      <c r="CH31" s="49"/>
      <c r="CI31" s="49"/>
    </row>
    <row r="32" spans="2:87" ht="7.5" customHeight="1" x14ac:dyDescent="0.25">
      <c r="B32" s="52"/>
      <c r="C32" s="52"/>
      <c r="D32" s="52"/>
      <c r="E32" s="52"/>
      <c r="F32" s="52"/>
      <c r="G32" s="52"/>
      <c r="H32" s="52"/>
      <c r="I32" s="43"/>
      <c r="J32" s="43"/>
      <c r="K32" s="43"/>
      <c r="L32" s="43"/>
      <c r="M32" s="43"/>
      <c r="N32" s="43"/>
      <c r="O32" s="43"/>
      <c r="P32" s="43"/>
      <c r="Q32" s="43"/>
      <c r="R32" s="43"/>
      <c r="S32" s="43"/>
      <c r="T32" s="43"/>
      <c r="U32" s="43"/>
      <c r="V32" s="43"/>
      <c r="W32" s="43"/>
      <c r="X32" s="43"/>
      <c r="Y32" s="43"/>
      <c r="Z32" s="43"/>
      <c r="AA32" s="43"/>
      <c r="AB32" s="43"/>
      <c r="AC32" s="43"/>
      <c r="BI32" s="58" t="s">
        <v>11</v>
      </c>
      <c r="BJ32" s="58" t="s">
        <v>12</v>
      </c>
      <c r="BP32" s="41"/>
      <c r="BQ32" s="41"/>
      <c r="BR32" s="41"/>
      <c r="BS32" s="41"/>
      <c r="BT32" s="41"/>
      <c r="BU32" s="41"/>
      <c r="BV32" s="41"/>
      <c r="BW32" s="41"/>
      <c r="BX32" s="41"/>
      <c r="BY32" s="41"/>
      <c r="BZ32" s="41"/>
      <c r="CA32" s="41"/>
      <c r="CB32" s="41"/>
      <c r="CC32" s="41"/>
      <c r="CD32" s="41"/>
      <c r="CE32" s="41"/>
      <c r="CF32" s="41"/>
      <c r="CG32" s="41"/>
      <c r="CH32" s="41"/>
      <c r="CI32" s="41"/>
    </row>
    <row r="33" spans="2:87" s="56" customFormat="1" x14ac:dyDescent="0.25">
      <c r="B33" s="52"/>
      <c r="C33" s="60"/>
      <c r="D33" s="60"/>
      <c r="E33" s="60"/>
      <c r="F33" s="60"/>
      <c r="G33" s="60"/>
      <c r="H33" s="60"/>
      <c r="I33" s="52"/>
      <c r="J33" s="52"/>
      <c r="K33" s="52"/>
      <c r="L33" s="52"/>
      <c r="M33" s="52"/>
      <c r="N33" s="52"/>
      <c r="O33" s="52"/>
      <c r="P33" s="52"/>
      <c r="Q33" s="52"/>
      <c r="R33" s="60"/>
      <c r="S33" s="52"/>
      <c r="T33" s="52"/>
      <c r="U33" s="52"/>
      <c r="V33" s="52"/>
      <c r="W33" s="52"/>
      <c r="X33" s="52"/>
      <c r="Y33" s="52"/>
      <c r="Z33" s="52"/>
      <c r="AA33" s="52"/>
      <c r="AB33" s="52"/>
      <c r="AC33" s="52"/>
      <c r="AE33" s="57"/>
      <c r="AF33" s="57"/>
      <c r="AG33" s="57"/>
      <c r="AH33" s="57"/>
      <c r="AI33" s="57"/>
      <c r="AJ33" s="57"/>
      <c r="AK33" s="57"/>
      <c r="AL33" s="57"/>
      <c r="AM33" s="57"/>
      <c r="AN33" s="57"/>
      <c r="AO33" s="57"/>
      <c r="AP33" s="57"/>
      <c r="AQ33" s="57"/>
      <c r="AR33" s="57"/>
      <c r="AS33" s="57"/>
      <c r="AT33" s="57"/>
      <c r="AU33" s="57"/>
      <c r="AV33" s="57"/>
      <c r="AW33" s="57"/>
      <c r="AX33" s="57"/>
      <c r="AY33" s="57"/>
      <c r="AZ33" s="57"/>
      <c r="BA33" s="57"/>
      <c r="BB33" s="57"/>
      <c r="BC33" s="57"/>
      <c r="BD33" s="57"/>
      <c r="BE33" s="58"/>
      <c r="BF33" s="41" t="s">
        <v>5</v>
      </c>
      <c r="BG33" s="58">
        <v>1991</v>
      </c>
      <c r="BH33" s="58" t="s">
        <v>107</v>
      </c>
      <c r="BI33" s="58" t="str">
        <f t="shared" ref="BI33:BI53" si="0">IFERROR(VALUE(FIXED(VLOOKUP($BG33&amp;$BG$29&amp;$BG$12&amp;"Maori",ethnicdata,7,FALSE),1)),"N/A")</f>
        <v>N/A</v>
      </c>
      <c r="BJ33" s="58" t="str">
        <f t="shared" ref="BJ33:BJ53" si="1">IFERROR(VALUE(FIXED(VLOOKUP($BG33&amp;$BG$29&amp;$BG$12&amp;"nonMaori",ethnicdata,7,FALSE),1)),"N/A")</f>
        <v>N/A</v>
      </c>
      <c r="BK33" s="58" t="e">
        <f>MAX(BI33:BJ91)</f>
        <v>#N/A</v>
      </c>
      <c r="BL33" s="58"/>
      <c r="BM33" s="66"/>
      <c r="BN33" s="66"/>
      <c r="BO33" s="58"/>
      <c r="BP33" s="66"/>
      <c r="BQ33" s="66"/>
      <c r="BR33" s="58"/>
      <c r="BS33" s="41" t="s">
        <v>5</v>
      </c>
      <c r="BT33" s="58">
        <v>1991</v>
      </c>
      <c r="BU33" s="58" t="s">
        <v>107</v>
      </c>
      <c r="BV33" s="67" t="str">
        <f>IFERROR(VALUE(FIXED(VLOOKUP($BT33&amp;#REF!&amp;$BG$12&amp;"Maori",ethnicdata,10,FALSE),2)),"N/A")</f>
        <v>N/A</v>
      </c>
      <c r="BW33" s="58"/>
      <c r="BX33" s="68" t="e">
        <f>MAX(BV33:BV105)</f>
        <v>#N/A</v>
      </c>
      <c r="BY33" s="58"/>
      <c r="BZ33" s="68"/>
      <c r="CA33" s="68"/>
      <c r="CB33" s="58"/>
      <c r="CC33" s="58"/>
      <c r="CD33" s="58"/>
      <c r="CE33" s="58"/>
      <c r="CF33" s="58"/>
      <c r="CG33" s="58"/>
      <c r="CH33" s="58"/>
      <c r="CI33" s="58"/>
    </row>
    <row r="34" spans="2:87" x14ac:dyDescent="0.25">
      <c r="B34" s="43"/>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BG34" s="58">
        <v>1992</v>
      </c>
      <c r="BH34" s="41" t="s">
        <v>108</v>
      </c>
      <c r="BI34" s="58" t="str">
        <f t="shared" si="0"/>
        <v>N/A</v>
      </c>
      <c r="BJ34" s="58" t="str">
        <f t="shared" si="1"/>
        <v>N/A</v>
      </c>
      <c r="BK34" s="58" t="e">
        <f>MIN(BI33:BJ91)</f>
        <v>#N/A</v>
      </c>
      <c r="BM34" s="66"/>
      <c r="BN34" s="66"/>
      <c r="BP34" s="66"/>
      <c r="BQ34" s="66"/>
      <c r="BR34" s="41"/>
      <c r="BS34" s="41"/>
      <c r="BT34" s="58">
        <v>1992</v>
      </c>
      <c r="BU34" s="41" t="s">
        <v>108</v>
      </c>
      <c r="BV34" s="67" t="str">
        <f>IFERROR(VALUE(FIXED(VLOOKUP($BT34&amp;#REF!&amp;$BG$12&amp;"Maori",ethnicdata,10,FALSE),2)),"N/A")</f>
        <v>N/A</v>
      </c>
      <c r="BW34" s="58"/>
      <c r="BX34" s="68" t="e">
        <f>MIN(BV33:BV105)</f>
        <v>#N/A</v>
      </c>
      <c r="BY34" s="41"/>
      <c r="BZ34" s="68"/>
      <c r="CA34" s="68"/>
      <c r="CB34" s="41"/>
      <c r="CC34" s="58"/>
      <c r="CD34" s="58"/>
      <c r="CE34" s="41"/>
      <c r="CF34" s="41"/>
      <c r="CG34" s="41"/>
      <c r="CH34" s="41"/>
      <c r="CI34" s="41"/>
    </row>
    <row r="35" spans="2:87" s="85" customFormat="1" ht="12.75" customHeight="1" x14ac:dyDescent="0.25">
      <c r="B35" s="84"/>
      <c r="C35" s="69"/>
      <c r="D35" s="109"/>
      <c r="E35" s="109"/>
      <c r="F35" s="109"/>
      <c r="G35" s="109"/>
      <c r="H35" s="109"/>
      <c r="I35" s="109"/>
      <c r="J35" s="109"/>
      <c r="K35" s="109"/>
      <c r="L35" s="109"/>
      <c r="M35" s="109"/>
      <c r="N35" s="109"/>
      <c r="O35" s="109"/>
      <c r="P35" s="84"/>
      <c r="Q35" s="84"/>
      <c r="R35" s="70"/>
      <c r="S35" s="110"/>
      <c r="T35" s="110"/>
      <c r="U35" s="110"/>
      <c r="V35" s="110"/>
      <c r="W35" s="110"/>
      <c r="X35" s="110"/>
      <c r="Y35" s="84"/>
      <c r="Z35" s="84"/>
      <c r="AA35" s="84"/>
      <c r="AB35" s="84"/>
      <c r="AC35" s="84"/>
      <c r="AE35" s="86"/>
      <c r="AF35" s="86"/>
      <c r="AG35" s="86"/>
      <c r="AH35" s="86"/>
      <c r="AI35" s="86"/>
      <c r="AJ35" s="86"/>
      <c r="AK35" s="86"/>
      <c r="AL35" s="86"/>
      <c r="AM35" s="86"/>
      <c r="AN35" s="86"/>
      <c r="AO35" s="86"/>
      <c r="AP35" s="86"/>
      <c r="AQ35" s="86"/>
      <c r="AR35" s="86"/>
      <c r="AS35" s="86"/>
      <c r="AT35" s="86"/>
      <c r="AU35" s="86"/>
      <c r="AV35" s="86"/>
      <c r="AW35" s="86"/>
      <c r="AX35" s="86"/>
      <c r="AY35" s="86"/>
      <c r="AZ35" s="86"/>
      <c r="BA35" s="86"/>
      <c r="BB35" s="86"/>
      <c r="BC35" s="86"/>
      <c r="BD35" s="86"/>
      <c r="BE35" s="65"/>
      <c r="BF35" s="65"/>
      <c r="BG35" s="65">
        <v>1993</v>
      </c>
      <c r="BH35" s="65" t="s">
        <v>109</v>
      </c>
      <c r="BI35" s="58" t="str">
        <f t="shared" si="0"/>
        <v>N/A</v>
      </c>
      <c r="BJ35" s="58" t="str">
        <f t="shared" si="1"/>
        <v>N/A</v>
      </c>
      <c r="BK35" s="58"/>
      <c r="BL35" s="65"/>
      <c r="BM35" s="66"/>
      <c r="BN35" s="66"/>
      <c r="BO35" s="65"/>
      <c r="BP35" s="66"/>
      <c r="BQ35" s="66"/>
      <c r="BR35" s="65"/>
      <c r="BS35" s="65"/>
      <c r="BT35" s="65">
        <v>1993</v>
      </c>
      <c r="BU35" s="65" t="s">
        <v>109</v>
      </c>
      <c r="BV35" s="67" t="str">
        <f>IFERROR(VALUE(FIXED(VLOOKUP($BT35&amp;#REF!&amp;$BG$12&amp;"Maori",ethnicdata,10,FALSE),2)),"N/A")</f>
        <v>N/A</v>
      </c>
      <c r="BW35" s="58"/>
      <c r="BX35" s="58"/>
      <c r="BY35" s="65"/>
      <c r="BZ35" s="68"/>
      <c r="CA35" s="68"/>
      <c r="CB35" s="65"/>
      <c r="CC35" s="58"/>
      <c r="CD35" s="58"/>
      <c r="CE35" s="65"/>
      <c r="CF35" s="65"/>
      <c r="CG35" s="65"/>
      <c r="CH35" s="65"/>
      <c r="CI35" s="65"/>
    </row>
    <row r="36" spans="2:87" ht="15.6" x14ac:dyDescent="0.3">
      <c r="B36" s="43"/>
      <c r="C36" s="87" t="str">
        <f>VLOOKUP(BG4, RefCauseofDeath, 3, FALSE)</f>
        <v>Renal failure with concurrent diabetes, 15+ years</v>
      </c>
      <c r="D36" s="71"/>
      <c r="E36" s="72"/>
      <c r="F36" s="72"/>
      <c r="G36" s="71"/>
      <c r="H36" s="72"/>
      <c r="I36" s="72"/>
      <c r="J36" s="71"/>
      <c r="K36" s="72"/>
      <c r="L36" s="72"/>
      <c r="M36" s="71"/>
      <c r="N36" s="72"/>
      <c r="O36" s="72"/>
      <c r="P36" s="43"/>
      <c r="Q36" s="43"/>
      <c r="R36" s="46" t="str">
        <f>VLOOKUP(BG4, RefCauseofDeath,3,FALSE)</f>
        <v>Renal failure with concurrent diabetes, 15+ years</v>
      </c>
      <c r="S36" s="71"/>
      <c r="T36" s="72"/>
      <c r="U36" s="72"/>
      <c r="V36" s="71"/>
      <c r="W36" s="72"/>
      <c r="X36" s="72"/>
      <c r="Y36" s="43"/>
      <c r="Z36" s="43"/>
      <c r="AA36" s="43"/>
      <c r="AB36" s="43"/>
      <c r="AC36" s="43"/>
      <c r="BG36" s="65">
        <v>1994</v>
      </c>
      <c r="BH36" s="41" t="s">
        <v>110</v>
      </c>
      <c r="BI36" s="58" t="str">
        <f t="shared" si="0"/>
        <v>N/A</v>
      </c>
      <c r="BJ36" s="58" t="str">
        <f t="shared" si="1"/>
        <v>N/A</v>
      </c>
      <c r="BK36" s="58"/>
      <c r="BM36" s="66"/>
      <c r="BN36" s="66"/>
      <c r="BP36" s="66"/>
      <c r="BQ36" s="66"/>
      <c r="BR36" s="41"/>
      <c r="BS36" s="41"/>
      <c r="BT36" s="65">
        <v>1994</v>
      </c>
      <c r="BU36" s="41" t="s">
        <v>110</v>
      </c>
      <c r="BV36" s="67" t="str">
        <f>IFERROR(VALUE(FIXED(VLOOKUP($BT36&amp;#REF!&amp;$BG$12&amp;"Maori",ethnicdata,10,FALSE),2)),"N/A")</f>
        <v>N/A</v>
      </c>
      <c r="BW36" s="58"/>
      <c r="BX36" s="58"/>
      <c r="BY36" s="41"/>
      <c r="BZ36" s="68"/>
      <c r="CA36" s="68"/>
      <c r="CB36" s="41"/>
      <c r="CC36" s="58"/>
      <c r="CD36" s="58"/>
      <c r="CE36" s="41"/>
      <c r="CF36" s="41"/>
      <c r="CG36" s="41"/>
      <c r="CH36" s="41"/>
      <c r="CI36" s="41"/>
    </row>
    <row r="37" spans="2:87" x14ac:dyDescent="0.25">
      <c r="B37" s="43"/>
      <c r="C37" s="88"/>
      <c r="D37" s="61"/>
      <c r="E37" s="89"/>
      <c r="F37" s="89"/>
      <c r="G37" s="90"/>
      <c r="H37" s="89"/>
      <c r="I37" s="89"/>
      <c r="J37" s="90"/>
      <c r="K37" s="89"/>
      <c r="L37" s="89"/>
      <c r="M37" s="90"/>
      <c r="N37" s="89"/>
      <c r="O37" s="89"/>
      <c r="P37" s="81"/>
      <c r="Q37" s="43"/>
      <c r="R37" s="88"/>
      <c r="S37" s="63"/>
      <c r="T37" s="91"/>
      <c r="U37" s="91"/>
      <c r="V37" s="63"/>
      <c r="W37" s="91"/>
      <c r="X37" s="91"/>
      <c r="Y37" s="43"/>
      <c r="Z37" s="43"/>
      <c r="AA37" s="43"/>
      <c r="AB37" s="43"/>
      <c r="AC37" s="43"/>
      <c r="BG37" s="65">
        <v>1995</v>
      </c>
      <c r="BH37" s="41" t="s">
        <v>111</v>
      </c>
      <c r="BI37" s="58" t="str">
        <f t="shared" si="0"/>
        <v>N/A</v>
      </c>
      <c r="BJ37" s="58" t="str">
        <f t="shared" si="1"/>
        <v>N/A</v>
      </c>
      <c r="BK37" s="58"/>
      <c r="BM37" s="66"/>
      <c r="BN37" s="66"/>
      <c r="BP37" s="66"/>
      <c r="BQ37" s="66"/>
      <c r="BR37" s="41"/>
      <c r="BS37" s="41"/>
      <c r="BT37" s="65">
        <v>1995</v>
      </c>
      <c r="BU37" s="41" t="s">
        <v>111</v>
      </c>
      <c r="BV37" s="67" t="str">
        <f>IFERROR(VALUE(FIXED(VLOOKUP($BT37&amp;#REF!&amp;$BG$12&amp;"Maori",ethnicdata,10,FALSE),2)),"N/A")</f>
        <v>N/A</v>
      </c>
      <c r="BW37" s="58"/>
      <c r="BX37" s="58"/>
      <c r="BY37" s="41"/>
      <c r="BZ37" s="68"/>
      <c r="CA37" s="68"/>
      <c r="CB37" s="41"/>
      <c r="CC37" s="58"/>
      <c r="CD37" s="58"/>
      <c r="CE37" s="41"/>
      <c r="CF37" s="41"/>
      <c r="CG37" s="41"/>
      <c r="CH37" s="41"/>
      <c r="CI37" s="41"/>
    </row>
    <row r="38" spans="2:87" x14ac:dyDescent="0.25">
      <c r="B38" s="43"/>
      <c r="C38" s="60" t="s">
        <v>125</v>
      </c>
      <c r="D38" s="61"/>
      <c r="E38" s="89"/>
      <c r="F38" s="89"/>
      <c r="G38" s="90"/>
      <c r="H38" s="89"/>
      <c r="I38" s="89"/>
      <c r="J38" s="90"/>
      <c r="K38" s="89"/>
      <c r="L38" s="89"/>
      <c r="M38" s="90"/>
      <c r="N38" s="89"/>
      <c r="O38" s="89"/>
      <c r="P38" s="81"/>
      <c r="Q38" s="43"/>
      <c r="R38" s="60" t="s">
        <v>126</v>
      </c>
      <c r="S38" s="92"/>
      <c r="T38" s="92"/>
      <c r="U38" s="92"/>
      <c r="V38" s="92"/>
      <c r="W38" s="92"/>
      <c r="X38" s="92"/>
      <c r="Y38" s="43"/>
      <c r="Z38" s="43"/>
      <c r="AA38" s="43"/>
      <c r="AB38" s="43"/>
      <c r="AC38" s="43"/>
      <c r="BG38" s="65">
        <v>1996</v>
      </c>
      <c r="BH38" s="41" t="s">
        <v>77</v>
      </c>
      <c r="BI38" s="58">
        <f t="shared" si="0"/>
        <v>64.2</v>
      </c>
      <c r="BJ38" s="58">
        <f t="shared" si="1"/>
        <v>7.4</v>
      </c>
      <c r="BK38" s="58"/>
      <c r="BM38" s="66"/>
      <c r="BN38" s="66"/>
      <c r="BP38" s="66"/>
      <c r="BQ38" s="66"/>
      <c r="BR38" s="41"/>
      <c r="BS38" s="41"/>
      <c r="BT38" s="65">
        <v>1996</v>
      </c>
      <c r="BU38" s="41" t="s">
        <v>77</v>
      </c>
      <c r="BV38" s="67">
        <f t="shared" ref="BV38:BV53" si="2">IFERROR(VALUE(FIXED(VLOOKUP($BT38&amp;$BG$29&amp;$BG$12&amp;"Maori",ethnicdata,10,FALSE),2)),"N/A")</f>
        <v>8.65</v>
      </c>
      <c r="BW38" s="58"/>
      <c r="BX38" s="58"/>
      <c r="BY38" s="41"/>
      <c r="BZ38" s="68"/>
      <c r="CA38" s="68"/>
      <c r="CB38" s="41"/>
      <c r="CC38" s="58"/>
      <c r="CD38" s="58"/>
      <c r="CE38" s="41"/>
      <c r="CF38" s="41"/>
      <c r="CG38" s="41"/>
      <c r="CH38" s="41"/>
      <c r="CI38" s="41"/>
    </row>
    <row r="39" spans="2:87" x14ac:dyDescent="0.25">
      <c r="B39" s="43"/>
      <c r="C39" s="93"/>
      <c r="D39" s="61"/>
      <c r="E39" s="89"/>
      <c r="F39" s="89"/>
      <c r="G39" s="90"/>
      <c r="H39" s="89"/>
      <c r="I39" s="89"/>
      <c r="J39" s="90"/>
      <c r="K39" s="89"/>
      <c r="L39" s="89"/>
      <c r="M39" s="90"/>
      <c r="N39" s="89"/>
      <c r="O39" s="89"/>
      <c r="P39" s="81"/>
      <c r="Q39" s="43"/>
      <c r="R39" s="43"/>
      <c r="S39" s="71"/>
      <c r="T39" s="72"/>
      <c r="U39" s="72"/>
      <c r="V39" s="71"/>
      <c r="W39" s="72"/>
      <c r="X39" s="72"/>
      <c r="Y39" s="43"/>
      <c r="Z39" s="43"/>
      <c r="AA39" s="43"/>
      <c r="AB39" s="43"/>
      <c r="AC39" s="43"/>
      <c r="BG39" s="65">
        <v>1997</v>
      </c>
      <c r="BH39" s="41" t="s">
        <v>78</v>
      </c>
      <c r="BI39" s="58">
        <f t="shared" si="0"/>
        <v>64.099999999999994</v>
      </c>
      <c r="BJ39" s="58">
        <f t="shared" si="1"/>
        <v>6.7</v>
      </c>
      <c r="BK39" s="58"/>
      <c r="BM39" s="66"/>
      <c r="BN39" s="66"/>
      <c r="BP39" s="66"/>
      <c r="BQ39" s="66"/>
      <c r="BR39" s="41"/>
      <c r="BS39" s="41"/>
      <c r="BT39" s="65">
        <v>1997</v>
      </c>
      <c r="BU39" s="41" t="s">
        <v>78</v>
      </c>
      <c r="BV39" s="67">
        <f t="shared" si="2"/>
        <v>9.51</v>
      </c>
      <c r="BW39" s="58"/>
      <c r="BX39" s="58"/>
      <c r="BY39" s="41"/>
      <c r="BZ39" s="68"/>
      <c r="CA39" s="68"/>
      <c r="CB39" s="41"/>
      <c r="CC39" s="58"/>
      <c r="CD39" s="58"/>
      <c r="CE39" s="41"/>
      <c r="CF39" s="41"/>
      <c r="CG39" s="41"/>
      <c r="CH39" s="41"/>
      <c r="CI39" s="41"/>
    </row>
    <row r="40" spans="2:87" x14ac:dyDescent="0.25">
      <c r="B40" s="43"/>
      <c r="C40" s="69" t="s">
        <v>8</v>
      </c>
      <c r="D40" s="109" t="s">
        <v>16</v>
      </c>
      <c r="E40" s="109"/>
      <c r="F40" s="109"/>
      <c r="G40" s="109" t="s">
        <v>14</v>
      </c>
      <c r="H40" s="109"/>
      <c r="I40" s="109"/>
      <c r="J40" s="109" t="s">
        <v>17</v>
      </c>
      <c r="K40" s="109"/>
      <c r="L40" s="109"/>
      <c r="M40" s="109" t="s">
        <v>15</v>
      </c>
      <c r="N40" s="109"/>
      <c r="O40" s="109"/>
      <c r="P40" s="81"/>
      <c r="Q40" s="43"/>
      <c r="R40" s="70" t="s">
        <v>8</v>
      </c>
      <c r="S40" s="110" t="s">
        <v>45</v>
      </c>
      <c r="T40" s="110"/>
      <c r="U40" s="110"/>
      <c r="V40" s="110" t="s">
        <v>46</v>
      </c>
      <c r="W40" s="110"/>
      <c r="X40" s="110"/>
      <c r="Y40" s="43"/>
      <c r="Z40" s="43"/>
      <c r="AA40" s="43"/>
      <c r="AB40" s="43"/>
      <c r="AC40" s="43"/>
      <c r="BG40" s="65">
        <v>1998</v>
      </c>
      <c r="BH40" s="41" t="s">
        <v>79</v>
      </c>
      <c r="BI40" s="58">
        <f t="shared" si="0"/>
        <v>54.1</v>
      </c>
      <c r="BJ40" s="58">
        <f t="shared" si="1"/>
        <v>5.3</v>
      </c>
      <c r="BK40" s="58"/>
      <c r="BM40" s="66"/>
      <c r="BN40" s="66"/>
      <c r="BP40" s="66"/>
      <c r="BQ40" s="66"/>
      <c r="BR40" s="41"/>
      <c r="BS40" s="41"/>
      <c r="BT40" s="65">
        <v>1998</v>
      </c>
      <c r="BU40" s="41" t="s">
        <v>79</v>
      </c>
      <c r="BV40" s="67">
        <f t="shared" si="2"/>
        <v>10.19</v>
      </c>
      <c r="BW40" s="58"/>
      <c r="BX40" s="58"/>
      <c r="BY40" s="41"/>
      <c r="BZ40" s="68"/>
      <c r="CA40" s="68"/>
      <c r="CB40" s="41"/>
      <c r="CC40" s="58"/>
      <c r="CD40" s="58"/>
      <c r="CE40" s="41"/>
      <c r="CF40" s="41"/>
      <c r="CG40" s="41"/>
      <c r="CH40" s="41"/>
      <c r="CI40" s="41"/>
    </row>
    <row r="41" spans="2:87" x14ac:dyDescent="0.25">
      <c r="B41" s="43"/>
      <c r="C41" s="59"/>
      <c r="D41" s="71" t="s">
        <v>19</v>
      </c>
      <c r="E41" s="72" t="s">
        <v>20</v>
      </c>
      <c r="F41" s="72" t="s">
        <v>21</v>
      </c>
      <c r="G41" s="71" t="s">
        <v>19</v>
      </c>
      <c r="H41" s="72" t="s">
        <v>20</v>
      </c>
      <c r="I41" s="72" t="s">
        <v>21</v>
      </c>
      <c r="J41" s="71" t="s">
        <v>19</v>
      </c>
      <c r="K41" s="72" t="s">
        <v>20</v>
      </c>
      <c r="L41" s="72" t="s">
        <v>21</v>
      </c>
      <c r="M41" s="71" t="s">
        <v>19</v>
      </c>
      <c r="N41" s="72" t="s">
        <v>20</v>
      </c>
      <c r="O41" s="72" t="s">
        <v>21</v>
      </c>
      <c r="P41" s="81"/>
      <c r="Q41" s="43"/>
      <c r="R41" s="43"/>
      <c r="S41" s="71" t="s">
        <v>39</v>
      </c>
      <c r="T41" s="72" t="s">
        <v>20</v>
      </c>
      <c r="U41" s="72" t="s">
        <v>21</v>
      </c>
      <c r="V41" s="71" t="s">
        <v>39</v>
      </c>
      <c r="W41" s="72" t="s">
        <v>20</v>
      </c>
      <c r="X41" s="72" t="s">
        <v>21</v>
      </c>
      <c r="Y41" s="43"/>
      <c r="Z41" s="43"/>
      <c r="AA41" s="43"/>
      <c r="AB41" s="43"/>
      <c r="AC41" s="43"/>
      <c r="BG41" s="65">
        <v>1999</v>
      </c>
      <c r="BH41" s="41" t="s">
        <v>80</v>
      </c>
      <c r="BI41" s="58">
        <f t="shared" si="0"/>
        <v>49.6</v>
      </c>
      <c r="BJ41" s="58">
        <f t="shared" si="1"/>
        <v>4.7</v>
      </c>
      <c r="BK41" s="58"/>
      <c r="BM41" s="66"/>
      <c r="BN41" s="66"/>
      <c r="BP41" s="66"/>
      <c r="BQ41" s="66"/>
      <c r="BR41" s="41"/>
      <c r="BS41" s="41"/>
      <c r="BT41" s="65">
        <v>1999</v>
      </c>
      <c r="BU41" s="41" t="s">
        <v>80</v>
      </c>
      <c r="BV41" s="67">
        <f t="shared" si="2"/>
        <v>10.59</v>
      </c>
      <c r="BW41" s="58"/>
      <c r="BX41" s="58"/>
      <c r="BY41" s="41"/>
      <c r="BZ41" s="68"/>
      <c r="CA41" s="68"/>
      <c r="CB41" s="41"/>
      <c r="CC41" s="58"/>
      <c r="CD41" s="58"/>
      <c r="CE41" s="41"/>
      <c r="CF41" s="41"/>
      <c r="CG41" s="41"/>
      <c r="CH41" s="41"/>
      <c r="CI41" s="41"/>
    </row>
    <row r="42" spans="2:87" x14ac:dyDescent="0.25">
      <c r="B42" s="43"/>
      <c r="C42" s="94" t="s">
        <v>77</v>
      </c>
      <c r="D42" s="61">
        <f t="shared" ref="D42:D57" si="3">IFERROR(VALUE(FIXED(VLOOKUP($BG38&amp;$BG$29&amp;$BI$12&amp;"Maori",ethnicdata,7,FALSE),1)),NA())</f>
        <v>74.099999999999994</v>
      </c>
      <c r="E42" s="89">
        <f t="shared" ref="E42:E60" si="4">IFERROR(VALUE(FIXED(VLOOKUP($BG38&amp;$BG$29&amp;$BI$12&amp;"Maori",ethnicdata,6,FALSE),1)),"N/A")</f>
        <v>66.400000000000006</v>
      </c>
      <c r="F42" s="89">
        <f t="shared" ref="F42:F60" si="5">IFERROR(VALUE(FIXED(VLOOKUP($BG38&amp;$BG$29&amp;$BI$12&amp;"Maori",ethnicdata,8,FALSE),1)),"N/A")</f>
        <v>82.5</v>
      </c>
      <c r="G42" s="90">
        <f t="shared" ref="G42:G57" si="6">IFERROR(VALUE(FIXED(VLOOKUP($BG38&amp;$BG$29&amp;$BH$12&amp;"Maori",ethnicdata,7,FALSE),1)),NA())</f>
        <v>54.9</v>
      </c>
      <c r="H42" s="89">
        <f t="shared" ref="H42:H60" si="7">IFERROR(VALUE(FIXED(VLOOKUP($BG38&amp;$BG$29&amp;$BH$12&amp;"Maori",ethnicdata,6,FALSE),1)),"N/A")</f>
        <v>48.5</v>
      </c>
      <c r="I42" s="89">
        <f t="shared" ref="I42:I60" si="8">IFERROR(VALUE(FIXED(VLOOKUP($BG38&amp;$BG$29&amp;$BH$12&amp;"Maori",ethnicdata,8,FALSE),1)),"N/A")</f>
        <v>61.9</v>
      </c>
      <c r="J42" s="90">
        <f t="shared" ref="J42:J57" si="9">IFERROR(VALUE(FIXED(VLOOKUP($BG38&amp;$BG$29&amp;$BI$12&amp;"nonMaori",ethnicdata,7,FALSE),1)),NA())</f>
        <v>8.4</v>
      </c>
      <c r="K42" s="89">
        <f t="shared" ref="K42:K60" si="10">IFERROR(VALUE(FIXED(VLOOKUP($BG38&amp;$BG$29&amp;$BI$12&amp;"nonMaori",ethnicdata,6,FALSE),1)),"N/A")</f>
        <v>7.6</v>
      </c>
      <c r="L42" s="89">
        <f t="shared" ref="L42:L60" si="11">IFERROR(VALUE(FIXED(VLOOKUP($BG38&amp;$BG$29&amp;$BI$12&amp;"nonMaori",ethnicdata,8,FALSE),1)),"N/A")</f>
        <v>9.1999999999999993</v>
      </c>
      <c r="M42" s="90">
        <f t="shared" ref="M42:M57" si="12">IFERROR(VALUE(FIXED(VLOOKUP($BG38&amp;$BG$29&amp;$BH$12&amp;"nonMaori",ethnicdata,7,FALSE),1)),NA())</f>
        <v>6.5</v>
      </c>
      <c r="N42" s="89">
        <f t="shared" ref="N42:N60" si="13">IFERROR(VALUE(FIXED(VLOOKUP($BG38&amp;$BG$29&amp;$BH$12&amp;"nonMaori",ethnicdata,6,FALSE),1)),"N/A")</f>
        <v>5.8</v>
      </c>
      <c r="O42" s="89">
        <f t="shared" ref="O42:O60" si="14">IFERROR(VALUE(FIXED(VLOOKUP($BG38&amp;$BG$29&amp;$BH$12&amp;"nonMaori",ethnicdata,8,FALSE),1)),"N/A")</f>
        <v>7.2</v>
      </c>
      <c r="P42" s="81"/>
      <c r="Q42" s="43"/>
      <c r="R42" s="94" t="s">
        <v>77</v>
      </c>
      <c r="S42" s="63">
        <f t="shared" ref="S42:S60" si="15">IFERROR(VALUE(FIXED(VLOOKUP($BT38&amp;$BG$29&amp;$BI$12&amp;"Maori",ethnicdata,10,FALSE),2)),"N/A")</f>
        <v>8.83</v>
      </c>
      <c r="T42" s="91">
        <f t="shared" ref="T42:T60" si="16">IFERROR(VALUE(FIXED(VLOOKUP($BT38&amp;$BG$29&amp;$BI$12&amp;"Maori",ethnicdata,9,FALSE),2)),"N/A")</f>
        <v>7.63</v>
      </c>
      <c r="U42" s="91">
        <f t="shared" ref="U42:U60" si="17">IFERROR(VALUE(FIXED(VLOOKUP($BT38&amp;$BG$29&amp;$BI$12&amp;"Maori",ethnicdata,11,FALSE),2)),"N/A")</f>
        <v>10.220000000000001</v>
      </c>
      <c r="V42" s="63">
        <f t="shared" ref="V42:V60" si="18">IFERROR(VALUE(FIXED(VLOOKUP($BT38&amp;$BG$29&amp;$BH$12&amp;"Maori",ethnicdata,10,FALSE),2)),"N/A")</f>
        <v>8.4600000000000009</v>
      </c>
      <c r="W42" s="91">
        <f t="shared" ref="W42:W60" si="19">IFERROR(VALUE(FIXED(VLOOKUP($BT38&amp;$BG$29&amp;$BH$12&amp;"Maori",ethnicdata,9,FALSE),2)),"N/A")</f>
        <v>7.17</v>
      </c>
      <c r="X42" s="91">
        <f t="shared" ref="X42:X60" si="20">IFERROR(VALUE(FIXED(VLOOKUP($BT38&amp;$BG$29&amp;$BH$12&amp;"Maori",ethnicdata,11,FALSE),2)),"N/A")</f>
        <v>10</v>
      </c>
      <c r="Y42" s="43"/>
      <c r="Z42" s="43"/>
      <c r="AA42" s="43"/>
      <c r="AB42" s="43"/>
      <c r="AC42" s="43"/>
      <c r="BG42" s="65">
        <v>2000</v>
      </c>
      <c r="BH42" s="58" t="s">
        <v>81</v>
      </c>
      <c r="BI42" s="58">
        <f t="shared" si="0"/>
        <v>56.2</v>
      </c>
      <c r="BJ42" s="58">
        <f t="shared" si="1"/>
        <v>6.4</v>
      </c>
      <c r="BK42" s="58"/>
      <c r="BM42" s="66"/>
      <c r="BN42" s="66"/>
      <c r="BP42" s="66"/>
      <c r="BQ42" s="66"/>
      <c r="BR42" s="41"/>
      <c r="BS42" s="41"/>
      <c r="BT42" s="65">
        <v>2000</v>
      </c>
      <c r="BU42" s="58" t="s">
        <v>81</v>
      </c>
      <c r="BV42" s="67">
        <f t="shared" si="2"/>
        <v>8.8000000000000007</v>
      </c>
      <c r="BW42" s="58"/>
      <c r="BX42" s="58"/>
      <c r="BY42" s="41"/>
      <c r="BZ42" s="68"/>
      <c r="CA42" s="68"/>
      <c r="CB42" s="41"/>
      <c r="CC42" s="58"/>
      <c r="CD42" s="58"/>
      <c r="CE42" s="41"/>
      <c r="CF42" s="41"/>
      <c r="CG42" s="41"/>
      <c r="CH42" s="41"/>
      <c r="CI42" s="41"/>
    </row>
    <row r="43" spans="2:87" x14ac:dyDescent="0.25">
      <c r="B43" s="43"/>
      <c r="C43" s="94" t="s">
        <v>78</v>
      </c>
      <c r="D43" s="61">
        <f t="shared" si="3"/>
        <v>77.3</v>
      </c>
      <c r="E43" s="89">
        <f t="shared" si="4"/>
        <v>69.599999999999994</v>
      </c>
      <c r="F43" s="89">
        <f t="shared" si="5"/>
        <v>85.6</v>
      </c>
      <c r="G43" s="90">
        <f t="shared" si="6"/>
        <v>51.7</v>
      </c>
      <c r="H43" s="89">
        <f t="shared" si="7"/>
        <v>45.6</v>
      </c>
      <c r="I43" s="89">
        <f t="shared" si="8"/>
        <v>58.4</v>
      </c>
      <c r="J43" s="90">
        <f t="shared" si="9"/>
        <v>7.9</v>
      </c>
      <c r="K43" s="89">
        <f t="shared" si="10"/>
        <v>7.2</v>
      </c>
      <c r="L43" s="89">
        <f t="shared" si="11"/>
        <v>8.6999999999999993</v>
      </c>
      <c r="M43" s="90">
        <f t="shared" si="12"/>
        <v>5.6</v>
      </c>
      <c r="N43" s="89">
        <f t="shared" si="13"/>
        <v>5</v>
      </c>
      <c r="O43" s="89">
        <f t="shared" si="14"/>
        <v>6.3</v>
      </c>
      <c r="P43" s="81"/>
      <c r="Q43" s="43"/>
      <c r="R43" s="94" t="s">
        <v>78</v>
      </c>
      <c r="S43" s="63">
        <f t="shared" si="15"/>
        <v>9.76</v>
      </c>
      <c r="T43" s="91">
        <f t="shared" si="16"/>
        <v>8.4499999999999993</v>
      </c>
      <c r="U43" s="91">
        <f t="shared" si="17"/>
        <v>11.27</v>
      </c>
      <c r="V43" s="63">
        <f t="shared" si="18"/>
        <v>9.1999999999999993</v>
      </c>
      <c r="W43" s="91">
        <f t="shared" si="19"/>
        <v>7.75</v>
      </c>
      <c r="X43" s="91">
        <f t="shared" si="20"/>
        <v>10.92</v>
      </c>
      <c r="Y43" s="43"/>
      <c r="Z43" s="43"/>
      <c r="AA43" s="43"/>
      <c r="AB43" s="43"/>
      <c r="AC43" s="43"/>
      <c r="BG43" s="65">
        <v>2001</v>
      </c>
      <c r="BH43" s="41" t="s">
        <v>82</v>
      </c>
      <c r="BI43" s="58">
        <f t="shared" si="0"/>
        <v>66.2</v>
      </c>
      <c r="BJ43" s="58">
        <f t="shared" si="1"/>
        <v>8.5</v>
      </c>
      <c r="BK43" s="58"/>
      <c r="BM43" s="66"/>
      <c r="BN43" s="66"/>
      <c r="BP43" s="66"/>
      <c r="BQ43" s="66"/>
      <c r="BR43" s="41"/>
      <c r="BS43" s="41"/>
      <c r="BT43" s="65">
        <v>2001</v>
      </c>
      <c r="BU43" s="41" t="s">
        <v>82</v>
      </c>
      <c r="BV43" s="67">
        <f t="shared" si="2"/>
        <v>7.76</v>
      </c>
      <c r="BW43" s="58"/>
      <c r="BX43" s="58"/>
      <c r="BY43" s="41"/>
      <c r="BZ43" s="68"/>
      <c r="CA43" s="68"/>
      <c r="CB43" s="41"/>
      <c r="CC43" s="58"/>
      <c r="CD43" s="58"/>
      <c r="CE43" s="41"/>
      <c r="CF43" s="41"/>
      <c r="CG43" s="41"/>
      <c r="CH43" s="41"/>
      <c r="CI43" s="41"/>
    </row>
    <row r="44" spans="2:87" x14ac:dyDescent="0.25">
      <c r="B44" s="43"/>
      <c r="C44" s="94" t="s">
        <v>79</v>
      </c>
      <c r="D44" s="61">
        <f t="shared" si="3"/>
        <v>62.2</v>
      </c>
      <c r="E44" s="89">
        <f t="shared" si="4"/>
        <v>55.4</v>
      </c>
      <c r="F44" s="89">
        <f t="shared" si="5"/>
        <v>69.599999999999994</v>
      </c>
      <c r="G44" s="90">
        <f t="shared" si="6"/>
        <v>46.5</v>
      </c>
      <c r="H44" s="89">
        <f t="shared" si="7"/>
        <v>40.9</v>
      </c>
      <c r="I44" s="89">
        <f t="shared" si="8"/>
        <v>52.7</v>
      </c>
      <c r="J44" s="90">
        <f t="shared" si="9"/>
        <v>6.2</v>
      </c>
      <c r="K44" s="89">
        <f t="shared" si="10"/>
        <v>5.6</v>
      </c>
      <c r="L44" s="89">
        <f t="shared" si="11"/>
        <v>6.9</v>
      </c>
      <c r="M44" s="90">
        <f t="shared" si="12"/>
        <v>4.5</v>
      </c>
      <c r="N44" s="89">
        <f t="shared" si="13"/>
        <v>3.9</v>
      </c>
      <c r="O44" s="89">
        <f t="shared" si="14"/>
        <v>5</v>
      </c>
      <c r="P44" s="81"/>
      <c r="Q44" s="43"/>
      <c r="R44" s="94" t="s">
        <v>79</v>
      </c>
      <c r="S44" s="63">
        <f t="shared" si="15"/>
        <v>10.01</v>
      </c>
      <c r="T44" s="91">
        <f t="shared" si="16"/>
        <v>8.5399999999999991</v>
      </c>
      <c r="U44" s="91">
        <f t="shared" si="17"/>
        <v>11.73</v>
      </c>
      <c r="V44" s="63">
        <f t="shared" si="18"/>
        <v>10.44</v>
      </c>
      <c r="W44" s="91">
        <f t="shared" si="19"/>
        <v>8.6999999999999993</v>
      </c>
      <c r="X44" s="91">
        <f t="shared" si="20"/>
        <v>12.53</v>
      </c>
      <c r="Y44" s="43"/>
      <c r="Z44" s="43"/>
      <c r="AA44" s="43"/>
      <c r="AB44" s="43"/>
      <c r="AC44" s="43"/>
      <c r="BG44" s="65">
        <v>2002</v>
      </c>
      <c r="BH44" s="65" t="s">
        <v>83</v>
      </c>
      <c r="BI44" s="58">
        <f t="shared" si="0"/>
        <v>70.7</v>
      </c>
      <c r="BJ44" s="58">
        <f t="shared" si="1"/>
        <v>9.3000000000000007</v>
      </c>
      <c r="BK44" s="58"/>
      <c r="BM44" s="66"/>
      <c r="BN44" s="66"/>
      <c r="BP44" s="66"/>
      <c r="BQ44" s="66"/>
      <c r="BR44" s="41"/>
      <c r="BS44" s="41"/>
      <c r="BT44" s="65">
        <v>2002</v>
      </c>
      <c r="BU44" s="65" t="s">
        <v>83</v>
      </c>
      <c r="BV44" s="67">
        <f t="shared" si="2"/>
        <v>7.61</v>
      </c>
      <c r="BW44" s="58"/>
      <c r="BX44" s="58"/>
      <c r="BY44" s="41"/>
      <c r="BZ44" s="68"/>
      <c r="CA44" s="68"/>
      <c r="CB44" s="41"/>
      <c r="CC44" s="58"/>
      <c r="CD44" s="58"/>
      <c r="CE44" s="41"/>
      <c r="CF44" s="41"/>
      <c r="CG44" s="41"/>
      <c r="CH44" s="41"/>
      <c r="CI44" s="41"/>
    </row>
    <row r="45" spans="2:87" x14ac:dyDescent="0.25">
      <c r="B45" s="43"/>
      <c r="C45" s="94" t="s">
        <v>80</v>
      </c>
      <c r="D45" s="61">
        <f t="shared" si="3"/>
        <v>57.7</v>
      </c>
      <c r="E45" s="89">
        <f t="shared" si="4"/>
        <v>51.3</v>
      </c>
      <c r="F45" s="89">
        <f t="shared" si="5"/>
        <v>64.7</v>
      </c>
      <c r="G45" s="90">
        <f t="shared" si="6"/>
        <v>42.1</v>
      </c>
      <c r="H45" s="89">
        <f t="shared" si="7"/>
        <v>36.9</v>
      </c>
      <c r="I45" s="89">
        <f t="shared" si="8"/>
        <v>47.9</v>
      </c>
      <c r="J45" s="90">
        <f t="shared" si="9"/>
        <v>5.7</v>
      </c>
      <c r="K45" s="89">
        <f t="shared" si="10"/>
        <v>5.2</v>
      </c>
      <c r="L45" s="89">
        <f t="shared" si="11"/>
        <v>6.4</v>
      </c>
      <c r="M45" s="90">
        <f t="shared" si="12"/>
        <v>3.7</v>
      </c>
      <c r="N45" s="89">
        <f t="shared" si="13"/>
        <v>3.2</v>
      </c>
      <c r="O45" s="89">
        <f t="shared" si="14"/>
        <v>4.2</v>
      </c>
      <c r="P45" s="81"/>
      <c r="Q45" s="43"/>
      <c r="R45" s="94" t="s">
        <v>80</v>
      </c>
      <c r="S45" s="63">
        <f t="shared" si="15"/>
        <v>10.029999999999999</v>
      </c>
      <c r="T45" s="91">
        <f t="shared" si="16"/>
        <v>8.5299999999999994</v>
      </c>
      <c r="U45" s="91">
        <f t="shared" si="17"/>
        <v>11.8</v>
      </c>
      <c r="V45" s="63">
        <f t="shared" si="18"/>
        <v>11.5</v>
      </c>
      <c r="W45" s="91">
        <f t="shared" si="19"/>
        <v>9.5</v>
      </c>
      <c r="X45" s="91">
        <f t="shared" si="20"/>
        <v>13.92</v>
      </c>
      <c r="Y45" s="43"/>
      <c r="Z45" s="43"/>
      <c r="AA45" s="43"/>
      <c r="AB45" s="43"/>
      <c r="AC45" s="43"/>
      <c r="BG45" s="65">
        <v>2003</v>
      </c>
      <c r="BH45" s="41" t="s">
        <v>84</v>
      </c>
      <c r="BI45" s="58">
        <f t="shared" si="0"/>
        <v>70.2</v>
      </c>
      <c r="BJ45" s="58">
        <f t="shared" si="1"/>
        <v>9.1999999999999993</v>
      </c>
      <c r="BK45" s="58"/>
      <c r="BM45" s="66"/>
      <c r="BN45" s="66"/>
      <c r="BP45" s="66"/>
      <c r="BQ45" s="66"/>
      <c r="BR45" s="41"/>
      <c r="BS45" s="41"/>
      <c r="BT45" s="65">
        <v>2003</v>
      </c>
      <c r="BU45" s="41" t="s">
        <v>84</v>
      </c>
      <c r="BV45" s="67">
        <f t="shared" si="2"/>
        <v>7.61</v>
      </c>
      <c r="BW45" s="58"/>
      <c r="BX45" s="58"/>
      <c r="BY45" s="41"/>
      <c r="BZ45" s="68"/>
      <c r="CA45" s="68"/>
      <c r="CB45" s="41"/>
      <c r="CC45" s="58"/>
      <c r="CD45" s="58"/>
      <c r="CE45" s="41"/>
      <c r="CF45" s="41"/>
      <c r="CG45" s="41"/>
      <c r="CH45" s="41"/>
      <c r="CI45" s="41"/>
    </row>
    <row r="46" spans="2:87" x14ac:dyDescent="0.25">
      <c r="B46" s="43"/>
      <c r="C46" s="88" t="s">
        <v>81</v>
      </c>
      <c r="D46" s="61">
        <f t="shared" si="3"/>
        <v>63.6</v>
      </c>
      <c r="E46" s="89">
        <f t="shared" si="4"/>
        <v>57</v>
      </c>
      <c r="F46" s="89">
        <f t="shared" si="5"/>
        <v>70.8</v>
      </c>
      <c r="G46" s="90">
        <f t="shared" si="6"/>
        <v>49.4</v>
      </c>
      <c r="H46" s="89">
        <f t="shared" si="7"/>
        <v>43.9</v>
      </c>
      <c r="I46" s="89">
        <f t="shared" si="8"/>
        <v>55.5</v>
      </c>
      <c r="J46" s="90">
        <f t="shared" si="9"/>
        <v>7.4</v>
      </c>
      <c r="K46" s="89">
        <f t="shared" si="10"/>
        <v>6.8</v>
      </c>
      <c r="L46" s="89">
        <f t="shared" si="11"/>
        <v>8.1</v>
      </c>
      <c r="M46" s="90">
        <f t="shared" si="12"/>
        <v>5.4</v>
      </c>
      <c r="N46" s="89">
        <f t="shared" si="13"/>
        <v>4.9000000000000004</v>
      </c>
      <c r="O46" s="89">
        <f t="shared" si="14"/>
        <v>6</v>
      </c>
      <c r="P46" s="81"/>
      <c r="Q46" s="43"/>
      <c r="R46" s="88" t="s">
        <v>81</v>
      </c>
      <c r="S46" s="63">
        <f t="shared" si="15"/>
        <v>8.57</v>
      </c>
      <c r="T46" s="91">
        <f t="shared" si="16"/>
        <v>7.4</v>
      </c>
      <c r="U46" s="91">
        <f t="shared" si="17"/>
        <v>9.92</v>
      </c>
      <c r="V46" s="63">
        <f t="shared" si="18"/>
        <v>9.1199999999999992</v>
      </c>
      <c r="W46" s="91">
        <f t="shared" si="19"/>
        <v>7.74</v>
      </c>
      <c r="X46" s="91">
        <f t="shared" si="20"/>
        <v>10.75</v>
      </c>
      <c r="Y46" s="43"/>
      <c r="Z46" s="43"/>
      <c r="AA46" s="43"/>
      <c r="AB46" s="43"/>
      <c r="AC46" s="43"/>
      <c r="BG46" s="65">
        <v>2004</v>
      </c>
      <c r="BH46" s="58" t="s">
        <v>85</v>
      </c>
      <c r="BI46" s="58">
        <f t="shared" si="0"/>
        <v>70.2</v>
      </c>
      <c r="BJ46" s="58">
        <f t="shared" si="1"/>
        <v>9.4</v>
      </c>
      <c r="BK46" s="58"/>
      <c r="BM46" s="66"/>
      <c r="BN46" s="66"/>
      <c r="BP46" s="66"/>
      <c r="BQ46" s="66"/>
      <c r="BR46" s="41"/>
      <c r="BS46" s="41"/>
      <c r="BT46" s="65">
        <v>2004</v>
      </c>
      <c r="BU46" s="58" t="s">
        <v>85</v>
      </c>
      <c r="BV46" s="67">
        <f t="shared" si="2"/>
        <v>7.5</v>
      </c>
      <c r="BW46" s="58"/>
      <c r="BX46" s="58"/>
      <c r="BY46" s="41"/>
      <c r="BZ46" s="68"/>
      <c r="CA46" s="68"/>
      <c r="CB46" s="41"/>
      <c r="CC46" s="41"/>
      <c r="CD46" s="41"/>
      <c r="CE46" s="41"/>
      <c r="CF46" s="41"/>
      <c r="CG46" s="41"/>
      <c r="CH46" s="41"/>
      <c r="CI46" s="41"/>
    </row>
    <row r="47" spans="2:87" ht="12" customHeight="1" x14ac:dyDescent="0.25">
      <c r="B47" s="43"/>
      <c r="C47" s="94" t="s">
        <v>82</v>
      </c>
      <c r="D47" s="61">
        <f t="shared" si="3"/>
        <v>77.900000000000006</v>
      </c>
      <c r="E47" s="89">
        <f t="shared" si="4"/>
        <v>70.599999999999994</v>
      </c>
      <c r="F47" s="89">
        <f t="shared" si="5"/>
        <v>85.6</v>
      </c>
      <c r="G47" s="90">
        <f t="shared" si="6"/>
        <v>55.8</v>
      </c>
      <c r="H47" s="89">
        <f t="shared" si="7"/>
        <v>49.9</v>
      </c>
      <c r="I47" s="89">
        <f t="shared" si="8"/>
        <v>62.1</v>
      </c>
      <c r="J47" s="90">
        <f t="shared" si="9"/>
        <v>9.8000000000000007</v>
      </c>
      <c r="K47" s="89">
        <f t="shared" si="10"/>
        <v>9.1</v>
      </c>
      <c r="L47" s="89">
        <f t="shared" si="11"/>
        <v>10.6</v>
      </c>
      <c r="M47" s="90">
        <f t="shared" si="12"/>
        <v>7.4</v>
      </c>
      <c r="N47" s="89">
        <f t="shared" si="13"/>
        <v>6.7</v>
      </c>
      <c r="O47" s="89">
        <f t="shared" si="14"/>
        <v>8</v>
      </c>
      <c r="P47" s="95"/>
      <c r="Q47" s="48"/>
      <c r="R47" s="94" t="s">
        <v>82</v>
      </c>
      <c r="S47" s="63">
        <f t="shared" si="15"/>
        <v>7.94</v>
      </c>
      <c r="T47" s="91">
        <f t="shared" si="16"/>
        <v>6.99</v>
      </c>
      <c r="U47" s="91">
        <f t="shared" si="17"/>
        <v>9.0299999999999994</v>
      </c>
      <c r="V47" s="63">
        <f t="shared" si="18"/>
        <v>7.57</v>
      </c>
      <c r="W47" s="91">
        <f t="shared" si="19"/>
        <v>6.54</v>
      </c>
      <c r="X47" s="91">
        <f t="shared" si="20"/>
        <v>8.77</v>
      </c>
      <c r="Y47" s="43"/>
      <c r="Z47" s="43"/>
      <c r="AA47" s="43"/>
      <c r="AB47" s="43"/>
      <c r="AC47" s="43"/>
      <c r="BG47" s="65">
        <v>2005</v>
      </c>
      <c r="BH47" s="41" t="s">
        <v>86</v>
      </c>
      <c r="BI47" s="58">
        <f t="shared" si="0"/>
        <v>67.900000000000006</v>
      </c>
      <c r="BJ47" s="58">
        <f t="shared" si="1"/>
        <v>9.6999999999999993</v>
      </c>
      <c r="BK47" s="58"/>
      <c r="BM47" s="66"/>
      <c r="BN47" s="66"/>
      <c r="BP47" s="66"/>
      <c r="BQ47" s="66"/>
      <c r="BR47" s="41"/>
      <c r="BS47" s="41"/>
      <c r="BT47" s="65">
        <v>2005</v>
      </c>
      <c r="BU47" s="41" t="s">
        <v>86</v>
      </c>
      <c r="BV47" s="67">
        <f t="shared" si="2"/>
        <v>7</v>
      </c>
      <c r="BW47" s="58"/>
      <c r="BX47" s="58"/>
      <c r="BY47" s="41"/>
      <c r="BZ47" s="68"/>
      <c r="CA47" s="68"/>
      <c r="CB47" s="41"/>
      <c r="CC47" s="65"/>
      <c r="CD47" s="65"/>
      <c r="CE47" s="41"/>
      <c r="CF47" s="41"/>
      <c r="CG47" s="41"/>
      <c r="CH47" s="41"/>
      <c r="CI47" s="41"/>
    </row>
    <row r="48" spans="2:87" x14ac:dyDescent="0.25">
      <c r="B48" s="43"/>
      <c r="C48" s="93" t="s">
        <v>83</v>
      </c>
      <c r="D48" s="61">
        <f t="shared" si="3"/>
        <v>81.400000000000006</v>
      </c>
      <c r="E48" s="89">
        <f t="shared" si="4"/>
        <v>74.099999999999994</v>
      </c>
      <c r="F48" s="89">
        <f t="shared" si="5"/>
        <v>89.1</v>
      </c>
      <c r="G48" s="90">
        <f t="shared" si="6"/>
        <v>61.2</v>
      </c>
      <c r="H48" s="89">
        <f t="shared" si="7"/>
        <v>55.3</v>
      </c>
      <c r="I48" s="89">
        <f t="shared" si="8"/>
        <v>67.7</v>
      </c>
      <c r="J48" s="90">
        <f t="shared" si="9"/>
        <v>10.5</v>
      </c>
      <c r="K48" s="89">
        <f t="shared" si="10"/>
        <v>9.8000000000000007</v>
      </c>
      <c r="L48" s="89">
        <f t="shared" si="11"/>
        <v>11.3</v>
      </c>
      <c r="M48" s="90">
        <f t="shared" si="12"/>
        <v>8.1999999999999993</v>
      </c>
      <c r="N48" s="89">
        <f t="shared" si="13"/>
        <v>7.6</v>
      </c>
      <c r="O48" s="89">
        <f t="shared" si="14"/>
        <v>8.9</v>
      </c>
      <c r="P48" s="95"/>
      <c r="Q48" s="48"/>
      <c r="R48" s="93" t="s">
        <v>83</v>
      </c>
      <c r="S48" s="63">
        <f t="shared" si="15"/>
        <v>7.74</v>
      </c>
      <c r="T48" s="91">
        <f t="shared" si="16"/>
        <v>6.85</v>
      </c>
      <c r="U48" s="91">
        <f t="shared" si="17"/>
        <v>8.74</v>
      </c>
      <c r="V48" s="63">
        <f t="shared" si="18"/>
        <v>7.48</v>
      </c>
      <c r="W48" s="91">
        <f t="shared" si="19"/>
        <v>6.52</v>
      </c>
      <c r="X48" s="91">
        <f t="shared" si="20"/>
        <v>8.58</v>
      </c>
      <c r="Y48" s="43"/>
      <c r="Z48" s="43"/>
      <c r="AA48" s="43"/>
      <c r="AB48" s="43"/>
      <c r="AC48" s="43"/>
      <c r="BG48" s="65">
        <v>2006</v>
      </c>
      <c r="BH48" s="41" t="s">
        <v>87</v>
      </c>
      <c r="BI48" s="58">
        <f t="shared" si="0"/>
        <v>66</v>
      </c>
      <c r="BJ48" s="58">
        <f t="shared" si="1"/>
        <v>9.8000000000000007</v>
      </c>
      <c r="BK48" s="58"/>
      <c r="BM48" s="66"/>
      <c r="BN48" s="66"/>
      <c r="BP48" s="66"/>
      <c r="BQ48" s="66"/>
      <c r="BR48" s="41"/>
      <c r="BS48" s="41"/>
      <c r="BT48" s="65">
        <v>2006</v>
      </c>
      <c r="BU48" s="41" t="s">
        <v>87</v>
      </c>
      <c r="BV48" s="67">
        <f t="shared" si="2"/>
        <v>6.73</v>
      </c>
      <c r="BW48" s="58"/>
      <c r="BX48" s="58"/>
      <c r="BY48" s="41"/>
      <c r="BZ48" s="68"/>
      <c r="CA48" s="68"/>
      <c r="CB48" s="41"/>
      <c r="CC48" s="41"/>
      <c r="CD48" s="41"/>
      <c r="CE48" s="41"/>
      <c r="CF48" s="41"/>
      <c r="CG48" s="41"/>
      <c r="CH48" s="41"/>
      <c r="CI48" s="41"/>
    </row>
    <row r="49" spans="2:87" x14ac:dyDescent="0.25">
      <c r="B49" s="43"/>
      <c r="C49" s="94" t="s">
        <v>84</v>
      </c>
      <c r="D49" s="61">
        <f t="shared" si="3"/>
        <v>85.2</v>
      </c>
      <c r="E49" s="89">
        <f t="shared" si="4"/>
        <v>77.900000000000006</v>
      </c>
      <c r="F49" s="89">
        <f t="shared" si="5"/>
        <v>92.9</v>
      </c>
      <c r="G49" s="90">
        <f t="shared" si="6"/>
        <v>56.8</v>
      </c>
      <c r="H49" s="89">
        <f t="shared" si="7"/>
        <v>51.2</v>
      </c>
      <c r="I49" s="89">
        <f t="shared" si="8"/>
        <v>62.9</v>
      </c>
      <c r="J49" s="90">
        <f t="shared" si="9"/>
        <v>10.199999999999999</v>
      </c>
      <c r="K49" s="89">
        <f t="shared" si="10"/>
        <v>9.5</v>
      </c>
      <c r="L49" s="89">
        <f t="shared" si="11"/>
        <v>10.9</v>
      </c>
      <c r="M49" s="90">
        <f t="shared" si="12"/>
        <v>8.4</v>
      </c>
      <c r="N49" s="89">
        <f t="shared" si="13"/>
        <v>7.8</v>
      </c>
      <c r="O49" s="89">
        <f t="shared" si="14"/>
        <v>9</v>
      </c>
      <c r="P49" s="81"/>
      <c r="Q49" s="43"/>
      <c r="R49" s="94" t="s">
        <v>84</v>
      </c>
      <c r="S49" s="63">
        <f t="shared" si="15"/>
        <v>8.36</v>
      </c>
      <c r="T49" s="91">
        <f t="shared" si="16"/>
        <v>7.43</v>
      </c>
      <c r="U49" s="91">
        <f t="shared" si="17"/>
        <v>9.42</v>
      </c>
      <c r="V49" s="63">
        <f t="shared" si="18"/>
        <v>6.78</v>
      </c>
      <c r="W49" s="91">
        <f t="shared" si="19"/>
        <v>5.91</v>
      </c>
      <c r="X49" s="91">
        <f t="shared" si="20"/>
        <v>7.78</v>
      </c>
      <c r="Y49" s="43"/>
      <c r="Z49" s="43"/>
      <c r="AA49" s="43"/>
      <c r="AB49" s="43"/>
      <c r="AC49" s="43"/>
      <c r="BG49" s="65">
        <v>2007</v>
      </c>
      <c r="BH49" s="41" t="s">
        <v>88</v>
      </c>
      <c r="BI49" s="58">
        <f t="shared" si="0"/>
        <v>73.400000000000006</v>
      </c>
      <c r="BJ49" s="58">
        <f t="shared" si="1"/>
        <v>10.8</v>
      </c>
      <c r="BK49" s="58"/>
      <c r="BM49" s="66"/>
      <c r="BN49" s="66"/>
      <c r="BP49" s="66"/>
      <c r="BQ49" s="66"/>
      <c r="BR49" s="41"/>
      <c r="BS49" s="41"/>
      <c r="BT49" s="65">
        <v>2007</v>
      </c>
      <c r="BU49" s="41" t="s">
        <v>88</v>
      </c>
      <c r="BV49" s="67">
        <f t="shared" si="2"/>
        <v>6.8</v>
      </c>
      <c r="BW49" s="58"/>
      <c r="BX49" s="58"/>
      <c r="BY49" s="41"/>
      <c r="BZ49" s="68"/>
      <c r="CA49" s="68"/>
      <c r="CB49" s="41"/>
      <c r="CC49" s="41"/>
      <c r="CD49" s="41"/>
      <c r="CE49" s="41"/>
      <c r="CF49" s="41"/>
      <c r="CG49" s="41"/>
      <c r="CH49" s="41"/>
      <c r="CI49" s="41"/>
    </row>
    <row r="50" spans="2:87" x14ac:dyDescent="0.25">
      <c r="B50" s="48"/>
      <c r="C50" s="88" t="s">
        <v>85</v>
      </c>
      <c r="D50" s="61">
        <f t="shared" si="3"/>
        <v>86.2</v>
      </c>
      <c r="E50" s="89">
        <f t="shared" si="4"/>
        <v>79</v>
      </c>
      <c r="F50" s="89">
        <f t="shared" si="5"/>
        <v>93.9</v>
      </c>
      <c r="G50" s="90">
        <f t="shared" si="6"/>
        <v>55.8</v>
      </c>
      <c r="H50" s="89">
        <f t="shared" si="7"/>
        <v>50.3</v>
      </c>
      <c r="I50" s="89">
        <f t="shared" si="8"/>
        <v>61.7</v>
      </c>
      <c r="J50" s="90">
        <f t="shared" si="9"/>
        <v>10.199999999999999</v>
      </c>
      <c r="K50" s="89">
        <f t="shared" si="10"/>
        <v>9.5</v>
      </c>
      <c r="L50" s="89">
        <f t="shared" si="11"/>
        <v>10.9</v>
      </c>
      <c r="M50" s="90">
        <f t="shared" si="12"/>
        <v>8.6</v>
      </c>
      <c r="N50" s="89">
        <f t="shared" si="13"/>
        <v>8</v>
      </c>
      <c r="O50" s="89">
        <f t="shared" si="14"/>
        <v>9.1999999999999993</v>
      </c>
      <c r="P50" s="95"/>
      <c r="Q50" s="48"/>
      <c r="R50" s="88" t="s">
        <v>85</v>
      </c>
      <c r="S50" s="63">
        <f t="shared" si="15"/>
        <v>8.44</v>
      </c>
      <c r="T50" s="91">
        <f t="shared" si="16"/>
        <v>7.52</v>
      </c>
      <c r="U50" s="91">
        <f t="shared" si="17"/>
        <v>9.4700000000000006</v>
      </c>
      <c r="V50" s="63">
        <f t="shared" si="18"/>
        <v>6.5</v>
      </c>
      <c r="W50" s="91">
        <f t="shared" si="19"/>
        <v>5.68</v>
      </c>
      <c r="X50" s="91">
        <f t="shared" si="20"/>
        <v>7.44</v>
      </c>
      <c r="Y50" s="43"/>
      <c r="Z50" s="43"/>
      <c r="AA50" s="43"/>
      <c r="AB50" s="43"/>
      <c r="AC50" s="43"/>
      <c r="BG50" s="65">
        <v>2008</v>
      </c>
      <c r="BH50" s="41" t="s">
        <v>89</v>
      </c>
      <c r="BI50" s="58">
        <f t="shared" si="0"/>
        <v>84.8</v>
      </c>
      <c r="BJ50" s="58">
        <f t="shared" si="1"/>
        <v>11.6</v>
      </c>
      <c r="BK50" s="58"/>
      <c r="BM50" s="66"/>
      <c r="BN50" s="66"/>
      <c r="BP50" s="66"/>
      <c r="BQ50" s="66"/>
      <c r="BR50" s="41"/>
      <c r="BS50" s="41"/>
      <c r="BT50" s="65">
        <v>2008</v>
      </c>
      <c r="BU50" s="41" t="s">
        <v>89</v>
      </c>
      <c r="BV50" s="67">
        <f t="shared" si="2"/>
        <v>7.29</v>
      </c>
      <c r="BW50" s="58"/>
      <c r="BX50" s="58"/>
      <c r="BY50" s="41"/>
      <c r="BZ50" s="68"/>
      <c r="CA50" s="68"/>
      <c r="CB50" s="41"/>
      <c r="CC50" s="41"/>
      <c r="CD50" s="41"/>
      <c r="CE50" s="41"/>
      <c r="CF50" s="41"/>
      <c r="CG50" s="41"/>
      <c r="CH50" s="41"/>
      <c r="CI50" s="41"/>
    </row>
    <row r="51" spans="2:87" x14ac:dyDescent="0.25">
      <c r="B51" s="43"/>
      <c r="C51" s="94" t="s">
        <v>86</v>
      </c>
      <c r="D51" s="61">
        <f t="shared" si="3"/>
        <v>88.2</v>
      </c>
      <c r="E51" s="89">
        <f t="shared" si="4"/>
        <v>81.099999999999994</v>
      </c>
      <c r="F51" s="89">
        <f t="shared" si="5"/>
        <v>95.8</v>
      </c>
      <c r="G51" s="90">
        <f t="shared" si="6"/>
        <v>49.7</v>
      </c>
      <c r="H51" s="89">
        <f t="shared" si="7"/>
        <v>44.7</v>
      </c>
      <c r="I51" s="89">
        <f t="shared" si="8"/>
        <v>55.2</v>
      </c>
      <c r="J51" s="90">
        <f t="shared" si="9"/>
        <v>10.6</v>
      </c>
      <c r="K51" s="89">
        <f t="shared" si="10"/>
        <v>9.9</v>
      </c>
      <c r="L51" s="89">
        <f t="shared" si="11"/>
        <v>11.3</v>
      </c>
      <c r="M51" s="90">
        <f t="shared" si="12"/>
        <v>8.9</v>
      </c>
      <c r="N51" s="89">
        <f t="shared" si="13"/>
        <v>8.3000000000000007</v>
      </c>
      <c r="O51" s="89">
        <f t="shared" si="14"/>
        <v>9.5</v>
      </c>
      <c r="P51" s="95"/>
      <c r="Q51" s="48"/>
      <c r="R51" s="94" t="s">
        <v>86</v>
      </c>
      <c r="S51" s="63">
        <f t="shared" si="15"/>
        <v>8.31</v>
      </c>
      <c r="T51" s="91">
        <f t="shared" si="16"/>
        <v>7.43</v>
      </c>
      <c r="U51" s="91">
        <f t="shared" si="17"/>
        <v>9.3000000000000007</v>
      </c>
      <c r="V51" s="63">
        <f t="shared" si="18"/>
        <v>5.59</v>
      </c>
      <c r="W51" s="91">
        <f t="shared" si="19"/>
        <v>4.88</v>
      </c>
      <c r="X51" s="91">
        <f t="shared" si="20"/>
        <v>6.41</v>
      </c>
      <c r="Y51" s="43"/>
      <c r="Z51" s="43"/>
      <c r="AA51" s="43"/>
      <c r="AB51" s="43"/>
      <c r="AC51" s="43"/>
      <c r="BG51" s="65">
        <v>2009</v>
      </c>
      <c r="BH51" s="41" t="s">
        <v>90</v>
      </c>
      <c r="BI51" s="58">
        <f t="shared" si="0"/>
        <v>86.7</v>
      </c>
      <c r="BJ51" s="58">
        <f t="shared" si="1"/>
        <v>12.8</v>
      </c>
      <c r="BK51" s="58"/>
      <c r="BM51" s="66"/>
      <c r="BN51" s="66"/>
      <c r="BP51" s="66"/>
      <c r="BQ51" s="66"/>
      <c r="BR51" s="41"/>
      <c r="BS51" s="41"/>
      <c r="BT51" s="65">
        <v>2009</v>
      </c>
      <c r="BU51" s="41" t="s">
        <v>90</v>
      </c>
      <c r="BV51" s="67">
        <f t="shared" si="2"/>
        <v>6.8</v>
      </c>
      <c r="BW51" s="58"/>
      <c r="BX51" s="58"/>
      <c r="BY51" s="41"/>
      <c r="BZ51" s="68"/>
      <c r="CA51" s="68"/>
      <c r="CB51" s="41"/>
      <c r="CC51" s="41"/>
      <c r="CD51" s="41"/>
      <c r="CE51" s="41"/>
      <c r="CF51" s="41"/>
      <c r="CG51" s="41"/>
      <c r="CH51" s="41"/>
      <c r="CI51" s="41"/>
    </row>
    <row r="52" spans="2:87" x14ac:dyDescent="0.25">
      <c r="B52" s="48"/>
      <c r="C52" s="94" t="s">
        <v>87</v>
      </c>
      <c r="D52" s="61">
        <f t="shared" si="3"/>
        <v>85.4</v>
      </c>
      <c r="E52" s="89">
        <f t="shared" si="4"/>
        <v>78.5</v>
      </c>
      <c r="F52" s="89">
        <f t="shared" si="5"/>
        <v>92.7</v>
      </c>
      <c r="G52" s="90">
        <f t="shared" si="6"/>
        <v>48.8</v>
      </c>
      <c r="H52" s="89">
        <f t="shared" si="7"/>
        <v>43.9</v>
      </c>
      <c r="I52" s="89">
        <f t="shared" si="8"/>
        <v>54.1</v>
      </c>
      <c r="J52" s="90">
        <f t="shared" si="9"/>
        <v>10.8</v>
      </c>
      <c r="K52" s="89">
        <f t="shared" si="10"/>
        <v>10.1</v>
      </c>
      <c r="L52" s="89">
        <f t="shared" si="11"/>
        <v>11.5</v>
      </c>
      <c r="M52" s="90">
        <f t="shared" si="12"/>
        <v>8.9</v>
      </c>
      <c r="N52" s="89">
        <f t="shared" si="13"/>
        <v>8.3000000000000007</v>
      </c>
      <c r="O52" s="89">
        <f t="shared" si="14"/>
        <v>9.6</v>
      </c>
      <c r="P52" s="81"/>
      <c r="Q52" s="43"/>
      <c r="R52" s="94" t="s">
        <v>87</v>
      </c>
      <c r="S52" s="63">
        <f t="shared" si="15"/>
        <v>7.91</v>
      </c>
      <c r="T52" s="91">
        <f t="shared" si="16"/>
        <v>7.09</v>
      </c>
      <c r="U52" s="91">
        <f t="shared" si="17"/>
        <v>8.83</v>
      </c>
      <c r="V52" s="63">
        <f t="shared" si="18"/>
        <v>5.47</v>
      </c>
      <c r="W52" s="91">
        <f t="shared" si="19"/>
        <v>4.79</v>
      </c>
      <c r="X52" s="91">
        <f t="shared" si="20"/>
        <v>6.26</v>
      </c>
      <c r="Y52" s="43"/>
      <c r="Z52" s="43"/>
      <c r="AA52" s="43"/>
      <c r="AB52" s="43"/>
      <c r="AC52" s="43"/>
      <c r="BG52" s="65">
        <v>2010</v>
      </c>
      <c r="BH52" s="41" t="s">
        <v>91</v>
      </c>
      <c r="BI52" s="58">
        <f t="shared" si="0"/>
        <v>86.1</v>
      </c>
      <c r="BJ52" s="58">
        <f t="shared" si="1"/>
        <v>14.1</v>
      </c>
      <c r="BK52" s="58"/>
      <c r="BM52" s="66"/>
      <c r="BN52" s="66"/>
      <c r="BP52" s="66"/>
      <c r="BQ52" s="66"/>
      <c r="BR52" s="41"/>
      <c r="BS52" s="41"/>
      <c r="BT52" s="65">
        <v>2010</v>
      </c>
      <c r="BU52" s="41" t="s">
        <v>91</v>
      </c>
      <c r="BV52" s="67">
        <f t="shared" si="2"/>
        <v>6.11</v>
      </c>
      <c r="BW52" s="58"/>
      <c r="BX52" s="58"/>
      <c r="BY52" s="41"/>
      <c r="BZ52" s="68"/>
      <c r="CA52" s="68"/>
      <c r="CB52" s="41"/>
      <c r="CC52" s="41"/>
      <c r="CD52" s="58"/>
      <c r="CE52" s="41"/>
      <c r="CF52" s="41"/>
      <c r="CG52" s="41"/>
      <c r="CH52" s="41"/>
      <c r="CI52" s="41"/>
    </row>
    <row r="53" spans="2:87" x14ac:dyDescent="0.25">
      <c r="B53" s="48"/>
      <c r="C53" s="94" t="s">
        <v>88</v>
      </c>
      <c r="D53" s="61">
        <f t="shared" si="3"/>
        <v>94.6</v>
      </c>
      <c r="E53" s="89">
        <f t="shared" si="4"/>
        <v>87.5</v>
      </c>
      <c r="F53" s="89">
        <f t="shared" si="5"/>
        <v>102.1</v>
      </c>
      <c r="G53" s="90">
        <f t="shared" si="6"/>
        <v>54.7</v>
      </c>
      <c r="H53" s="89">
        <f t="shared" si="7"/>
        <v>49.7</v>
      </c>
      <c r="I53" s="89">
        <f t="shared" si="8"/>
        <v>60.2</v>
      </c>
      <c r="J53" s="90">
        <f t="shared" si="9"/>
        <v>11.8</v>
      </c>
      <c r="K53" s="89">
        <f t="shared" si="10"/>
        <v>11.1</v>
      </c>
      <c r="L53" s="89">
        <f t="shared" si="11"/>
        <v>12.5</v>
      </c>
      <c r="M53" s="90">
        <f t="shared" si="12"/>
        <v>9.9</v>
      </c>
      <c r="N53" s="89">
        <f t="shared" si="13"/>
        <v>9.3000000000000007</v>
      </c>
      <c r="O53" s="89">
        <f t="shared" si="14"/>
        <v>10.6</v>
      </c>
      <c r="P53" s="81"/>
      <c r="Q53" s="43"/>
      <c r="R53" s="94" t="s">
        <v>88</v>
      </c>
      <c r="S53" s="63">
        <f t="shared" si="15"/>
        <v>8</v>
      </c>
      <c r="T53" s="91">
        <f t="shared" si="16"/>
        <v>7.22</v>
      </c>
      <c r="U53" s="91">
        <f t="shared" si="17"/>
        <v>8.86</v>
      </c>
      <c r="V53" s="63">
        <f t="shared" si="18"/>
        <v>5.53</v>
      </c>
      <c r="W53" s="91">
        <f t="shared" si="19"/>
        <v>4.8899999999999997</v>
      </c>
      <c r="X53" s="91">
        <f t="shared" si="20"/>
        <v>6.26</v>
      </c>
      <c r="Y53" s="43"/>
      <c r="Z53" s="43"/>
      <c r="AA53" s="43"/>
      <c r="AB53" s="43"/>
      <c r="AC53" s="43"/>
      <c r="BG53" s="65">
        <v>2011</v>
      </c>
      <c r="BH53" s="41" t="s">
        <v>92</v>
      </c>
      <c r="BI53" s="58">
        <f t="shared" si="0"/>
        <v>79.3</v>
      </c>
      <c r="BJ53" s="58">
        <f t="shared" si="1"/>
        <v>14.9</v>
      </c>
      <c r="BK53" s="58"/>
      <c r="BM53" s="66"/>
      <c r="BN53" s="66"/>
      <c r="BP53" s="66"/>
      <c r="BQ53" s="66"/>
      <c r="BR53" s="41"/>
      <c r="BS53" s="41"/>
      <c r="BT53" s="65">
        <v>2011</v>
      </c>
      <c r="BU53" s="41" t="s">
        <v>92</v>
      </c>
      <c r="BV53" s="67">
        <f t="shared" si="2"/>
        <v>5.33</v>
      </c>
      <c r="BW53" s="58"/>
      <c r="BX53" s="58"/>
      <c r="BY53" s="41"/>
      <c r="BZ53" s="68"/>
      <c r="CA53" s="68"/>
      <c r="CB53" s="41"/>
      <c r="CC53" s="41"/>
      <c r="CD53" s="41"/>
      <c r="CE53" s="41"/>
      <c r="CF53" s="41"/>
      <c r="CG53" s="41"/>
      <c r="CH53" s="41"/>
      <c r="CI53" s="41"/>
    </row>
    <row r="54" spans="2:87" x14ac:dyDescent="0.25">
      <c r="B54" s="43"/>
      <c r="C54" s="94" t="s">
        <v>89</v>
      </c>
      <c r="D54" s="61">
        <f t="shared" si="3"/>
        <v>103.5</v>
      </c>
      <c r="E54" s="89">
        <f t="shared" si="4"/>
        <v>96.3</v>
      </c>
      <c r="F54" s="89">
        <f t="shared" si="5"/>
        <v>111.2</v>
      </c>
      <c r="G54" s="90">
        <f t="shared" si="6"/>
        <v>68.400000000000006</v>
      </c>
      <c r="H54" s="89">
        <f t="shared" si="7"/>
        <v>62.9</v>
      </c>
      <c r="I54" s="89">
        <f t="shared" si="8"/>
        <v>74.3</v>
      </c>
      <c r="J54" s="90">
        <f t="shared" si="9"/>
        <v>12.6</v>
      </c>
      <c r="K54" s="89">
        <f t="shared" si="10"/>
        <v>11.9</v>
      </c>
      <c r="L54" s="89">
        <f t="shared" si="11"/>
        <v>13.4</v>
      </c>
      <c r="M54" s="90">
        <f t="shared" si="12"/>
        <v>10.8</v>
      </c>
      <c r="N54" s="89">
        <f t="shared" si="13"/>
        <v>10.1</v>
      </c>
      <c r="O54" s="89">
        <f t="shared" si="14"/>
        <v>11.4</v>
      </c>
      <c r="P54" s="81"/>
      <c r="Q54" s="43"/>
      <c r="R54" s="94" t="s">
        <v>89</v>
      </c>
      <c r="S54" s="63">
        <f t="shared" si="15"/>
        <v>8.19</v>
      </c>
      <c r="T54" s="91">
        <f t="shared" si="16"/>
        <v>7.44</v>
      </c>
      <c r="U54" s="91">
        <f t="shared" si="17"/>
        <v>9.02</v>
      </c>
      <c r="V54" s="63">
        <f t="shared" si="18"/>
        <v>6.36</v>
      </c>
      <c r="W54" s="91">
        <f t="shared" si="19"/>
        <v>5.69</v>
      </c>
      <c r="X54" s="91">
        <f t="shared" si="20"/>
        <v>7.1</v>
      </c>
      <c r="Y54" s="43"/>
      <c r="Z54" s="43"/>
      <c r="AA54" s="43"/>
      <c r="AB54" s="43"/>
      <c r="AC54" s="43"/>
      <c r="BG54" s="65">
        <v>2012</v>
      </c>
      <c r="BH54" s="41" t="s">
        <v>93</v>
      </c>
      <c r="BI54" s="58" t="e">
        <f>IFERROR(VALUE(FIXED(VLOOKUP($BG54&amp;$BG$29&amp;$BG$12&amp;"Maori",ethnicdata,7,FALSE),1)),NA())</f>
        <v>#N/A</v>
      </c>
      <c r="BJ54" s="58" t="e">
        <f>IFERROR(VALUE(FIXED(VLOOKUP($BG54&amp;$BG$29&amp;$BG$12&amp;"nonMaori",ethnicdata,7,FALSE),1)),NA())</f>
        <v>#N/A</v>
      </c>
      <c r="BK54" s="58"/>
      <c r="BM54" s="66"/>
      <c r="BN54" s="66"/>
      <c r="BP54" s="66"/>
      <c r="BQ54" s="66"/>
      <c r="BR54" s="41"/>
      <c r="BS54" s="41"/>
      <c r="BT54" s="65">
        <v>2012</v>
      </c>
      <c r="BU54" s="41" t="s">
        <v>93</v>
      </c>
      <c r="BV54" s="67" t="e">
        <f>IFERROR(VALUE(FIXED(VLOOKUP($BT54&amp;$BG$29&amp;$BG$12&amp;"Maori",ethnicdata,10,FALSE),2)),NA())</f>
        <v>#N/A</v>
      </c>
      <c r="BW54" s="58"/>
      <c r="BX54" s="58"/>
      <c r="BY54" s="41"/>
      <c r="BZ54" s="68"/>
      <c r="CA54" s="68"/>
      <c r="CB54" s="41"/>
      <c r="CC54" s="58"/>
      <c r="CD54" s="58"/>
      <c r="CE54" s="41"/>
      <c r="CF54" s="41"/>
      <c r="CG54" s="41"/>
      <c r="CH54" s="41"/>
      <c r="CI54" s="41"/>
    </row>
    <row r="55" spans="2:87" x14ac:dyDescent="0.25">
      <c r="B55" s="43"/>
      <c r="C55" s="94" t="s">
        <v>90</v>
      </c>
      <c r="D55" s="61">
        <f t="shared" si="3"/>
        <v>106.2</v>
      </c>
      <c r="E55" s="89">
        <f t="shared" si="4"/>
        <v>98.9</v>
      </c>
      <c r="F55" s="89">
        <f t="shared" si="5"/>
        <v>113.8</v>
      </c>
      <c r="G55" s="90">
        <f t="shared" si="6"/>
        <v>69.8</v>
      </c>
      <c r="H55" s="89">
        <f t="shared" si="7"/>
        <v>64.400000000000006</v>
      </c>
      <c r="I55" s="89">
        <f t="shared" si="8"/>
        <v>75.599999999999994</v>
      </c>
      <c r="J55" s="90">
        <f t="shared" si="9"/>
        <v>14.3</v>
      </c>
      <c r="K55" s="89">
        <f t="shared" si="10"/>
        <v>13.6</v>
      </c>
      <c r="L55" s="89">
        <f t="shared" si="11"/>
        <v>15.1</v>
      </c>
      <c r="M55" s="90">
        <f t="shared" si="12"/>
        <v>11.3</v>
      </c>
      <c r="N55" s="89">
        <f t="shared" si="13"/>
        <v>10.7</v>
      </c>
      <c r="O55" s="89">
        <f t="shared" si="14"/>
        <v>12</v>
      </c>
      <c r="P55" s="81"/>
      <c r="Q55" s="43"/>
      <c r="R55" s="94" t="s">
        <v>90</v>
      </c>
      <c r="S55" s="63">
        <f t="shared" si="15"/>
        <v>7.4</v>
      </c>
      <c r="T55" s="91">
        <f t="shared" si="16"/>
        <v>6.75</v>
      </c>
      <c r="U55" s="91">
        <f t="shared" si="17"/>
        <v>8.1199999999999992</v>
      </c>
      <c r="V55" s="63">
        <f t="shared" si="18"/>
        <v>6.15</v>
      </c>
      <c r="W55" s="91">
        <f t="shared" si="19"/>
        <v>5.53</v>
      </c>
      <c r="X55" s="91">
        <f t="shared" si="20"/>
        <v>6.85</v>
      </c>
      <c r="Y55" s="43"/>
      <c r="Z55" s="43"/>
      <c r="AA55" s="43"/>
      <c r="AB55" s="43"/>
      <c r="AC55" s="43"/>
      <c r="BG55" s="65">
        <v>2013</v>
      </c>
      <c r="BH55" s="41" t="s">
        <v>112</v>
      </c>
      <c r="BI55" s="58" t="e">
        <f>IFERROR(VALUE(FIXED(VLOOKUP($BG55&amp;$BG$29&amp;$BG$12&amp;"Maori",ethnicdata,7,FALSE),1)),NA())</f>
        <v>#N/A</v>
      </c>
      <c r="BJ55" s="58" t="e">
        <f>IFERROR(VALUE(FIXED(VLOOKUP($BG55&amp;$BG$29&amp;$BG$12&amp;"nonMaori",ethnicdata,7,FALSE),1)),NA())</f>
        <v>#N/A</v>
      </c>
      <c r="BM55" s="66"/>
      <c r="BN55" s="66"/>
      <c r="BP55" s="66"/>
      <c r="BQ55" s="66"/>
      <c r="BR55" s="41"/>
      <c r="BS55" s="41"/>
      <c r="BT55" s="65">
        <v>2013</v>
      </c>
      <c r="BU55" s="41" t="s">
        <v>112</v>
      </c>
      <c r="BV55" s="67" t="e">
        <f>IFERROR(VALUE(FIXED(VLOOKUP($BT55&amp;$BG$29&amp;$BG$12&amp;"Maori",ethnicdata,10,FALSE),2)),NA())</f>
        <v>#N/A</v>
      </c>
      <c r="BW55" s="41"/>
      <c r="BX55" s="41"/>
      <c r="BY55" s="41"/>
      <c r="BZ55" s="68"/>
      <c r="CA55" s="68"/>
      <c r="CB55" s="41"/>
      <c r="CC55" s="41"/>
      <c r="CD55" s="41"/>
      <c r="CE55" s="41"/>
      <c r="CF55" s="41"/>
      <c r="CG55" s="41"/>
      <c r="CH55" s="41"/>
      <c r="CI55" s="41"/>
    </row>
    <row r="56" spans="2:87" x14ac:dyDescent="0.25">
      <c r="B56" s="43"/>
      <c r="C56" s="94" t="s">
        <v>91</v>
      </c>
      <c r="D56" s="61">
        <f t="shared" si="3"/>
        <v>104.3</v>
      </c>
      <c r="E56" s="89">
        <f t="shared" si="4"/>
        <v>97.2</v>
      </c>
      <c r="F56" s="89">
        <f t="shared" si="5"/>
        <v>111.7</v>
      </c>
      <c r="G56" s="90">
        <f t="shared" si="6"/>
        <v>70.3</v>
      </c>
      <c r="H56" s="89">
        <f t="shared" si="7"/>
        <v>64.900000000000006</v>
      </c>
      <c r="I56" s="89">
        <f t="shared" si="8"/>
        <v>76</v>
      </c>
      <c r="J56" s="90">
        <f t="shared" si="9"/>
        <v>16.100000000000001</v>
      </c>
      <c r="K56" s="89">
        <f t="shared" si="10"/>
        <v>15.4</v>
      </c>
      <c r="L56" s="89">
        <f t="shared" si="11"/>
        <v>16.899999999999999</v>
      </c>
      <c r="M56" s="90">
        <f t="shared" si="12"/>
        <v>12.3</v>
      </c>
      <c r="N56" s="89">
        <f t="shared" si="13"/>
        <v>11.6</v>
      </c>
      <c r="O56" s="89">
        <f t="shared" si="14"/>
        <v>13</v>
      </c>
      <c r="P56" s="81"/>
      <c r="Q56" s="43"/>
      <c r="R56" s="94" t="s">
        <v>91</v>
      </c>
      <c r="S56" s="63">
        <f t="shared" si="15"/>
        <v>6.46</v>
      </c>
      <c r="T56" s="91">
        <f t="shared" si="16"/>
        <v>5.9</v>
      </c>
      <c r="U56" s="91">
        <f t="shared" si="17"/>
        <v>7.08</v>
      </c>
      <c r="V56" s="63">
        <f t="shared" si="18"/>
        <v>5.73</v>
      </c>
      <c r="W56" s="91">
        <f t="shared" si="19"/>
        <v>5.16</v>
      </c>
      <c r="X56" s="91">
        <f t="shared" si="20"/>
        <v>6.36</v>
      </c>
      <c r="Y56" s="43"/>
      <c r="Z56" s="43"/>
      <c r="AA56" s="43"/>
      <c r="AB56" s="43"/>
      <c r="AC56" s="43"/>
      <c r="BG56" s="65">
        <v>2014</v>
      </c>
      <c r="BH56" s="58" t="s">
        <v>113</v>
      </c>
      <c r="BI56" s="58" t="e">
        <f>IFERROR(VALUE(FIXED(VLOOKUP($BG56&amp;$BG$29&amp;$BG$12&amp;"Maori",ethnicdata,7,FALSE),1)),NA())</f>
        <v>#N/A</v>
      </c>
      <c r="BJ56" s="58" t="e">
        <f>IFERROR(VALUE(FIXED(VLOOKUP($BG56&amp;$BG$29&amp;$BG$12&amp;"nonMaori",ethnicdata,7,FALSE),1)),NA())</f>
        <v>#N/A</v>
      </c>
      <c r="BK56" s="58"/>
      <c r="BM56" s="58" t="s">
        <v>11</v>
      </c>
      <c r="BN56" s="58" t="s">
        <v>11</v>
      </c>
      <c r="BP56" s="58" t="s">
        <v>12</v>
      </c>
      <c r="BQ56" s="58" t="s">
        <v>12</v>
      </c>
      <c r="BR56" s="41"/>
      <c r="BS56" s="41"/>
      <c r="BT56" s="65">
        <v>2014</v>
      </c>
      <c r="BU56" s="58" t="s">
        <v>113</v>
      </c>
      <c r="BV56" s="67" t="e">
        <f>IFERROR(VALUE(FIXED(VLOOKUP($BT56&amp;$BG$29&amp;$BG$12&amp;"Maori",ethnicdata,10,FALSE),2)),NA())</f>
        <v>#N/A</v>
      </c>
      <c r="BW56" s="58"/>
      <c r="BX56" s="58"/>
      <c r="BY56" s="41"/>
      <c r="BZ56" s="68"/>
      <c r="CA56" s="68"/>
      <c r="CB56" s="41"/>
      <c r="CC56" s="65"/>
      <c r="CD56" s="65"/>
      <c r="CE56" s="41"/>
      <c r="CF56" s="41"/>
      <c r="CG56" s="41"/>
      <c r="CH56" s="41"/>
      <c r="CI56" s="41"/>
    </row>
    <row r="57" spans="2:87" x14ac:dyDescent="0.25">
      <c r="B57" s="43"/>
      <c r="C57" s="94" t="s">
        <v>92</v>
      </c>
      <c r="D57" s="61">
        <f t="shared" si="3"/>
        <v>96.4</v>
      </c>
      <c r="E57" s="89">
        <f t="shared" si="4"/>
        <v>89.7</v>
      </c>
      <c r="F57" s="89">
        <f t="shared" si="5"/>
        <v>103.5</v>
      </c>
      <c r="G57" s="90">
        <f t="shared" si="6"/>
        <v>64.3</v>
      </c>
      <c r="H57" s="89">
        <f t="shared" si="7"/>
        <v>59.3</v>
      </c>
      <c r="I57" s="89">
        <f t="shared" si="8"/>
        <v>69.7</v>
      </c>
      <c r="J57" s="90">
        <f t="shared" si="9"/>
        <v>17.3</v>
      </c>
      <c r="K57" s="89">
        <f t="shared" si="10"/>
        <v>16.5</v>
      </c>
      <c r="L57" s="89">
        <f t="shared" si="11"/>
        <v>18.100000000000001</v>
      </c>
      <c r="M57" s="90">
        <f t="shared" si="12"/>
        <v>12.7</v>
      </c>
      <c r="N57" s="89">
        <f t="shared" si="13"/>
        <v>12.1</v>
      </c>
      <c r="O57" s="89">
        <f t="shared" si="14"/>
        <v>13.4</v>
      </c>
      <c r="P57" s="81"/>
      <c r="Q57" s="43"/>
      <c r="R57" s="94" t="s">
        <v>92</v>
      </c>
      <c r="S57" s="63">
        <f t="shared" si="15"/>
        <v>5.59</v>
      </c>
      <c r="T57" s="91">
        <f t="shared" si="16"/>
        <v>5.0999999999999996</v>
      </c>
      <c r="U57" s="91">
        <f t="shared" si="17"/>
        <v>6.12</v>
      </c>
      <c r="V57" s="63">
        <f t="shared" si="18"/>
        <v>5.05</v>
      </c>
      <c r="W57" s="91">
        <f t="shared" si="19"/>
        <v>4.55</v>
      </c>
      <c r="X57" s="91">
        <f t="shared" si="20"/>
        <v>5.61</v>
      </c>
      <c r="Y57" s="43"/>
      <c r="Z57" s="43"/>
      <c r="AA57" s="43"/>
      <c r="AB57" s="43"/>
      <c r="AC57" s="43"/>
      <c r="BG57" s="58"/>
      <c r="BI57" s="58"/>
      <c r="BJ57" s="58"/>
      <c r="BK57" s="58"/>
      <c r="BM57" s="41" t="s">
        <v>29</v>
      </c>
      <c r="BN57" s="41" t="s">
        <v>28</v>
      </c>
      <c r="BP57" s="41" t="s">
        <v>29</v>
      </c>
      <c r="BQ57" s="41" t="s">
        <v>28</v>
      </c>
      <c r="BR57" s="41"/>
      <c r="BS57" s="41"/>
      <c r="BT57" s="74"/>
      <c r="BU57" s="41"/>
      <c r="BV57" s="58"/>
      <c r="BW57" s="58"/>
      <c r="BX57" s="58"/>
      <c r="BY57" s="41"/>
      <c r="BZ57" s="41" t="s">
        <v>29</v>
      </c>
      <c r="CA57" s="41" t="s">
        <v>28</v>
      </c>
      <c r="CB57" s="41"/>
      <c r="CC57" s="41" t="s">
        <v>42</v>
      </c>
      <c r="CD57" s="41"/>
      <c r="CE57" s="41"/>
      <c r="CF57" s="41"/>
      <c r="CG57" s="41"/>
      <c r="CH57" s="41"/>
      <c r="CI57" s="41"/>
    </row>
    <row r="58" spans="2:87" x14ac:dyDescent="0.25">
      <c r="B58" s="43"/>
      <c r="C58" s="94" t="s">
        <v>93</v>
      </c>
      <c r="D58" s="61" t="str">
        <f>IFERROR(VALUE(FIXED(VLOOKUP($BG54&amp;$BG$29&amp;$BI$12&amp;"Maori",ethnicdata,7,FALSE),1)),"N/A")</f>
        <v>N/A</v>
      </c>
      <c r="E58" s="89" t="str">
        <f t="shared" si="4"/>
        <v>N/A</v>
      </c>
      <c r="F58" s="89" t="str">
        <f t="shared" si="5"/>
        <v>N/A</v>
      </c>
      <c r="G58" s="96" t="str">
        <f>IFERROR(VALUE(FIXED(VLOOKUP($BG54&amp;$BG$29&amp;$BH$12&amp;"Maori",ethnicdata,7,FALSE),1)),"N/A")</f>
        <v>N/A</v>
      </c>
      <c r="H58" s="89" t="str">
        <f t="shared" si="7"/>
        <v>N/A</v>
      </c>
      <c r="I58" s="89" t="str">
        <f t="shared" si="8"/>
        <v>N/A</v>
      </c>
      <c r="J58" s="96" t="str">
        <f>IFERROR(VALUE(FIXED(VLOOKUP($BG54&amp;$BG$29&amp;$BI$12&amp;"nonMaori",ethnicdata,7,FALSE),1)),"N/A")</f>
        <v>N/A</v>
      </c>
      <c r="K58" s="89" t="str">
        <f t="shared" si="10"/>
        <v>N/A</v>
      </c>
      <c r="L58" s="89" t="str">
        <f t="shared" si="11"/>
        <v>N/A</v>
      </c>
      <c r="M58" s="96" t="str">
        <f>IFERROR(VALUE(FIXED(VLOOKUP($BG54&amp;$BG$29&amp;$BH$12&amp;"nonMaori",ethnicdata,7,FALSE),1)),"N/A")</f>
        <v>N/A</v>
      </c>
      <c r="N58" s="89" t="str">
        <f t="shared" si="13"/>
        <v>N/A</v>
      </c>
      <c r="O58" s="89" t="str">
        <f t="shared" si="14"/>
        <v>N/A</v>
      </c>
      <c r="P58" s="81"/>
      <c r="Q58" s="43"/>
      <c r="R58" s="94" t="s">
        <v>93</v>
      </c>
      <c r="S58" s="63" t="str">
        <f t="shared" si="15"/>
        <v>N/A</v>
      </c>
      <c r="T58" s="91" t="str">
        <f t="shared" si="16"/>
        <v>N/A</v>
      </c>
      <c r="U58" s="91" t="str">
        <f t="shared" si="17"/>
        <v>N/A</v>
      </c>
      <c r="V58" s="63" t="str">
        <f t="shared" si="18"/>
        <v>N/A</v>
      </c>
      <c r="W58" s="91" t="str">
        <f t="shared" si="19"/>
        <v>N/A</v>
      </c>
      <c r="X58" s="91" t="str">
        <f t="shared" si="20"/>
        <v>N/A</v>
      </c>
      <c r="Y58" s="43"/>
      <c r="Z58" s="43"/>
      <c r="AA58" s="43"/>
      <c r="AB58" s="43"/>
      <c r="AC58" s="43"/>
      <c r="BF58" s="41" t="s">
        <v>6</v>
      </c>
      <c r="BG58" s="41" t="s">
        <v>107</v>
      </c>
      <c r="BH58" s="58">
        <v>1991</v>
      </c>
      <c r="BI58" s="58" t="str">
        <f t="shared" ref="BI58:BI78" si="21">IFERROR(VALUE(FIXED(VLOOKUP($BH58&amp;$BG$29&amp;$BI$12&amp;"Maori",ethnicdata,7,FALSE),1)),"N/A")</f>
        <v>N/A</v>
      </c>
      <c r="BJ58" s="58" t="str">
        <f t="shared" ref="BJ58:BJ78" si="22">IFERROR(VALUE(FIXED(VLOOKUP($BH58&amp;$BG$29&amp;$BI$12&amp;"nonMaori",ethnicdata,7,FALSE),1)),"N/A")</f>
        <v>N/A</v>
      </c>
      <c r="BK58" s="58"/>
      <c r="BM58" s="66">
        <f>D37-E37</f>
        <v>0</v>
      </c>
      <c r="BN58" s="66">
        <f>F37-D37</f>
        <v>0</v>
      </c>
      <c r="BP58" s="97">
        <f>J37-K37</f>
        <v>0</v>
      </c>
      <c r="BQ58" s="97">
        <f>L37-J37</f>
        <v>0</v>
      </c>
      <c r="BR58" s="41"/>
      <c r="BS58" s="41" t="s">
        <v>45</v>
      </c>
      <c r="BT58" s="41" t="s">
        <v>107</v>
      </c>
      <c r="BU58" s="58">
        <v>1991</v>
      </c>
      <c r="BV58" s="67" t="str">
        <f>IFERROR(VALUE(FIXED(VLOOKUP($BU58&amp;#REF!&amp;$BI$12&amp;"Maori",ethnicdata,10,FALSE),2)),"N/A")</f>
        <v>N/A</v>
      </c>
      <c r="BW58" s="58"/>
      <c r="BX58" s="58"/>
      <c r="BY58" s="41"/>
      <c r="BZ58" s="68">
        <f>S37-T37</f>
        <v>0</v>
      </c>
      <c r="CA58" s="68">
        <f>U37-S37</f>
        <v>0</v>
      </c>
      <c r="CB58" s="41"/>
      <c r="CC58" s="41">
        <v>1</v>
      </c>
      <c r="CD58" s="41"/>
      <c r="CE58" s="41"/>
      <c r="CF58" s="41"/>
      <c r="CG58" s="41"/>
      <c r="CH58" s="41"/>
      <c r="CI58" s="41"/>
    </row>
    <row r="59" spans="2:87" x14ac:dyDescent="0.25">
      <c r="B59" s="43"/>
      <c r="C59" s="98" t="s">
        <v>112</v>
      </c>
      <c r="D59" s="61" t="str">
        <f>IFERROR(VALUE(FIXED(VLOOKUP($BG55&amp;$BG$29&amp;$BI$12&amp;"Maori",ethnicdata,7,FALSE),1)),"N/A")</f>
        <v>N/A</v>
      </c>
      <c r="E59" s="89" t="str">
        <f t="shared" si="4"/>
        <v>N/A</v>
      </c>
      <c r="F59" s="89" t="str">
        <f t="shared" si="5"/>
        <v>N/A</v>
      </c>
      <c r="G59" s="96" t="str">
        <f>IFERROR(VALUE(FIXED(VLOOKUP($BG55&amp;$BG$29&amp;$BH$12&amp;"Maori",ethnicdata,7,FALSE),1)),"N/A")</f>
        <v>N/A</v>
      </c>
      <c r="H59" s="89" t="str">
        <f t="shared" si="7"/>
        <v>N/A</v>
      </c>
      <c r="I59" s="89" t="str">
        <f t="shared" si="8"/>
        <v>N/A</v>
      </c>
      <c r="J59" s="96" t="str">
        <f>IFERROR(VALUE(FIXED(VLOOKUP($BG55&amp;$BG$29&amp;$BI$12&amp;"nonMaori",ethnicdata,7,FALSE),1)),"N/A")</f>
        <v>N/A</v>
      </c>
      <c r="K59" s="89" t="str">
        <f t="shared" si="10"/>
        <v>N/A</v>
      </c>
      <c r="L59" s="89" t="str">
        <f t="shared" si="11"/>
        <v>N/A</v>
      </c>
      <c r="M59" s="96" t="str">
        <f>IFERROR(VALUE(FIXED(VLOOKUP($BG55&amp;$BG$29&amp;$BH$12&amp;"nonMaori",ethnicdata,7,FALSE),1)),"N/A")</f>
        <v>N/A</v>
      </c>
      <c r="N59" s="89" t="str">
        <f t="shared" si="13"/>
        <v>N/A</v>
      </c>
      <c r="O59" s="89" t="str">
        <f t="shared" si="14"/>
        <v>N/A</v>
      </c>
      <c r="P59" s="99"/>
      <c r="Q59" s="59"/>
      <c r="R59" s="98" t="s">
        <v>112</v>
      </c>
      <c r="S59" s="63" t="str">
        <f t="shared" si="15"/>
        <v>N/A</v>
      </c>
      <c r="T59" s="91" t="str">
        <f t="shared" si="16"/>
        <v>N/A</v>
      </c>
      <c r="U59" s="91" t="str">
        <f t="shared" si="17"/>
        <v>N/A</v>
      </c>
      <c r="V59" s="63" t="str">
        <f t="shared" si="18"/>
        <v>N/A</v>
      </c>
      <c r="W59" s="91" t="str">
        <f t="shared" si="19"/>
        <v>N/A</v>
      </c>
      <c r="X59" s="91" t="str">
        <f t="shared" si="20"/>
        <v>N/A</v>
      </c>
      <c r="Y59" s="43"/>
      <c r="Z59" s="43"/>
      <c r="AA59" s="43"/>
      <c r="AB59" s="43"/>
      <c r="AC59" s="43"/>
      <c r="BG59" s="41" t="s">
        <v>108</v>
      </c>
      <c r="BH59" s="58">
        <v>1992</v>
      </c>
      <c r="BI59" s="58" t="str">
        <f t="shared" si="21"/>
        <v>N/A</v>
      </c>
      <c r="BJ59" s="58" t="str">
        <f t="shared" si="22"/>
        <v>N/A</v>
      </c>
      <c r="BK59" s="58"/>
      <c r="BM59" s="66">
        <f t="shared" ref="BM59:BM81" si="23">D38-E38</f>
        <v>0</v>
      </c>
      <c r="BN59" s="66">
        <f t="shared" ref="BN59:BN81" si="24">F38-D38</f>
        <v>0</v>
      </c>
      <c r="BP59" s="97">
        <f t="shared" ref="BP59:BP81" si="25">J38-K38</f>
        <v>0</v>
      </c>
      <c r="BQ59" s="97">
        <f t="shared" ref="BQ59:BQ81" si="26">L38-J38</f>
        <v>0</v>
      </c>
      <c r="BR59" s="41"/>
      <c r="BS59" s="41"/>
      <c r="BT59" s="41" t="s">
        <v>108</v>
      </c>
      <c r="BU59" s="58">
        <v>1992</v>
      </c>
      <c r="BV59" s="67" t="str">
        <f>IFERROR(VALUE(FIXED(VLOOKUP($BU59&amp;#REF!&amp;$BI$12&amp;"Maori",ethnicdata,10,FALSE),2)),"N/A")</f>
        <v>N/A</v>
      </c>
      <c r="BW59" s="58"/>
      <c r="BX59" s="58"/>
      <c r="BY59" s="41"/>
      <c r="BZ59" s="68">
        <f t="shared" ref="BZ59:BZ81" si="27">S38-T38</f>
        <v>0</v>
      </c>
      <c r="CA59" s="68">
        <f t="shared" ref="CA59:CA81" si="28">U38-S38</f>
        <v>0</v>
      </c>
      <c r="CB59" s="41"/>
      <c r="CC59" s="41">
        <v>1</v>
      </c>
      <c r="CD59" s="41"/>
      <c r="CE59" s="41"/>
      <c r="CF59" s="41"/>
      <c r="CG59" s="41"/>
      <c r="CH59" s="41"/>
      <c r="CI59" s="41"/>
    </row>
    <row r="60" spans="2:87" x14ac:dyDescent="0.25">
      <c r="B60" s="43"/>
      <c r="C60" s="100" t="s">
        <v>113</v>
      </c>
      <c r="D60" s="77" t="str">
        <f>IFERROR(VALUE(FIXED(VLOOKUP($BG56&amp;$BG$29&amp;$BI$12&amp;"Maori",ethnicdata,7,FALSE),1)),"N/A")</f>
        <v>N/A</v>
      </c>
      <c r="E60" s="78" t="str">
        <f t="shared" si="4"/>
        <v>N/A</v>
      </c>
      <c r="F60" s="78" t="str">
        <f t="shared" si="5"/>
        <v>N/A</v>
      </c>
      <c r="G60" s="101" t="str">
        <f>IFERROR(VALUE(FIXED(VLOOKUP($BG56&amp;$BG$29&amp;$BH$12&amp;"Maori",ethnicdata,7,FALSE),1)),"N/A")</f>
        <v>N/A</v>
      </c>
      <c r="H60" s="78" t="str">
        <f t="shared" si="7"/>
        <v>N/A</v>
      </c>
      <c r="I60" s="78" t="str">
        <f t="shared" si="8"/>
        <v>N/A</v>
      </c>
      <c r="J60" s="101" t="str">
        <f>IFERROR(VALUE(FIXED(VLOOKUP($BG56&amp;$BG$29&amp;$BI$12&amp;"nonMaori",ethnicdata,7,FALSE),1)),"N/A")</f>
        <v>N/A</v>
      </c>
      <c r="K60" s="78" t="str">
        <f t="shared" si="10"/>
        <v>N/A</v>
      </c>
      <c r="L60" s="78" t="str">
        <f t="shared" si="11"/>
        <v>N/A</v>
      </c>
      <c r="M60" s="101" t="str">
        <f>IFERROR(VALUE(FIXED(VLOOKUP($BG56&amp;$BG$29&amp;$BH$12&amp;"nonMaori",ethnicdata,7,FALSE),1)),"N/A")</f>
        <v>N/A</v>
      </c>
      <c r="N60" s="78" t="str">
        <f t="shared" si="13"/>
        <v>N/A</v>
      </c>
      <c r="O60" s="78" t="str">
        <f t="shared" si="14"/>
        <v>N/A</v>
      </c>
      <c r="P60" s="102"/>
      <c r="Q60" s="59"/>
      <c r="R60" s="100" t="s">
        <v>113</v>
      </c>
      <c r="S60" s="79" t="str">
        <f t="shared" si="15"/>
        <v>N/A</v>
      </c>
      <c r="T60" s="80" t="str">
        <f t="shared" si="16"/>
        <v>N/A</v>
      </c>
      <c r="U60" s="80" t="str">
        <f t="shared" si="17"/>
        <v>N/A</v>
      </c>
      <c r="V60" s="79" t="str">
        <f t="shared" si="18"/>
        <v>N/A</v>
      </c>
      <c r="W60" s="80" t="str">
        <f t="shared" si="19"/>
        <v>N/A</v>
      </c>
      <c r="X60" s="80" t="str">
        <f t="shared" si="20"/>
        <v>N/A</v>
      </c>
      <c r="Y60" s="43"/>
      <c r="Z60" s="43"/>
      <c r="AA60" s="43"/>
      <c r="AB60" s="43"/>
      <c r="AC60" s="43"/>
      <c r="BG60" s="41" t="s">
        <v>109</v>
      </c>
      <c r="BH60" s="65">
        <v>1993</v>
      </c>
      <c r="BI60" s="58" t="str">
        <f t="shared" si="21"/>
        <v>N/A</v>
      </c>
      <c r="BJ60" s="58" t="str">
        <f t="shared" si="22"/>
        <v>N/A</v>
      </c>
      <c r="BK60" s="58"/>
      <c r="BM60" s="66">
        <f t="shared" si="23"/>
        <v>0</v>
      </c>
      <c r="BN60" s="66">
        <f t="shared" si="24"/>
        <v>0</v>
      </c>
      <c r="BP60" s="97">
        <f t="shared" si="25"/>
        <v>0</v>
      </c>
      <c r="BQ60" s="97">
        <f t="shared" si="26"/>
        <v>0</v>
      </c>
      <c r="BR60" s="41"/>
      <c r="BS60" s="41"/>
      <c r="BT60" s="41" t="s">
        <v>109</v>
      </c>
      <c r="BU60" s="65">
        <v>1993</v>
      </c>
      <c r="BV60" s="67" t="str">
        <f>IFERROR(VALUE(FIXED(VLOOKUP($BU60&amp;#REF!&amp;$BI$12&amp;"Maori",ethnicdata,10,FALSE),2)),"N/A")</f>
        <v>N/A</v>
      </c>
      <c r="BW60" s="58"/>
      <c r="BX60" s="58"/>
      <c r="BY60" s="41"/>
      <c r="BZ60" s="68">
        <f t="shared" si="27"/>
        <v>0</v>
      </c>
      <c r="CA60" s="68">
        <f t="shared" si="28"/>
        <v>0</v>
      </c>
      <c r="CB60" s="41"/>
      <c r="CC60" s="41">
        <v>1</v>
      </c>
      <c r="CD60" s="41"/>
      <c r="CE60" s="41"/>
      <c r="CF60" s="41"/>
      <c r="CG60" s="41"/>
      <c r="CH60" s="41"/>
      <c r="CI60" s="41"/>
    </row>
    <row r="61" spans="2:87" x14ac:dyDescent="0.25">
      <c r="B61" s="43"/>
      <c r="C61" s="103"/>
      <c r="D61" s="61"/>
      <c r="E61" s="89"/>
      <c r="F61" s="89"/>
      <c r="G61" s="104"/>
      <c r="H61" s="89"/>
      <c r="I61" s="89"/>
      <c r="J61" s="104"/>
      <c r="K61" s="89"/>
      <c r="L61" s="89"/>
      <c r="M61" s="104"/>
      <c r="N61" s="89"/>
      <c r="O61" s="89"/>
      <c r="P61" s="43"/>
      <c r="Q61" s="43"/>
      <c r="R61" s="88"/>
      <c r="S61" s="81"/>
      <c r="T61" s="81"/>
      <c r="U61" s="43"/>
      <c r="V61" s="43"/>
      <c r="W61" s="43"/>
      <c r="X61" s="43"/>
      <c r="Y61" s="43"/>
      <c r="Z61" s="43"/>
      <c r="AA61" s="43"/>
      <c r="AB61" s="43"/>
      <c r="AC61" s="43"/>
      <c r="BG61" s="65" t="s">
        <v>110</v>
      </c>
      <c r="BH61" s="65">
        <v>1994</v>
      </c>
      <c r="BI61" s="58" t="str">
        <f t="shared" si="21"/>
        <v>N/A</v>
      </c>
      <c r="BJ61" s="58" t="str">
        <f t="shared" si="22"/>
        <v>N/A</v>
      </c>
      <c r="BK61" s="58"/>
      <c r="BM61" s="66" t="e">
        <f t="shared" si="23"/>
        <v>#VALUE!</v>
      </c>
      <c r="BN61" s="66" t="e">
        <f t="shared" si="24"/>
        <v>#VALUE!</v>
      </c>
      <c r="BP61" s="97" t="e">
        <f t="shared" si="25"/>
        <v>#VALUE!</v>
      </c>
      <c r="BQ61" s="97" t="e">
        <f t="shared" si="26"/>
        <v>#VALUE!</v>
      </c>
      <c r="BR61" s="41"/>
      <c r="BS61" s="41"/>
      <c r="BT61" s="65" t="s">
        <v>110</v>
      </c>
      <c r="BU61" s="65">
        <v>1994</v>
      </c>
      <c r="BV61" s="67" t="str">
        <f>IFERROR(VALUE(FIXED(VLOOKUP($BU61&amp;#REF!&amp;$BI$12&amp;"Maori",ethnicdata,10,FALSE),2)),"N/A")</f>
        <v>N/A</v>
      </c>
      <c r="BW61" s="58"/>
      <c r="BX61" s="58"/>
      <c r="BY61" s="41"/>
      <c r="BZ61" s="68" t="e">
        <f t="shared" si="27"/>
        <v>#VALUE!</v>
      </c>
      <c r="CA61" s="68" t="e">
        <f t="shared" si="28"/>
        <v>#VALUE!</v>
      </c>
      <c r="CB61" s="41"/>
      <c r="CC61" s="41">
        <v>1</v>
      </c>
      <c r="CD61" s="41"/>
      <c r="CE61" s="41"/>
      <c r="CF61" s="41"/>
      <c r="CG61" s="41"/>
      <c r="CH61" s="41"/>
      <c r="CI61" s="41"/>
    </row>
    <row r="62" spans="2:87" x14ac:dyDescent="0.25">
      <c r="B62" s="43"/>
      <c r="C62" s="48" t="s">
        <v>23</v>
      </c>
      <c r="D62" s="61"/>
      <c r="E62" s="89"/>
      <c r="F62" s="89"/>
      <c r="G62" s="104"/>
      <c r="H62" s="89"/>
      <c r="I62" s="89"/>
      <c r="J62" s="104"/>
      <c r="K62" s="89"/>
      <c r="L62" s="89"/>
      <c r="M62" s="104"/>
      <c r="N62" s="89"/>
      <c r="O62" s="89"/>
      <c r="P62" s="43"/>
      <c r="Q62" s="43"/>
      <c r="R62" s="48" t="s">
        <v>23</v>
      </c>
      <c r="S62" s="81"/>
      <c r="T62" s="81"/>
      <c r="U62" s="43"/>
      <c r="V62" s="43"/>
      <c r="W62" s="43"/>
      <c r="X62" s="43"/>
      <c r="Y62" s="43"/>
      <c r="Z62" s="43"/>
      <c r="AA62" s="43"/>
      <c r="AB62" s="43"/>
      <c r="AC62" s="43"/>
      <c r="BG62" s="41" t="s">
        <v>111</v>
      </c>
      <c r="BH62" s="65">
        <v>1995</v>
      </c>
      <c r="BI62" s="58" t="str">
        <f t="shared" si="21"/>
        <v>N/A</v>
      </c>
      <c r="BJ62" s="58" t="str">
        <f t="shared" si="22"/>
        <v>N/A</v>
      </c>
      <c r="BK62" s="58"/>
      <c r="BM62" s="66" t="e">
        <f t="shared" si="23"/>
        <v>#VALUE!</v>
      </c>
      <c r="BN62" s="66" t="e">
        <f t="shared" si="24"/>
        <v>#VALUE!</v>
      </c>
      <c r="BP62" s="97" t="e">
        <f t="shared" si="25"/>
        <v>#VALUE!</v>
      </c>
      <c r="BQ62" s="97" t="e">
        <f t="shared" si="26"/>
        <v>#VALUE!</v>
      </c>
      <c r="BR62" s="41"/>
      <c r="BS62" s="41"/>
      <c r="BT62" s="41" t="s">
        <v>111</v>
      </c>
      <c r="BU62" s="65">
        <v>1995</v>
      </c>
      <c r="BV62" s="67" t="str">
        <f>IFERROR(VALUE(FIXED(VLOOKUP($BU62&amp;#REF!&amp;$BI$12&amp;"Maori",ethnicdata,10,FALSE),2)),"N/A")</f>
        <v>N/A</v>
      </c>
      <c r="BW62" s="58"/>
      <c r="BX62" s="58"/>
      <c r="BY62" s="41"/>
      <c r="BZ62" s="68" t="e">
        <f t="shared" si="27"/>
        <v>#VALUE!</v>
      </c>
      <c r="CA62" s="68" t="e">
        <f t="shared" si="28"/>
        <v>#VALUE!</v>
      </c>
      <c r="CB62" s="41"/>
      <c r="CC62" s="41">
        <v>1</v>
      </c>
      <c r="CD62" s="41"/>
      <c r="CE62" s="41"/>
      <c r="CF62" s="41"/>
      <c r="CG62" s="41"/>
      <c r="CH62" s="41"/>
      <c r="CI62" s="41"/>
    </row>
    <row r="63" spans="2:87" x14ac:dyDescent="0.25">
      <c r="B63" s="43"/>
      <c r="C63" s="48" t="s">
        <v>121</v>
      </c>
      <c r="D63" s="73"/>
      <c r="E63" s="73"/>
      <c r="F63" s="73"/>
      <c r="G63" s="43"/>
      <c r="H63" s="43"/>
      <c r="I63" s="43"/>
      <c r="J63" s="43"/>
      <c r="K63" s="43"/>
      <c r="L63" s="43"/>
      <c r="M63" s="43"/>
      <c r="N63" s="43"/>
      <c r="O63" s="43"/>
      <c r="P63" s="43"/>
      <c r="Q63" s="43"/>
      <c r="R63" s="48" t="s">
        <v>26</v>
      </c>
      <c r="S63" s="81"/>
      <c r="T63" s="81"/>
      <c r="U63" s="43"/>
      <c r="V63" s="43"/>
      <c r="W63" s="43"/>
      <c r="X63" s="43"/>
      <c r="Y63" s="43"/>
      <c r="Z63" s="43"/>
      <c r="AA63" s="43"/>
      <c r="AB63" s="43"/>
      <c r="AC63" s="43"/>
      <c r="BF63" s="41" t="s">
        <v>6</v>
      </c>
      <c r="BG63" s="58" t="s">
        <v>77</v>
      </c>
      <c r="BH63" s="65">
        <v>1996</v>
      </c>
      <c r="BI63" s="58">
        <f t="shared" si="21"/>
        <v>74.099999999999994</v>
      </c>
      <c r="BJ63" s="58">
        <f t="shared" si="22"/>
        <v>8.4</v>
      </c>
      <c r="BK63" s="58"/>
      <c r="BM63" s="66">
        <f t="shared" si="23"/>
        <v>7.6999999999999886</v>
      </c>
      <c r="BN63" s="66">
        <f t="shared" si="24"/>
        <v>8.4000000000000057</v>
      </c>
      <c r="BP63" s="97">
        <f t="shared" si="25"/>
        <v>0.80000000000000071</v>
      </c>
      <c r="BQ63" s="97">
        <f t="shared" si="26"/>
        <v>0.79999999999999893</v>
      </c>
      <c r="BR63" s="41"/>
      <c r="BS63" s="41"/>
      <c r="BT63" s="58" t="s">
        <v>77</v>
      </c>
      <c r="BU63" s="65">
        <v>1996</v>
      </c>
      <c r="BV63" s="67">
        <f t="shared" ref="BV63:BV78" si="29">IFERROR(VALUE(FIXED(VLOOKUP($BU63&amp;$BG$29&amp;$BI$12&amp;"Maori",ethnicdata,10,FALSE),2)),"N/A")</f>
        <v>8.83</v>
      </c>
      <c r="BW63" s="58"/>
      <c r="BX63" s="58"/>
      <c r="BY63" s="41"/>
      <c r="BZ63" s="68">
        <f t="shared" si="27"/>
        <v>1.2000000000000002</v>
      </c>
      <c r="CA63" s="68">
        <f t="shared" si="28"/>
        <v>1.3900000000000006</v>
      </c>
      <c r="CB63" s="41"/>
      <c r="CC63" s="41">
        <v>1</v>
      </c>
      <c r="CD63" s="41"/>
      <c r="CE63" s="41"/>
      <c r="CF63" s="41"/>
      <c r="CG63" s="41"/>
      <c r="CH63" s="41"/>
      <c r="CI63" s="41"/>
    </row>
    <row r="64" spans="2:87" x14ac:dyDescent="0.25">
      <c r="B64" s="43"/>
      <c r="C64" s="48" t="s">
        <v>24</v>
      </c>
      <c r="D64" s="73"/>
      <c r="E64" s="73"/>
      <c r="F64" s="73"/>
      <c r="G64" s="43"/>
      <c r="H64" s="43"/>
      <c r="I64" s="43"/>
      <c r="J64" s="43"/>
      <c r="K64" s="43"/>
      <c r="L64" s="43"/>
      <c r="M64" s="43"/>
      <c r="N64" s="43"/>
      <c r="O64" s="43"/>
      <c r="P64" s="43"/>
      <c r="Q64" s="43"/>
      <c r="R64" s="48" t="s">
        <v>24</v>
      </c>
      <c r="S64" s="81"/>
      <c r="T64" s="81"/>
      <c r="U64" s="43"/>
      <c r="V64" s="43"/>
      <c r="W64" s="43"/>
      <c r="X64" s="43"/>
      <c r="Y64" s="43"/>
      <c r="Z64" s="43"/>
      <c r="AA64" s="43"/>
      <c r="AB64" s="43"/>
      <c r="AC64" s="43"/>
      <c r="BG64" s="41" t="s">
        <v>78</v>
      </c>
      <c r="BH64" s="65">
        <v>1997</v>
      </c>
      <c r="BI64" s="58">
        <f t="shared" si="21"/>
        <v>77.3</v>
      </c>
      <c r="BJ64" s="58">
        <f t="shared" si="22"/>
        <v>7.9</v>
      </c>
      <c r="BK64" s="58"/>
      <c r="BM64" s="66">
        <f t="shared" si="23"/>
        <v>7.7000000000000028</v>
      </c>
      <c r="BN64" s="66">
        <f t="shared" si="24"/>
        <v>8.2999999999999972</v>
      </c>
      <c r="BP64" s="97">
        <f t="shared" si="25"/>
        <v>0.70000000000000018</v>
      </c>
      <c r="BQ64" s="97">
        <f t="shared" si="26"/>
        <v>0.79999999999999893</v>
      </c>
      <c r="BR64" s="41"/>
      <c r="BS64" s="41"/>
      <c r="BT64" s="41" t="s">
        <v>78</v>
      </c>
      <c r="BU64" s="65">
        <v>1997</v>
      </c>
      <c r="BV64" s="67">
        <f t="shared" si="29"/>
        <v>9.76</v>
      </c>
      <c r="BW64" s="58"/>
      <c r="BX64" s="58"/>
      <c r="BY64" s="41"/>
      <c r="BZ64" s="68">
        <f t="shared" si="27"/>
        <v>1.3100000000000005</v>
      </c>
      <c r="CA64" s="68">
        <f t="shared" si="28"/>
        <v>1.5099999999999998</v>
      </c>
      <c r="CB64" s="41"/>
      <c r="CC64" s="41">
        <v>1</v>
      </c>
      <c r="CD64" s="41"/>
      <c r="CE64" s="41"/>
      <c r="CF64" s="41"/>
      <c r="CG64" s="41"/>
      <c r="CH64" s="41"/>
      <c r="CI64" s="41"/>
    </row>
    <row r="65" spans="2:87" x14ac:dyDescent="0.25">
      <c r="B65" s="43"/>
      <c r="C65" s="48" t="s">
        <v>25</v>
      </c>
      <c r="D65" s="73"/>
      <c r="E65" s="73"/>
      <c r="F65" s="73"/>
      <c r="G65" s="43"/>
      <c r="H65" s="43"/>
      <c r="I65" s="43"/>
      <c r="J65" s="43"/>
      <c r="K65" s="43"/>
      <c r="L65" s="43"/>
      <c r="M65" s="43"/>
      <c r="N65" s="43"/>
      <c r="O65" s="43"/>
      <c r="P65" s="43"/>
      <c r="Q65" s="43"/>
      <c r="R65" s="48" t="s">
        <v>25</v>
      </c>
      <c r="S65" s="81"/>
      <c r="T65" s="81"/>
      <c r="U65" s="43"/>
      <c r="V65" s="43"/>
      <c r="W65" s="43"/>
      <c r="X65" s="43"/>
      <c r="Y65" s="43"/>
      <c r="Z65" s="43"/>
      <c r="AA65" s="43"/>
      <c r="AB65" s="43"/>
      <c r="AC65" s="43"/>
      <c r="BG65" s="65" t="s">
        <v>79</v>
      </c>
      <c r="BH65" s="65">
        <v>1998</v>
      </c>
      <c r="BI65" s="58">
        <f t="shared" si="21"/>
        <v>62.2</v>
      </c>
      <c r="BJ65" s="58">
        <f t="shared" si="22"/>
        <v>6.2</v>
      </c>
      <c r="BK65" s="58"/>
      <c r="BM65" s="66">
        <f t="shared" si="23"/>
        <v>6.8000000000000043</v>
      </c>
      <c r="BN65" s="66">
        <f t="shared" si="24"/>
        <v>7.3999999999999915</v>
      </c>
      <c r="BP65" s="97">
        <f t="shared" si="25"/>
        <v>0.60000000000000053</v>
      </c>
      <c r="BQ65" s="97">
        <f t="shared" si="26"/>
        <v>0.70000000000000018</v>
      </c>
      <c r="BR65" s="41"/>
      <c r="BS65" s="41"/>
      <c r="BT65" s="65" t="s">
        <v>79</v>
      </c>
      <c r="BU65" s="65">
        <v>1998</v>
      </c>
      <c r="BV65" s="67">
        <f t="shared" si="29"/>
        <v>10.01</v>
      </c>
      <c r="BW65" s="58"/>
      <c r="BX65" s="58"/>
      <c r="BY65" s="41"/>
      <c r="BZ65" s="68">
        <f t="shared" si="27"/>
        <v>1.4700000000000006</v>
      </c>
      <c r="CA65" s="68">
        <f t="shared" si="28"/>
        <v>1.7200000000000006</v>
      </c>
      <c r="CB65" s="41"/>
      <c r="CC65" s="41">
        <v>1</v>
      </c>
      <c r="CD65" s="41"/>
      <c r="CE65" s="41"/>
      <c r="CF65" s="41"/>
      <c r="CG65" s="41"/>
      <c r="CH65" s="41"/>
      <c r="CI65" s="41"/>
    </row>
    <row r="66" spans="2:87" x14ac:dyDescent="0.25">
      <c r="B66" s="43"/>
      <c r="C66" s="48" t="s">
        <v>124</v>
      </c>
      <c r="D66" s="73"/>
      <c r="E66" s="73"/>
      <c r="F66" s="73"/>
      <c r="G66" s="43"/>
      <c r="H66" s="43"/>
      <c r="I66" s="43"/>
      <c r="J66" s="43"/>
      <c r="K66" s="43"/>
      <c r="L66" s="43"/>
      <c r="M66" s="43"/>
      <c r="N66" s="43"/>
      <c r="O66" s="43"/>
      <c r="P66" s="43"/>
      <c r="Q66" s="43"/>
      <c r="R66" s="48" t="s">
        <v>37</v>
      </c>
      <c r="S66" s="81"/>
      <c r="T66" s="81"/>
      <c r="U66" s="43"/>
      <c r="V66" s="43"/>
      <c r="W66" s="43"/>
      <c r="X66" s="43"/>
      <c r="Y66" s="43"/>
      <c r="Z66" s="43"/>
      <c r="AA66" s="43"/>
      <c r="AB66" s="43"/>
      <c r="AC66" s="43"/>
      <c r="BG66" s="41" t="s">
        <v>80</v>
      </c>
      <c r="BH66" s="65">
        <v>1999</v>
      </c>
      <c r="BI66" s="58">
        <f t="shared" si="21"/>
        <v>57.7</v>
      </c>
      <c r="BJ66" s="58">
        <f t="shared" si="22"/>
        <v>5.7</v>
      </c>
      <c r="BK66" s="58"/>
      <c r="BM66" s="66">
        <f t="shared" si="23"/>
        <v>6.4000000000000057</v>
      </c>
      <c r="BN66" s="66">
        <f t="shared" si="24"/>
        <v>7</v>
      </c>
      <c r="BP66" s="97">
        <f t="shared" si="25"/>
        <v>0.5</v>
      </c>
      <c r="BQ66" s="97">
        <f t="shared" si="26"/>
        <v>0.70000000000000018</v>
      </c>
      <c r="BR66" s="41"/>
      <c r="BS66" s="41"/>
      <c r="BT66" s="41" t="s">
        <v>80</v>
      </c>
      <c r="BU66" s="65">
        <v>1999</v>
      </c>
      <c r="BV66" s="67">
        <f t="shared" si="29"/>
        <v>10.029999999999999</v>
      </c>
      <c r="BW66" s="58"/>
      <c r="BX66" s="58"/>
      <c r="BY66" s="41"/>
      <c r="BZ66" s="68">
        <f t="shared" si="27"/>
        <v>1.5</v>
      </c>
      <c r="CA66" s="68">
        <f t="shared" si="28"/>
        <v>1.7700000000000014</v>
      </c>
      <c r="CB66" s="41"/>
      <c r="CC66" s="41">
        <v>1</v>
      </c>
      <c r="CD66" s="41"/>
      <c r="CE66" s="41"/>
      <c r="CF66" s="41"/>
      <c r="CG66" s="41"/>
      <c r="CH66" s="41"/>
      <c r="CI66" s="41"/>
    </row>
    <row r="67" spans="2:87" x14ac:dyDescent="0.25">
      <c r="B67" s="43"/>
      <c r="C67" s="48"/>
      <c r="D67" s="73"/>
      <c r="E67" s="73"/>
      <c r="F67" s="73"/>
      <c r="G67" s="43"/>
      <c r="H67" s="43"/>
      <c r="I67" s="43"/>
      <c r="J67" s="43"/>
      <c r="K67" s="43"/>
      <c r="L67" s="43"/>
      <c r="M67" s="43"/>
      <c r="N67" s="43"/>
      <c r="O67" s="43"/>
      <c r="P67" s="43"/>
      <c r="Q67" s="43"/>
      <c r="R67" s="48"/>
      <c r="S67" s="81"/>
      <c r="T67" s="81"/>
      <c r="U67" s="43"/>
      <c r="V67" s="43"/>
      <c r="W67" s="43"/>
      <c r="X67" s="43"/>
      <c r="Y67" s="43"/>
      <c r="Z67" s="43"/>
      <c r="AA67" s="43"/>
      <c r="AB67" s="43"/>
      <c r="AC67" s="43"/>
      <c r="BG67" s="58" t="s">
        <v>81</v>
      </c>
      <c r="BH67" s="65">
        <v>2000</v>
      </c>
      <c r="BI67" s="58">
        <f t="shared" si="21"/>
        <v>63.6</v>
      </c>
      <c r="BJ67" s="58">
        <f t="shared" si="22"/>
        <v>7.4</v>
      </c>
      <c r="BK67" s="58"/>
      <c r="BM67" s="66">
        <f t="shared" si="23"/>
        <v>6.6000000000000014</v>
      </c>
      <c r="BN67" s="66">
        <f t="shared" si="24"/>
        <v>7.1999999999999957</v>
      </c>
      <c r="BP67" s="97">
        <f t="shared" si="25"/>
        <v>0.60000000000000053</v>
      </c>
      <c r="BQ67" s="97">
        <f t="shared" si="26"/>
        <v>0.69999999999999929</v>
      </c>
      <c r="BR67" s="41"/>
      <c r="BS67" s="41"/>
      <c r="BT67" s="58" t="s">
        <v>81</v>
      </c>
      <c r="BU67" s="65">
        <v>2000</v>
      </c>
      <c r="BV67" s="67">
        <f t="shared" si="29"/>
        <v>8.57</v>
      </c>
      <c r="BW67" s="58"/>
      <c r="BX67" s="58"/>
      <c r="BY67" s="41"/>
      <c r="BZ67" s="68">
        <f t="shared" si="27"/>
        <v>1.17</v>
      </c>
      <c r="CA67" s="68">
        <f t="shared" si="28"/>
        <v>1.3499999999999996</v>
      </c>
      <c r="CB67" s="41"/>
      <c r="CC67" s="41">
        <v>1</v>
      </c>
      <c r="CD67" s="41"/>
      <c r="CE67" s="41"/>
      <c r="CF67" s="41"/>
      <c r="CG67" s="41"/>
      <c r="CH67" s="41"/>
      <c r="CI67" s="41"/>
    </row>
    <row r="68" spans="2:87" x14ac:dyDescent="0.25">
      <c r="B68" s="43"/>
      <c r="C68" s="48" t="s">
        <v>22</v>
      </c>
      <c r="D68" s="73"/>
      <c r="E68" s="73"/>
      <c r="F68" s="73"/>
      <c r="G68" s="43"/>
      <c r="H68" s="43"/>
      <c r="I68" s="43"/>
      <c r="J68" s="43"/>
      <c r="K68" s="43"/>
      <c r="L68" s="43"/>
      <c r="M68" s="43"/>
      <c r="N68" s="43"/>
      <c r="O68" s="43"/>
      <c r="P68" s="43"/>
      <c r="Q68" s="43"/>
      <c r="R68" s="48" t="s">
        <v>22</v>
      </c>
      <c r="S68" s="43"/>
      <c r="T68" s="43"/>
      <c r="U68" s="43"/>
      <c r="V68" s="43"/>
      <c r="W68" s="43"/>
      <c r="X68" s="43"/>
      <c r="Y68" s="43"/>
      <c r="Z68" s="43"/>
      <c r="AA68" s="43"/>
      <c r="AB68" s="43"/>
      <c r="AC68" s="43"/>
      <c r="BG68" s="41" t="s">
        <v>82</v>
      </c>
      <c r="BH68" s="65">
        <v>2001</v>
      </c>
      <c r="BI68" s="58">
        <f t="shared" si="21"/>
        <v>77.900000000000006</v>
      </c>
      <c r="BJ68" s="58">
        <f t="shared" si="22"/>
        <v>9.8000000000000007</v>
      </c>
      <c r="BK68" s="58"/>
      <c r="BM68" s="66">
        <f t="shared" si="23"/>
        <v>7.3000000000000114</v>
      </c>
      <c r="BN68" s="66">
        <f t="shared" si="24"/>
        <v>7.6999999999999886</v>
      </c>
      <c r="BP68" s="97">
        <f t="shared" si="25"/>
        <v>0.70000000000000107</v>
      </c>
      <c r="BQ68" s="97">
        <f t="shared" si="26"/>
        <v>0.79999999999999893</v>
      </c>
      <c r="BR68" s="41"/>
      <c r="BS68" s="41"/>
      <c r="BT68" s="41" t="s">
        <v>82</v>
      </c>
      <c r="BU68" s="65">
        <v>2001</v>
      </c>
      <c r="BV68" s="67">
        <f t="shared" si="29"/>
        <v>7.94</v>
      </c>
      <c r="BW68" s="58"/>
      <c r="BX68" s="58"/>
      <c r="BY68" s="41"/>
      <c r="BZ68" s="68">
        <f t="shared" si="27"/>
        <v>0.95000000000000018</v>
      </c>
      <c r="CA68" s="68">
        <f t="shared" si="28"/>
        <v>1.089999999999999</v>
      </c>
      <c r="CB68" s="41"/>
      <c r="CC68" s="41">
        <v>1</v>
      </c>
      <c r="CD68" s="41"/>
      <c r="CE68" s="41"/>
      <c r="CF68" s="41"/>
      <c r="CG68" s="41"/>
      <c r="CH68" s="41"/>
      <c r="CI68" s="41"/>
    </row>
    <row r="69" spans="2:87" x14ac:dyDescent="0.25">
      <c r="B69" s="43"/>
      <c r="C69" s="48" t="s">
        <v>122</v>
      </c>
      <c r="D69" s="73"/>
      <c r="E69" s="73"/>
      <c r="F69" s="73"/>
      <c r="G69" s="43"/>
      <c r="H69" s="43"/>
      <c r="I69" s="43"/>
      <c r="J69" s="43"/>
      <c r="K69" s="43"/>
      <c r="L69" s="43"/>
      <c r="M69" s="43"/>
      <c r="N69" s="43"/>
      <c r="O69" s="43"/>
      <c r="P69" s="43"/>
      <c r="Q69" s="43"/>
      <c r="R69" s="48" t="s">
        <v>122</v>
      </c>
      <c r="S69" s="43"/>
      <c r="T69" s="43"/>
      <c r="U69" s="43"/>
      <c r="V69" s="43"/>
      <c r="W69" s="43"/>
      <c r="X69" s="43"/>
      <c r="Y69" s="43"/>
      <c r="Z69" s="43"/>
      <c r="AA69" s="43"/>
      <c r="AB69" s="43"/>
      <c r="AC69" s="43"/>
      <c r="BG69" s="41" t="s">
        <v>83</v>
      </c>
      <c r="BH69" s="65">
        <v>2002</v>
      </c>
      <c r="BI69" s="58">
        <f t="shared" si="21"/>
        <v>81.400000000000006</v>
      </c>
      <c r="BJ69" s="58">
        <f t="shared" si="22"/>
        <v>10.5</v>
      </c>
      <c r="BM69" s="66">
        <f t="shared" si="23"/>
        <v>7.3000000000000114</v>
      </c>
      <c r="BN69" s="66">
        <f t="shared" si="24"/>
        <v>7.6999999999999886</v>
      </c>
      <c r="BP69" s="97">
        <f t="shared" si="25"/>
        <v>0.69999999999999929</v>
      </c>
      <c r="BQ69" s="97">
        <f t="shared" si="26"/>
        <v>0.80000000000000071</v>
      </c>
      <c r="BR69" s="41"/>
      <c r="BS69" s="41"/>
      <c r="BT69" s="41" t="s">
        <v>83</v>
      </c>
      <c r="BU69" s="65">
        <v>2002</v>
      </c>
      <c r="BV69" s="67">
        <f t="shared" si="29"/>
        <v>7.74</v>
      </c>
      <c r="BW69" s="41"/>
      <c r="BX69" s="41"/>
      <c r="BY69" s="41"/>
      <c r="BZ69" s="68">
        <f t="shared" si="27"/>
        <v>0.89000000000000057</v>
      </c>
      <c r="CA69" s="68">
        <f t="shared" si="28"/>
        <v>1</v>
      </c>
      <c r="CB69" s="41"/>
      <c r="CC69" s="41">
        <v>1</v>
      </c>
      <c r="CD69" s="41"/>
      <c r="CE69" s="41"/>
      <c r="CF69" s="41"/>
      <c r="CG69" s="41"/>
      <c r="CH69" s="41"/>
      <c r="CI69" s="41"/>
    </row>
    <row r="70" spans="2:87" x14ac:dyDescent="0.25">
      <c r="B70" s="43"/>
      <c r="C70" s="48"/>
      <c r="D70" s="73"/>
      <c r="E70" s="73"/>
      <c r="F70" s="73"/>
      <c r="G70" s="43"/>
      <c r="H70" s="43"/>
      <c r="I70" s="43"/>
      <c r="J70" s="43"/>
      <c r="K70" s="43"/>
      <c r="L70" s="43"/>
      <c r="M70" s="43"/>
      <c r="N70" s="43"/>
      <c r="O70" s="43"/>
      <c r="P70" s="43"/>
      <c r="Q70" s="43"/>
      <c r="R70" s="81"/>
      <c r="S70" s="43"/>
      <c r="T70" s="43"/>
      <c r="U70" s="43"/>
      <c r="V70" s="43"/>
      <c r="W70" s="43"/>
      <c r="X70" s="43"/>
      <c r="Y70" s="43"/>
      <c r="Z70" s="43"/>
      <c r="AA70" s="43"/>
      <c r="AB70" s="43"/>
      <c r="AC70" s="43"/>
      <c r="BG70" s="41" t="s">
        <v>84</v>
      </c>
      <c r="BH70" s="65">
        <v>2003</v>
      </c>
      <c r="BI70" s="58">
        <f t="shared" si="21"/>
        <v>85.2</v>
      </c>
      <c r="BJ70" s="58">
        <f t="shared" si="22"/>
        <v>10.199999999999999</v>
      </c>
      <c r="BK70" s="58"/>
      <c r="BM70" s="66">
        <f t="shared" si="23"/>
        <v>7.2999999999999972</v>
      </c>
      <c r="BN70" s="66">
        <f t="shared" si="24"/>
        <v>7.7000000000000028</v>
      </c>
      <c r="BP70" s="97">
        <f t="shared" si="25"/>
        <v>0.69999999999999929</v>
      </c>
      <c r="BQ70" s="97">
        <f t="shared" si="26"/>
        <v>0.70000000000000107</v>
      </c>
      <c r="BR70" s="41"/>
      <c r="BS70" s="41"/>
      <c r="BT70" s="41" t="s">
        <v>84</v>
      </c>
      <c r="BU70" s="65">
        <v>2003</v>
      </c>
      <c r="BV70" s="67">
        <f t="shared" si="29"/>
        <v>8.36</v>
      </c>
      <c r="BW70" s="58"/>
      <c r="BX70" s="58"/>
      <c r="BY70" s="41"/>
      <c r="BZ70" s="68">
        <f t="shared" si="27"/>
        <v>0.92999999999999972</v>
      </c>
      <c r="CA70" s="68">
        <f t="shared" si="28"/>
        <v>1.0600000000000005</v>
      </c>
      <c r="CB70" s="41"/>
      <c r="CC70" s="41">
        <v>1</v>
      </c>
      <c r="CD70" s="41"/>
      <c r="CE70" s="41"/>
      <c r="CF70" s="41"/>
      <c r="CG70" s="41"/>
      <c r="CH70" s="41"/>
      <c r="CI70" s="41"/>
    </row>
    <row r="71" spans="2:87" x14ac:dyDescent="0.25">
      <c r="BG71" s="41" t="s">
        <v>85</v>
      </c>
      <c r="BH71" s="65">
        <v>2004</v>
      </c>
      <c r="BI71" s="58">
        <f t="shared" si="21"/>
        <v>86.2</v>
      </c>
      <c r="BJ71" s="58">
        <f t="shared" si="22"/>
        <v>10.199999999999999</v>
      </c>
      <c r="BK71" s="58"/>
      <c r="BM71" s="66">
        <f t="shared" si="23"/>
        <v>7.2000000000000028</v>
      </c>
      <c r="BN71" s="66">
        <f t="shared" si="24"/>
        <v>7.7000000000000028</v>
      </c>
      <c r="BP71" s="97">
        <f t="shared" si="25"/>
        <v>0.69999999999999929</v>
      </c>
      <c r="BQ71" s="97">
        <f t="shared" si="26"/>
        <v>0.70000000000000107</v>
      </c>
      <c r="BR71" s="41"/>
      <c r="BS71" s="41"/>
      <c r="BT71" s="41" t="s">
        <v>85</v>
      </c>
      <c r="BU71" s="65">
        <v>2004</v>
      </c>
      <c r="BV71" s="67">
        <f t="shared" si="29"/>
        <v>8.44</v>
      </c>
      <c r="BW71" s="58"/>
      <c r="BX71" s="58"/>
      <c r="BY71" s="41"/>
      <c r="BZ71" s="68">
        <f t="shared" si="27"/>
        <v>0.91999999999999993</v>
      </c>
      <c r="CA71" s="68">
        <f t="shared" si="28"/>
        <v>1.0300000000000011</v>
      </c>
      <c r="CB71" s="41"/>
      <c r="CC71" s="41">
        <v>1</v>
      </c>
      <c r="CD71" s="41"/>
      <c r="CE71" s="41"/>
      <c r="CF71" s="41"/>
      <c r="CG71" s="41"/>
      <c r="CH71" s="41"/>
      <c r="CI71" s="41"/>
    </row>
    <row r="72" spans="2:87" x14ac:dyDescent="0.25">
      <c r="BG72" s="41" t="s">
        <v>86</v>
      </c>
      <c r="BH72" s="65">
        <v>2005</v>
      </c>
      <c r="BI72" s="58">
        <f t="shared" si="21"/>
        <v>88.2</v>
      </c>
      <c r="BJ72" s="58">
        <f t="shared" si="22"/>
        <v>10.6</v>
      </c>
      <c r="BK72" s="58"/>
      <c r="BM72" s="66">
        <f t="shared" si="23"/>
        <v>7.1000000000000085</v>
      </c>
      <c r="BN72" s="66">
        <f t="shared" si="24"/>
        <v>7.5999999999999943</v>
      </c>
      <c r="BP72" s="97">
        <f t="shared" si="25"/>
        <v>0.69999999999999929</v>
      </c>
      <c r="BQ72" s="97">
        <f t="shared" si="26"/>
        <v>0.70000000000000107</v>
      </c>
      <c r="BR72" s="41"/>
      <c r="BS72" s="41"/>
      <c r="BT72" s="41" t="s">
        <v>86</v>
      </c>
      <c r="BU72" s="65">
        <v>2005</v>
      </c>
      <c r="BV72" s="67">
        <f t="shared" si="29"/>
        <v>8.31</v>
      </c>
      <c r="BW72" s="58"/>
      <c r="BX72" s="58"/>
      <c r="BY72" s="41"/>
      <c r="BZ72" s="68">
        <f t="shared" si="27"/>
        <v>0.88000000000000078</v>
      </c>
      <c r="CA72" s="68">
        <f t="shared" si="28"/>
        <v>0.99000000000000021</v>
      </c>
      <c r="CB72" s="41"/>
      <c r="CC72" s="41">
        <v>1</v>
      </c>
      <c r="CD72" s="41"/>
      <c r="CE72" s="41"/>
      <c r="CF72" s="41"/>
      <c r="CG72" s="41"/>
      <c r="CH72" s="41"/>
      <c r="CI72" s="41"/>
    </row>
    <row r="73" spans="2:87" x14ac:dyDescent="0.25">
      <c r="BG73" s="41" t="s">
        <v>87</v>
      </c>
      <c r="BH73" s="65">
        <v>2006</v>
      </c>
      <c r="BI73" s="58">
        <f t="shared" si="21"/>
        <v>85.4</v>
      </c>
      <c r="BJ73" s="58">
        <f t="shared" si="22"/>
        <v>10.8</v>
      </c>
      <c r="BK73" s="58"/>
      <c r="BM73" s="66">
        <f t="shared" si="23"/>
        <v>6.9000000000000057</v>
      </c>
      <c r="BN73" s="66">
        <f t="shared" si="24"/>
        <v>7.2999999999999972</v>
      </c>
      <c r="BP73" s="97">
        <f t="shared" si="25"/>
        <v>0.70000000000000107</v>
      </c>
      <c r="BQ73" s="97">
        <f t="shared" si="26"/>
        <v>0.69999999999999929</v>
      </c>
      <c r="BR73" s="41"/>
      <c r="BS73" s="41"/>
      <c r="BT73" s="41" t="s">
        <v>87</v>
      </c>
      <c r="BU73" s="65">
        <v>2006</v>
      </c>
      <c r="BV73" s="67">
        <f t="shared" si="29"/>
        <v>7.91</v>
      </c>
      <c r="BW73" s="58"/>
      <c r="BX73" s="58"/>
      <c r="BY73" s="41"/>
      <c r="BZ73" s="68">
        <f t="shared" si="27"/>
        <v>0.82000000000000028</v>
      </c>
      <c r="CA73" s="68">
        <f t="shared" si="28"/>
        <v>0.91999999999999993</v>
      </c>
      <c r="CB73" s="41"/>
      <c r="CC73" s="41">
        <v>1</v>
      </c>
      <c r="CD73" s="41"/>
      <c r="CE73" s="41"/>
      <c r="CF73" s="41"/>
      <c r="CG73" s="41"/>
      <c r="CH73" s="41"/>
      <c r="CI73" s="41"/>
    </row>
    <row r="74" spans="2:87" x14ac:dyDescent="0.25">
      <c r="BG74" s="41" t="s">
        <v>88</v>
      </c>
      <c r="BH74" s="65">
        <v>2007</v>
      </c>
      <c r="BI74" s="58">
        <f t="shared" si="21"/>
        <v>94.6</v>
      </c>
      <c r="BJ74" s="58">
        <f t="shared" si="22"/>
        <v>11.8</v>
      </c>
      <c r="BK74" s="58"/>
      <c r="BM74" s="66">
        <f t="shared" si="23"/>
        <v>7.0999999999999943</v>
      </c>
      <c r="BN74" s="66">
        <f t="shared" si="24"/>
        <v>7.5</v>
      </c>
      <c r="BP74" s="97">
        <f t="shared" si="25"/>
        <v>0.70000000000000107</v>
      </c>
      <c r="BQ74" s="97">
        <f t="shared" si="26"/>
        <v>0.69999999999999929</v>
      </c>
      <c r="BR74" s="41"/>
      <c r="BS74" s="41"/>
      <c r="BT74" s="41" t="s">
        <v>88</v>
      </c>
      <c r="BU74" s="65">
        <v>2007</v>
      </c>
      <c r="BV74" s="67">
        <f t="shared" si="29"/>
        <v>8</v>
      </c>
      <c r="BW74" s="58"/>
      <c r="BX74" s="58"/>
      <c r="BY74" s="41"/>
      <c r="BZ74" s="68">
        <f t="shared" si="27"/>
        <v>0.78000000000000025</v>
      </c>
      <c r="CA74" s="68">
        <f t="shared" si="28"/>
        <v>0.85999999999999943</v>
      </c>
      <c r="CB74" s="41"/>
      <c r="CC74" s="41">
        <v>1</v>
      </c>
      <c r="CD74" s="41"/>
      <c r="CE74" s="41"/>
      <c r="CF74" s="41"/>
      <c r="CG74" s="41"/>
      <c r="CH74" s="41"/>
      <c r="CI74" s="41"/>
    </row>
    <row r="75" spans="2:87" x14ac:dyDescent="0.25">
      <c r="BG75" s="41" t="s">
        <v>89</v>
      </c>
      <c r="BH75" s="65">
        <v>2008</v>
      </c>
      <c r="BI75" s="58">
        <f t="shared" si="21"/>
        <v>103.5</v>
      </c>
      <c r="BJ75" s="58">
        <f t="shared" si="22"/>
        <v>12.6</v>
      </c>
      <c r="BK75" s="58"/>
      <c r="BM75" s="66">
        <f t="shared" si="23"/>
        <v>7.2000000000000028</v>
      </c>
      <c r="BN75" s="66">
        <f t="shared" si="24"/>
        <v>7.7000000000000028</v>
      </c>
      <c r="BP75" s="97">
        <f t="shared" si="25"/>
        <v>0.69999999999999929</v>
      </c>
      <c r="BQ75" s="97">
        <f t="shared" si="26"/>
        <v>0.80000000000000071</v>
      </c>
      <c r="BR75" s="41"/>
      <c r="BS75" s="41"/>
      <c r="BT75" s="41" t="s">
        <v>89</v>
      </c>
      <c r="BU75" s="65">
        <v>2008</v>
      </c>
      <c r="BV75" s="67">
        <f t="shared" si="29"/>
        <v>8.19</v>
      </c>
      <c r="BW75" s="58"/>
      <c r="BX75" s="58"/>
      <c r="BY75" s="41"/>
      <c r="BZ75" s="68">
        <f t="shared" si="27"/>
        <v>0.74999999999999911</v>
      </c>
      <c r="CA75" s="68">
        <f t="shared" si="28"/>
        <v>0.83000000000000007</v>
      </c>
      <c r="CB75" s="41"/>
      <c r="CC75" s="41">
        <v>1</v>
      </c>
      <c r="CD75" s="41"/>
      <c r="CE75" s="41"/>
      <c r="CF75" s="41"/>
      <c r="CG75" s="41"/>
      <c r="CH75" s="41"/>
      <c r="CI75" s="41"/>
    </row>
    <row r="76" spans="2:87" x14ac:dyDescent="0.25">
      <c r="BG76" s="41" t="s">
        <v>90</v>
      </c>
      <c r="BH76" s="65">
        <v>2009</v>
      </c>
      <c r="BI76" s="58">
        <f t="shared" si="21"/>
        <v>106.2</v>
      </c>
      <c r="BJ76" s="58">
        <f t="shared" si="22"/>
        <v>14.3</v>
      </c>
      <c r="BK76" s="58"/>
      <c r="BM76" s="66">
        <f t="shared" si="23"/>
        <v>7.2999999999999972</v>
      </c>
      <c r="BN76" s="66">
        <f t="shared" si="24"/>
        <v>7.5999999999999943</v>
      </c>
      <c r="BP76" s="97">
        <f t="shared" si="25"/>
        <v>0.70000000000000107</v>
      </c>
      <c r="BQ76" s="97">
        <f t="shared" si="26"/>
        <v>0.79999999999999893</v>
      </c>
      <c r="BR76" s="41"/>
      <c r="BS76" s="41"/>
      <c r="BT76" s="41" t="s">
        <v>90</v>
      </c>
      <c r="BU76" s="65">
        <v>2009</v>
      </c>
      <c r="BV76" s="67">
        <f t="shared" si="29"/>
        <v>7.4</v>
      </c>
      <c r="BW76" s="58"/>
      <c r="BX76" s="58"/>
      <c r="BY76" s="41"/>
      <c r="BZ76" s="68">
        <f t="shared" si="27"/>
        <v>0.65000000000000036</v>
      </c>
      <c r="CA76" s="68">
        <f t="shared" si="28"/>
        <v>0.71999999999999886</v>
      </c>
      <c r="CB76" s="41"/>
      <c r="CC76" s="41">
        <v>1</v>
      </c>
      <c r="CD76" s="41"/>
      <c r="CE76" s="41"/>
      <c r="CF76" s="41"/>
      <c r="CG76" s="41"/>
      <c r="CH76" s="41"/>
      <c r="CI76" s="41"/>
    </row>
    <row r="77" spans="2:87" x14ac:dyDescent="0.25">
      <c r="BG77" s="58" t="s">
        <v>91</v>
      </c>
      <c r="BH77" s="65">
        <v>2010</v>
      </c>
      <c r="BI77" s="58">
        <f t="shared" si="21"/>
        <v>104.3</v>
      </c>
      <c r="BJ77" s="58">
        <f t="shared" si="22"/>
        <v>16.100000000000001</v>
      </c>
      <c r="BK77" s="58"/>
      <c r="BM77" s="66">
        <f t="shared" si="23"/>
        <v>7.0999999999999943</v>
      </c>
      <c r="BN77" s="66">
        <f t="shared" si="24"/>
        <v>7.4000000000000057</v>
      </c>
      <c r="BP77" s="97">
        <f t="shared" si="25"/>
        <v>0.70000000000000107</v>
      </c>
      <c r="BQ77" s="97">
        <f t="shared" si="26"/>
        <v>0.79999999999999716</v>
      </c>
      <c r="BR77" s="41"/>
      <c r="BS77" s="41"/>
      <c r="BT77" s="58" t="s">
        <v>91</v>
      </c>
      <c r="BU77" s="65">
        <v>2010</v>
      </c>
      <c r="BV77" s="67">
        <f t="shared" si="29"/>
        <v>6.46</v>
      </c>
      <c r="BW77" s="58"/>
      <c r="BX77" s="58"/>
      <c r="BY77" s="58"/>
      <c r="BZ77" s="68">
        <f t="shared" si="27"/>
        <v>0.55999999999999961</v>
      </c>
      <c r="CA77" s="68">
        <f t="shared" si="28"/>
        <v>0.62000000000000011</v>
      </c>
      <c r="CB77" s="41"/>
      <c r="CC77" s="41">
        <v>1</v>
      </c>
      <c r="CD77" s="41"/>
      <c r="CE77" s="41"/>
      <c r="CF77" s="41"/>
      <c r="CG77" s="41"/>
      <c r="CH77" s="41"/>
      <c r="CI77" s="41"/>
    </row>
    <row r="78" spans="2:87" x14ac:dyDescent="0.25">
      <c r="BG78" s="41" t="s">
        <v>92</v>
      </c>
      <c r="BH78" s="65">
        <v>2011</v>
      </c>
      <c r="BI78" s="58">
        <f t="shared" si="21"/>
        <v>96.4</v>
      </c>
      <c r="BJ78" s="58">
        <f t="shared" si="22"/>
        <v>17.3</v>
      </c>
      <c r="BK78" s="58"/>
      <c r="BM78" s="66">
        <f t="shared" si="23"/>
        <v>6.7000000000000028</v>
      </c>
      <c r="BN78" s="66">
        <f t="shared" si="24"/>
        <v>7.0999999999999943</v>
      </c>
      <c r="BP78" s="97">
        <f t="shared" si="25"/>
        <v>0.80000000000000071</v>
      </c>
      <c r="BQ78" s="97">
        <f t="shared" si="26"/>
        <v>0.80000000000000071</v>
      </c>
      <c r="BR78" s="41"/>
      <c r="BS78" s="41"/>
      <c r="BT78" s="41" t="s">
        <v>92</v>
      </c>
      <c r="BU78" s="65">
        <v>2011</v>
      </c>
      <c r="BV78" s="67">
        <f t="shared" si="29"/>
        <v>5.59</v>
      </c>
      <c r="BW78" s="58"/>
      <c r="BX78" s="58"/>
      <c r="BY78" s="58"/>
      <c r="BZ78" s="68">
        <f t="shared" si="27"/>
        <v>0.49000000000000021</v>
      </c>
      <c r="CA78" s="68">
        <f t="shared" si="28"/>
        <v>0.53000000000000025</v>
      </c>
      <c r="CB78" s="41"/>
      <c r="CC78" s="41">
        <v>1</v>
      </c>
      <c r="CD78" s="41"/>
      <c r="CE78" s="41"/>
      <c r="CF78" s="41"/>
      <c r="CG78" s="41"/>
      <c r="CH78" s="41"/>
      <c r="CI78" s="41"/>
    </row>
    <row r="79" spans="2:87" x14ac:dyDescent="0.25">
      <c r="BG79" s="65" t="s">
        <v>93</v>
      </c>
      <c r="BH79" s="65">
        <v>2012</v>
      </c>
      <c r="BI79" s="58" t="e">
        <f>IFERROR(VALUE(FIXED(VLOOKUP($BH79&amp;$BG$29&amp;$BI$12&amp;"Maori",ethnicdata,7,FALSE),1)),NA())</f>
        <v>#N/A</v>
      </c>
      <c r="BJ79" s="58" t="e">
        <f>IFERROR(VALUE(FIXED(VLOOKUP($BH79&amp;$BG$29&amp;$BI$12&amp;"nonMaori",ethnicdata,7,FALSE),1)),NA())</f>
        <v>#N/A</v>
      </c>
      <c r="BK79" s="58"/>
      <c r="BM79" s="66" t="e">
        <f t="shared" si="23"/>
        <v>#VALUE!</v>
      </c>
      <c r="BN79" s="66" t="e">
        <f t="shared" si="24"/>
        <v>#VALUE!</v>
      </c>
      <c r="BP79" s="97" t="e">
        <f t="shared" si="25"/>
        <v>#VALUE!</v>
      </c>
      <c r="BQ79" s="97" t="e">
        <f t="shared" si="26"/>
        <v>#VALUE!</v>
      </c>
      <c r="BR79" s="41"/>
      <c r="BS79" s="41"/>
      <c r="BT79" s="65" t="s">
        <v>93</v>
      </c>
      <c r="BU79" s="65">
        <v>2012</v>
      </c>
      <c r="BV79" s="67" t="e">
        <f>IFERROR(VALUE(FIXED(VLOOKUP($BU79&amp;$BG$29&amp;$BI$12&amp;"Maori",ethnicdata,10,FALSE),2)),NA())</f>
        <v>#N/A</v>
      </c>
      <c r="BW79" s="58"/>
      <c r="BX79" s="58"/>
      <c r="BY79" s="58"/>
      <c r="BZ79" s="68" t="e">
        <f t="shared" si="27"/>
        <v>#VALUE!</v>
      </c>
      <c r="CA79" s="68" t="e">
        <f t="shared" si="28"/>
        <v>#VALUE!</v>
      </c>
      <c r="CB79" s="41"/>
      <c r="CC79" s="41">
        <v>1</v>
      </c>
      <c r="CD79" s="41"/>
      <c r="CE79" s="41"/>
      <c r="CF79" s="41"/>
      <c r="CG79" s="41"/>
      <c r="CH79" s="41"/>
      <c r="CI79" s="41"/>
    </row>
    <row r="80" spans="2:87" x14ac:dyDescent="0.25">
      <c r="BG80" s="41" t="s">
        <v>112</v>
      </c>
      <c r="BH80" s="65">
        <v>2013</v>
      </c>
      <c r="BI80" s="58" t="e">
        <f>IFERROR(VALUE(FIXED(VLOOKUP($BH80&amp;$BG$29&amp;$BI$12&amp;"Maori",ethnicdata,7,FALSE),1)),NA())</f>
        <v>#N/A</v>
      </c>
      <c r="BJ80" s="58" t="e">
        <f>IFERROR(VALUE(FIXED(VLOOKUP($BH80&amp;$BG$29&amp;$BI$12&amp;"nonMaori",ethnicdata,7,FALSE),1)),NA())</f>
        <v>#N/A</v>
      </c>
      <c r="BK80" s="58"/>
      <c r="BM80" s="66" t="e">
        <f t="shared" si="23"/>
        <v>#VALUE!</v>
      </c>
      <c r="BN80" s="66" t="e">
        <f t="shared" si="24"/>
        <v>#VALUE!</v>
      </c>
      <c r="BP80" s="97" t="e">
        <f t="shared" si="25"/>
        <v>#VALUE!</v>
      </c>
      <c r="BQ80" s="97" t="e">
        <f t="shared" si="26"/>
        <v>#VALUE!</v>
      </c>
      <c r="BR80" s="41"/>
      <c r="BS80" s="41"/>
      <c r="BT80" s="41" t="s">
        <v>112</v>
      </c>
      <c r="BU80" s="65">
        <v>2013</v>
      </c>
      <c r="BV80" s="67" t="e">
        <f>IFERROR(VALUE(FIXED(VLOOKUP($BU80&amp;$BG$29&amp;$BI$12&amp;"Maori",ethnicdata,10,FALSE),2)),NA())</f>
        <v>#N/A</v>
      </c>
      <c r="BW80" s="58"/>
      <c r="BX80" s="58"/>
      <c r="BY80" s="58"/>
      <c r="BZ80" s="68" t="e">
        <f t="shared" si="27"/>
        <v>#VALUE!</v>
      </c>
      <c r="CA80" s="68" t="e">
        <f t="shared" si="28"/>
        <v>#VALUE!</v>
      </c>
      <c r="CB80" s="41"/>
      <c r="CC80" s="41">
        <v>1</v>
      </c>
      <c r="CD80" s="41"/>
      <c r="CE80" s="41"/>
      <c r="CF80" s="41"/>
      <c r="CG80" s="41"/>
      <c r="CH80" s="41"/>
      <c r="CI80" s="41"/>
    </row>
    <row r="81" spans="1:87" x14ac:dyDescent="0.25">
      <c r="BG81" s="58" t="s">
        <v>113</v>
      </c>
      <c r="BH81" s="65">
        <v>2014</v>
      </c>
      <c r="BI81" s="58" t="e">
        <f>IFERROR(VALUE(FIXED(VLOOKUP($BH81&amp;$BG$29&amp;$BI$12&amp;"Maori",ethnicdata,7,FALSE),1)),NA())</f>
        <v>#N/A</v>
      </c>
      <c r="BJ81" s="58" t="e">
        <f>IFERROR(VALUE(FIXED(VLOOKUP($BH81&amp;$BG$29&amp;$BI$12&amp;"nonMaori",ethnicdata,7,FALSE),1)),NA())</f>
        <v>#N/A</v>
      </c>
      <c r="BM81" s="66" t="e">
        <f t="shared" si="23"/>
        <v>#VALUE!</v>
      </c>
      <c r="BN81" s="66" t="e">
        <f t="shared" si="24"/>
        <v>#VALUE!</v>
      </c>
      <c r="BP81" s="97" t="e">
        <f t="shared" si="25"/>
        <v>#VALUE!</v>
      </c>
      <c r="BQ81" s="97" t="e">
        <f t="shared" si="26"/>
        <v>#VALUE!</v>
      </c>
      <c r="BR81" s="41"/>
      <c r="BS81" s="41"/>
      <c r="BT81" s="58" t="s">
        <v>113</v>
      </c>
      <c r="BU81" s="65">
        <v>2014</v>
      </c>
      <c r="BV81" s="67" t="e">
        <f>IFERROR(VALUE(FIXED(VLOOKUP($BU81&amp;$BG$29&amp;$BI$12&amp;"Maori",ethnicdata,10,FALSE),2)),NA())</f>
        <v>#N/A</v>
      </c>
      <c r="BW81" s="58"/>
      <c r="BX81" s="58"/>
      <c r="BY81" s="41"/>
      <c r="BZ81" s="68" t="e">
        <f t="shared" si="27"/>
        <v>#VALUE!</v>
      </c>
      <c r="CA81" s="68" t="e">
        <f t="shared" si="28"/>
        <v>#VALUE!</v>
      </c>
      <c r="CB81" s="41"/>
      <c r="CC81" s="41">
        <v>1</v>
      </c>
      <c r="CD81" s="41"/>
      <c r="CE81" s="41"/>
      <c r="CF81" s="41"/>
      <c r="CG81" s="41"/>
      <c r="CH81" s="41"/>
      <c r="CI81" s="41"/>
    </row>
    <row r="82" spans="1:87" x14ac:dyDescent="0.25">
      <c r="BF82" s="41" t="s">
        <v>7</v>
      </c>
      <c r="BG82" s="41" t="s">
        <v>107</v>
      </c>
      <c r="BH82" s="58">
        <v>1991</v>
      </c>
      <c r="BI82" s="58" t="str">
        <f t="shared" ref="BI82:BI102" si="30">IFERROR(VALUE(FIXED(VLOOKUP($BH82&amp;$BG$29&amp;$BH$12&amp;"Maori",ethnicdata,7,FALSE),1)),"N/A")</f>
        <v>N/A</v>
      </c>
      <c r="BJ82" s="58" t="str">
        <f t="shared" ref="BJ82:BJ102" si="31">IFERROR(VALUE(FIXED(VLOOKUP($BH82&amp;$BG$29&amp;$BH$12&amp;"nonMaori",ethnicdata,7,FALSE),1)),"N/A")</f>
        <v>N/A</v>
      </c>
      <c r="BM82" s="97">
        <f>G37-H37</f>
        <v>0</v>
      </c>
      <c r="BN82" s="97">
        <f>I37-G37</f>
        <v>0</v>
      </c>
      <c r="BP82" s="97">
        <f>M37-N37</f>
        <v>0</v>
      </c>
      <c r="BQ82" s="97">
        <f>O37-M37</f>
        <v>0</v>
      </c>
      <c r="BR82" s="41"/>
      <c r="BS82" s="41" t="s">
        <v>46</v>
      </c>
      <c r="BT82" s="41" t="s">
        <v>107</v>
      </c>
      <c r="BU82" s="58">
        <v>1991</v>
      </c>
      <c r="BV82" s="67" t="str">
        <f>IFERROR(VALUE(FIXED(VLOOKUP($BU82&amp;#REF!&amp;$BH$12&amp;"Maori",ethnicdata,10,FALSE),2)),"N/A")</f>
        <v>N/A</v>
      </c>
      <c r="BW82" s="41"/>
      <c r="BX82" s="41"/>
      <c r="BY82" s="41"/>
      <c r="BZ82" s="75">
        <f>V37-W37</f>
        <v>0</v>
      </c>
      <c r="CA82" s="68">
        <f>X37-V37</f>
        <v>0</v>
      </c>
      <c r="CB82" s="41"/>
      <c r="CC82" s="41">
        <v>1</v>
      </c>
      <c r="CD82" s="41"/>
      <c r="CE82" s="41"/>
      <c r="CF82" s="41"/>
      <c r="CG82" s="41"/>
      <c r="CH82" s="41"/>
      <c r="CI82" s="41"/>
    </row>
    <row r="83" spans="1:87" x14ac:dyDescent="0.25">
      <c r="BG83" s="41" t="s">
        <v>108</v>
      </c>
      <c r="BH83" s="58">
        <v>1992</v>
      </c>
      <c r="BI83" s="58" t="str">
        <f t="shared" si="30"/>
        <v>N/A</v>
      </c>
      <c r="BJ83" s="58" t="str">
        <f t="shared" si="31"/>
        <v>N/A</v>
      </c>
      <c r="BM83" s="97">
        <f t="shared" ref="BM83:BM105" si="32">G38-H38</f>
        <v>0</v>
      </c>
      <c r="BN83" s="97">
        <f t="shared" ref="BN83:BN105" si="33">I38-G38</f>
        <v>0</v>
      </c>
      <c r="BP83" s="97">
        <f t="shared" ref="BP83:BP105" si="34">M38-N38</f>
        <v>0</v>
      </c>
      <c r="BQ83" s="97">
        <f t="shared" ref="BQ83:BQ105" si="35">O38-M38</f>
        <v>0</v>
      </c>
      <c r="BR83" s="41"/>
      <c r="BS83" s="41"/>
      <c r="BT83" s="41" t="s">
        <v>108</v>
      </c>
      <c r="BU83" s="58">
        <v>1992</v>
      </c>
      <c r="BV83" s="67" t="str">
        <f>IFERROR(VALUE(FIXED(VLOOKUP($BU83&amp;#REF!&amp;$BH$12&amp;"Maori",ethnicdata,10,FALSE),2)),"N/A")</f>
        <v>N/A</v>
      </c>
      <c r="BW83" s="41"/>
      <c r="BX83" s="41"/>
      <c r="BY83" s="41"/>
      <c r="BZ83" s="75">
        <f t="shared" ref="BZ83:BZ105" si="36">V38-W38</f>
        <v>0</v>
      </c>
      <c r="CA83" s="68">
        <f t="shared" ref="CA83:CA105" si="37">X38-V38</f>
        <v>0</v>
      </c>
      <c r="CB83" s="41"/>
      <c r="CC83" s="41">
        <v>1</v>
      </c>
      <c r="CD83" s="41"/>
      <c r="CE83" s="41"/>
      <c r="CF83" s="41"/>
      <c r="CG83" s="41"/>
      <c r="CH83" s="41"/>
      <c r="CI83" s="41"/>
    </row>
    <row r="84" spans="1:87" x14ac:dyDescent="0.25">
      <c r="BG84" s="41" t="s">
        <v>109</v>
      </c>
      <c r="BH84" s="65">
        <v>1993</v>
      </c>
      <c r="BI84" s="58" t="str">
        <f t="shared" si="30"/>
        <v>N/A</v>
      </c>
      <c r="BJ84" s="58" t="str">
        <f t="shared" si="31"/>
        <v>N/A</v>
      </c>
      <c r="BM84" s="97">
        <f t="shared" si="32"/>
        <v>0</v>
      </c>
      <c r="BN84" s="97">
        <f t="shared" si="33"/>
        <v>0</v>
      </c>
      <c r="BP84" s="97">
        <f t="shared" si="34"/>
        <v>0</v>
      </c>
      <c r="BQ84" s="97">
        <f t="shared" si="35"/>
        <v>0</v>
      </c>
      <c r="BR84" s="41"/>
      <c r="BS84" s="41"/>
      <c r="BT84" s="41" t="s">
        <v>109</v>
      </c>
      <c r="BU84" s="65">
        <v>1993</v>
      </c>
      <c r="BV84" s="67" t="str">
        <f>IFERROR(VALUE(FIXED(VLOOKUP($BU84&amp;#REF!&amp;$BH$12&amp;"Maori",ethnicdata,10,FALSE),2)),"N/A")</f>
        <v>N/A</v>
      </c>
      <c r="BW84" s="41"/>
      <c r="BX84" s="41"/>
      <c r="BY84" s="41"/>
      <c r="BZ84" s="75">
        <f t="shared" si="36"/>
        <v>0</v>
      </c>
      <c r="CA84" s="68">
        <f t="shared" si="37"/>
        <v>0</v>
      </c>
      <c r="CB84" s="41"/>
      <c r="CC84" s="41">
        <v>1</v>
      </c>
      <c r="CD84" s="41"/>
      <c r="CE84" s="41"/>
      <c r="CF84" s="41"/>
      <c r="CG84" s="41"/>
      <c r="CH84" s="41"/>
      <c r="CI84" s="41"/>
    </row>
    <row r="85" spans="1:87" s="82" customFormat="1" x14ac:dyDescent="0.25">
      <c r="A85" s="38"/>
      <c r="B85" s="38"/>
      <c r="C85" s="38"/>
      <c r="D85" s="38"/>
      <c r="E85" s="38"/>
      <c r="F85" s="38"/>
      <c r="G85" s="38"/>
      <c r="H85" s="38"/>
      <c r="I85" s="38"/>
      <c r="J85" s="38"/>
      <c r="K85" s="38"/>
      <c r="L85" s="38"/>
      <c r="M85" s="38"/>
      <c r="N85" s="38"/>
      <c r="O85" s="38"/>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51"/>
      <c r="BF85" s="41"/>
      <c r="BG85" s="65" t="s">
        <v>110</v>
      </c>
      <c r="BH85" s="65">
        <v>1994</v>
      </c>
      <c r="BI85" s="58" t="str">
        <f t="shared" si="30"/>
        <v>N/A</v>
      </c>
      <c r="BJ85" s="58" t="str">
        <f t="shared" si="31"/>
        <v>N/A</v>
      </c>
      <c r="BK85" s="41"/>
      <c r="BL85" s="41"/>
      <c r="BM85" s="97" t="e">
        <f t="shared" si="32"/>
        <v>#VALUE!</v>
      </c>
      <c r="BN85" s="97" t="e">
        <f t="shared" si="33"/>
        <v>#VALUE!</v>
      </c>
      <c r="BO85" s="41"/>
      <c r="BP85" s="97" t="e">
        <f t="shared" si="34"/>
        <v>#VALUE!</v>
      </c>
      <c r="BQ85" s="97" t="e">
        <f t="shared" si="35"/>
        <v>#VALUE!</v>
      </c>
      <c r="BR85" s="41"/>
      <c r="BS85" s="41"/>
      <c r="BT85" s="65" t="s">
        <v>110</v>
      </c>
      <c r="BU85" s="65">
        <v>1994</v>
      </c>
      <c r="BV85" s="67" t="str">
        <f>IFERROR(VALUE(FIXED(VLOOKUP($BU85&amp;#REF!&amp;$BH$12&amp;"Maori",ethnicdata,10,FALSE),2)),"N/A")</f>
        <v>N/A</v>
      </c>
      <c r="BW85" s="41"/>
      <c r="BX85" s="41"/>
      <c r="BY85" s="41"/>
      <c r="BZ85" s="75" t="e">
        <f t="shared" si="36"/>
        <v>#VALUE!</v>
      </c>
      <c r="CA85" s="68" t="e">
        <f t="shared" si="37"/>
        <v>#VALUE!</v>
      </c>
      <c r="CB85" s="41"/>
      <c r="CC85" s="41">
        <v>1</v>
      </c>
      <c r="CD85" s="41"/>
      <c r="CE85" s="51"/>
      <c r="CF85" s="51"/>
      <c r="CG85" s="51"/>
      <c r="CH85" s="51"/>
      <c r="CI85" s="51"/>
    </row>
    <row r="86" spans="1:87" s="82" customFormat="1" x14ac:dyDescent="0.25">
      <c r="A86" s="38"/>
      <c r="B86" s="38"/>
      <c r="C86" s="38"/>
      <c r="D86" s="38"/>
      <c r="E86" s="38"/>
      <c r="F86" s="38"/>
      <c r="G86" s="38"/>
      <c r="H86" s="38"/>
      <c r="I86" s="38"/>
      <c r="J86" s="38"/>
      <c r="K86" s="38"/>
      <c r="L86" s="38"/>
      <c r="M86" s="38"/>
      <c r="N86" s="38"/>
      <c r="O86" s="38"/>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51"/>
      <c r="BF86" s="41"/>
      <c r="BG86" s="41" t="s">
        <v>111</v>
      </c>
      <c r="BH86" s="65">
        <v>1995</v>
      </c>
      <c r="BI86" s="58" t="str">
        <f t="shared" si="30"/>
        <v>N/A</v>
      </c>
      <c r="BJ86" s="58" t="str">
        <f t="shared" si="31"/>
        <v>N/A</v>
      </c>
      <c r="BK86" s="41"/>
      <c r="BL86" s="41"/>
      <c r="BM86" s="97" t="e">
        <f t="shared" si="32"/>
        <v>#VALUE!</v>
      </c>
      <c r="BN86" s="97" t="e">
        <f t="shared" si="33"/>
        <v>#VALUE!</v>
      </c>
      <c r="BO86" s="41"/>
      <c r="BP86" s="97" t="e">
        <f t="shared" si="34"/>
        <v>#VALUE!</v>
      </c>
      <c r="BQ86" s="97" t="e">
        <f t="shared" si="35"/>
        <v>#VALUE!</v>
      </c>
      <c r="BR86" s="41"/>
      <c r="BS86" s="41"/>
      <c r="BT86" s="41" t="s">
        <v>111</v>
      </c>
      <c r="BU86" s="65">
        <v>1995</v>
      </c>
      <c r="BV86" s="67" t="str">
        <f>IFERROR(VALUE(FIXED(VLOOKUP($BU86&amp;#REF!&amp;$BH$12&amp;"Maori",ethnicdata,10,FALSE),2)),"N/A")</f>
        <v>N/A</v>
      </c>
      <c r="BW86" s="41"/>
      <c r="BX86" s="41"/>
      <c r="BY86" s="41"/>
      <c r="BZ86" s="75" t="e">
        <f t="shared" si="36"/>
        <v>#VALUE!</v>
      </c>
      <c r="CA86" s="68" t="e">
        <f t="shared" si="37"/>
        <v>#VALUE!</v>
      </c>
      <c r="CB86" s="41"/>
      <c r="CC86" s="41">
        <v>1</v>
      </c>
      <c r="CD86" s="41"/>
      <c r="CE86" s="51"/>
      <c r="CF86" s="51"/>
      <c r="CG86" s="51"/>
      <c r="CH86" s="51"/>
      <c r="CI86" s="51"/>
    </row>
    <row r="87" spans="1:87" s="82" customFormat="1" x14ac:dyDescent="0.25">
      <c r="A87" s="38"/>
      <c r="B87" s="38"/>
      <c r="C87" s="38"/>
      <c r="D87" s="38"/>
      <c r="E87" s="38"/>
      <c r="F87" s="38"/>
      <c r="G87" s="38"/>
      <c r="H87" s="38"/>
      <c r="I87" s="38"/>
      <c r="J87" s="38"/>
      <c r="K87" s="38"/>
      <c r="L87" s="38"/>
      <c r="M87" s="38"/>
      <c r="N87" s="38"/>
      <c r="O87" s="38"/>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51"/>
      <c r="BF87" s="41" t="s">
        <v>7</v>
      </c>
      <c r="BG87" s="58" t="s">
        <v>77</v>
      </c>
      <c r="BH87" s="65">
        <v>1996</v>
      </c>
      <c r="BI87" s="58">
        <f t="shared" si="30"/>
        <v>54.9</v>
      </c>
      <c r="BJ87" s="58">
        <f t="shared" si="31"/>
        <v>6.5</v>
      </c>
      <c r="BK87" s="41"/>
      <c r="BL87" s="41"/>
      <c r="BM87" s="97">
        <f t="shared" si="32"/>
        <v>6.3999999999999986</v>
      </c>
      <c r="BN87" s="97">
        <f t="shared" si="33"/>
        <v>7</v>
      </c>
      <c r="BO87" s="41"/>
      <c r="BP87" s="97">
        <f t="shared" si="34"/>
        <v>0.70000000000000018</v>
      </c>
      <c r="BQ87" s="97">
        <f t="shared" si="35"/>
        <v>0.70000000000000018</v>
      </c>
      <c r="BR87" s="41"/>
      <c r="BS87" s="41"/>
      <c r="BT87" s="58" t="s">
        <v>77</v>
      </c>
      <c r="BU87" s="65">
        <v>1996</v>
      </c>
      <c r="BV87" s="67">
        <f t="shared" ref="BV87:BV102" si="38">IFERROR(VALUE(FIXED(VLOOKUP($BU87&amp;$BG$29&amp;$BH$12&amp;"Maori",ethnicdata,10,FALSE),2)),"N/A")</f>
        <v>8.4600000000000009</v>
      </c>
      <c r="BW87" s="41"/>
      <c r="BX87" s="41"/>
      <c r="BY87" s="41"/>
      <c r="BZ87" s="75">
        <f t="shared" si="36"/>
        <v>1.2900000000000009</v>
      </c>
      <c r="CA87" s="68">
        <f t="shared" si="37"/>
        <v>1.5399999999999991</v>
      </c>
      <c r="CB87" s="41"/>
      <c r="CC87" s="41">
        <v>1</v>
      </c>
      <c r="CD87" s="41"/>
      <c r="CE87" s="51"/>
      <c r="CF87" s="51"/>
      <c r="CG87" s="51"/>
      <c r="CH87" s="51"/>
      <c r="CI87" s="51"/>
    </row>
    <row r="88" spans="1:87" s="82" customFormat="1" x14ac:dyDescent="0.25">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51"/>
      <c r="BF88" s="41"/>
      <c r="BG88" s="41" t="s">
        <v>78</v>
      </c>
      <c r="BH88" s="65">
        <v>1997</v>
      </c>
      <c r="BI88" s="58">
        <f t="shared" si="30"/>
        <v>51.7</v>
      </c>
      <c r="BJ88" s="58">
        <f t="shared" si="31"/>
        <v>5.6</v>
      </c>
      <c r="BK88" s="41"/>
      <c r="BL88" s="41"/>
      <c r="BM88" s="97">
        <f t="shared" si="32"/>
        <v>6.1000000000000014</v>
      </c>
      <c r="BN88" s="97">
        <f t="shared" si="33"/>
        <v>6.6999999999999957</v>
      </c>
      <c r="BO88" s="41"/>
      <c r="BP88" s="97">
        <f t="shared" si="34"/>
        <v>0.59999999999999964</v>
      </c>
      <c r="BQ88" s="97">
        <f t="shared" si="35"/>
        <v>0.70000000000000018</v>
      </c>
      <c r="BR88" s="41"/>
      <c r="BS88" s="41"/>
      <c r="BT88" s="41" t="s">
        <v>78</v>
      </c>
      <c r="BU88" s="65">
        <v>1997</v>
      </c>
      <c r="BV88" s="67">
        <f t="shared" si="38"/>
        <v>9.1999999999999993</v>
      </c>
      <c r="BW88" s="41"/>
      <c r="BX88" s="41"/>
      <c r="BY88" s="41"/>
      <c r="BZ88" s="75">
        <f t="shared" si="36"/>
        <v>1.4499999999999993</v>
      </c>
      <c r="CA88" s="68">
        <f t="shared" si="37"/>
        <v>1.7200000000000006</v>
      </c>
      <c r="CB88" s="41"/>
      <c r="CC88" s="41">
        <v>1</v>
      </c>
      <c r="CD88" s="41"/>
      <c r="CE88" s="51"/>
      <c r="CF88" s="51"/>
      <c r="CG88" s="51"/>
      <c r="CH88" s="51"/>
      <c r="CI88" s="51"/>
    </row>
    <row r="89" spans="1:87" s="82" customFormat="1" x14ac:dyDescent="0.25">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51"/>
      <c r="BF89" s="41"/>
      <c r="BG89" s="65" t="s">
        <v>79</v>
      </c>
      <c r="BH89" s="65">
        <v>1998</v>
      </c>
      <c r="BI89" s="58">
        <f t="shared" si="30"/>
        <v>46.5</v>
      </c>
      <c r="BJ89" s="58">
        <f t="shared" si="31"/>
        <v>4.5</v>
      </c>
      <c r="BK89" s="41"/>
      <c r="BL89" s="41"/>
      <c r="BM89" s="97">
        <f t="shared" si="32"/>
        <v>5.6000000000000014</v>
      </c>
      <c r="BN89" s="97">
        <f t="shared" si="33"/>
        <v>6.2000000000000028</v>
      </c>
      <c r="BO89" s="41"/>
      <c r="BP89" s="97">
        <f t="shared" si="34"/>
        <v>0.60000000000000009</v>
      </c>
      <c r="BQ89" s="97">
        <f t="shared" si="35"/>
        <v>0.5</v>
      </c>
      <c r="BR89" s="41"/>
      <c r="BS89" s="41"/>
      <c r="BT89" s="65" t="s">
        <v>79</v>
      </c>
      <c r="BU89" s="65">
        <v>1998</v>
      </c>
      <c r="BV89" s="67">
        <f t="shared" si="38"/>
        <v>10.44</v>
      </c>
      <c r="BW89" s="41"/>
      <c r="BX89" s="41"/>
      <c r="BY89" s="41"/>
      <c r="BZ89" s="75">
        <f t="shared" si="36"/>
        <v>1.7400000000000002</v>
      </c>
      <c r="CA89" s="68">
        <f t="shared" si="37"/>
        <v>2.09</v>
      </c>
      <c r="CB89" s="41"/>
      <c r="CC89" s="41">
        <v>1</v>
      </c>
      <c r="CD89" s="41"/>
      <c r="CE89" s="51"/>
      <c r="CF89" s="51"/>
      <c r="CG89" s="51"/>
      <c r="CH89" s="51"/>
      <c r="CI89" s="51"/>
    </row>
    <row r="90" spans="1:87" s="82" customFormat="1" x14ac:dyDescent="0.25">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51"/>
      <c r="BF90" s="41"/>
      <c r="BG90" s="41" t="s">
        <v>80</v>
      </c>
      <c r="BH90" s="65">
        <v>1999</v>
      </c>
      <c r="BI90" s="58">
        <f t="shared" si="30"/>
        <v>42.1</v>
      </c>
      <c r="BJ90" s="58">
        <f t="shared" si="31"/>
        <v>3.7</v>
      </c>
      <c r="BK90" s="41"/>
      <c r="BL90" s="41"/>
      <c r="BM90" s="97">
        <f t="shared" si="32"/>
        <v>5.2000000000000028</v>
      </c>
      <c r="BN90" s="97">
        <f t="shared" si="33"/>
        <v>5.7999999999999972</v>
      </c>
      <c r="BO90" s="41"/>
      <c r="BP90" s="97">
        <f t="shared" si="34"/>
        <v>0.5</v>
      </c>
      <c r="BQ90" s="97">
        <f t="shared" si="35"/>
        <v>0.5</v>
      </c>
      <c r="BR90" s="41"/>
      <c r="BS90" s="41"/>
      <c r="BT90" s="41" t="s">
        <v>80</v>
      </c>
      <c r="BU90" s="65">
        <v>1999</v>
      </c>
      <c r="BV90" s="67">
        <f t="shared" si="38"/>
        <v>11.5</v>
      </c>
      <c r="BW90" s="41"/>
      <c r="BX90" s="41"/>
      <c r="BY90" s="41"/>
      <c r="BZ90" s="75">
        <f t="shared" si="36"/>
        <v>2</v>
      </c>
      <c r="CA90" s="68">
        <f t="shared" si="37"/>
        <v>2.42</v>
      </c>
      <c r="CB90" s="41"/>
      <c r="CC90" s="41">
        <v>1</v>
      </c>
      <c r="CD90" s="41"/>
      <c r="CE90" s="51"/>
      <c r="CF90" s="51"/>
      <c r="CG90" s="51"/>
      <c r="CH90" s="51"/>
      <c r="CI90" s="51"/>
    </row>
    <row r="91" spans="1:87" s="82" customFormat="1" x14ac:dyDescent="0.25">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51"/>
      <c r="BF91" s="41"/>
      <c r="BG91" s="58" t="s">
        <v>81</v>
      </c>
      <c r="BH91" s="65">
        <v>2000</v>
      </c>
      <c r="BI91" s="58">
        <f t="shared" si="30"/>
        <v>49.4</v>
      </c>
      <c r="BJ91" s="58">
        <f t="shared" si="31"/>
        <v>5.4</v>
      </c>
      <c r="BK91" s="41"/>
      <c r="BL91" s="41"/>
      <c r="BM91" s="97">
        <f t="shared" si="32"/>
        <v>5.5</v>
      </c>
      <c r="BN91" s="97">
        <f t="shared" si="33"/>
        <v>6.1000000000000014</v>
      </c>
      <c r="BO91" s="41"/>
      <c r="BP91" s="97">
        <f t="shared" si="34"/>
        <v>0.5</v>
      </c>
      <c r="BQ91" s="97">
        <f t="shared" si="35"/>
        <v>0.59999999999999964</v>
      </c>
      <c r="BR91" s="41"/>
      <c r="BS91" s="41"/>
      <c r="BT91" s="58" t="s">
        <v>81</v>
      </c>
      <c r="BU91" s="65">
        <v>2000</v>
      </c>
      <c r="BV91" s="67">
        <f t="shared" si="38"/>
        <v>9.1199999999999992</v>
      </c>
      <c r="BW91" s="41"/>
      <c r="BX91" s="41"/>
      <c r="BY91" s="41"/>
      <c r="BZ91" s="75">
        <f t="shared" si="36"/>
        <v>1.379999999999999</v>
      </c>
      <c r="CA91" s="68">
        <f t="shared" si="37"/>
        <v>1.6300000000000008</v>
      </c>
      <c r="CB91" s="41"/>
      <c r="CC91" s="41">
        <v>1</v>
      </c>
      <c r="CD91" s="41"/>
      <c r="CE91" s="51"/>
      <c r="CF91" s="51"/>
      <c r="CG91" s="51"/>
      <c r="CH91" s="51"/>
      <c r="CI91" s="51"/>
    </row>
    <row r="92" spans="1:87" s="82" customFormat="1" x14ac:dyDescent="0.25">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51"/>
      <c r="BF92" s="51"/>
      <c r="BG92" s="41" t="s">
        <v>82</v>
      </c>
      <c r="BH92" s="65">
        <v>2001</v>
      </c>
      <c r="BI92" s="58">
        <f t="shared" si="30"/>
        <v>55.8</v>
      </c>
      <c r="BJ92" s="58">
        <f t="shared" si="31"/>
        <v>7.4</v>
      </c>
      <c r="BK92" s="51"/>
      <c r="BL92" s="51"/>
      <c r="BM92" s="97">
        <f t="shared" si="32"/>
        <v>5.8999999999999986</v>
      </c>
      <c r="BN92" s="97">
        <f t="shared" si="33"/>
        <v>6.3000000000000043</v>
      </c>
      <c r="BO92" s="51"/>
      <c r="BP92" s="97">
        <f t="shared" si="34"/>
        <v>0.70000000000000018</v>
      </c>
      <c r="BQ92" s="97">
        <f t="shared" si="35"/>
        <v>0.59999999999999964</v>
      </c>
      <c r="BR92" s="51"/>
      <c r="BS92" s="51"/>
      <c r="BT92" s="41" t="s">
        <v>82</v>
      </c>
      <c r="BU92" s="65">
        <v>2001</v>
      </c>
      <c r="BV92" s="67">
        <f t="shared" si="38"/>
        <v>7.57</v>
      </c>
      <c r="BW92" s="51"/>
      <c r="BX92" s="51"/>
      <c r="BY92" s="41"/>
      <c r="BZ92" s="75">
        <f t="shared" si="36"/>
        <v>1.0300000000000002</v>
      </c>
      <c r="CA92" s="68">
        <f t="shared" si="37"/>
        <v>1.1999999999999993</v>
      </c>
      <c r="CB92" s="41"/>
      <c r="CC92" s="41">
        <v>1</v>
      </c>
      <c r="CD92" s="41"/>
      <c r="CE92" s="51"/>
      <c r="CF92" s="51"/>
      <c r="CG92" s="51"/>
      <c r="CH92" s="51"/>
      <c r="CI92" s="51"/>
    </row>
    <row r="93" spans="1:87" x14ac:dyDescent="0.25">
      <c r="A93" s="82"/>
      <c r="B93" s="82"/>
      <c r="C93" s="82"/>
      <c r="D93" s="82"/>
      <c r="E93" s="82"/>
      <c r="F93" s="82"/>
      <c r="G93" s="82"/>
      <c r="H93" s="82"/>
      <c r="I93" s="82"/>
      <c r="J93" s="82"/>
      <c r="K93" s="82"/>
      <c r="L93" s="82"/>
      <c r="M93" s="82"/>
      <c r="N93" s="82"/>
      <c r="O93" s="82"/>
      <c r="BF93" s="51"/>
      <c r="BG93" s="41" t="s">
        <v>83</v>
      </c>
      <c r="BH93" s="65">
        <v>2002</v>
      </c>
      <c r="BI93" s="58">
        <f t="shared" si="30"/>
        <v>61.2</v>
      </c>
      <c r="BJ93" s="58">
        <f t="shared" si="31"/>
        <v>8.1999999999999993</v>
      </c>
      <c r="BK93" s="51"/>
      <c r="BL93" s="51"/>
      <c r="BM93" s="97">
        <f t="shared" si="32"/>
        <v>5.9000000000000057</v>
      </c>
      <c r="BN93" s="97">
        <f t="shared" si="33"/>
        <v>6.5</v>
      </c>
      <c r="BO93" s="51"/>
      <c r="BP93" s="97">
        <f t="shared" si="34"/>
        <v>0.59999999999999964</v>
      </c>
      <c r="BQ93" s="97">
        <f t="shared" si="35"/>
        <v>0.70000000000000107</v>
      </c>
      <c r="BR93" s="51"/>
      <c r="BS93" s="51"/>
      <c r="BT93" s="41" t="s">
        <v>83</v>
      </c>
      <c r="BU93" s="65">
        <v>2002</v>
      </c>
      <c r="BV93" s="67">
        <f t="shared" si="38"/>
        <v>7.48</v>
      </c>
      <c r="BW93" s="51"/>
      <c r="BX93" s="51"/>
      <c r="BY93" s="41"/>
      <c r="BZ93" s="75">
        <f t="shared" si="36"/>
        <v>0.96000000000000085</v>
      </c>
      <c r="CA93" s="68">
        <f t="shared" si="37"/>
        <v>1.0999999999999996</v>
      </c>
      <c r="CB93" s="41"/>
      <c r="CC93" s="41">
        <v>1</v>
      </c>
      <c r="CD93" s="41"/>
      <c r="CE93" s="41"/>
      <c r="CF93" s="41"/>
      <c r="CG93" s="41"/>
      <c r="CH93" s="41"/>
      <c r="CI93" s="41"/>
    </row>
    <row r="94" spans="1:87" x14ac:dyDescent="0.25">
      <c r="A94" s="82"/>
      <c r="B94" s="82"/>
      <c r="C94" s="82"/>
      <c r="D94" s="82"/>
      <c r="E94" s="82"/>
      <c r="F94" s="82"/>
      <c r="G94" s="82"/>
      <c r="H94" s="82"/>
      <c r="I94" s="82"/>
      <c r="J94" s="82"/>
      <c r="K94" s="82"/>
      <c r="L94" s="82"/>
      <c r="M94" s="82"/>
      <c r="N94" s="82"/>
      <c r="O94" s="82"/>
      <c r="BF94" s="51"/>
      <c r="BG94" s="41" t="s">
        <v>84</v>
      </c>
      <c r="BH94" s="65">
        <v>2003</v>
      </c>
      <c r="BI94" s="58">
        <f t="shared" si="30"/>
        <v>56.8</v>
      </c>
      <c r="BJ94" s="58">
        <f t="shared" si="31"/>
        <v>8.4</v>
      </c>
      <c r="BK94" s="51"/>
      <c r="BL94" s="51"/>
      <c r="BM94" s="97">
        <f t="shared" si="32"/>
        <v>5.5999999999999943</v>
      </c>
      <c r="BN94" s="97">
        <f t="shared" si="33"/>
        <v>6.1000000000000014</v>
      </c>
      <c r="BO94" s="51"/>
      <c r="BP94" s="97">
        <f t="shared" si="34"/>
        <v>0.60000000000000053</v>
      </c>
      <c r="BQ94" s="97">
        <f t="shared" si="35"/>
        <v>0.59999999999999964</v>
      </c>
      <c r="BR94" s="51"/>
      <c r="BS94" s="51"/>
      <c r="BT94" s="41" t="s">
        <v>84</v>
      </c>
      <c r="BU94" s="65">
        <v>2003</v>
      </c>
      <c r="BV94" s="67">
        <f t="shared" si="38"/>
        <v>6.78</v>
      </c>
      <c r="BW94" s="51"/>
      <c r="BX94" s="51"/>
      <c r="BY94" s="41"/>
      <c r="BZ94" s="75">
        <f t="shared" si="36"/>
        <v>0.87000000000000011</v>
      </c>
      <c r="CA94" s="68">
        <f t="shared" si="37"/>
        <v>1</v>
      </c>
      <c r="CB94" s="41"/>
      <c r="CC94" s="41">
        <v>1</v>
      </c>
      <c r="CD94" s="51"/>
      <c r="CE94" s="41"/>
      <c r="CF94" s="41"/>
      <c r="CG94" s="41"/>
      <c r="CH94" s="41"/>
      <c r="CI94" s="41"/>
    </row>
    <row r="95" spans="1:87" x14ac:dyDescent="0.25">
      <c r="A95" s="82"/>
      <c r="B95" s="82"/>
      <c r="C95" s="82"/>
      <c r="D95" s="82"/>
      <c r="E95" s="82"/>
      <c r="F95" s="82"/>
      <c r="G95" s="82"/>
      <c r="H95" s="82"/>
      <c r="I95" s="82"/>
      <c r="J95" s="82"/>
      <c r="K95" s="82"/>
      <c r="L95" s="82"/>
      <c r="M95" s="82"/>
      <c r="N95" s="82"/>
      <c r="O95" s="82"/>
      <c r="BF95" s="51"/>
      <c r="BG95" s="41" t="s">
        <v>85</v>
      </c>
      <c r="BH95" s="65">
        <v>2004</v>
      </c>
      <c r="BI95" s="58">
        <f t="shared" si="30"/>
        <v>55.8</v>
      </c>
      <c r="BJ95" s="58">
        <f t="shared" si="31"/>
        <v>8.6</v>
      </c>
      <c r="BK95" s="51"/>
      <c r="BL95" s="51"/>
      <c r="BM95" s="97">
        <f t="shared" si="32"/>
        <v>5.5</v>
      </c>
      <c r="BN95" s="97">
        <f t="shared" si="33"/>
        <v>5.9000000000000057</v>
      </c>
      <c r="BO95" s="51"/>
      <c r="BP95" s="97">
        <f t="shared" si="34"/>
        <v>0.59999999999999964</v>
      </c>
      <c r="BQ95" s="97">
        <f t="shared" si="35"/>
        <v>0.59999999999999964</v>
      </c>
      <c r="BR95" s="51"/>
      <c r="BS95" s="51"/>
      <c r="BT95" s="41" t="s">
        <v>85</v>
      </c>
      <c r="BU95" s="65">
        <v>2004</v>
      </c>
      <c r="BV95" s="67">
        <f t="shared" si="38"/>
        <v>6.5</v>
      </c>
      <c r="BW95" s="51"/>
      <c r="BX95" s="51"/>
      <c r="BY95" s="41"/>
      <c r="BZ95" s="75">
        <f t="shared" si="36"/>
        <v>0.82000000000000028</v>
      </c>
      <c r="CA95" s="68">
        <f t="shared" si="37"/>
        <v>0.94000000000000039</v>
      </c>
      <c r="CB95" s="41"/>
      <c r="CC95" s="41">
        <v>1</v>
      </c>
      <c r="CD95" s="51"/>
      <c r="CE95" s="41"/>
      <c r="CF95" s="41"/>
      <c r="CG95" s="41"/>
      <c r="CH95" s="41"/>
      <c r="CI95" s="41"/>
    </row>
    <row r="96" spans="1:87" x14ac:dyDescent="0.25">
      <c r="BF96" s="51"/>
      <c r="BG96" s="41" t="s">
        <v>86</v>
      </c>
      <c r="BH96" s="65">
        <v>2005</v>
      </c>
      <c r="BI96" s="58">
        <f t="shared" si="30"/>
        <v>49.7</v>
      </c>
      <c r="BJ96" s="58">
        <f t="shared" si="31"/>
        <v>8.9</v>
      </c>
      <c r="BK96" s="51"/>
      <c r="BL96" s="51"/>
      <c r="BM96" s="97">
        <f t="shared" si="32"/>
        <v>5</v>
      </c>
      <c r="BN96" s="97">
        <f t="shared" si="33"/>
        <v>5.5</v>
      </c>
      <c r="BO96" s="51"/>
      <c r="BP96" s="97">
        <f t="shared" si="34"/>
        <v>0.59999999999999964</v>
      </c>
      <c r="BQ96" s="97">
        <f t="shared" si="35"/>
        <v>0.59999999999999964</v>
      </c>
      <c r="BR96" s="51"/>
      <c r="BS96" s="51"/>
      <c r="BT96" s="41" t="s">
        <v>86</v>
      </c>
      <c r="BU96" s="65">
        <v>2005</v>
      </c>
      <c r="BV96" s="67">
        <f t="shared" si="38"/>
        <v>5.59</v>
      </c>
      <c r="BW96" s="51"/>
      <c r="BX96" s="51"/>
      <c r="BY96" s="41"/>
      <c r="BZ96" s="75">
        <f t="shared" si="36"/>
        <v>0.71</v>
      </c>
      <c r="CA96" s="68">
        <f t="shared" si="37"/>
        <v>0.82000000000000028</v>
      </c>
      <c r="CB96" s="41"/>
      <c r="CC96" s="41">
        <v>1</v>
      </c>
      <c r="CD96" s="51"/>
      <c r="CE96" s="41"/>
      <c r="CF96" s="41"/>
      <c r="CG96" s="41"/>
      <c r="CH96" s="41"/>
      <c r="CI96" s="41"/>
    </row>
    <row r="97" spans="58:87" x14ac:dyDescent="0.25">
      <c r="BF97" s="51"/>
      <c r="BG97" s="41" t="s">
        <v>87</v>
      </c>
      <c r="BH97" s="65">
        <v>2006</v>
      </c>
      <c r="BI97" s="58">
        <f t="shared" si="30"/>
        <v>48.8</v>
      </c>
      <c r="BJ97" s="58">
        <f t="shared" si="31"/>
        <v>8.9</v>
      </c>
      <c r="BK97" s="51"/>
      <c r="BL97" s="51"/>
      <c r="BM97" s="97">
        <f t="shared" si="32"/>
        <v>4.8999999999999986</v>
      </c>
      <c r="BN97" s="97">
        <f t="shared" si="33"/>
        <v>5.3000000000000043</v>
      </c>
      <c r="BO97" s="51"/>
      <c r="BP97" s="97">
        <f t="shared" si="34"/>
        <v>0.59999999999999964</v>
      </c>
      <c r="BQ97" s="97">
        <f t="shared" si="35"/>
        <v>0.69999999999999929</v>
      </c>
      <c r="BR97" s="51"/>
      <c r="BS97" s="51"/>
      <c r="BT97" s="41" t="s">
        <v>87</v>
      </c>
      <c r="BU97" s="65">
        <v>2006</v>
      </c>
      <c r="BV97" s="67">
        <f t="shared" si="38"/>
        <v>5.47</v>
      </c>
      <c r="BW97" s="51"/>
      <c r="BX97" s="51"/>
      <c r="BY97" s="41"/>
      <c r="BZ97" s="75">
        <f t="shared" si="36"/>
        <v>0.67999999999999972</v>
      </c>
      <c r="CA97" s="68">
        <f t="shared" si="37"/>
        <v>0.79</v>
      </c>
      <c r="CB97" s="41"/>
      <c r="CC97" s="41">
        <v>1</v>
      </c>
      <c r="CD97" s="51"/>
      <c r="CE97" s="41"/>
      <c r="CF97" s="41"/>
      <c r="CG97" s="41"/>
      <c r="CH97" s="41"/>
      <c r="CI97" s="41"/>
    </row>
    <row r="98" spans="58:87" x14ac:dyDescent="0.25">
      <c r="BF98" s="51"/>
      <c r="BG98" s="41" t="s">
        <v>88</v>
      </c>
      <c r="BH98" s="65">
        <v>2007</v>
      </c>
      <c r="BI98" s="58">
        <f t="shared" si="30"/>
        <v>54.7</v>
      </c>
      <c r="BJ98" s="58">
        <f t="shared" si="31"/>
        <v>9.9</v>
      </c>
      <c r="BK98" s="51"/>
      <c r="BL98" s="51"/>
      <c r="BM98" s="97">
        <f t="shared" si="32"/>
        <v>5</v>
      </c>
      <c r="BN98" s="97">
        <f t="shared" si="33"/>
        <v>5.5</v>
      </c>
      <c r="BO98" s="51"/>
      <c r="BP98" s="97">
        <f t="shared" si="34"/>
        <v>0.59999999999999964</v>
      </c>
      <c r="BQ98" s="97">
        <f t="shared" si="35"/>
        <v>0.69999999999999929</v>
      </c>
      <c r="BR98" s="51"/>
      <c r="BS98" s="51"/>
      <c r="BT98" s="41" t="s">
        <v>88</v>
      </c>
      <c r="BU98" s="65">
        <v>2007</v>
      </c>
      <c r="BV98" s="67">
        <f t="shared" si="38"/>
        <v>5.53</v>
      </c>
      <c r="BW98" s="51"/>
      <c r="BX98" s="51"/>
      <c r="BY98" s="51"/>
      <c r="BZ98" s="75">
        <f t="shared" si="36"/>
        <v>0.64000000000000057</v>
      </c>
      <c r="CA98" s="68">
        <f t="shared" si="37"/>
        <v>0.72999999999999954</v>
      </c>
      <c r="CB98" s="51"/>
      <c r="CC98" s="41">
        <v>1</v>
      </c>
      <c r="CD98" s="51"/>
      <c r="CE98" s="41"/>
      <c r="CF98" s="41"/>
      <c r="CG98" s="41"/>
      <c r="CH98" s="41"/>
      <c r="CI98" s="41"/>
    </row>
    <row r="99" spans="58:87" x14ac:dyDescent="0.25">
      <c r="BG99" s="41" t="s">
        <v>89</v>
      </c>
      <c r="BH99" s="65">
        <v>2008</v>
      </c>
      <c r="BI99" s="58">
        <f t="shared" si="30"/>
        <v>68.400000000000006</v>
      </c>
      <c r="BJ99" s="58">
        <f t="shared" si="31"/>
        <v>10.8</v>
      </c>
      <c r="BM99" s="97">
        <f t="shared" si="32"/>
        <v>5.5000000000000071</v>
      </c>
      <c r="BN99" s="97">
        <f t="shared" si="33"/>
        <v>5.8999999999999915</v>
      </c>
      <c r="BP99" s="97">
        <f t="shared" si="34"/>
        <v>0.70000000000000107</v>
      </c>
      <c r="BQ99" s="97">
        <f t="shared" si="35"/>
        <v>0.59999999999999964</v>
      </c>
      <c r="BR99" s="41"/>
      <c r="BS99" s="41"/>
      <c r="BT99" s="41" t="s">
        <v>89</v>
      </c>
      <c r="BU99" s="65">
        <v>2008</v>
      </c>
      <c r="BV99" s="67">
        <f t="shared" si="38"/>
        <v>6.36</v>
      </c>
      <c r="BW99" s="41"/>
      <c r="BX99" s="41"/>
      <c r="BY99" s="51"/>
      <c r="BZ99" s="75">
        <f t="shared" si="36"/>
        <v>0.66999999999999993</v>
      </c>
      <c r="CA99" s="68">
        <f t="shared" si="37"/>
        <v>0.73999999999999932</v>
      </c>
      <c r="CB99" s="51"/>
      <c r="CC99" s="41">
        <v>1</v>
      </c>
      <c r="CD99" s="51"/>
      <c r="CE99" s="41"/>
      <c r="CF99" s="41"/>
      <c r="CG99" s="41"/>
      <c r="CH99" s="41"/>
      <c r="CI99" s="41"/>
    </row>
    <row r="100" spans="58:87" x14ac:dyDescent="0.25">
      <c r="BG100" s="41" t="s">
        <v>90</v>
      </c>
      <c r="BH100" s="65">
        <v>2009</v>
      </c>
      <c r="BI100" s="58">
        <f t="shared" si="30"/>
        <v>69.8</v>
      </c>
      <c r="BJ100" s="58">
        <f t="shared" si="31"/>
        <v>11.3</v>
      </c>
      <c r="BM100" s="97">
        <f t="shared" si="32"/>
        <v>5.3999999999999915</v>
      </c>
      <c r="BN100" s="97">
        <f t="shared" si="33"/>
        <v>5.7999999999999972</v>
      </c>
      <c r="BP100" s="97">
        <f t="shared" si="34"/>
        <v>0.60000000000000142</v>
      </c>
      <c r="BQ100" s="97">
        <f t="shared" si="35"/>
        <v>0.69999999999999929</v>
      </c>
      <c r="BR100" s="41"/>
      <c r="BS100" s="41"/>
      <c r="BT100" s="41" t="s">
        <v>90</v>
      </c>
      <c r="BU100" s="65">
        <v>2009</v>
      </c>
      <c r="BV100" s="67">
        <f t="shared" si="38"/>
        <v>6.15</v>
      </c>
      <c r="BW100" s="41"/>
      <c r="BX100" s="41"/>
      <c r="BY100" s="51"/>
      <c r="BZ100" s="75">
        <f t="shared" si="36"/>
        <v>0.62000000000000011</v>
      </c>
      <c r="CA100" s="68">
        <f t="shared" si="37"/>
        <v>0.69999999999999929</v>
      </c>
      <c r="CB100" s="51"/>
      <c r="CC100" s="41">
        <v>1</v>
      </c>
      <c r="CD100" s="51"/>
      <c r="CE100" s="41"/>
      <c r="CF100" s="41"/>
      <c r="CG100" s="41"/>
      <c r="CH100" s="41"/>
      <c r="CI100" s="41"/>
    </row>
    <row r="101" spans="58:87" x14ac:dyDescent="0.25">
      <c r="BG101" s="58" t="s">
        <v>91</v>
      </c>
      <c r="BH101" s="65">
        <v>2010</v>
      </c>
      <c r="BI101" s="58">
        <f t="shared" si="30"/>
        <v>70.3</v>
      </c>
      <c r="BJ101" s="58">
        <f t="shared" si="31"/>
        <v>12.3</v>
      </c>
      <c r="BM101" s="97">
        <f t="shared" si="32"/>
        <v>5.3999999999999915</v>
      </c>
      <c r="BN101" s="97">
        <f t="shared" si="33"/>
        <v>5.7000000000000028</v>
      </c>
      <c r="BP101" s="97">
        <f t="shared" si="34"/>
        <v>0.70000000000000107</v>
      </c>
      <c r="BQ101" s="97">
        <f t="shared" si="35"/>
        <v>0.69999999999999929</v>
      </c>
      <c r="BR101" s="41"/>
      <c r="BS101" s="41"/>
      <c r="BT101" s="58" t="s">
        <v>91</v>
      </c>
      <c r="BU101" s="65">
        <v>2010</v>
      </c>
      <c r="BV101" s="67">
        <f t="shared" si="38"/>
        <v>5.73</v>
      </c>
      <c r="BW101" s="41"/>
      <c r="BX101" s="41"/>
      <c r="BY101" s="51"/>
      <c r="BZ101" s="75">
        <f t="shared" si="36"/>
        <v>0.57000000000000028</v>
      </c>
      <c r="CA101" s="68">
        <f t="shared" si="37"/>
        <v>0.62999999999999989</v>
      </c>
      <c r="CB101" s="51"/>
      <c r="CC101" s="41">
        <v>1</v>
      </c>
      <c r="CD101" s="51"/>
      <c r="CE101" s="41"/>
      <c r="CF101" s="41"/>
      <c r="CG101" s="41"/>
      <c r="CH101" s="41"/>
      <c r="CI101" s="41"/>
    </row>
    <row r="102" spans="58:87" x14ac:dyDescent="0.25">
      <c r="BG102" s="41" t="s">
        <v>92</v>
      </c>
      <c r="BH102" s="65">
        <v>2011</v>
      </c>
      <c r="BI102" s="58">
        <f t="shared" si="30"/>
        <v>64.3</v>
      </c>
      <c r="BJ102" s="58">
        <f t="shared" si="31"/>
        <v>12.7</v>
      </c>
      <c r="BM102" s="97">
        <f t="shared" si="32"/>
        <v>5</v>
      </c>
      <c r="BN102" s="97">
        <f t="shared" si="33"/>
        <v>5.4000000000000057</v>
      </c>
      <c r="BP102" s="97">
        <f t="shared" si="34"/>
        <v>0.59999999999999964</v>
      </c>
      <c r="BQ102" s="97">
        <f t="shared" si="35"/>
        <v>0.70000000000000107</v>
      </c>
      <c r="BR102" s="41"/>
      <c r="BS102" s="41"/>
      <c r="BT102" s="41" t="s">
        <v>92</v>
      </c>
      <c r="BU102" s="65">
        <v>2011</v>
      </c>
      <c r="BV102" s="67">
        <f t="shared" si="38"/>
        <v>5.05</v>
      </c>
      <c r="BW102" s="41"/>
      <c r="BX102" s="41"/>
      <c r="BY102" s="51"/>
      <c r="BZ102" s="75">
        <f t="shared" si="36"/>
        <v>0.5</v>
      </c>
      <c r="CA102" s="68">
        <f t="shared" si="37"/>
        <v>0.5600000000000005</v>
      </c>
      <c r="CB102" s="51"/>
      <c r="CC102" s="41">
        <v>1</v>
      </c>
      <c r="CD102" s="41"/>
      <c r="CE102" s="41"/>
      <c r="CF102" s="41"/>
      <c r="CG102" s="41"/>
      <c r="CH102" s="41"/>
      <c r="CI102" s="41"/>
    </row>
    <row r="103" spans="58:87" x14ac:dyDescent="0.25">
      <c r="BG103" s="65" t="s">
        <v>93</v>
      </c>
      <c r="BH103" s="65">
        <v>2012</v>
      </c>
      <c r="BI103" s="58" t="e">
        <f>IFERROR(VALUE(FIXED(VLOOKUP($BH103&amp;$BG$29&amp;$BH$12&amp;"Maori",ethnicdata,7,FALSE),1)),NA())</f>
        <v>#N/A</v>
      </c>
      <c r="BJ103" s="58" t="e">
        <f>IFERROR(VALUE(FIXED(VLOOKUP($BH103&amp;$BG$29&amp;$BH$12&amp;"nonMaori",ethnicdata,7,FALSE),1)),NA())</f>
        <v>#N/A</v>
      </c>
      <c r="BM103" s="97" t="e">
        <f t="shared" si="32"/>
        <v>#VALUE!</v>
      </c>
      <c r="BN103" s="97" t="e">
        <f t="shared" si="33"/>
        <v>#VALUE!</v>
      </c>
      <c r="BP103" s="97" t="e">
        <f t="shared" si="34"/>
        <v>#VALUE!</v>
      </c>
      <c r="BQ103" s="97" t="e">
        <f t="shared" si="35"/>
        <v>#VALUE!</v>
      </c>
      <c r="BR103" s="41"/>
      <c r="BS103" s="41"/>
      <c r="BT103" s="65" t="s">
        <v>93</v>
      </c>
      <c r="BU103" s="65">
        <v>2012</v>
      </c>
      <c r="BV103" s="67" t="e">
        <f>IFERROR(VALUE(FIXED(VLOOKUP($BU103&amp;$BG$29&amp;$BH$12&amp;"Maori",ethnicdata,10,FALSE),2)),NA())</f>
        <v>#N/A</v>
      </c>
      <c r="BW103" s="41"/>
      <c r="BX103" s="41"/>
      <c r="BY103" s="51"/>
      <c r="BZ103" s="75" t="e">
        <f t="shared" si="36"/>
        <v>#VALUE!</v>
      </c>
      <c r="CA103" s="68" t="e">
        <f t="shared" si="37"/>
        <v>#VALUE!</v>
      </c>
      <c r="CB103" s="51"/>
      <c r="CC103" s="41">
        <v>1</v>
      </c>
      <c r="CD103" s="41"/>
      <c r="CE103" s="41"/>
      <c r="CF103" s="41"/>
      <c r="CG103" s="41"/>
      <c r="CH103" s="41"/>
      <c r="CI103" s="41"/>
    </row>
    <row r="104" spans="58:87" x14ac:dyDescent="0.25">
      <c r="BG104" s="41" t="s">
        <v>112</v>
      </c>
      <c r="BH104" s="65">
        <v>2013</v>
      </c>
      <c r="BI104" s="58" t="e">
        <f>IFERROR(VALUE(FIXED(VLOOKUP($BH104&amp;$BG$29&amp;$BH$12&amp;"Maori",ethnicdata,7,FALSE),1)),NA())</f>
        <v>#N/A</v>
      </c>
      <c r="BJ104" s="58" t="e">
        <f>IFERROR(VALUE(FIXED(VLOOKUP($BH104&amp;$BG$29&amp;$BH$12&amp;"nonMaori",ethnicdata,7,FALSE),1)),NA())</f>
        <v>#N/A</v>
      </c>
      <c r="BM104" s="97" t="e">
        <f t="shared" si="32"/>
        <v>#VALUE!</v>
      </c>
      <c r="BN104" s="97" t="e">
        <f t="shared" si="33"/>
        <v>#VALUE!</v>
      </c>
      <c r="BP104" s="97" t="e">
        <f t="shared" si="34"/>
        <v>#VALUE!</v>
      </c>
      <c r="BQ104" s="97" t="e">
        <f t="shared" si="35"/>
        <v>#VALUE!</v>
      </c>
      <c r="BR104" s="41"/>
      <c r="BS104" s="41"/>
      <c r="BT104" s="41" t="s">
        <v>112</v>
      </c>
      <c r="BU104" s="65">
        <v>2013</v>
      </c>
      <c r="BV104" s="67" t="e">
        <f>IFERROR(VALUE(FIXED(VLOOKUP($BU104&amp;$BG$29&amp;$BH$12&amp;"Maori",ethnicdata,10,FALSE),2)),NA())</f>
        <v>#N/A</v>
      </c>
      <c r="BW104" s="41"/>
      <c r="BX104" s="41"/>
      <c r="BY104" s="51"/>
      <c r="BZ104" s="75" t="e">
        <f t="shared" si="36"/>
        <v>#VALUE!</v>
      </c>
      <c r="CA104" s="68" t="e">
        <f t="shared" si="37"/>
        <v>#VALUE!</v>
      </c>
      <c r="CB104" s="51"/>
      <c r="CC104" s="41">
        <v>1</v>
      </c>
      <c r="CD104" s="41"/>
      <c r="CE104" s="41"/>
      <c r="CF104" s="41"/>
      <c r="CG104" s="41"/>
      <c r="CH104" s="41"/>
      <c r="CI104" s="41"/>
    </row>
    <row r="105" spans="58:87" x14ac:dyDescent="0.25">
      <c r="BG105" s="58" t="s">
        <v>113</v>
      </c>
      <c r="BH105" s="65">
        <v>2014</v>
      </c>
      <c r="BI105" s="58" t="e">
        <f>IFERROR(VALUE(FIXED(VLOOKUP($BH105&amp;$BG$29&amp;$BH$12&amp;"Maori",ethnicdata,7,FALSE),1)),NA())</f>
        <v>#N/A</v>
      </c>
      <c r="BJ105" s="58" t="e">
        <f>IFERROR(VALUE(FIXED(VLOOKUP($BH105&amp;$BG$29&amp;$BH$12&amp;"nonMaori",ethnicdata,7,FALSE),1)),NA())</f>
        <v>#N/A</v>
      </c>
      <c r="BM105" s="97" t="e">
        <f t="shared" si="32"/>
        <v>#VALUE!</v>
      </c>
      <c r="BN105" s="97" t="e">
        <f t="shared" si="33"/>
        <v>#VALUE!</v>
      </c>
      <c r="BP105" s="97" t="e">
        <f t="shared" si="34"/>
        <v>#VALUE!</v>
      </c>
      <c r="BQ105" s="97" t="e">
        <f t="shared" si="35"/>
        <v>#VALUE!</v>
      </c>
      <c r="BR105" s="41"/>
      <c r="BS105" s="41"/>
      <c r="BT105" s="58" t="s">
        <v>113</v>
      </c>
      <c r="BU105" s="65">
        <v>2014</v>
      </c>
      <c r="BV105" s="67" t="e">
        <f>IFERROR(VALUE(FIXED(VLOOKUP($BU105&amp;$BG$29&amp;$BH$12&amp;"Maori",ethnicdata,10,FALSE),2)),NA())</f>
        <v>#N/A</v>
      </c>
      <c r="BW105" s="41"/>
      <c r="BX105" s="41"/>
      <c r="BY105" s="51"/>
      <c r="BZ105" s="75" t="e">
        <f t="shared" si="36"/>
        <v>#VALUE!</v>
      </c>
      <c r="CA105" s="68" t="e">
        <f t="shared" si="37"/>
        <v>#VALUE!</v>
      </c>
      <c r="CB105" s="51"/>
      <c r="CC105" s="41">
        <v>1</v>
      </c>
      <c r="CD105" s="41"/>
      <c r="CE105" s="41"/>
      <c r="CF105" s="41"/>
      <c r="CG105" s="41"/>
      <c r="CH105" s="41"/>
      <c r="CI105" s="41"/>
    </row>
    <row r="106" spans="58:87" x14ac:dyDescent="0.25">
      <c r="BP106" s="41"/>
      <c r="BQ106" s="41"/>
      <c r="BR106" s="41"/>
      <c r="BS106" s="41"/>
      <c r="BT106" s="41"/>
      <c r="BU106" s="41"/>
      <c r="BV106" s="41"/>
      <c r="BW106" s="41"/>
      <c r="BX106" s="41"/>
      <c r="BY106" s="41"/>
      <c r="BZ106" s="41"/>
      <c r="CA106" s="41"/>
      <c r="CB106" s="41"/>
      <c r="CC106" s="41"/>
      <c r="CD106" s="41"/>
      <c r="CE106" s="41"/>
      <c r="CF106" s="41"/>
      <c r="CG106" s="41"/>
      <c r="CH106" s="41"/>
      <c r="CI106" s="41"/>
    </row>
    <row r="107" spans="58:87" x14ac:dyDescent="0.25">
      <c r="BP107" s="41"/>
      <c r="BQ107" s="41"/>
      <c r="BR107" s="41"/>
      <c r="BS107" s="41"/>
      <c r="BT107" s="41"/>
      <c r="BU107" s="41"/>
      <c r="BV107" s="41"/>
      <c r="BW107" s="41"/>
      <c r="BX107" s="41"/>
      <c r="BY107" s="41"/>
      <c r="BZ107" s="41"/>
      <c r="CA107" s="41"/>
      <c r="CB107" s="41"/>
      <c r="CC107" s="41"/>
      <c r="CD107" s="41"/>
      <c r="CE107" s="41"/>
      <c r="CF107" s="41"/>
      <c r="CG107" s="41"/>
      <c r="CH107" s="41"/>
      <c r="CI107" s="41"/>
    </row>
    <row r="108" spans="58:87" x14ac:dyDescent="0.25">
      <c r="BP108" s="41"/>
      <c r="BQ108" s="41"/>
      <c r="BR108" s="41"/>
      <c r="BS108" s="41"/>
      <c r="BT108" s="41"/>
      <c r="BU108" s="41"/>
      <c r="BV108" s="41"/>
      <c r="BW108" s="41"/>
      <c r="BX108" s="41"/>
      <c r="BY108" s="41"/>
      <c r="BZ108" s="41"/>
      <c r="CA108" s="41"/>
      <c r="CB108" s="41"/>
      <c r="CC108" s="41"/>
      <c r="CD108" s="41"/>
      <c r="CE108" s="41"/>
      <c r="CF108" s="41"/>
      <c r="CG108" s="41"/>
      <c r="CH108" s="41"/>
      <c r="CI108" s="41"/>
    </row>
    <row r="109" spans="58:87" x14ac:dyDescent="0.25">
      <c r="BP109" s="41"/>
      <c r="BQ109" s="41"/>
      <c r="BR109" s="41"/>
      <c r="BS109" s="41"/>
      <c r="BT109" s="41"/>
      <c r="BU109" s="41"/>
      <c r="BV109" s="41"/>
      <c r="BW109" s="41"/>
      <c r="BX109" s="41"/>
      <c r="BY109" s="41"/>
      <c r="BZ109" s="41"/>
      <c r="CA109" s="41"/>
      <c r="CB109" s="41"/>
      <c r="CC109" s="41"/>
      <c r="CD109" s="41"/>
      <c r="CE109" s="41"/>
      <c r="CF109" s="41"/>
      <c r="CG109" s="41"/>
      <c r="CH109" s="41"/>
      <c r="CI109" s="41"/>
    </row>
    <row r="110" spans="58:87" x14ac:dyDescent="0.25">
      <c r="BP110" s="41"/>
      <c r="BQ110" s="41"/>
      <c r="BR110" s="41"/>
      <c r="BS110" s="41"/>
      <c r="BT110" s="41"/>
      <c r="BU110" s="41"/>
      <c r="BV110" s="41"/>
      <c r="BW110" s="41"/>
      <c r="BX110" s="41"/>
      <c r="BY110" s="41"/>
      <c r="BZ110" s="41"/>
      <c r="CA110" s="41"/>
      <c r="CB110" s="41"/>
      <c r="CC110" s="41"/>
      <c r="CD110" s="41"/>
      <c r="CE110" s="41"/>
      <c r="CF110" s="41"/>
      <c r="CG110" s="41"/>
      <c r="CH110" s="41"/>
      <c r="CI110" s="41"/>
    </row>
    <row r="111" spans="58:87" x14ac:dyDescent="0.25">
      <c r="BP111" s="41"/>
      <c r="BQ111" s="41"/>
      <c r="BR111" s="41"/>
      <c r="BS111" s="41"/>
      <c r="BT111" s="41"/>
      <c r="BU111" s="41"/>
      <c r="BV111" s="41"/>
      <c r="BW111" s="41"/>
      <c r="BX111" s="41"/>
      <c r="BY111" s="41"/>
      <c r="BZ111" s="41"/>
      <c r="CA111" s="41"/>
      <c r="CB111" s="41"/>
      <c r="CC111" s="41"/>
      <c r="CD111" s="41"/>
      <c r="CE111" s="41"/>
      <c r="CF111" s="41"/>
      <c r="CG111" s="41"/>
      <c r="CH111" s="41"/>
      <c r="CI111" s="41"/>
    </row>
    <row r="112" spans="58:87" x14ac:dyDescent="0.25">
      <c r="BP112" s="41"/>
      <c r="BQ112" s="41"/>
      <c r="BR112" s="41"/>
      <c r="BS112" s="41"/>
      <c r="BT112" s="41"/>
      <c r="BU112" s="41"/>
      <c r="BV112" s="41"/>
      <c r="BW112" s="41"/>
      <c r="BX112" s="41"/>
      <c r="BY112" s="41"/>
      <c r="BZ112" s="41"/>
      <c r="CA112" s="41"/>
      <c r="CB112" s="41"/>
      <c r="CC112" s="41"/>
      <c r="CD112" s="41"/>
      <c r="CE112" s="41"/>
      <c r="CF112" s="41"/>
      <c r="CG112" s="41"/>
      <c r="CH112" s="41"/>
      <c r="CI112" s="41"/>
    </row>
    <row r="113" spans="68:87" x14ac:dyDescent="0.25">
      <c r="BP113" s="41"/>
      <c r="BQ113" s="41"/>
      <c r="BR113" s="41"/>
      <c r="BS113" s="41"/>
      <c r="BT113" s="41"/>
      <c r="BU113" s="41"/>
      <c r="BV113" s="41"/>
      <c r="BW113" s="41"/>
      <c r="BX113" s="41"/>
      <c r="BY113" s="41"/>
      <c r="BZ113" s="41"/>
      <c r="CA113" s="41"/>
      <c r="CB113" s="41"/>
      <c r="CC113" s="41"/>
      <c r="CD113" s="41"/>
      <c r="CE113" s="41"/>
      <c r="CF113" s="41"/>
      <c r="CG113" s="41"/>
      <c r="CH113" s="41"/>
      <c r="CI113" s="41"/>
    </row>
    <row r="114" spans="68:87" x14ac:dyDescent="0.25">
      <c r="BP114" s="41"/>
      <c r="BQ114" s="41"/>
      <c r="BR114" s="41"/>
      <c r="BS114" s="41"/>
      <c r="BT114" s="41"/>
      <c r="BU114" s="41"/>
      <c r="BV114" s="41"/>
      <c r="BW114" s="41"/>
      <c r="BX114" s="41"/>
      <c r="BY114" s="41"/>
      <c r="BZ114" s="41"/>
      <c r="CA114" s="41"/>
      <c r="CB114" s="41"/>
      <c r="CC114" s="41"/>
      <c r="CD114" s="41"/>
      <c r="CE114" s="41"/>
      <c r="CF114" s="41"/>
      <c r="CG114" s="41"/>
      <c r="CH114" s="41"/>
      <c r="CI114" s="41"/>
    </row>
  </sheetData>
  <sheetProtection selectLockedCells="1" autoFilter="0" selectUnlockedCells="1"/>
  <mergeCells count="12">
    <mergeCell ref="S40:U40"/>
    <mergeCell ref="V40:X40"/>
    <mergeCell ref="D40:F40"/>
    <mergeCell ref="G40:I40"/>
    <mergeCell ref="J40:L40"/>
    <mergeCell ref="M40:O40"/>
    <mergeCell ref="V35:X35"/>
    <mergeCell ref="D35:F35"/>
    <mergeCell ref="G35:I35"/>
    <mergeCell ref="S35:U35"/>
    <mergeCell ref="J35:L35"/>
    <mergeCell ref="M35:O35"/>
  </mergeCells>
  <conditionalFormatting sqref="D63:F70 E37:F39 H37:I39 K37:L39 N37:O39 E42:F62 H42:I62 K42:L62 N42:O62 T42:U60 W42:X60">
    <cfRule type="expression" dxfId="7" priority="8">
      <formula>IF($BH$4=1, VALUE(FIXED($D$40:$F$70,1)),0)</formula>
    </cfRule>
  </conditionalFormatting>
  <conditionalFormatting sqref="V37 S42:S60 V42:V60 BV58:BV105">
    <cfRule type="expression" dxfId="6" priority="7">
      <formula>IF($BE$4=1, VALUE(FIXED($D$42:$F$85,1)),0)</formula>
    </cfRule>
  </conditionalFormatting>
  <conditionalFormatting sqref="S37">
    <cfRule type="expression" dxfId="5" priority="6">
      <formula>IF($BE$4=1, VALUE(FIXED($D$42:$F$85,1)),0)</formula>
    </cfRule>
  </conditionalFormatting>
  <conditionalFormatting sqref="T37">
    <cfRule type="expression" dxfId="4" priority="5">
      <formula>IF($BH$4=1, VALUE(FIXED($D$40:$F$70,1)),0)</formula>
    </cfRule>
  </conditionalFormatting>
  <conditionalFormatting sqref="U37">
    <cfRule type="expression" dxfId="3" priority="4">
      <formula>IF($BH$4=1, VALUE(FIXED($D$40:$F$70,1)),0)</formula>
    </cfRule>
  </conditionalFormatting>
  <conditionalFormatting sqref="W37">
    <cfRule type="expression" dxfId="2" priority="3">
      <formula>IF($BH$4=1, VALUE(FIXED($D$40:$F$70,1)),0)</formula>
    </cfRule>
  </conditionalFormatting>
  <conditionalFormatting sqref="X37">
    <cfRule type="expression" dxfId="1" priority="2">
      <formula>IF($BH$4=1, VALUE(FIXED($D$40:$F$70,1)),0)</formula>
    </cfRule>
  </conditionalFormatting>
  <conditionalFormatting sqref="BV33:BV56">
    <cfRule type="expression" dxfId="0" priority="1">
      <formula>IF($BE$4=1, VALUE(FIXED($D$42:$F$85,1)),0)</formula>
    </cfRule>
  </conditionalFormatting>
  <pageMargins left="0.7" right="0.7" top="0.75" bottom="0.75" header="0.3" footer="0.3"/>
  <pageSetup paperSize="9" scale="56" orientation="landscape" r:id="rId1"/>
  <rowBreaks count="1" manualBreakCount="1">
    <brk id="54" max="16383" man="1"/>
  </rowBreaks>
  <colBreaks count="1" manualBreakCount="1">
    <brk id="2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4577" r:id="rId4" name="Drop Down 1">
              <controlPr defaultSize="0" autoLine="0" autoPict="0">
                <anchor moveWithCells="1">
                  <from>
                    <xdr:col>4</xdr:col>
                    <xdr:colOff>350520</xdr:colOff>
                    <xdr:row>3</xdr:row>
                    <xdr:rowOff>0</xdr:rowOff>
                  </from>
                  <to>
                    <xdr:col>13</xdr:col>
                    <xdr:colOff>68580</xdr:colOff>
                    <xdr:row>4</xdr:row>
                    <xdr:rowOff>22860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667"/>
  <sheetViews>
    <sheetView zoomScaleNormal="100" workbookViewId="0">
      <pane ySplit="1" topLeftCell="A2" activePane="bottomLeft" state="frozen"/>
      <selection activeCell="A98" sqref="A98:XFD100"/>
      <selection pane="bottomLeft" activeCell="A98" sqref="A98:XFD100"/>
    </sheetView>
  </sheetViews>
  <sheetFormatPr defaultRowHeight="13.2" x14ac:dyDescent="0.25"/>
  <cols>
    <col min="1" max="1" width="63.109375" bestFit="1" customWidth="1"/>
    <col min="2" max="2" width="5" bestFit="1" customWidth="1"/>
    <col min="3" max="3" width="49.6640625" bestFit="1" customWidth="1"/>
    <col min="4" max="4" width="4.109375" bestFit="1" customWidth="1"/>
    <col min="5" max="5" width="8.5546875" bestFit="1" customWidth="1"/>
    <col min="6" max="11" width="12" bestFit="1" customWidth="1"/>
  </cols>
  <sheetData>
    <row r="1" spans="1:12" x14ac:dyDescent="0.25">
      <c r="A1" s="1" t="s">
        <v>10</v>
      </c>
      <c r="B1" s="1" t="s">
        <v>0</v>
      </c>
      <c r="C1" s="1" t="s">
        <v>1</v>
      </c>
      <c r="D1" s="1" t="s">
        <v>2</v>
      </c>
      <c r="E1" s="1" t="s">
        <v>3</v>
      </c>
      <c r="F1" s="1" t="s">
        <v>31</v>
      </c>
      <c r="G1" s="1" t="s">
        <v>4</v>
      </c>
      <c r="H1" s="1" t="s">
        <v>32</v>
      </c>
      <c r="I1" s="1" t="s">
        <v>34</v>
      </c>
      <c r="J1" s="1" t="s">
        <v>33</v>
      </c>
      <c r="K1" s="1" t="s">
        <v>35</v>
      </c>
      <c r="L1" s="1"/>
    </row>
    <row r="2" spans="1:12" x14ac:dyDescent="0.25">
      <c r="A2" t="str">
        <f t="shared" ref="A2:A31" si="0">B2&amp;C2&amp;D2&amp;E2</f>
        <v>1996Renal failure with concurrent diabetes, 15+ yearsTMaori</v>
      </c>
      <c r="B2" s="7">
        <v>1996</v>
      </c>
      <c r="C2" s="7" t="s">
        <v>137</v>
      </c>
      <c r="D2" s="7" t="s">
        <v>76</v>
      </c>
      <c r="E2" s="7" t="s">
        <v>9</v>
      </c>
      <c r="F2" s="8">
        <v>59.198824066084931</v>
      </c>
      <c r="G2" s="8">
        <v>64.227683002754219</v>
      </c>
      <c r="H2" s="8">
        <v>69.569572943999631</v>
      </c>
      <c r="I2" s="8">
        <v>7.7523372979491096</v>
      </c>
      <c r="J2" s="8">
        <v>8.6519407143444393</v>
      </c>
      <c r="K2" s="8">
        <v>9.6559366869052834</v>
      </c>
    </row>
    <row r="3" spans="1:12" x14ac:dyDescent="0.25">
      <c r="A3" t="str">
        <f t="shared" si="0"/>
        <v>1997Renal failure with concurrent diabetes, 15+ yearsTMaori</v>
      </c>
      <c r="B3" s="7">
        <v>1997</v>
      </c>
      <c r="C3" s="7" t="s">
        <v>137</v>
      </c>
      <c r="D3" s="7" t="s">
        <v>76</v>
      </c>
      <c r="E3" s="7" t="s">
        <v>9</v>
      </c>
      <c r="F3" s="8">
        <v>59.194364391174155</v>
      </c>
      <c r="G3" s="8">
        <v>64.119518628410987</v>
      </c>
      <c r="H3" s="8">
        <v>69.345117485660978</v>
      </c>
      <c r="I3" s="8">
        <v>8.5149212983787734</v>
      </c>
      <c r="J3" s="8">
        <v>9.5075878855337965</v>
      </c>
      <c r="K3" s="8">
        <v>10.615979200930481</v>
      </c>
    </row>
    <row r="4" spans="1:12" x14ac:dyDescent="0.25">
      <c r="A4" t="str">
        <f t="shared" si="0"/>
        <v>1998Renal failure with concurrent diabetes, 15+ yearsTMaori</v>
      </c>
      <c r="B4" s="7">
        <v>1998</v>
      </c>
      <c r="C4" s="7" t="s">
        <v>137</v>
      </c>
      <c r="D4" s="7" t="s">
        <v>76</v>
      </c>
      <c r="E4" s="7" t="s">
        <v>9</v>
      </c>
      <c r="F4" s="8">
        <v>49.709293130953803</v>
      </c>
      <c r="G4" s="8">
        <v>54.13571242828035</v>
      </c>
      <c r="H4" s="8">
        <v>58.850573394148206</v>
      </c>
      <c r="I4" s="8">
        <v>9.0428489534551506</v>
      </c>
      <c r="J4" s="8">
        <v>10.194040948908503</v>
      </c>
      <c r="K4" s="8">
        <v>11.491784436841394</v>
      </c>
    </row>
    <row r="5" spans="1:12" x14ac:dyDescent="0.25">
      <c r="A5" t="str">
        <f t="shared" si="0"/>
        <v>1999Renal failure with concurrent diabetes, 15+ yearsTMaori</v>
      </c>
      <c r="B5" s="7">
        <v>1999</v>
      </c>
      <c r="C5" s="7" t="s">
        <v>137</v>
      </c>
      <c r="D5" s="7" t="s">
        <v>76</v>
      </c>
      <c r="E5" s="7" t="s">
        <v>9</v>
      </c>
      <c r="F5" s="8">
        <v>45.449543899398527</v>
      </c>
      <c r="G5" s="8">
        <v>49.602335649543178</v>
      </c>
      <c r="H5" s="8">
        <v>54.032598446084243</v>
      </c>
      <c r="I5" s="8">
        <v>9.3585396910738048</v>
      </c>
      <c r="J5" s="8">
        <v>10.590473580624296</v>
      </c>
      <c r="K5" s="8">
        <v>11.984576051846837</v>
      </c>
    </row>
    <row r="6" spans="1:12" x14ac:dyDescent="0.25">
      <c r="A6" t="str">
        <f t="shared" si="0"/>
        <v>2000Renal failure with concurrent diabetes, 15+ yearsTMaori</v>
      </c>
      <c r="B6" s="7">
        <v>2000</v>
      </c>
      <c r="C6" s="7" t="s">
        <v>137</v>
      </c>
      <c r="D6" s="7" t="s">
        <v>76</v>
      </c>
      <c r="E6" s="7" t="s">
        <v>9</v>
      </c>
      <c r="F6" s="8">
        <v>51.856427557631221</v>
      </c>
      <c r="G6" s="8">
        <v>56.193158362548409</v>
      </c>
      <c r="H6" s="8">
        <v>60.795758302838244</v>
      </c>
      <c r="I6" s="8">
        <v>7.8873612462512153</v>
      </c>
      <c r="J6" s="8">
        <v>8.7995506733232993</v>
      </c>
      <c r="K6" s="8">
        <v>9.8172366695119013</v>
      </c>
    </row>
    <row r="7" spans="1:12" x14ac:dyDescent="0.25">
      <c r="A7" t="str">
        <f t="shared" si="0"/>
        <v>2001Renal failure with concurrent diabetes, 15+ yearsTMaori</v>
      </c>
      <c r="B7" s="7">
        <v>2001</v>
      </c>
      <c r="C7" s="7" t="s">
        <v>137</v>
      </c>
      <c r="D7" s="7" t="s">
        <v>76</v>
      </c>
      <c r="E7" s="7" t="s">
        <v>9</v>
      </c>
      <c r="F7" s="8">
        <v>61.534560239794523</v>
      </c>
      <c r="G7" s="8">
        <v>66.151679642393887</v>
      </c>
      <c r="H7" s="8">
        <v>71.023465077224884</v>
      </c>
      <c r="I7" s="8">
        <v>7.0450085602171191</v>
      </c>
      <c r="J7" s="8">
        <v>7.7585064797176084</v>
      </c>
      <c r="K7" s="8">
        <v>8.5442653875164343</v>
      </c>
    </row>
    <row r="8" spans="1:12" x14ac:dyDescent="0.25">
      <c r="A8" t="str">
        <f t="shared" si="0"/>
        <v>2002Renal failure with concurrent diabetes, 15+ yearsTMaori</v>
      </c>
      <c r="B8" s="7">
        <v>2002</v>
      </c>
      <c r="C8" s="7" t="s">
        <v>137</v>
      </c>
      <c r="D8" s="7" t="s">
        <v>76</v>
      </c>
      <c r="E8" s="7" t="s">
        <v>9</v>
      </c>
      <c r="F8" s="8">
        <v>65.997236749142232</v>
      </c>
      <c r="G8" s="8">
        <v>70.680414437253035</v>
      </c>
      <c r="H8" s="8">
        <v>75.608202413112267</v>
      </c>
      <c r="I8" s="8">
        <v>6.9460880053273408</v>
      </c>
      <c r="J8" s="8">
        <v>7.6108678463809092</v>
      </c>
      <c r="K8" s="8">
        <v>8.3392708716976554</v>
      </c>
    </row>
    <row r="9" spans="1:12" x14ac:dyDescent="0.25">
      <c r="A9" t="str">
        <f t="shared" si="0"/>
        <v>2003Renal failure with concurrent diabetes, 15+ yearsTMaori</v>
      </c>
      <c r="B9" s="7">
        <v>2003</v>
      </c>
      <c r="C9" s="7" t="s">
        <v>137</v>
      </c>
      <c r="D9" s="7" t="s">
        <v>76</v>
      </c>
      <c r="E9" s="7" t="s">
        <v>9</v>
      </c>
      <c r="F9" s="8">
        <v>65.658449673205368</v>
      </c>
      <c r="G9" s="8">
        <v>70.241212134336394</v>
      </c>
      <c r="H9" s="8">
        <v>75.059504812565521</v>
      </c>
      <c r="I9" s="8">
        <v>6.9553158683672818</v>
      </c>
      <c r="J9" s="8">
        <v>7.6113956694844198</v>
      </c>
      <c r="K9" s="8">
        <v>8.3293620496700278</v>
      </c>
    </row>
    <row r="10" spans="1:12" x14ac:dyDescent="0.25">
      <c r="A10" t="str">
        <f t="shared" si="0"/>
        <v>2004Renal failure with concurrent diabetes, 15+ yearsTMaori</v>
      </c>
      <c r="B10" s="7">
        <v>2004</v>
      </c>
      <c r="C10" s="7" t="s">
        <v>137</v>
      </c>
      <c r="D10" s="7" t="s">
        <v>76</v>
      </c>
      <c r="E10" s="7" t="s">
        <v>9</v>
      </c>
      <c r="F10" s="8">
        <v>65.663594634300381</v>
      </c>
      <c r="G10" s="8">
        <v>70.155590796521963</v>
      </c>
      <c r="H10" s="8">
        <v>74.87396363352417</v>
      </c>
      <c r="I10" s="8">
        <v>6.8713769960922093</v>
      </c>
      <c r="J10" s="8">
        <v>7.5024355106341014</v>
      </c>
      <c r="K10" s="8">
        <v>8.191449635674779</v>
      </c>
    </row>
    <row r="11" spans="1:12" x14ac:dyDescent="0.25">
      <c r="A11" t="str">
        <f t="shared" si="0"/>
        <v>2005Renal failure with concurrent diabetes, 15+ yearsTMaori</v>
      </c>
      <c r="B11" s="7">
        <v>2005</v>
      </c>
      <c r="C11" s="7" t="s">
        <v>137</v>
      </c>
      <c r="D11" s="7" t="s">
        <v>76</v>
      </c>
      <c r="E11" s="7" t="s">
        <v>9</v>
      </c>
      <c r="F11" s="8">
        <v>63.549007477396152</v>
      </c>
      <c r="G11" s="8">
        <v>67.883808702615269</v>
      </c>
      <c r="H11" s="8">
        <v>72.436448566465529</v>
      </c>
      <c r="I11" s="8">
        <v>6.4181438750221558</v>
      </c>
      <c r="J11" s="8">
        <v>6.9981008825536177</v>
      </c>
      <c r="K11" s="8">
        <v>7.6304640276124474</v>
      </c>
    </row>
    <row r="12" spans="1:12" x14ac:dyDescent="0.25">
      <c r="A12" t="str">
        <f t="shared" si="0"/>
        <v>2006Renal failure with concurrent diabetes, 15+ yearsTMaori</v>
      </c>
      <c r="B12" s="7">
        <v>2006</v>
      </c>
      <c r="C12" s="7" t="s">
        <v>137</v>
      </c>
      <c r="D12" s="7" t="s">
        <v>76</v>
      </c>
      <c r="E12" s="7" t="s">
        <v>9</v>
      </c>
      <c r="F12" s="8">
        <v>61.780627172518251</v>
      </c>
      <c r="G12" s="8">
        <v>65.958850667793612</v>
      </c>
      <c r="H12" s="8">
        <v>70.345292107712851</v>
      </c>
      <c r="I12" s="8">
        <v>6.1849583629381026</v>
      </c>
      <c r="J12" s="8">
        <v>6.7344986658991584</v>
      </c>
      <c r="K12" s="8">
        <v>7.3328662247376588</v>
      </c>
    </row>
    <row r="13" spans="1:12" x14ac:dyDescent="0.25">
      <c r="A13" t="str">
        <f t="shared" si="0"/>
        <v>2007Renal failure with concurrent diabetes, 15+ yearsTMaori</v>
      </c>
      <c r="B13" s="7">
        <v>2007</v>
      </c>
      <c r="C13" s="7" t="s">
        <v>137</v>
      </c>
      <c r="D13" s="7" t="s">
        <v>76</v>
      </c>
      <c r="E13" s="7" t="s">
        <v>9</v>
      </c>
      <c r="F13" s="8">
        <v>69.103037686317606</v>
      </c>
      <c r="G13" s="8">
        <v>73.402312148886793</v>
      </c>
      <c r="H13" s="8">
        <v>77.899030045334797</v>
      </c>
      <c r="I13" s="8">
        <v>6.2792779900530622</v>
      </c>
      <c r="J13" s="8">
        <v>6.7968836563347104</v>
      </c>
      <c r="K13" s="8">
        <v>7.3571559518357166</v>
      </c>
    </row>
    <row r="14" spans="1:12" x14ac:dyDescent="0.25">
      <c r="A14" t="str">
        <f t="shared" si="0"/>
        <v>2008Renal failure with concurrent diabetes, 15+ yearsTMaori</v>
      </c>
      <c r="B14" s="7">
        <v>2008</v>
      </c>
      <c r="C14" s="7" t="s">
        <v>137</v>
      </c>
      <c r="D14" s="7" t="s">
        <v>76</v>
      </c>
      <c r="E14" s="7" t="s">
        <v>9</v>
      </c>
      <c r="F14" s="8">
        <v>80.26090942502222</v>
      </c>
      <c r="G14" s="8">
        <v>84.771183259888687</v>
      </c>
      <c r="H14" s="8">
        <v>89.468913863577271</v>
      </c>
      <c r="I14" s="8">
        <v>6.7799215256472882</v>
      </c>
      <c r="J14" s="8">
        <v>7.293331094828627</v>
      </c>
      <c r="K14" s="8">
        <v>7.8456186045185499</v>
      </c>
    </row>
    <row r="15" spans="1:12" x14ac:dyDescent="0.25">
      <c r="A15" t="str">
        <f t="shared" si="0"/>
        <v>2009Renal failure with concurrent diabetes, 15+ yearsTMaori</v>
      </c>
      <c r="B15" s="7">
        <v>2009</v>
      </c>
      <c r="C15" s="7" t="s">
        <v>137</v>
      </c>
      <c r="D15" s="7" t="s">
        <v>76</v>
      </c>
      <c r="E15" s="7" t="s">
        <v>9</v>
      </c>
      <c r="F15" s="8">
        <v>82.232575935663817</v>
      </c>
      <c r="G15" s="8">
        <v>86.706041954044565</v>
      </c>
      <c r="H15" s="8">
        <v>91.35960130451808</v>
      </c>
      <c r="I15" s="8">
        <v>6.3363265504448947</v>
      </c>
      <c r="J15" s="8">
        <v>6.7980082500057275</v>
      </c>
      <c r="K15" s="8">
        <v>7.2933293130072601</v>
      </c>
    </row>
    <row r="16" spans="1:12" x14ac:dyDescent="0.25">
      <c r="A16" t="str">
        <f t="shared" si="0"/>
        <v>2010Renal failure with concurrent diabetes, 15+ yearsTMaori</v>
      </c>
      <c r="B16" s="7">
        <v>2010</v>
      </c>
      <c r="C16" s="7" t="s">
        <v>137</v>
      </c>
      <c r="D16" s="7" t="s">
        <v>76</v>
      </c>
      <c r="E16" s="7" t="s">
        <v>9</v>
      </c>
      <c r="F16" s="8">
        <v>81.741667477639808</v>
      </c>
      <c r="G16" s="8">
        <v>86.128755047845871</v>
      </c>
      <c r="H16" s="8">
        <v>90.690129886077017</v>
      </c>
      <c r="I16" s="8">
        <v>5.7047895991870519</v>
      </c>
      <c r="J16" s="8">
        <v>6.1092916322471105</v>
      </c>
      <c r="K16" s="8">
        <v>6.5424751603745843</v>
      </c>
    </row>
    <row r="17" spans="1:11" x14ac:dyDescent="0.25">
      <c r="A17" t="str">
        <f t="shared" si="0"/>
        <v>2011Renal failure with concurrent diabetes, 15+ yearsTMaori</v>
      </c>
      <c r="B17" s="7">
        <v>2011</v>
      </c>
      <c r="C17" s="7" t="s">
        <v>137</v>
      </c>
      <c r="D17" s="7" t="s">
        <v>76</v>
      </c>
      <c r="E17" s="7" t="s">
        <v>9</v>
      </c>
      <c r="F17" s="8">
        <v>75.187056707784066</v>
      </c>
      <c r="G17" s="8">
        <v>79.331253901386077</v>
      </c>
      <c r="H17" s="8">
        <v>83.644452131044261</v>
      </c>
      <c r="I17" s="8">
        <v>4.9763671221287895</v>
      </c>
      <c r="J17" s="8">
        <v>5.3310812847981932</v>
      </c>
      <c r="K17" s="8">
        <v>5.7110793813314702</v>
      </c>
    </row>
    <row r="18" spans="1:11" x14ac:dyDescent="0.25">
      <c r="A18" t="str">
        <f t="shared" si="0"/>
        <v>1996Renal failure with concurrent diabetes, 15+ yearsTnonMaori</v>
      </c>
      <c r="B18" s="7">
        <v>1996</v>
      </c>
      <c r="C18" s="7" t="s">
        <v>137</v>
      </c>
      <c r="D18" s="7" t="s">
        <v>76</v>
      </c>
      <c r="E18" s="7" t="s">
        <v>74</v>
      </c>
      <c r="F18" s="8">
        <v>6.9067018062156675</v>
      </c>
      <c r="G18" s="8">
        <v>7.4235001282739113</v>
      </c>
      <c r="H18" s="8">
        <v>7.9687265905981839</v>
      </c>
      <c r="I18" s="8"/>
      <c r="J18" s="8"/>
      <c r="K18" s="8"/>
    </row>
    <row r="19" spans="1:11" x14ac:dyDescent="0.25">
      <c r="A19" t="str">
        <f t="shared" si="0"/>
        <v>1997Renal failure with concurrent diabetes, 15+ yearsTnonMaori</v>
      </c>
      <c r="B19" s="7">
        <v>1997</v>
      </c>
      <c r="C19" s="7" t="s">
        <v>137</v>
      </c>
      <c r="D19" s="7" t="s">
        <v>76</v>
      </c>
      <c r="E19" s="7" t="s">
        <v>74</v>
      </c>
      <c r="F19" s="8">
        <v>6.2616720770437935</v>
      </c>
      <c r="G19" s="8">
        <v>6.7440363844515803</v>
      </c>
      <c r="H19" s="8">
        <v>7.2536984867485144</v>
      </c>
      <c r="I19" s="8"/>
      <c r="J19" s="8"/>
      <c r="K19" s="8"/>
    </row>
    <row r="20" spans="1:11" x14ac:dyDescent="0.25">
      <c r="A20" t="str">
        <f t="shared" si="0"/>
        <v>1998Renal failure with concurrent diabetes, 15+ yearsTnonMaori</v>
      </c>
      <c r="B20" s="7">
        <v>1998</v>
      </c>
      <c r="C20" s="7" t="s">
        <v>137</v>
      </c>
      <c r="D20" s="7" t="s">
        <v>76</v>
      </c>
      <c r="E20" s="7" t="s">
        <v>74</v>
      </c>
      <c r="F20" s="8">
        <v>4.8926801774716502</v>
      </c>
      <c r="G20" s="8">
        <v>5.3105253058726207</v>
      </c>
      <c r="H20" s="8">
        <v>5.754515042373753</v>
      </c>
      <c r="I20" s="8"/>
      <c r="J20" s="8"/>
      <c r="K20" s="8"/>
    </row>
    <row r="21" spans="1:11" x14ac:dyDescent="0.25">
      <c r="A21" t="str">
        <f t="shared" si="0"/>
        <v>1999Renal failure with concurrent diabetes, 15+ yearsTnonMaori</v>
      </c>
      <c r="B21" s="7">
        <v>1999</v>
      </c>
      <c r="C21" s="7" t="s">
        <v>137</v>
      </c>
      <c r="D21" s="7" t="s">
        <v>76</v>
      </c>
      <c r="E21" s="7" t="s">
        <v>74</v>
      </c>
      <c r="F21" s="8">
        <v>4.3105231661351464</v>
      </c>
      <c r="G21" s="8">
        <v>4.6836749340740225</v>
      </c>
      <c r="H21" s="8">
        <v>5.0804846346901691</v>
      </c>
      <c r="I21" s="8"/>
      <c r="J21" s="8"/>
      <c r="K21" s="8"/>
    </row>
    <row r="22" spans="1:11" x14ac:dyDescent="0.25">
      <c r="A22" t="str">
        <f t="shared" si="0"/>
        <v>2000Renal failure with concurrent diabetes, 15+ yearsTnonMaori</v>
      </c>
      <c r="B22" s="7">
        <v>2000</v>
      </c>
      <c r="C22" s="7" t="s">
        <v>137</v>
      </c>
      <c r="D22" s="7" t="s">
        <v>76</v>
      </c>
      <c r="E22" s="7" t="s">
        <v>74</v>
      </c>
      <c r="F22" s="8">
        <v>5.9610601390639664</v>
      </c>
      <c r="G22" s="8">
        <v>6.385912241281078</v>
      </c>
      <c r="H22" s="8">
        <v>6.8330501098480996</v>
      </c>
      <c r="I22" s="8"/>
      <c r="J22" s="8"/>
      <c r="K22" s="8"/>
    </row>
    <row r="23" spans="1:11" x14ac:dyDescent="0.25">
      <c r="A23" t="str">
        <f t="shared" si="0"/>
        <v>2001Renal failure with concurrent diabetes, 15+ yearsTnonMaori</v>
      </c>
      <c r="B23" s="7">
        <v>2001</v>
      </c>
      <c r="C23" s="7" t="s">
        <v>137</v>
      </c>
      <c r="D23" s="7" t="s">
        <v>76</v>
      </c>
      <c r="E23" s="7" t="s">
        <v>74</v>
      </c>
      <c r="F23" s="8">
        <v>8.0475353347974714</v>
      </c>
      <c r="G23" s="8">
        <v>8.5263419983380171</v>
      </c>
      <c r="H23" s="8">
        <v>9.0261956714194973</v>
      </c>
      <c r="I23" s="8"/>
      <c r="J23" s="8"/>
      <c r="K23" s="8"/>
    </row>
    <row r="24" spans="1:11" x14ac:dyDescent="0.25">
      <c r="A24" t="str">
        <f t="shared" si="0"/>
        <v>2002Renal failure with concurrent diabetes, 15+ yearsTnonMaori</v>
      </c>
      <c r="B24" s="7">
        <v>2002</v>
      </c>
      <c r="C24" s="7" t="s">
        <v>137</v>
      </c>
      <c r="D24" s="7" t="s">
        <v>76</v>
      </c>
      <c r="E24" s="7" t="s">
        <v>74</v>
      </c>
      <c r="F24" s="8">
        <v>8.8028587608515299</v>
      </c>
      <c r="G24" s="8">
        <v>9.2867746312088055</v>
      </c>
      <c r="H24" s="8">
        <v>9.7903733642077331</v>
      </c>
      <c r="I24" s="8"/>
      <c r="J24" s="8"/>
      <c r="K24" s="8"/>
    </row>
    <row r="25" spans="1:11" x14ac:dyDescent="0.25">
      <c r="A25" t="str">
        <f t="shared" si="0"/>
        <v>2003Renal failure with concurrent diabetes, 15+ yearsTnonMaori</v>
      </c>
      <c r="B25" s="7">
        <v>2003</v>
      </c>
      <c r="C25" s="7" t="s">
        <v>137</v>
      </c>
      <c r="D25" s="7" t="s">
        <v>76</v>
      </c>
      <c r="E25" s="7" t="s">
        <v>74</v>
      </c>
      <c r="F25" s="8">
        <v>8.7599639753762499</v>
      </c>
      <c r="G25" s="8">
        <v>9.2284273718612742</v>
      </c>
      <c r="H25" s="8">
        <v>9.7154360222042833</v>
      </c>
      <c r="I25" s="8"/>
      <c r="J25" s="8"/>
      <c r="K25" s="8"/>
    </row>
    <row r="26" spans="1:11" x14ac:dyDescent="0.25">
      <c r="A26" t="str">
        <f t="shared" si="0"/>
        <v>2004Renal failure with concurrent diabetes, 15+ yearsTnonMaori</v>
      </c>
      <c r="B26" s="7">
        <v>2004</v>
      </c>
      <c r="C26" s="7" t="s">
        <v>137</v>
      </c>
      <c r="D26" s="7" t="s">
        <v>76</v>
      </c>
      <c r="E26" s="7" t="s">
        <v>74</v>
      </c>
      <c r="F26" s="8">
        <v>8.8912581602578094</v>
      </c>
      <c r="G26" s="8">
        <v>9.3510421645187147</v>
      </c>
      <c r="H26" s="8">
        <v>9.8284369381032839</v>
      </c>
      <c r="I26" s="8"/>
      <c r="J26" s="8"/>
      <c r="K26" s="8"/>
    </row>
    <row r="27" spans="1:11" x14ac:dyDescent="0.25">
      <c r="A27" t="str">
        <f t="shared" si="0"/>
        <v>2005Renal failure with concurrent diabetes, 15+ yearsTnonMaori</v>
      </c>
      <c r="B27" s="7">
        <v>2005</v>
      </c>
      <c r="C27" s="7" t="s">
        <v>137</v>
      </c>
      <c r="D27" s="7" t="s">
        <v>76</v>
      </c>
      <c r="E27" s="7" t="s">
        <v>74</v>
      </c>
      <c r="F27" s="8">
        <v>9.2385523782077499</v>
      </c>
      <c r="G27" s="8">
        <v>9.7003186781503459</v>
      </c>
      <c r="H27" s="8">
        <v>10.179189835742452</v>
      </c>
      <c r="I27" s="8"/>
      <c r="J27" s="8"/>
      <c r="K27" s="8"/>
    </row>
    <row r="28" spans="1:11" x14ac:dyDescent="0.25">
      <c r="A28" t="str">
        <f t="shared" si="0"/>
        <v>2006Renal failure with concurrent diabetes, 15+ yearsTnonMaori</v>
      </c>
      <c r="B28" s="7">
        <v>2006</v>
      </c>
      <c r="C28" s="7" t="s">
        <v>137</v>
      </c>
      <c r="D28" s="7" t="s">
        <v>76</v>
      </c>
      <c r="E28" s="7" t="s">
        <v>74</v>
      </c>
      <c r="F28" s="8">
        <v>9.3416409158512721</v>
      </c>
      <c r="G28" s="8">
        <v>9.794173841296189</v>
      </c>
      <c r="H28" s="8">
        <v>10.262961301013968</v>
      </c>
      <c r="I28" s="8"/>
      <c r="J28" s="8"/>
      <c r="K28" s="8"/>
    </row>
    <row r="29" spans="1:11" x14ac:dyDescent="0.25">
      <c r="A29" t="str">
        <f t="shared" si="0"/>
        <v>2007Renal failure with concurrent diabetes, 15+ yearsTnonMaori</v>
      </c>
      <c r="B29" s="7">
        <v>2007</v>
      </c>
      <c r="C29" s="7" t="s">
        <v>137</v>
      </c>
      <c r="D29" s="7" t="s">
        <v>76</v>
      </c>
      <c r="E29" s="7" t="s">
        <v>74</v>
      </c>
      <c r="F29" s="8">
        <v>10.332857753209121</v>
      </c>
      <c r="G29" s="8">
        <v>10.799406884135156</v>
      </c>
      <c r="H29" s="8">
        <v>11.281592490594324</v>
      </c>
      <c r="I29" s="8"/>
      <c r="J29" s="8"/>
      <c r="K29" s="8"/>
    </row>
    <row r="30" spans="1:11" x14ac:dyDescent="0.25">
      <c r="A30" t="str">
        <f t="shared" si="0"/>
        <v>2008Renal failure with concurrent diabetes, 15+ yearsTnonMaori</v>
      </c>
      <c r="B30" s="7">
        <v>2008</v>
      </c>
      <c r="C30" s="7" t="s">
        <v>137</v>
      </c>
      <c r="D30" s="7" t="s">
        <v>76</v>
      </c>
      <c r="E30" s="7" t="s">
        <v>74</v>
      </c>
      <c r="F30" s="8">
        <v>11.152494267993021</v>
      </c>
      <c r="G30" s="8">
        <v>11.623109133218444</v>
      </c>
      <c r="H30" s="8">
        <v>12.108479155548739</v>
      </c>
      <c r="I30" s="8"/>
      <c r="J30" s="8"/>
      <c r="K30" s="8"/>
    </row>
    <row r="31" spans="1:11" x14ac:dyDescent="0.25">
      <c r="A31" t="str">
        <f t="shared" si="0"/>
        <v>2009Renal failure with concurrent diabetes, 15+ yearsTnonMaori</v>
      </c>
      <c r="B31" s="7">
        <v>2009</v>
      </c>
      <c r="C31" s="7" t="s">
        <v>137</v>
      </c>
      <c r="D31" s="7" t="s">
        <v>76</v>
      </c>
      <c r="E31" s="7" t="s">
        <v>74</v>
      </c>
      <c r="F31" s="8">
        <v>12.265848770624791</v>
      </c>
      <c r="G31" s="8">
        <v>12.754624408402492</v>
      </c>
      <c r="H31" s="8">
        <v>13.257882447594197</v>
      </c>
      <c r="I31" s="8"/>
      <c r="J31" s="8"/>
      <c r="K31" s="8"/>
    </row>
    <row r="32" spans="1:11" x14ac:dyDescent="0.25">
      <c r="A32" t="str">
        <f t="shared" ref="A32:A55" si="1">B32&amp;C32&amp;D32&amp;E32</f>
        <v>2010Renal failure with concurrent diabetes, 15+ yearsTnonMaori</v>
      </c>
      <c r="B32" s="7">
        <v>2010</v>
      </c>
      <c r="C32" s="7" t="s">
        <v>137</v>
      </c>
      <c r="D32" s="7" t="s">
        <v>76</v>
      </c>
      <c r="E32" s="7" t="s">
        <v>74</v>
      </c>
      <c r="F32" s="8">
        <v>13.590978786914766</v>
      </c>
      <c r="G32" s="8">
        <v>14.097993717180943</v>
      </c>
      <c r="H32" s="8">
        <v>14.619084423101413</v>
      </c>
      <c r="I32" s="8"/>
      <c r="J32" s="8"/>
      <c r="K32" s="8"/>
    </row>
    <row r="33" spans="1:11" x14ac:dyDescent="0.25">
      <c r="A33" t="str">
        <f t="shared" si="1"/>
        <v>2011Renal failure with concurrent diabetes, 15+ yearsTnonMaori</v>
      </c>
      <c r="B33" s="7">
        <v>2011</v>
      </c>
      <c r="C33" s="7" t="s">
        <v>137</v>
      </c>
      <c r="D33" s="7" t="s">
        <v>76</v>
      </c>
      <c r="E33" s="7" t="s">
        <v>74</v>
      </c>
      <c r="F33" s="8">
        <v>14.366528146175737</v>
      </c>
      <c r="G33" s="8">
        <v>14.880893699295591</v>
      </c>
      <c r="H33" s="8">
        <v>15.408970842141688</v>
      </c>
      <c r="I33" s="8"/>
      <c r="J33" s="8"/>
      <c r="K33" s="8"/>
    </row>
    <row r="34" spans="1:11" x14ac:dyDescent="0.25">
      <c r="A34" t="str">
        <f t="shared" si="1"/>
        <v>1996Renal failure with concurrent diabetes, 15+ yearsFMaori</v>
      </c>
      <c r="B34" s="7">
        <v>1996</v>
      </c>
      <c r="C34" s="7" t="s">
        <v>137</v>
      </c>
      <c r="D34" s="7" t="s">
        <v>73</v>
      </c>
      <c r="E34" s="7" t="s">
        <v>9</v>
      </c>
      <c r="F34" s="8">
        <v>48.496310164986781</v>
      </c>
      <c r="G34" s="8">
        <v>54.908938841797664</v>
      </c>
      <c r="H34" s="8">
        <v>61.933637491988925</v>
      </c>
      <c r="I34" s="8">
        <v>7.1650302796995868</v>
      </c>
      <c r="J34" s="8">
        <v>8.4626470995386409</v>
      </c>
      <c r="K34" s="8">
        <v>9.9952677289079759</v>
      </c>
    </row>
    <row r="35" spans="1:11" x14ac:dyDescent="0.25">
      <c r="A35" t="str">
        <f t="shared" si="1"/>
        <v>1997Renal failure with concurrent diabetes, 15+ yearsFMaori</v>
      </c>
      <c r="B35" s="7">
        <v>1997</v>
      </c>
      <c r="C35" s="7" t="s">
        <v>137</v>
      </c>
      <c r="D35" s="7" t="s">
        <v>73</v>
      </c>
      <c r="E35" s="7" t="s">
        <v>9</v>
      </c>
      <c r="F35" s="8">
        <v>45.649414107067109</v>
      </c>
      <c r="G35" s="8">
        <v>51.736177257205576</v>
      </c>
      <c r="H35" s="8">
        <v>58.408571333209665</v>
      </c>
      <c r="I35" s="8">
        <v>7.7499592376377899</v>
      </c>
      <c r="J35" s="8">
        <v>9.1988652898846226</v>
      </c>
      <c r="K35" s="8">
        <v>10.918653895686328</v>
      </c>
    </row>
    <row r="36" spans="1:11" x14ac:dyDescent="0.25">
      <c r="A36" t="str">
        <f t="shared" si="1"/>
        <v>1998Renal failure with concurrent diabetes, 15+ yearsFMaori</v>
      </c>
      <c r="B36" s="7">
        <v>1998</v>
      </c>
      <c r="C36" s="7" t="s">
        <v>137</v>
      </c>
      <c r="D36" s="7" t="s">
        <v>73</v>
      </c>
      <c r="E36" s="7" t="s">
        <v>9</v>
      </c>
      <c r="F36" s="8">
        <v>40.888138991173456</v>
      </c>
      <c r="G36" s="8">
        <v>46.532954256930275</v>
      </c>
      <c r="H36" s="8">
        <v>52.739264178659113</v>
      </c>
      <c r="I36" s="8">
        <v>8.7005727218849014</v>
      </c>
      <c r="J36" s="8">
        <v>10.442920162296618</v>
      </c>
      <c r="K36" s="8">
        <v>12.534184243043203</v>
      </c>
    </row>
    <row r="37" spans="1:11" x14ac:dyDescent="0.25">
      <c r="A37" t="str">
        <f t="shared" si="1"/>
        <v>1999Renal failure with concurrent diabetes, 15+ yearsFMaori</v>
      </c>
      <c r="B37" s="7">
        <v>1999</v>
      </c>
      <c r="C37" s="7" t="s">
        <v>137</v>
      </c>
      <c r="D37" s="7" t="s">
        <v>73</v>
      </c>
      <c r="E37" s="7" t="s">
        <v>9</v>
      </c>
      <c r="F37" s="8">
        <v>36.874420072417408</v>
      </c>
      <c r="G37" s="8">
        <v>42.120437599085648</v>
      </c>
      <c r="H37" s="8">
        <v>47.903493092668668</v>
      </c>
      <c r="I37" s="8">
        <v>9.4995317707922098</v>
      </c>
      <c r="J37" s="8">
        <v>11.500027731673127</v>
      </c>
      <c r="K37" s="8">
        <v>13.921805939517581</v>
      </c>
    </row>
    <row r="38" spans="1:11" x14ac:dyDescent="0.25">
      <c r="A38" t="str">
        <f t="shared" si="1"/>
        <v>2000Renal failure with concurrent diabetes, 15+ yearsFMaori</v>
      </c>
      <c r="B38" s="7">
        <v>2000</v>
      </c>
      <c r="C38" s="7" t="s">
        <v>137</v>
      </c>
      <c r="D38" s="7" t="s">
        <v>73</v>
      </c>
      <c r="E38" s="7" t="s">
        <v>9</v>
      </c>
      <c r="F38" s="8">
        <v>43.862095190713028</v>
      </c>
      <c r="G38" s="8">
        <v>49.446167633770919</v>
      </c>
      <c r="H38" s="8">
        <v>55.5441919973442</v>
      </c>
      <c r="I38" s="8">
        <v>7.7397620113541956</v>
      </c>
      <c r="J38" s="8">
        <v>9.1212471196594436</v>
      </c>
      <c r="K38" s="8">
        <v>10.749316179986653</v>
      </c>
    </row>
    <row r="39" spans="1:11" x14ac:dyDescent="0.25">
      <c r="A39" t="str">
        <f t="shared" si="1"/>
        <v>2001Renal failure with concurrent diabetes, 15+ yearsFMaori</v>
      </c>
      <c r="B39" s="7">
        <v>2001</v>
      </c>
      <c r="C39" s="7" t="s">
        <v>137</v>
      </c>
      <c r="D39" s="7" t="s">
        <v>73</v>
      </c>
      <c r="E39" s="7" t="s">
        <v>9</v>
      </c>
      <c r="F39" s="8">
        <v>49.946031180808745</v>
      </c>
      <c r="G39" s="8">
        <v>55.767059714981343</v>
      </c>
      <c r="H39" s="8">
        <v>62.080223276542299</v>
      </c>
      <c r="I39" s="8">
        <v>6.5431277283594387</v>
      </c>
      <c r="J39" s="8">
        <v>7.573108309515729</v>
      </c>
      <c r="K39" s="8">
        <v>8.7652223598019354</v>
      </c>
    </row>
    <row r="40" spans="1:11" x14ac:dyDescent="0.25">
      <c r="A40" t="str">
        <f t="shared" si="1"/>
        <v>2002Renal failure with concurrent diabetes, 15+ yearsFMaori</v>
      </c>
      <c r="B40" s="7">
        <v>2002</v>
      </c>
      <c r="C40" s="7" t="s">
        <v>137</v>
      </c>
      <c r="D40" s="7" t="s">
        <v>73</v>
      </c>
      <c r="E40" s="7" t="s">
        <v>9</v>
      </c>
      <c r="F40" s="8">
        <v>55.255362099325509</v>
      </c>
      <c r="G40" s="8">
        <v>61.243674946653869</v>
      </c>
      <c r="H40" s="8">
        <v>67.703991901378515</v>
      </c>
      <c r="I40" s="8">
        <v>6.5198125358608117</v>
      </c>
      <c r="J40" s="8">
        <v>7.4814366497486109</v>
      </c>
      <c r="K40" s="8">
        <v>8.5848932061068446</v>
      </c>
    </row>
    <row r="41" spans="1:11" x14ac:dyDescent="0.25">
      <c r="A41" t="str">
        <f t="shared" si="1"/>
        <v>2003Renal failure with concurrent diabetes, 15+ yearsFMaori</v>
      </c>
      <c r="B41" s="7">
        <v>2003</v>
      </c>
      <c r="C41" s="7" t="s">
        <v>137</v>
      </c>
      <c r="D41" s="7" t="s">
        <v>73</v>
      </c>
      <c r="E41" s="7" t="s">
        <v>9</v>
      </c>
      <c r="F41" s="8">
        <v>51.186726685753463</v>
      </c>
      <c r="G41" s="8">
        <v>56.830580250884417</v>
      </c>
      <c r="H41" s="8">
        <v>62.926753382742007</v>
      </c>
      <c r="I41" s="8">
        <v>5.9056636318999081</v>
      </c>
      <c r="J41" s="8">
        <v>6.7785695790753735</v>
      </c>
      <c r="K41" s="8">
        <v>7.780498247507512</v>
      </c>
    </row>
    <row r="42" spans="1:11" x14ac:dyDescent="0.25">
      <c r="A42" t="str">
        <f t="shared" si="1"/>
        <v>2004Renal failure with concurrent diabetes, 15+ yearsFMaori</v>
      </c>
      <c r="B42" s="7">
        <v>2004</v>
      </c>
      <c r="C42" s="7" t="s">
        <v>137</v>
      </c>
      <c r="D42" s="7" t="s">
        <v>73</v>
      </c>
      <c r="E42" s="7" t="s">
        <v>9</v>
      </c>
      <c r="F42" s="8">
        <v>50.282423964037235</v>
      </c>
      <c r="G42" s="8">
        <v>55.762856903194418</v>
      </c>
      <c r="H42" s="8">
        <v>61.677639554333702</v>
      </c>
      <c r="I42" s="8">
        <v>5.6762499940533875</v>
      </c>
      <c r="J42" s="8">
        <v>6.4966806601956355</v>
      </c>
      <c r="K42" s="8">
        <v>7.4356942778731003</v>
      </c>
    </row>
    <row r="43" spans="1:11" x14ac:dyDescent="0.25">
      <c r="A43" t="str">
        <f t="shared" si="1"/>
        <v>2005Renal failure with concurrent diabetes, 15+ yearsFMaori</v>
      </c>
      <c r="B43" s="7">
        <v>2005</v>
      </c>
      <c r="C43" s="7" t="s">
        <v>137</v>
      </c>
      <c r="D43" s="7" t="s">
        <v>73</v>
      </c>
      <c r="E43" s="7" t="s">
        <v>9</v>
      </c>
      <c r="F43" s="8">
        <v>44.674872381927429</v>
      </c>
      <c r="G43" s="8">
        <v>49.74326958176546</v>
      </c>
      <c r="H43" s="8">
        <v>55.229198662715007</v>
      </c>
      <c r="I43" s="8">
        <v>4.8812653331373088</v>
      </c>
      <c r="J43" s="8">
        <v>5.5928183732582166</v>
      </c>
      <c r="K43" s="8">
        <v>6.4080961024404113</v>
      </c>
    </row>
    <row r="44" spans="1:11" x14ac:dyDescent="0.25">
      <c r="A44" t="str">
        <f t="shared" si="1"/>
        <v>2006Renal failure with concurrent diabetes, 15+ yearsFMaori</v>
      </c>
      <c r="B44" s="7">
        <v>2006</v>
      </c>
      <c r="C44" s="7" t="s">
        <v>137</v>
      </c>
      <c r="D44" s="7" t="s">
        <v>73</v>
      </c>
      <c r="E44" s="7" t="s">
        <v>9</v>
      </c>
      <c r="F44" s="8">
        <v>43.859459574762248</v>
      </c>
      <c r="G44" s="8">
        <v>48.760243002437747</v>
      </c>
      <c r="H44" s="8">
        <v>54.058872674840167</v>
      </c>
      <c r="I44" s="8">
        <v>4.7872439798662194</v>
      </c>
      <c r="J44" s="8">
        <v>5.4725757560489088</v>
      </c>
      <c r="K44" s="8">
        <v>6.2560181874271681</v>
      </c>
    </row>
    <row r="45" spans="1:11" x14ac:dyDescent="0.25">
      <c r="A45" t="str">
        <f t="shared" si="1"/>
        <v>2007Renal failure with concurrent diabetes, 15+ yearsFMaori</v>
      </c>
      <c r="B45" s="7">
        <v>2007</v>
      </c>
      <c r="C45" s="7" t="s">
        <v>137</v>
      </c>
      <c r="D45" s="7" t="s">
        <v>73</v>
      </c>
      <c r="E45" s="7" t="s">
        <v>9</v>
      </c>
      <c r="F45" s="8">
        <v>49.708939187018281</v>
      </c>
      <c r="G45" s="8">
        <v>54.744546495019598</v>
      </c>
      <c r="H45" s="8">
        <v>60.151995542450599</v>
      </c>
      <c r="I45" s="8">
        <v>4.8863823545985543</v>
      </c>
      <c r="J45" s="8">
        <v>5.5292194056267663</v>
      </c>
      <c r="K45" s="8">
        <v>6.2566260715942894</v>
      </c>
    </row>
    <row r="46" spans="1:11" x14ac:dyDescent="0.25">
      <c r="A46" t="str">
        <f t="shared" si="1"/>
        <v>2008Renal failure with concurrent diabetes, 15+ yearsFMaori</v>
      </c>
      <c r="B46" s="7">
        <v>2008</v>
      </c>
      <c r="C46" s="7" t="s">
        <v>137</v>
      </c>
      <c r="D46" s="7" t="s">
        <v>73</v>
      </c>
      <c r="E46" s="7" t="s">
        <v>9</v>
      </c>
      <c r="F46" s="8">
        <v>62.941717363775254</v>
      </c>
      <c r="G46" s="8">
        <v>68.441006179583184</v>
      </c>
      <c r="H46" s="8">
        <v>74.292096957083928</v>
      </c>
      <c r="I46" s="8">
        <v>5.6944275367633583</v>
      </c>
      <c r="J46" s="8">
        <v>6.360640452758382</v>
      </c>
      <c r="K46" s="8">
        <v>7.1047961727619127</v>
      </c>
    </row>
    <row r="47" spans="1:11" x14ac:dyDescent="0.25">
      <c r="A47" t="str">
        <f t="shared" si="1"/>
        <v>2009Renal failure with concurrent diabetes, 15+ yearsFMaori</v>
      </c>
      <c r="B47" s="7">
        <v>2009</v>
      </c>
      <c r="C47" s="7" t="s">
        <v>137</v>
      </c>
      <c r="D47" s="7" t="s">
        <v>73</v>
      </c>
      <c r="E47" s="7" t="s">
        <v>9</v>
      </c>
      <c r="F47" s="8">
        <v>64.35281650753717</v>
      </c>
      <c r="G47" s="8">
        <v>69.795526856449314</v>
      </c>
      <c r="H47" s="8">
        <v>75.57558384189899</v>
      </c>
      <c r="I47" s="8">
        <v>5.5284494086239242</v>
      </c>
      <c r="J47" s="8">
        <v>6.152842632223928</v>
      </c>
      <c r="K47" s="8">
        <v>6.8477559725621697</v>
      </c>
    </row>
    <row r="48" spans="1:11" x14ac:dyDescent="0.25">
      <c r="A48" t="str">
        <f t="shared" si="1"/>
        <v>2010Renal failure with concurrent diabetes, 15+ yearsFMaori</v>
      </c>
      <c r="B48" s="7">
        <v>2010</v>
      </c>
      <c r="C48" s="7" t="s">
        <v>137</v>
      </c>
      <c r="D48" s="7" t="s">
        <v>73</v>
      </c>
      <c r="E48" s="7" t="s">
        <v>9</v>
      </c>
      <c r="F48" s="8">
        <v>64.90730887276267</v>
      </c>
      <c r="G48" s="8">
        <v>70.280527336180342</v>
      </c>
      <c r="H48" s="8">
        <v>75.979912167547837</v>
      </c>
      <c r="I48" s="8">
        <v>5.1636243100666279</v>
      </c>
      <c r="J48" s="8">
        <v>5.730463784515714</v>
      </c>
      <c r="K48" s="8">
        <v>6.3595283494244832</v>
      </c>
    </row>
    <row r="49" spans="1:11" x14ac:dyDescent="0.25">
      <c r="A49" t="str">
        <f t="shared" si="1"/>
        <v>2011Renal failure with concurrent diabetes, 15+ yearsFMaori</v>
      </c>
      <c r="B49" s="7">
        <v>2011</v>
      </c>
      <c r="C49" s="7" t="s">
        <v>137</v>
      </c>
      <c r="D49" s="7" t="s">
        <v>73</v>
      </c>
      <c r="E49" s="7" t="s">
        <v>9</v>
      </c>
      <c r="F49" s="8">
        <v>59.269393859668824</v>
      </c>
      <c r="G49" s="8">
        <v>64.304247603544553</v>
      </c>
      <c r="H49" s="8">
        <v>69.652505510310363</v>
      </c>
      <c r="I49" s="8">
        <v>4.5522156231952904</v>
      </c>
      <c r="J49" s="8">
        <v>5.0547129783688929</v>
      </c>
      <c r="K49" s="8">
        <v>5.6126786181882968</v>
      </c>
    </row>
    <row r="50" spans="1:11" x14ac:dyDescent="0.25">
      <c r="A50" t="str">
        <f t="shared" si="1"/>
        <v>1996Renal failure with concurrent diabetes, 15+ yearsFnonMaori</v>
      </c>
      <c r="B50" s="7">
        <v>1996</v>
      </c>
      <c r="C50" s="7" t="s">
        <v>137</v>
      </c>
      <c r="D50" s="7" t="s">
        <v>73</v>
      </c>
      <c r="E50" s="7" t="s">
        <v>74</v>
      </c>
      <c r="F50" s="8">
        <v>5.8121064809937248</v>
      </c>
      <c r="G50" s="8">
        <v>6.4883881126026317</v>
      </c>
      <c r="H50" s="8">
        <v>7.2217562425437745</v>
      </c>
      <c r="I50" s="8"/>
      <c r="J50" s="8"/>
      <c r="K50" s="8"/>
    </row>
    <row r="51" spans="1:11" x14ac:dyDescent="0.25">
      <c r="A51" t="str">
        <f t="shared" si="1"/>
        <v>1997Renal failure with concurrent diabetes, 15+ yearsFnonMaori</v>
      </c>
      <c r="B51" s="7">
        <v>1997</v>
      </c>
      <c r="C51" s="7" t="s">
        <v>137</v>
      </c>
      <c r="D51" s="7" t="s">
        <v>73</v>
      </c>
      <c r="E51" s="7" t="s">
        <v>74</v>
      </c>
      <c r="F51" s="8">
        <v>5.008684038405784</v>
      </c>
      <c r="G51" s="8">
        <v>5.624191204767004</v>
      </c>
      <c r="H51" s="8">
        <v>6.2944576672529378</v>
      </c>
      <c r="I51" s="8"/>
      <c r="J51" s="8"/>
      <c r="K51" s="8"/>
    </row>
    <row r="52" spans="1:11" x14ac:dyDescent="0.25">
      <c r="A52" t="str">
        <f t="shared" si="1"/>
        <v>1998Renal failure with concurrent diabetes, 15+ yearsFnonMaori</v>
      </c>
      <c r="B52" s="7">
        <v>1998</v>
      </c>
      <c r="C52" s="7" t="s">
        <v>137</v>
      </c>
      <c r="D52" s="7" t="s">
        <v>73</v>
      </c>
      <c r="E52" s="7" t="s">
        <v>74</v>
      </c>
      <c r="F52" s="8">
        <v>3.9227107828449932</v>
      </c>
      <c r="G52" s="8">
        <v>4.4559331617734692</v>
      </c>
      <c r="H52" s="8">
        <v>5.0414147783945005</v>
      </c>
      <c r="I52" s="8"/>
      <c r="J52" s="8"/>
      <c r="K52" s="8"/>
    </row>
    <row r="53" spans="1:11" x14ac:dyDescent="0.25">
      <c r="A53" t="str">
        <f t="shared" si="1"/>
        <v>1999Renal failure with concurrent diabetes, 15+ yearsFnonMaori</v>
      </c>
      <c r="B53" s="7">
        <v>1999</v>
      </c>
      <c r="C53" s="7" t="s">
        <v>137</v>
      </c>
      <c r="D53" s="7" t="s">
        <v>73</v>
      </c>
      <c r="E53" s="7" t="s">
        <v>74</v>
      </c>
      <c r="F53" s="8">
        <v>3.2138782119151506</v>
      </c>
      <c r="G53" s="8">
        <v>3.6626379154789737</v>
      </c>
      <c r="H53" s="8">
        <v>4.1565236610636562</v>
      </c>
      <c r="I53" s="8"/>
      <c r="J53" s="8"/>
      <c r="K53" s="8"/>
    </row>
    <row r="54" spans="1:11" x14ac:dyDescent="0.25">
      <c r="A54" t="str">
        <f t="shared" si="1"/>
        <v>2000Renal failure with concurrent diabetes, 15+ yearsFnonMaori</v>
      </c>
      <c r="B54" s="7">
        <v>2000</v>
      </c>
      <c r="C54" s="7" t="s">
        <v>137</v>
      </c>
      <c r="D54" s="7" t="s">
        <v>73</v>
      </c>
      <c r="E54" s="7" t="s">
        <v>74</v>
      </c>
      <c r="F54" s="8">
        <v>4.8833355173238591</v>
      </c>
      <c r="G54" s="8">
        <v>5.420987611134592</v>
      </c>
      <c r="H54" s="8">
        <v>6.0016685352871795</v>
      </c>
      <c r="I54" s="8"/>
      <c r="J54" s="8"/>
      <c r="K54" s="8"/>
    </row>
    <row r="55" spans="1:11" x14ac:dyDescent="0.25">
      <c r="A55" t="str">
        <f t="shared" si="1"/>
        <v>2001Renal failure with concurrent diabetes, 15+ yearsFnonMaori</v>
      </c>
      <c r="B55" s="7">
        <v>2001</v>
      </c>
      <c r="C55" s="7" t="s">
        <v>137</v>
      </c>
      <c r="D55" s="7" t="s">
        <v>73</v>
      </c>
      <c r="E55" s="7" t="s">
        <v>74</v>
      </c>
      <c r="F55" s="8">
        <v>6.7478884347989068</v>
      </c>
      <c r="G55" s="8">
        <v>7.3638270358432827</v>
      </c>
      <c r="H55" s="8">
        <v>8.0208793543361363</v>
      </c>
      <c r="I55" s="8"/>
      <c r="J55" s="8"/>
      <c r="K55" s="8"/>
    </row>
    <row r="56" spans="1:11" x14ac:dyDescent="0.25">
      <c r="A56" t="str">
        <f t="shared" ref="A56:A81" si="2">B56&amp;C56&amp;D56&amp;E56</f>
        <v>2002Renal failure with concurrent diabetes, 15+ yearsFnonMaori</v>
      </c>
      <c r="B56" s="7">
        <v>2002</v>
      </c>
      <c r="C56" s="7" t="s">
        <v>137</v>
      </c>
      <c r="D56" s="7" t="s">
        <v>73</v>
      </c>
      <c r="E56" s="7" t="s">
        <v>74</v>
      </c>
      <c r="F56" s="8">
        <v>7.5538203949462632</v>
      </c>
      <c r="G56" s="8">
        <v>8.1860848141662412</v>
      </c>
      <c r="H56" s="8">
        <v>8.8571433984771009</v>
      </c>
      <c r="I56" s="8"/>
      <c r="J56" s="8"/>
      <c r="K56" s="8"/>
    </row>
    <row r="57" spans="1:11" x14ac:dyDescent="0.25">
      <c r="A57" t="str">
        <f t="shared" si="2"/>
        <v>2003Renal failure with concurrent diabetes, 15+ yearsFnonMaori</v>
      </c>
      <c r="B57" s="7">
        <v>2003</v>
      </c>
      <c r="C57" s="7" t="s">
        <v>137</v>
      </c>
      <c r="D57" s="7" t="s">
        <v>73</v>
      </c>
      <c r="E57" s="7" t="s">
        <v>74</v>
      </c>
      <c r="F57" s="8">
        <v>7.7577519841079869</v>
      </c>
      <c r="G57" s="8">
        <v>8.3838602802446047</v>
      </c>
      <c r="H57" s="8">
        <v>9.0470466161284833</v>
      </c>
      <c r="I57" s="8"/>
      <c r="J57" s="8"/>
      <c r="K57" s="8"/>
    </row>
    <row r="58" spans="1:11" x14ac:dyDescent="0.25">
      <c r="A58" t="str">
        <f t="shared" si="2"/>
        <v>2004Renal failure with concurrent diabetes, 15+ yearsFnonMaori</v>
      </c>
      <c r="B58" s="7">
        <v>2004</v>
      </c>
      <c r="C58" s="7" t="s">
        <v>137</v>
      </c>
      <c r="D58" s="7" t="s">
        <v>73</v>
      </c>
      <c r="E58" s="7" t="s">
        <v>74</v>
      </c>
      <c r="F58" s="8">
        <v>7.965588652592154</v>
      </c>
      <c r="G58" s="8">
        <v>8.5832842677410017</v>
      </c>
      <c r="H58" s="8">
        <v>9.2361624213127094</v>
      </c>
      <c r="I58" s="8"/>
      <c r="J58" s="8"/>
      <c r="K58" s="8"/>
    </row>
    <row r="59" spans="1:11" x14ac:dyDescent="0.25">
      <c r="A59" t="str">
        <f t="shared" si="2"/>
        <v>2005Renal failure with concurrent diabetes, 15+ yearsFnonMaori</v>
      </c>
      <c r="B59" s="7">
        <v>2005</v>
      </c>
      <c r="C59" s="7" t="s">
        <v>137</v>
      </c>
      <c r="D59" s="7" t="s">
        <v>73</v>
      </c>
      <c r="E59" s="7" t="s">
        <v>74</v>
      </c>
      <c r="F59" s="8">
        <v>8.2729574908218151</v>
      </c>
      <c r="G59" s="8">
        <v>8.8941328435785501</v>
      </c>
      <c r="H59" s="8">
        <v>9.5495935196147599</v>
      </c>
      <c r="I59" s="8"/>
      <c r="J59" s="8"/>
      <c r="K59" s="8"/>
    </row>
    <row r="60" spans="1:11" x14ac:dyDescent="0.25">
      <c r="A60" t="str">
        <f t="shared" si="2"/>
        <v>2006Renal failure with concurrent diabetes, 15+ yearsFnonMaori</v>
      </c>
      <c r="B60" s="7">
        <v>2006</v>
      </c>
      <c r="C60" s="7" t="s">
        <v>137</v>
      </c>
      <c r="D60" s="7" t="s">
        <v>73</v>
      </c>
      <c r="E60" s="7" t="s">
        <v>74</v>
      </c>
      <c r="F60" s="8">
        <v>8.3001233468869184</v>
      </c>
      <c r="G60" s="8">
        <v>8.9099256321015616</v>
      </c>
      <c r="H60" s="8">
        <v>9.5526783180073753</v>
      </c>
      <c r="I60" s="8"/>
      <c r="J60" s="8"/>
      <c r="K60" s="8"/>
    </row>
    <row r="61" spans="1:11" x14ac:dyDescent="0.25">
      <c r="A61" t="str">
        <f t="shared" si="2"/>
        <v>2007Renal failure with concurrent diabetes, 15+ yearsFnonMaori</v>
      </c>
      <c r="B61" s="7">
        <v>2007</v>
      </c>
      <c r="C61" s="7" t="s">
        <v>137</v>
      </c>
      <c r="D61" s="7" t="s">
        <v>73</v>
      </c>
      <c r="E61" s="7" t="s">
        <v>74</v>
      </c>
      <c r="F61" s="8">
        <v>9.265971528851729</v>
      </c>
      <c r="G61" s="8">
        <v>9.9009539102950495</v>
      </c>
      <c r="H61" s="8">
        <v>10.567991102152321</v>
      </c>
      <c r="I61" s="8"/>
      <c r="J61" s="8"/>
      <c r="K61" s="8"/>
    </row>
    <row r="62" spans="1:11" x14ac:dyDescent="0.25">
      <c r="A62" t="str">
        <f t="shared" si="2"/>
        <v>2008Renal failure with concurrent diabetes, 15+ yearsFnonMaori</v>
      </c>
      <c r="B62" s="7">
        <v>2008</v>
      </c>
      <c r="C62" s="7" t="s">
        <v>137</v>
      </c>
      <c r="D62" s="7" t="s">
        <v>73</v>
      </c>
      <c r="E62" s="7" t="s">
        <v>74</v>
      </c>
      <c r="F62" s="8">
        <v>10.116285941627158</v>
      </c>
      <c r="G62" s="8">
        <v>10.76008095221021</v>
      </c>
      <c r="H62" s="8">
        <v>11.434104903008286</v>
      </c>
      <c r="I62" s="8"/>
      <c r="J62" s="8"/>
      <c r="K62" s="8"/>
    </row>
    <row r="63" spans="1:11" x14ac:dyDescent="0.25">
      <c r="A63" t="str">
        <f t="shared" si="2"/>
        <v>2009Renal failure with concurrent diabetes, 15+ yearsFnonMaori</v>
      </c>
      <c r="B63" s="7">
        <v>2009</v>
      </c>
      <c r="C63" s="7" t="s">
        <v>137</v>
      </c>
      <c r="D63" s="7" t="s">
        <v>73</v>
      </c>
      <c r="E63" s="7" t="s">
        <v>74</v>
      </c>
      <c r="F63" s="8">
        <v>10.695729336688078</v>
      </c>
      <c r="G63" s="8">
        <v>11.343622944444121</v>
      </c>
      <c r="H63" s="8">
        <v>12.020501853954734</v>
      </c>
      <c r="I63" s="8"/>
      <c r="J63" s="8"/>
      <c r="K63" s="8"/>
    </row>
    <row r="64" spans="1:11" x14ac:dyDescent="0.25">
      <c r="A64" t="str">
        <f t="shared" si="2"/>
        <v>2010Renal failure with concurrent diabetes, 15+ yearsFnonMaori</v>
      </c>
      <c r="B64" s="7">
        <v>2010</v>
      </c>
      <c r="C64" s="7" t="s">
        <v>137</v>
      </c>
      <c r="D64" s="7" t="s">
        <v>73</v>
      </c>
      <c r="E64" s="7" t="s">
        <v>74</v>
      </c>
      <c r="F64" s="8">
        <v>11.602888639046034</v>
      </c>
      <c r="G64" s="8">
        <v>12.264369862363559</v>
      </c>
      <c r="H64" s="8">
        <v>12.953734960298688</v>
      </c>
      <c r="I64" s="8"/>
      <c r="J64" s="8"/>
      <c r="K64" s="8"/>
    </row>
    <row r="65" spans="1:11" x14ac:dyDescent="0.25">
      <c r="A65" t="str">
        <f t="shared" si="2"/>
        <v>2011Renal failure with concurrent diabetes, 15+ yearsFnonMaori</v>
      </c>
      <c r="B65" s="7">
        <v>2011</v>
      </c>
      <c r="C65" s="7" t="s">
        <v>137</v>
      </c>
      <c r="D65" s="7" t="s">
        <v>73</v>
      </c>
      <c r="E65" s="7" t="s">
        <v>74</v>
      </c>
      <c r="F65" s="8">
        <v>12.056595221443285</v>
      </c>
      <c r="G65" s="8">
        <v>12.721641738853965</v>
      </c>
      <c r="H65" s="8">
        <v>13.413829207644287</v>
      </c>
      <c r="I65" s="8"/>
      <c r="J65" s="8"/>
      <c r="K65" s="8"/>
    </row>
    <row r="66" spans="1:11" x14ac:dyDescent="0.25">
      <c r="A66" t="str">
        <f t="shared" si="2"/>
        <v>1996Renal failure with concurrent diabetes, 15+ yearsMMaori</v>
      </c>
      <c r="B66" s="7">
        <v>1996</v>
      </c>
      <c r="C66" s="7" t="s">
        <v>137</v>
      </c>
      <c r="D66" s="7" t="s">
        <v>75</v>
      </c>
      <c r="E66" s="7" t="s">
        <v>9</v>
      </c>
      <c r="F66" s="8">
        <v>66.401296868884828</v>
      </c>
      <c r="G66" s="8">
        <v>74.102661964177756</v>
      </c>
      <c r="H66" s="8">
        <v>82.4520975448999</v>
      </c>
      <c r="I66" s="8">
        <v>7.6288594378602141</v>
      </c>
      <c r="J66" s="8">
        <v>8.828427194880911</v>
      </c>
      <c r="K66" s="8">
        <v>10.216615913580679</v>
      </c>
    </row>
    <row r="67" spans="1:11" x14ac:dyDescent="0.25">
      <c r="A67" t="str">
        <f t="shared" si="2"/>
        <v>1997Renal failure with concurrent diabetes, 15+ yearsMMaori</v>
      </c>
      <c r="B67" s="7">
        <v>1997</v>
      </c>
      <c r="C67" s="7" t="s">
        <v>137</v>
      </c>
      <c r="D67" s="7" t="s">
        <v>75</v>
      </c>
      <c r="E67" s="7" t="s">
        <v>9</v>
      </c>
      <c r="F67" s="8">
        <v>69.552993365572434</v>
      </c>
      <c r="G67" s="8">
        <v>77.278538895304649</v>
      </c>
      <c r="H67" s="8">
        <v>85.627649121596619</v>
      </c>
      <c r="I67" s="8">
        <v>8.4523532870890143</v>
      </c>
      <c r="J67" s="8">
        <v>9.7612180898191951</v>
      </c>
      <c r="K67" s="8">
        <v>11.272763378520393</v>
      </c>
    </row>
    <row r="68" spans="1:11" x14ac:dyDescent="0.25">
      <c r="A68" t="str">
        <f t="shared" si="2"/>
        <v>1998Renal failure with concurrent diabetes, 15+ yearsMMaori</v>
      </c>
      <c r="B68" s="7">
        <v>1998</v>
      </c>
      <c r="C68" s="7" t="s">
        <v>137</v>
      </c>
      <c r="D68" s="7" t="s">
        <v>75</v>
      </c>
      <c r="E68" s="7" t="s">
        <v>9</v>
      </c>
      <c r="F68" s="8">
        <v>55.425473399269876</v>
      </c>
      <c r="G68" s="8">
        <v>62.200126859410339</v>
      </c>
      <c r="H68" s="8">
        <v>69.574392211311491</v>
      </c>
      <c r="I68" s="8">
        <v>8.5374168238430919</v>
      </c>
      <c r="J68" s="8">
        <v>10.006911663356741</v>
      </c>
      <c r="K68" s="8">
        <v>11.729341919743382</v>
      </c>
    </row>
    <row r="69" spans="1:11" x14ac:dyDescent="0.25">
      <c r="A69" t="str">
        <f t="shared" si="2"/>
        <v>1999Renal failure with concurrent diabetes, 15+ yearsMMaori</v>
      </c>
      <c r="B69" s="7">
        <v>1999</v>
      </c>
      <c r="C69" s="7" t="s">
        <v>137</v>
      </c>
      <c r="D69" s="7" t="s">
        <v>75</v>
      </c>
      <c r="E69" s="7" t="s">
        <v>9</v>
      </c>
      <c r="F69" s="8">
        <v>51.265969588156445</v>
      </c>
      <c r="G69" s="8">
        <v>57.682336071347208</v>
      </c>
      <c r="H69" s="8">
        <v>64.679672097773107</v>
      </c>
      <c r="I69" s="8">
        <v>8.5305470726283872</v>
      </c>
      <c r="J69" s="8">
        <v>10.034337970461026</v>
      </c>
      <c r="K69" s="8">
        <v>11.803221721677041</v>
      </c>
    </row>
    <row r="70" spans="1:11" x14ac:dyDescent="0.25">
      <c r="A70" t="str">
        <f t="shared" si="2"/>
        <v>2000Renal failure with concurrent diabetes, 15+ yearsMMaori</v>
      </c>
      <c r="B70" s="7">
        <v>2000</v>
      </c>
      <c r="C70" s="7" t="s">
        <v>137</v>
      </c>
      <c r="D70" s="7" t="s">
        <v>75</v>
      </c>
      <c r="E70" s="7" t="s">
        <v>9</v>
      </c>
      <c r="F70" s="8">
        <v>57.014724503388202</v>
      </c>
      <c r="G70" s="8">
        <v>63.638087127809428</v>
      </c>
      <c r="H70" s="8">
        <v>70.819672688952878</v>
      </c>
      <c r="I70" s="8">
        <v>7.3987085541626811</v>
      </c>
      <c r="J70" s="8">
        <v>8.5684879562863721</v>
      </c>
      <c r="K70" s="8">
        <v>9.9232163720947533</v>
      </c>
    </row>
    <row r="71" spans="1:11" x14ac:dyDescent="0.25">
      <c r="A71" t="str">
        <f t="shared" si="2"/>
        <v>2001Renal failure with concurrent diabetes, 15+ yearsMMaori</v>
      </c>
      <c r="B71" s="7">
        <v>2001</v>
      </c>
      <c r="C71" s="7" t="s">
        <v>137</v>
      </c>
      <c r="D71" s="7" t="s">
        <v>75</v>
      </c>
      <c r="E71" s="7" t="s">
        <v>9</v>
      </c>
      <c r="F71" s="8">
        <v>70.647633350149903</v>
      </c>
      <c r="G71" s="8">
        <v>77.858244369054262</v>
      </c>
      <c r="H71" s="8">
        <v>85.605182661216276</v>
      </c>
      <c r="I71" s="8">
        <v>6.9872322702765164</v>
      </c>
      <c r="J71" s="8">
        <v>7.9431463639730806</v>
      </c>
      <c r="K71" s="8">
        <v>9.0298378125909728</v>
      </c>
    </row>
    <row r="72" spans="1:11" x14ac:dyDescent="0.25">
      <c r="A72" t="str">
        <f t="shared" si="2"/>
        <v>2002Renal failure with concurrent diabetes, 15+ yearsMMaori</v>
      </c>
      <c r="B72" s="7">
        <v>2002</v>
      </c>
      <c r="C72" s="7" t="s">
        <v>137</v>
      </c>
      <c r="D72" s="7" t="s">
        <v>75</v>
      </c>
      <c r="E72" s="7" t="s">
        <v>9</v>
      </c>
      <c r="F72" s="8">
        <v>74.137586637849111</v>
      </c>
      <c r="G72" s="8">
        <v>81.374272710589139</v>
      </c>
      <c r="H72" s="8">
        <v>89.12647375404984</v>
      </c>
      <c r="I72" s="8">
        <v>6.8487722472858445</v>
      </c>
      <c r="J72" s="8">
        <v>7.7377039647650383</v>
      </c>
      <c r="K72" s="8">
        <v>8.7420139675498447</v>
      </c>
    </row>
    <row r="73" spans="1:11" x14ac:dyDescent="0.25">
      <c r="A73" t="str">
        <f t="shared" si="2"/>
        <v>2003Renal failure with concurrent diabetes, 15+ yearsMMaori</v>
      </c>
      <c r="B73" s="7">
        <v>2003</v>
      </c>
      <c r="C73" s="7" t="s">
        <v>137</v>
      </c>
      <c r="D73" s="7" t="s">
        <v>75</v>
      </c>
      <c r="E73" s="7" t="s">
        <v>9</v>
      </c>
      <c r="F73" s="8">
        <v>77.877936991151572</v>
      </c>
      <c r="G73" s="8">
        <v>85.158335938338666</v>
      </c>
      <c r="H73" s="8">
        <v>92.936092805549009</v>
      </c>
      <c r="I73" s="8">
        <v>7.4274947718098341</v>
      </c>
      <c r="J73" s="8">
        <v>8.3636115934802984</v>
      </c>
      <c r="K73" s="8">
        <v>9.4177109557969487</v>
      </c>
    </row>
    <row r="74" spans="1:11" x14ac:dyDescent="0.25">
      <c r="A74" t="str">
        <f t="shared" si="2"/>
        <v>2004Renal failure with concurrent diabetes, 15+ yearsMMaori</v>
      </c>
      <c r="B74" s="7">
        <v>2004</v>
      </c>
      <c r="C74" s="7" t="s">
        <v>137</v>
      </c>
      <c r="D74" s="7" t="s">
        <v>75</v>
      </c>
      <c r="E74" s="7" t="s">
        <v>9</v>
      </c>
      <c r="F74" s="8">
        <v>79.040195741393859</v>
      </c>
      <c r="G74" s="8">
        <v>86.233019673233628</v>
      </c>
      <c r="H74" s="8">
        <v>93.90454988468997</v>
      </c>
      <c r="I74" s="8">
        <v>7.5165049292209503</v>
      </c>
      <c r="J74" s="8">
        <v>8.435351010538799</v>
      </c>
      <c r="K74" s="8">
        <v>9.4665203230795747</v>
      </c>
    </row>
    <row r="75" spans="1:11" x14ac:dyDescent="0.25">
      <c r="A75" t="str">
        <f t="shared" si="2"/>
        <v>2005Renal failure with concurrent diabetes, 15+ yearsMMaori</v>
      </c>
      <c r="B75" s="7">
        <v>2005</v>
      </c>
      <c r="C75" s="7" t="s">
        <v>137</v>
      </c>
      <c r="D75" s="7" t="s">
        <v>75</v>
      </c>
      <c r="E75" s="7" t="s">
        <v>9</v>
      </c>
      <c r="F75" s="8">
        <v>81.078965931576533</v>
      </c>
      <c r="G75" s="8">
        <v>88.229882712320645</v>
      </c>
      <c r="H75" s="8">
        <v>95.842461342835605</v>
      </c>
      <c r="I75" s="8">
        <v>7.433230806219643</v>
      </c>
      <c r="J75" s="8">
        <v>8.3135524688859039</v>
      </c>
      <c r="K75" s="8">
        <v>9.2981311161612066</v>
      </c>
    </row>
    <row r="76" spans="1:11" x14ac:dyDescent="0.25">
      <c r="A76" t="str">
        <f t="shared" si="2"/>
        <v>2006Renal failure with concurrent diabetes, 15+ yearsMMaori</v>
      </c>
      <c r="B76" s="7">
        <v>2006</v>
      </c>
      <c r="C76" s="7" t="s">
        <v>137</v>
      </c>
      <c r="D76" s="7" t="s">
        <v>75</v>
      </c>
      <c r="E76" s="7" t="s">
        <v>9</v>
      </c>
      <c r="F76" s="8">
        <v>78.513700455509436</v>
      </c>
      <c r="G76" s="8">
        <v>85.405725834449214</v>
      </c>
      <c r="H76" s="8">
        <v>92.740660662095252</v>
      </c>
      <c r="I76" s="8">
        <v>7.0861917788007132</v>
      </c>
      <c r="J76" s="8">
        <v>7.9100491744084156</v>
      </c>
      <c r="K76" s="8">
        <v>8.829690176992159</v>
      </c>
    </row>
    <row r="77" spans="1:11" x14ac:dyDescent="0.25">
      <c r="A77" t="str">
        <f t="shared" si="2"/>
        <v>2007Renal failure with concurrent diabetes, 15+ yearsMMaori</v>
      </c>
      <c r="B77" s="7">
        <v>2007</v>
      </c>
      <c r="C77" s="7" t="s">
        <v>137</v>
      </c>
      <c r="D77" s="7" t="s">
        <v>75</v>
      </c>
      <c r="E77" s="7" t="s">
        <v>9</v>
      </c>
      <c r="F77" s="8">
        <v>87.451350427613605</v>
      </c>
      <c r="G77" s="8">
        <v>94.56063568170228</v>
      </c>
      <c r="H77" s="8">
        <v>102.09391238994885</v>
      </c>
      <c r="I77" s="8">
        <v>7.2160550447134169</v>
      </c>
      <c r="J77" s="8">
        <v>7.9962887348113236</v>
      </c>
      <c r="K77" s="8">
        <v>8.8608849481150074</v>
      </c>
    </row>
    <row r="78" spans="1:11" x14ac:dyDescent="0.25">
      <c r="A78" t="str">
        <f t="shared" si="2"/>
        <v>2008Renal failure with concurrent diabetes, 15+ yearsMMaori</v>
      </c>
      <c r="B78" s="7">
        <v>2008</v>
      </c>
      <c r="C78" s="7" t="s">
        <v>137</v>
      </c>
      <c r="D78" s="7" t="s">
        <v>75</v>
      </c>
      <c r="E78" s="7" t="s">
        <v>9</v>
      </c>
      <c r="F78" s="8">
        <v>96.259587090872188</v>
      </c>
      <c r="G78" s="8">
        <v>103.53795832705676</v>
      </c>
      <c r="H78" s="8">
        <v>111.22080411185354</v>
      </c>
      <c r="I78" s="8">
        <v>7.437778026986428</v>
      </c>
      <c r="J78" s="8">
        <v>8.1921414610456793</v>
      </c>
      <c r="K78" s="8">
        <v>9.0230148673817272</v>
      </c>
    </row>
    <row r="79" spans="1:11" x14ac:dyDescent="0.25">
      <c r="A79" t="str">
        <f t="shared" si="2"/>
        <v>2009Renal failure with concurrent diabetes, 15+ yearsMMaori</v>
      </c>
      <c r="B79" s="7">
        <v>2009</v>
      </c>
      <c r="C79" s="7" t="s">
        <v>137</v>
      </c>
      <c r="D79" s="7" t="s">
        <v>75</v>
      </c>
      <c r="E79" s="7" t="s">
        <v>9</v>
      </c>
      <c r="F79" s="8">
        <v>98.946196377798074</v>
      </c>
      <c r="G79" s="8">
        <v>106.1820363388421</v>
      </c>
      <c r="H79" s="8">
        <v>113.80709495018054</v>
      </c>
      <c r="I79" s="8">
        <v>6.7457202186375191</v>
      </c>
      <c r="J79" s="8">
        <v>7.4032001261446583</v>
      </c>
      <c r="K79" s="8">
        <v>8.1247621204809075</v>
      </c>
    </row>
    <row r="80" spans="1:11" x14ac:dyDescent="0.25">
      <c r="A80" t="str">
        <f t="shared" si="2"/>
        <v>2010Renal failure with concurrent diabetes, 15+ yearsMMaori</v>
      </c>
      <c r="B80" s="7">
        <v>2010</v>
      </c>
      <c r="C80" s="7" t="s">
        <v>137</v>
      </c>
      <c r="D80" s="7" t="s">
        <v>75</v>
      </c>
      <c r="E80" s="7" t="s">
        <v>9</v>
      </c>
      <c r="F80" s="8">
        <v>97.244452919628031</v>
      </c>
      <c r="G80" s="8">
        <v>104.30019653470625</v>
      </c>
      <c r="H80" s="8">
        <v>111.73257097691902</v>
      </c>
      <c r="I80" s="8">
        <v>5.9010946339537176</v>
      </c>
      <c r="J80" s="8">
        <v>6.4616431371968934</v>
      </c>
      <c r="K80" s="8">
        <v>7.075438477506574</v>
      </c>
    </row>
    <row r="81" spans="1:11" x14ac:dyDescent="0.25">
      <c r="A81" t="str">
        <f t="shared" si="2"/>
        <v>2011Renal failure with concurrent diabetes, 15+ yearsMMaori</v>
      </c>
      <c r="B81" s="7">
        <v>2011</v>
      </c>
      <c r="C81" s="7" t="s">
        <v>137</v>
      </c>
      <c r="D81" s="7" t="s">
        <v>75</v>
      </c>
      <c r="E81" s="7" t="s">
        <v>9</v>
      </c>
      <c r="F81" s="8">
        <v>89.729995321839866</v>
      </c>
      <c r="G81" s="8">
        <v>96.425647044350242</v>
      </c>
      <c r="H81" s="8">
        <v>103.48862661405229</v>
      </c>
      <c r="I81" s="8">
        <v>5.0983378409218272</v>
      </c>
      <c r="J81" s="8">
        <v>5.5853625257919521</v>
      </c>
      <c r="K81" s="8">
        <v>6.1189108132701682</v>
      </c>
    </row>
    <row r="82" spans="1:11" x14ac:dyDescent="0.25">
      <c r="A82" t="str">
        <f t="shared" ref="A82:A111" si="3">B82&amp;C82&amp;D82&amp;E82</f>
        <v>1996Renal failure with concurrent diabetes, 15+ yearsMnonMaori</v>
      </c>
      <c r="B82" s="7">
        <v>1996</v>
      </c>
      <c r="C82" s="7" t="s">
        <v>137</v>
      </c>
      <c r="D82" s="7" t="s">
        <v>75</v>
      </c>
      <c r="E82" s="7" t="s">
        <v>74</v>
      </c>
      <c r="F82" s="8">
        <v>7.6189406547440823</v>
      </c>
      <c r="G82" s="8">
        <v>8.3936425286653051</v>
      </c>
      <c r="H82" s="8">
        <v>9.2257575097016655</v>
      </c>
      <c r="I82" s="8"/>
      <c r="J82" s="8"/>
      <c r="K82" s="8"/>
    </row>
    <row r="83" spans="1:11" x14ac:dyDescent="0.25">
      <c r="A83" t="str">
        <f t="shared" si="3"/>
        <v>1997Renal failure with concurrent diabetes, 15+ yearsMnonMaori</v>
      </c>
      <c r="B83" s="7">
        <v>1997</v>
      </c>
      <c r="C83" s="7" t="s">
        <v>137</v>
      </c>
      <c r="D83" s="7" t="s">
        <v>75</v>
      </c>
      <c r="E83" s="7" t="s">
        <v>74</v>
      </c>
      <c r="F83" s="8">
        <v>7.1786167151551217</v>
      </c>
      <c r="G83" s="8">
        <v>7.9168950211147324</v>
      </c>
      <c r="H83" s="8">
        <v>8.710492404794163</v>
      </c>
      <c r="I83" s="8"/>
      <c r="J83" s="8"/>
      <c r="K83" s="8"/>
    </row>
    <row r="84" spans="1:11" x14ac:dyDescent="0.25">
      <c r="A84" t="str">
        <f t="shared" si="3"/>
        <v>1998Renal failure with concurrent diabetes, 15+ yearsMnonMaori</v>
      </c>
      <c r="B84" s="7">
        <v>1998</v>
      </c>
      <c r="C84" s="7" t="s">
        <v>137</v>
      </c>
      <c r="D84" s="7" t="s">
        <v>75</v>
      </c>
      <c r="E84" s="7" t="s">
        <v>74</v>
      </c>
      <c r="F84" s="8">
        <v>5.5761537652935456</v>
      </c>
      <c r="G84" s="8">
        <v>6.2157165918806356</v>
      </c>
      <c r="H84" s="8">
        <v>6.9085235771547566</v>
      </c>
      <c r="I84" s="8"/>
      <c r="J84" s="8"/>
      <c r="K84" s="8"/>
    </row>
    <row r="85" spans="1:11" x14ac:dyDescent="0.25">
      <c r="A85" t="str">
        <f t="shared" si="3"/>
        <v>1999Renal failure with concurrent diabetes, 15+ yearsMnonMaori</v>
      </c>
      <c r="B85" s="7">
        <v>1999</v>
      </c>
      <c r="C85" s="7" t="s">
        <v>137</v>
      </c>
      <c r="D85" s="7" t="s">
        <v>75</v>
      </c>
      <c r="E85" s="7" t="s">
        <v>74</v>
      </c>
      <c r="F85" s="8">
        <v>5.1544811316517816</v>
      </c>
      <c r="G85" s="8">
        <v>5.7484944438937413</v>
      </c>
      <c r="H85" s="8">
        <v>6.3921867236388943</v>
      </c>
      <c r="I85" s="8"/>
      <c r="J85" s="8"/>
      <c r="K85" s="8"/>
    </row>
    <row r="86" spans="1:11" x14ac:dyDescent="0.25">
      <c r="A86" t="str">
        <f t="shared" si="3"/>
        <v>2000Renal failure with concurrent diabetes, 15+ yearsMnonMaori</v>
      </c>
      <c r="B86" s="7">
        <v>2000</v>
      </c>
      <c r="C86" s="7" t="s">
        <v>137</v>
      </c>
      <c r="D86" s="7" t="s">
        <v>75</v>
      </c>
      <c r="E86" s="7" t="s">
        <v>74</v>
      </c>
      <c r="F86" s="8">
        <v>6.7692655178538672</v>
      </c>
      <c r="G86" s="8">
        <v>7.4269914893351281</v>
      </c>
      <c r="H86" s="8">
        <v>8.1313630763930931</v>
      </c>
      <c r="I86" s="8"/>
      <c r="J86" s="8"/>
      <c r="K86" s="8"/>
    </row>
    <row r="87" spans="1:11" x14ac:dyDescent="0.25">
      <c r="A87" t="str">
        <f t="shared" si="3"/>
        <v>2001Renal failure with concurrent diabetes, 15+ yearsMnonMaori</v>
      </c>
      <c r="B87" s="7">
        <v>2001</v>
      </c>
      <c r="C87" s="7" t="s">
        <v>137</v>
      </c>
      <c r="D87" s="7" t="s">
        <v>75</v>
      </c>
      <c r="E87" s="7" t="s">
        <v>74</v>
      </c>
      <c r="F87" s="8">
        <v>9.0672073787769847</v>
      </c>
      <c r="G87" s="8">
        <v>9.8019400375382695</v>
      </c>
      <c r="H87" s="8">
        <v>10.580353793604964</v>
      </c>
      <c r="I87" s="8"/>
      <c r="J87" s="8"/>
      <c r="K87" s="8"/>
    </row>
    <row r="88" spans="1:11" x14ac:dyDescent="0.25">
      <c r="A88" t="str">
        <f t="shared" si="3"/>
        <v>2002Renal failure with concurrent diabetes, 15+ yearsMnonMaori</v>
      </c>
      <c r="B88" s="7">
        <v>2002</v>
      </c>
      <c r="C88" s="7" t="s">
        <v>137</v>
      </c>
      <c r="D88" s="7" t="s">
        <v>75</v>
      </c>
      <c r="E88" s="7" t="s">
        <v>74</v>
      </c>
      <c r="F88" s="8">
        <v>9.7816271418637566</v>
      </c>
      <c r="G88" s="8">
        <v>10.516591624743056</v>
      </c>
      <c r="H88" s="8">
        <v>11.292149457907009</v>
      </c>
      <c r="I88" s="8"/>
      <c r="J88" s="8"/>
      <c r="K88" s="8"/>
    </row>
    <row r="89" spans="1:11" x14ac:dyDescent="0.25">
      <c r="A89" t="str">
        <f t="shared" si="3"/>
        <v>2003Renal failure with concurrent diabetes, 15+ yearsMnonMaori</v>
      </c>
      <c r="B89" s="7">
        <v>2003</v>
      </c>
      <c r="C89" s="7" t="s">
        <v>137</v>
      </c>
      <c r="D89" s="7" t="s">
        <v>75</v>
      </c>
      <c r="E89" s="7" t="s">
        <v>74</v>
      </c>
      <c r="F89" s="8">
        <v>9.4842747733463462</v>
      </c>
      <c r="G89" s="8">
        <v>10.182005104675389</v>
      </c>
      <c r="H89" s="8">
        <v>10.917486090440303</v>
      </c>
      <c r="I89" s="8"/>
      <c r="J89" s="8"/>
      <c r="K89" s="8"/>
    </row>
    <row r="90" spans="1:11" x14ac:dyDescent="0.25">
      <c r="A90" t="str">
        <f t="shared" si="3"/>
        <v>2004Renal failure with concurrent diabetes, 15+ yearsMnonMaori</v>
      </c>
      <c r="B90" s="7">
        <v>2004</v>
      </c>
      <c r="C90" s="7" t="s">
        <v>137</v>
      </c>
      <c r="D90" s="7" t="s">
        <v>75</v>
      </c>
      <c r="E90" s="7" t="s">
        <v>74</v>
      </c>
      <c r="F90" s="8">
        <v>9.5410948184771573</v>
      </c>
      <c r="G90" s="8">
        <v>10.22281343900182</v>
      </c>
      <c r="H90" s="8">
        <v>10.940379853143968</v>
      </c>
      <c r="I90" s="8"/>
      <c r="J90" s="8"/>
      <c r="K90" s="8"/>
    </row>
    <row r="91" spans="1:11" x14ac:dyDescent="0.25">
      <c r="A91" t="str">
        <f t="shared" si="3"/>
        <v>2005Renal failure with concurrent diabetes, 15+ yearsMnonMaori</v>
      </c>
      <c r="B91" s="7">
        <v>2005</v>
      </c>
      <c r="C91" s="7" t="s">
        <v>137</v>
      </c>
      <c r="D91" s="7" t="s">
        <v>75</v>
      </c>
      <c r="E91" s="7" t="s">
        <v>74</v>
      </c>
      <c r="F91" s="8">
        <v>9.9287865164578211</v>
      </c>
      <c r="G91" s="8">
        <v>10.612777515090885</v>
      </c>
      <c r="H91" s="8">
        <v>11.331475319636588</v>
      </c>
      <c r="I91" s="8"/>
      <c r="J91" s="8"/>
      <c r="K91" s="8"/>
    </row>
    <row r="92" spans="1:11" x14ac:dyDescent="0.25">
      <c r="A92" t="str">
        <f t="shared" si="3"/>
        <v>2006Renal failure with concurrent diabetes, 15+ yearsMnonMaori</v>
      </c>
      <c r="B92" s="7">
        <v>2006</v>
      </c>
      <c r="C92" s="7" t="s">
        <v>137</v>
      </c>
      <c r="D92" s="7" t="s">
        <v>75</v>
      </c>
      <c r="E92" s="7" t="s">
        <v>74</v>
      </c>
      <c r="F92" s="8">
        <v>10.126889514951976</v>
      </c>
      <c r="G92" s="8">
        <v>10.797116927005277</v>
      </c>
      <c r="H92" s="8">
        <v>11.500045185015885</v>
      </c>
      <c r="I92" s="8"/>
      <c r="J92" s="8"/>
      <c r="K92" s="8"/>
    </row>
    <row r="93" spans="1:11" x14ac:dyDescent="0.25">
      <c r="A93" t="str">
        <f t="shared" si="3"/>
        <v>2007Renal failure with concurrent diabetes, 15+ yearsMnonMaori</v>
      </c>
      <c r="B93" s="7">
        <v>2007</v>
      </c>
      <c r="C93" s="7" t="s">
        <v>137</v>
      </c>
      <c r="D93" s="7" t="s">
        <v>75</v>
      </c>
      <c r="E93" s="7" t="s">
        <v>74</v>
      </c>
      <c r="F93" s="8">
        <v>11.140032011889046</v>
      </c>
      <c r="G93" s="8">
        <v>11.825565436380341</v>
      </c>
      <c r="H93" s="8">
        <v>12.542245834836038</v>
      </c>
      <c r="I93" s="8"/>
      <c r="J93" s="8"/>
      <c r="K93" s="8"/>
    </row>
    <row r="94" spans="1:11" x14ac:dyDescent="0.25">
      <c r="A94" t="str">
        <f t="shared" si="3"/>
        <v>2008Renal failure with concurrent diabetes, 15+ yearsMnonMaori</v>
      </c>
      <c r="B94" s="7">
        <v>2008</v>
      </c>
      <c r="C94" s="7" t="s">
        <v>137</v>
      </c>
      <c r="D94" s="7" t="s">
        <v>75</v>
      </c>
      <c r="E94" s="7" t="s">
        <v>74</v>
      </c>
      <c r="F94" s="8">
        <v>11.949036067337303</v>
      </c>
      <c r="G94" s="8">
        <v>12.638692681198005</v>
      </c>
      <c r="H94" s="8">
        <v>13.357774352899147</v>
      </c>
      <c r="I94" s="8"/>
      <c r="J94" s="8"/>
      <c r="K94" s="8"/>
    </row>
    <row r="95" spans="1:11" x14ac:dyDescent="0.25">
      <c r="A95" t="str">
        <f t="shared" si="3"/>
        <v>2009Renal failure with concurrent diabetes, 15+ yearsMnonMaori</v>
      </c>
      <c r="B95" s="7">
        <v>2009</v>
      </c>
      <c r="C95" s="7" t="s">
        <v>137</v>
      </c>
      <c r="D95" s="7" t="s">
        <v>75</v>
      </c>
      <c r="E95" s="7" t="s">
        <v>74</v>
      </c>
      <c r="F95" s="8">
        <v>13.606850648692555</v>
      </c>
      <c r="G95" s="8">
        <v>14.34272132720775</v>
      </c>
      <c r="H95" s="8">
        <v>15.108045972858823</v>
      </c>
      <c r="I95" s="8"/>
      <c r="J95" s="8"/>
      <c r="K95" s="8"/>
    </row>
    <row r="96" spans="1:11" x14ac:dyDescent="0.25">
      <c r="A96" t="str">
        <f t="shared" si="3"/>
        <v>2010Renal failure with concurrent diabetes, 15+ yearsMnonMaori</v>
      </c>
      <c r="B96" s="7">
        <v>2010</v>
      </c>
      <c r="C96" s="7" t="s">
        <v>137</v>
      </c>
      <c r="D96" s="7" t="s">
        <v>75</v>
      </c>
      <c r="E96" s="7" t="s">
        <v>74</v>
      </c>
      <c r="F96" s="8">
        <v>15.367721828441297</v>
      </c>
      <c r="G96" s="8">
        <v>16.141435594654709</v>
      </c>
      <c r="H96" s="8">
        <v>16.9440148190372</v>
      </c>
      <c r="I96" s="8"/>
      <c r="J96" s="8"/>
      <c r="K96" s="8"/>
    </row>
    <row r="97" spans="1:11" x14ac:dyDescent="0.25">
      <c r="A97" t="str">
        <f t="shared" si="3"/>
        <v>2011Renal failure with concurrent diabetes, 15+ yearsMnonMaori</v>
      </c>
      <c r="B97" s="7">
        <v>2011</v>
      </c>
      <c r="C97" s="7" t="s">
        <v>137</v>
      </c>
      <c r="D97" s="7" t="s">
        <v>75</v>
      </c>
      <c r="E97" s="7" t="s">
        <v>74</v>
      </c>
      <c r="F97" s="8">
        <v>16.473617063863806</v>
      </c>
      <c r="G97" s="8">
        <v>17.26399076140147</v>
      </c>
      <c r="H97" s="8">
        <v>18.082486006787647</v>
      </c>
      <c r="I97" s="8"/>
      <c r="J97" s="8"/>
      <c r="K97" s="8"/>
    </row>
    <row r="98" spans="1:11" x14ac:dyDescent="0.25">
      <c r="A98" t="str">
        <f t="shared" si="3"/>
        <v>1996Lower limb amputation with concurrent diabetes, 15+ yearsTMaori</v>
      </c>
      <c r="B98" s="7">
        <v>1996</v>
      </c>
      <c r="C98" s="7" t="s">
        <v>134</v>
      </c>
      <c r="D98" s="7" t="s">
        <v>76</v>
      </c>
      <c r="E98" s="7" t="s">
        <v>9</v>
      </c>
      <c r="F98" s="8">
        <v>24.874103373513606</v>
      </c>
      <c r="G98" s="8">
        <v>28.183792891074987</v>
      </c>
      <c r="H98" s="8">
        <v>31.811280739823978</v>
      </c>
      <c r="I98" s="8">
        <v>3.7186317408831662</v>
      </c>
      <c r="J98" s="8">
        <v>4.2731972825118998</v>
      </c>
      <c r="K98" s="8">
        <v>4.9104660766786035</v>
      </c>
    </row>
    <row r="99" spans="1:11" x14ac:dyDescent="0.25">
      <c r="A99" t="str">
        <f t="shared" si="3"/>
        <v>1997Lower limb amputation with concurrent diabetes, 15+ yearsTMaori</v>
      </c>
      <c r="B99" s="7">
        <v>1997</v>
      </c>
      <c r="C99" s="7" t="s">
        <v>134</v>
      </c>
      <c r="D99" s="7" t="s">
        <v>76</v>
      </c>
      <c r="E99" s="7" t="s">
        <v>9</v>
      </c>
      <c r="F99" s="8">
        <v>27.488037427603754</v>
      </c>
      <c r="G99" s="8">
        <v>30.88436242930554</v>
      </c>
      <c r="H99" s="8">
        <v>34.584424921581437</v>
      </c>
      <c r="I99" s="8">
        <v>4.0976647941269562</v>
      </c>
      <c r="J99" s="8">
        <v>4.6745465394023773</v>
      </c>
      <c r="K99" s="8">
        <v>5.3326434559404623</v>
      </c>
    </row>
    <row r="100" spans="1:11" x14ac:dyDescent="0.25">
      <c r="A100" t="str">
        <f t="shared" si="3"/>
        <v>1998Lower limb amputation with concurrent diabetes, 15+ yearsTMaori</v>
      </c>
      <c r="B100" s="7">
        <v>1998</v>
      </c>
      <c r="C100" s="7" t="s">
        <v>134</v>
      </c>
      <c r="D100" s="7" t="s">
        <v>76</v>
      </c>
      <c r="E100" s="7" t="s">
        <v>9</v>
      </c>
      <c r="F100" s="8">
        <v>25.864938016724778</v>
      </c>
      <c r="G100" s="8">
        <v>29.09613713537782</v>
      </c>
      <c r="H100" s="8">
        <v>32.619382793673211</v>
      </c>
      <c r="I100" s="8">
        <v>3.8170964329046559</v>
      </c>
      <c r="J100" s="8">
        <v>4.3555860900725598</v>
      </c>
      <c r="K100" s="8">
        <v>4.9700421567807505</v>
      </c>
    </row>
    <row r="101" spans="1:11" x14ac:dyDescent="0.25">
      <c r="A101" t="str">
        <f t="shared" si="3"/>
        <v>1999Lower limb amputation with concurrent diabetes, 15+ yearsTMaori</v>
      </c>
      <c r="B101" s="7">
        <v>1999</v>
      </c>
      <c r="C101" s="7" t="s">
        <v>134</v>
      </c>
      <c r="D101" s="7" t="s">
        <v>76</v>
      </c>
      <c r="E101" s="7" t="s">
        <v>9</v>
      </c>
      <c r="F101" s="8">
        <v>27.24399202104291</v>
      </c>
      <c r="G101" s="8">
        <v>30.482923640093482</v>
      </c>
      <c r="H101" s="8">
        <v>34.000979233594592</v>
      </c>
      <c r="I101" s="8">
        <v>3.9456527069867167</v>
      </c>
      <c r="J101" s="8">
        <v>4.4782454621934944</v>
      </c>
      <c r="K101" s="8">
        <v>5.0827287419759575</v>
      </c>
    </row>
    <row r="102" spans="1:11" x14ac:dyDescent="0.25">
      <c r="A102" t="str">
        <f t="shared" si="3"/>
        <v>2000Lower limb amputation with concurrent diabetes, 15+ yearsTMaori</v>
      </c>
      <c r="B102" s="7">
        <v>2000</v>
      </c>
      <c r="C102" s="7" t="s">
        <v>134</v>
      </c>
      <c r="D102" s="7" t="s">
        <v>76</v>
      </c>
      <c r="E102" s="7" t="s">
        <v>9</v>
      </c>
      <c r="F102" s="8">
        <v>25.3646703077616</v>
      </c>
      <c r="G102" s="8">
        <v>28.421727249025661</v>
      </c>
      <c r="H102" s="8">
        <v>31.745726422748454</v>
      </c>
      <c r="I102" s="8">
        <v>3.5300969689553239</v>
      </c>
      <c r="J102" s="8">
        <v>4.0084700010202958</v>
      </c>
      <c r="K102" s="8">
        <v>4.5516686624715215</v>
      </c>
    </row>
    <row r="103" spans="1:11" x14ac:dyDescent="0.25">
      <c r="A103" t="str">
        <f t="shared" si="3"/>
        <v>2001Lower limb amputation with concurrent diabetes, 15+ yearsTMaori</v>
      </c>
      <c r="B103" s="7">
        <v>2001</v>
      </c>
      <c r="C103" s="7" t="s">
        <v>134</v>
      </c>
      <c r="D103" s="7" t="s">
        <v>76</v>
      </c>
      <c r="E103" s="7" t="s">
        <v>9</v>
      </c>
      <c r="F103" s="8">
        <v>23.851613512724121</v>
      </c>
      <c r="G103" s="8">
        <v>26.75154255934779</v>
      </c>
      <c r="H103" s="8">
        <v>29.906830686018726</v>
      </c>
      <c r="I103" s="8">
        <v>3.4474353461942036</v>
      </c>
      <c r="J103" s="8">
        <v>3.9179509243117216</v>
      </c>
      <c r="K103" s="8">
        <v>4.4526837790478302</v>
      </c>
    </row>
    <row r="104" spans="1:11" x14ac:dyDescent="0.25">
      <c r="A104" t="str">
        <f t="shared" si="3"/>
        <v>2002Lower limb amputation with concurrent diabetes, 15+ yearsTMaori</v>
      </c>
      <c r="B104" s="7">
        <v>2002</v>
      </c>
      <c r="C104" s="7" t="s">
        <v>134</v>
      </c>
      <c r="D104" s="7" t="s">
        <v>76</v>
      </c>
      <c r="E104" s="7" t="s">
        <v>9</v>
      </c>
      <c r="F104" s="8">
        <v>22.938129748863489</v>
      </c>
      <c r="G104" s="8">
        <v>25.722092700532169</v>
      </c>
      <c r="H104" s="8">
        <v>28.750788655523287</v>
      </c>
      <c r="I104" s="8">
        <v>3.4602664332861668</v>
      </c>
      <c r="J104" s="8">
        <v>3.9330966834666814</v>
      </c>
      <c r="K104" s="8">
        <v>4.4705371160698961</v>
      </c>
    </row>
    <row r="105" spans="1:11" x14ac:dyDescent="0.25">
      <c r="A105" t="str">
        <f t="shared" si="3"/>
        <v>2003Lower limb amputation with concurrent diabetes, 15+ yearsTMaori</v>
      </c>
      <c r="B105" s="7">
        <v>2003</v>
      </c>
      <c r="C105" s="7" t="s">
        <v>134</v>
      </c>
      <c r="D105" s="7" t="s">
        <v>76</v>
      </c>
      <c r="E105" s="7" t="s">
        <v>9</v>
      </c>
      <c r="F105" s="8">
        <v>24.001456677545935</v>
      </c>
      <c r="G105" s="8">
        <v>26.789689936136458</v>
      </c>
      <c r="H105" s="8">
        <v>29.812917992103483</v>
      </c>
      <c r="I105" s="8">
        <v>3.8102167611828617</v>
      </c>
      <c r="J105" s="8">
        <v>4.3171807722590412</v>
      </c>
      <c r="K105" s="8">
        <v>4.8915982970420533</v>
      </c>
    </row>
    <row r="106" spans="1:11" x14ac:dyDescent="0.25">
      <c r="A106" t="str">
        <f t="shared" si="3"/>
        <v>2004Lower limb amputation with concurrent diabetes, 15+ yearsTMaori</v>
      </c>
      <c r="B106" s="7">
        <v>2004</v>
      </c>
      <c r="C106" s="7" t="s">
        <v>134</v>
      </c>
      <c r="D106" s="7" t="s">
        <v>76</v>
      </c>
      <c r="E106" s="7" t="s">
        <v>9</v>
      </c>
      <c r="F106" s="8">
        <v>23.545811994814716</v>
      </c>
      <c r="G106" s="8">
        <v>26.254975517394172</v>
      </c>
      <c r="H106" s="8">
        <v>29.190367417906558</v>
      </c>
      <c r="I106" s="8">
        <v>3.8511754863648284</v>
      </c>
      <c r="J106" s="8">
        <v>4.3622146664619743</v>
      </c>
      <c r="K106" s="8">
        <v>4.9410671790128102</v>
      </c>
    </row>
    <row r="107" spans="1:11" x14ac:dyDescent="0.25">
      <c r="A107" t="str">
        <f t="shared" si="3"/>
        <v>2005Lower limb amputation with concurrent diabetes, 15+ yearsTMaori</v>
      </c>
      <c r="B107" s="7">
        <v>2005</v>
      </c>
      <c r="C107" s="7" t="s">
        <v>134</v>
      </c>
      <c r="D107" s="7" t="s">
        <v>76</v>
      </c>
      <c r="E107" s="7" t="s">
        <v>9</v>
      </c>
      <c r="F107" s="8">
        <v>22.029848951060437</v>
      </c>
      <c r="G107" s="8">
        <v>24.605733007431422</v>
      </c>
      <c r="H107" s="8">
        <v>27.40007839970837</v>
      </c>
      <c r="I107" s="8">
        <v>3.6239473149425341</v>
      </c>
      <c r="J107" s="8">
        <v>4.1115079793564737</v>
      </c>
      <c r="K107" s="8">
        <v>4.6646643549728362</v>
      </c>
    </row>
    <row r="108" spans="1:11" x14ac:dyDescent="0.25">
      <c r="A108" t="str">
        <f t="shared" si="3"/>
        <v>2006Lower limb amputation with concurrent diabetes, 15+ yearsTMaori</v>
      </c>
      <c r="B108" s="7">
        <v>2006</v>
      </c>
      <c r="C108" s="7" t="s">
        <v>134</v>
      </c>
      <c r="D108" s="7" t="s">
        <v>76</v>
      </c>
      <c r="E108" s="7" t="s">
        <v>9</v>
      </c>
      <c r="F108" s="8">
        <v>20.939909661932557</v>
      </c>
      <c r="G108" s="8">
        <v>23.388350391591956</v>
      </c>
      <c r="H108" s="8">
        <v>26.044443958484077</v>
      </c>
      <c r="I108" s="8">
        <v>3.467968822628587</v>
      </c>
      <c r="J108" s="8">
        <v>3.9352878391185442</v>
      </c>
      <c r="K108" s="8">
        <v>4.4655794699377198</v>
      </c>
    </row>
    <row r="109" spans="1:11" x14ac:dyDescent="0.25">
      <c r="A109" t="str">
        <f t="shared" si="3"/>
        <v>2007Lower limb amputation with concurrent diabetes, 15+ yearsTMaori</v>
      </c>
      <c r="B109" s="7">
        <v>2007</v>
      </c>
      <c r="C109" s="7" t="s">
        <v>134</v>
      </c>
      <c r="D109" s="7" t="s">
        <v>76</v>
      </c>
      <c r="E109" s="7" t="s">
        <v>9</v>
      </c>
      <c r="F109" s="8">
        <v>21.340200931053115</v>
      </c>
      <c r="G109" s="8">
        <v>23.753823039956064</v>
      </c>
      <c r="H109" s="8">
        <v>26.365688998165606</v>
      </c>
      <c r="I109" s="8">
        <v>3.3814731570570071</v>
      </c>
      <c r="J109" s="8">
        <v>3.8236736271521754</v>
      </c>
      <c r="K109" s="8">
        <v>4.3237013360483667</v>
      </c>
    </row>
    <row r="110" spans="1:11" x14ac:dyDescent="0.25">
      <c r="A110" t="str">
        <f t="shared" si="3"/>
        <v>2008Lower limb amputation with concurrent diabetes, 15+ yearsTMaori</v>
      </c>
      <c r="B110" s="7">
        <v>2008</v>
      </c>
      <c r="C110" s="7" t="s">
        <v>134</v>
      </c>
      <c r="D110" s="7" t="s">
        <v>76</v>
      </c>
      <c r="E110" s="7" t="s">
        <v>9</v>
      </c>
      <c r="F110" s="8">
        <v>20.809978144535858</v>
      </c>
      <c r="G110" s="8">
        <v>23.138743583662659</v>
      </c>
      <c r="H110" s="8">
        <v>25.656832408548873</v>
      </c>
      <c r="I110" s="8">
        <v>3.2042937597676544</v>
      </c>
      <c r="J110" s="8">
        <v>3.6179904268004242</v>
      </c>
      <c r="K110" s="8">
        <v>4.0850982181386106</v>
      </c>
    </row>
    <row r="111" spans="1:11" x14ac:dyDescent="0.25">
      <c r="A111" t="str">
        <f t="shared" si="3"/>
        <v>2009Lower limb amputation with concurrent diabetes, 15+ yearsTMaori</v>
      </c>
      <c r="B111" s="7">
        <v>2009</v>
      </c>
      <c r="C111" s="7" t="s">
        <v>134</v>
      </c>
      <c r="D111" s="7" t="s">
        <v>76</v>
      </c>
      <c r="E111" s="7" t="s">
        <v>9</v>
      </c>
      <c r="F111" s="8">
        <v>20.300487089077134</v>
      </c>
      <c r="G111" s="8">
        <v>22.552014159926518</v>
      </c>
      <c r="H111" s="8">
        <v>24.985013201466963</v>
      </c>
      <c r="I111" s="8">
        <v>3.1923746429178936</v>
      </c>
      <c r="J111" s="8">
        <v>3.6027380204608837</v>
      </c>
      <c r="K111" s="8">
        <v>4.0658515042616328</v>
      </c>
    </row>
    <row r="112" spans="1:11" x14ac:dyDescent="0.25">
      <c r="A112" t="str">
        <f t="shared" ref="A112:A141" si="4">B112&amp;C112&amp;D112&amp;E112</f>
        <v>2010Lower limb amputation with concurrent diabetes, 15+ yearsTMaori</v>
      </c>
      <c r="B112" s="7">
        <v>2010</v>
      </c>
      <c r="C112" s="7" t="s">
        <v>134</v>
      </c>
      <c r="D112" s="7" t="s">
        <v>76</v>
      </c>
      <c r="E112" s="7" t="s">
        <v>9</v>
      </c>
      <c r="F112" s="8">
        <v>20.840893699323235</v>
      </c>
      <c r="G112" s="8">
        <v>23.074408004085125</v>
      </c>
      <c r="H112" s="8">
        <v>25.482078441593043</v>
      </c>
      <c r="I112" s="8">
        <v>3.2873138211866442</v>
      </c>
      <c r="J112" s="8">
        <v>3.6996518734130777</v>
      </c>
      <c r="K112" s="8">
        <v>4.1637107769370338</v>
      </c>
    </row>
    <row r="113" spans="1:11" x14ac:dyDescent="0.25">
      <c r="A113" t="str">
        <f t="shared" si="4"/>
        <v>2011Lower limb amputation with concurrent diabetes, 15+ yearsTMaori</v>
      </c>
      <c r="B113" s="7">
        <v>2011</v>
      </c>
      <c r="C113" s="7" t="s">
        <v>134</v>
      </c>
      <c r="D113" s="7" t="s">
        <v>76</v>
      </c>
      <c r="E113" s="7" t="s">
        <v>9</v>
      </c>
      <c r="F113" s="8">
        <v>20.152803292017186</v>
      </c>
      <c r="G113" s="8">
        <v>22.306624362655359</v>
      </c>
      <c r="H113" s="8">
        <v>24.627940562895557</v>
      </c>
      <c r="I113" s="8">
        <v>3.1095484181279334</v>
      </c>
      <c r="J113" s="8">
        <v>3.4979129469365424</v>
      </c>
      <c r="K113" s="8">
        <v>3.9347819487282525</v>
      </c>
    </row>
    <row r="114" spans="1:11" x14ac:dyDescent="0.25">
      <c r="A114" t="str">
        <f t="shared" si="4"/>
        <v>2012Lower limb amputation with concurrent diabetes, 15+ yearsTMaori</v>
      </c>
      <c r="B114" s="7">
        <v>2012</v>
      </c>
      <c r="C114" s="7" t="s">
        <v>134</v>
      </c>
      <c r="D114" s="7" t="s">
        <v>76</v>
      </c>
      <c r="E114" s="7" t="s">
        <v>9</v>
      </c>
      <c r="F114" s="8">
        <v>19.940428232607047</v>
      </c>
      <c r="G114" s="8">
        <v>22.051311483333322</v>
      </c>
      <c r="H114" s="8">
        <v>24.32484416657524</v>
      </c>
      <c r="I114" s="8">
        <v>2.9705262877718805</v>
      </c>
      <c r="J114" s="8">
        <v>3.3392027928284249</v>
      </c>
      <c r="K114" s="8">
        <v>3.7536362958756038</v>
      </c>
    </row>
    <row r="115" spans="1:11" x14ac:dyDescent="0.25">
      <c r="A115" t="str">
        <f t="shared" si="4"/>
        <v>2013Lower limb amputation with concurrent diabetes, 15+ yearsTMaori</v>
      </c>
      <c r="B115" s="7">
        <v>2013</v>
      </c>
      <c r="C115" s="7" t="s">
        <v>134</v>
      </c>
      <c r="D115" s="7" t="s">
        <v>76</v>
      </c>
      <c r="E115" s="7" t="s">
        <v>9</v>
      </c>
      <c r="F115" s="8">
        <v>18.538607848581453</v>
      </c>
      <c r="G115" s="8">
        <v>20.539267772684109</v>
      </c>
      <c r="H115" s="8">
        <v>22.696979778380367</v>
      </c>
      <c r="I115" s="8">
        <v>2.7356108587162811</v>
      </c>
      <c r="J115" s="8">
        <v>3.080699375682117</v>
      </c>
      <c r="K115" s="8">
        <v>3.4693196998720124</v>
      </c>
    </row>
    <row r="116" spans="1:11" x14ac:dyDescent="0.25">
      <c r="A116" t="str">
        <f t="shared" si="4"/>
        <v>2014Lower limb amputation with concurrent diabetes, 15+ yearsTMaori</v>
      </c>
      <c r="B116" s="7">
        <v>2014</v>
      </c>
      <c r="C116" s="7" t="s">
        <v>134</v>
      </c>
      <c r="D116" s="7" t="s">
        <v>76</v>
      </c>
      <c r="E116" s="7" t="s">
        <v>9</v>
      </c>
      <c r="F116" s="8">
        <v>18.949682874200278</v>
      </c>
      <c r="G116" s="8">
        <v>20.929113016668783</v>
      </c>
      <c r="H116" s="8">
        <v>23.059110511979799</v>
      </c>
      <c r="I116" s="8">
        <v>2.8254942680345447</v>
      </c>
      <c r="J116" s="8">
        <v>3.1752186750661346</v>
      </c>
      <c r="K116" s="8">
        <v>3.5682300787330687</v>
      </c>
    </row>
    <row r="117" spans="1:11" x14ac:dyDescent="0.25">
      <c r="A117" t="str">
        <f t="shared" si="4"/>
        <v>1996Lower limb amputation with concurrent diabetes, 15+ yearsTnonMaori</v>
      </c>
      <c r="B117" s="7">
        <v>1996</v>
      </c>
      <c r="C117" s="7" t="s">
        <v>134</v>
      </c>
      <c r="D117" s="7" t="s">
        <v>76</v>
      </c>
      <c r="E117" s="7" t="s">
        <v>74</v>
      </c>
      <c r="F117" s="8">
        <v>6.211085805504549</v>
      </c>
      <c r="G117" s="8">
        <v>6.5954813287973915</v>
      </c>
      <c r="H117" s="8">
        <v>6.9974392850567089</v>
      </c>
      <c r="I117" s="8"/>
      <c r="J117" s="8"/>
      <c r="K117" s="8"/>
    </row>
    <row r="118" spans="1:11" x14ac:dyDescent="0.25">
      <c r="A118" t="str">
        <f t="shared" si="4"/>
        <v>1997Lower limb amputation with concurrent diabetes, 15+ yearsTnonMaori</v>
      </c>
      <c r="B118" s="7">
        <v>1997</v>
      </c>
      <c r="C118" s="7" t="s">
        <v>134</v>
      </c>
      <c r="D118" s="7" t="s">
        <v>76</v>
      </c>
      <c r="E118" s="7" t="s">
        <v>74</v>
      </c>
      <c r="F118" s="8">
        <v>6.2250994951942671</v>
      </c>
      <c r="G118" s="8">
        <v>6.6069215845809044</v>
      </c>
      <c r="H118" s="8">
        <v>7.0060358365282829</v>
      </c>
      <c r="I118" s="8"/>
      <c r="J118" s="8"/>
      <c r="K118" s="8"/>
    </row>
    <row r="119" spans="1:11" x14ac:dyDescent="0.25">
      <c r="A119" t="str">
        <f t="shared" si="4"/>
        <v>1998Lower limb amputation with concurrent diabetes, 15+ yearsTnonMaori</v>
      </c>
      <c r="B119" s="7">
        <v>1998</v>
      </c>
      <c r="C119" s="7" t="s">
        <v>134</v>
      </c>
      <c r="D119" s="7" t="s">
        <v>76</v>
      </c>
      <c r="E119" s="7" t="s">
        <v>74</v>
      </c>
      <c r="F119" s="8">
        <v>6.2994671501536477</v>
      </c>
      <c r="G119" s="8">
        <v>6.6801887354941725</v>
      </c>
      <c r="H119" s="8">
        <v>7.0779049415597033</v>
      </c>
      <c r="I119" s="8"/>
      <c r="J119" s="8"/>
      <c r="K119" s="8"/>
    </row>
    <row r="120" spans="1:11" x14ac:dyDescent="0.25">
      <c r="A120" t="str">
        <f t="shared" si="4"/>
        <v>1999Lower limb amputation with concurrent diabetes, 15+ yearsTnonMaori</v>
      </c>
      <c r="B120" s="7">
        <v>1999</v>
      </c>
      <c r="C120" s="7" t="s">
        <v>134</v>
      </c>
      <c r="D120" s="7" t="s">
        <v>76</v>
      </c>
      <c r="E120" s="7" t="s">
        <v>74</v>
      </c>
      <c r="F120" s="8">
        <v>6.4285572161292652</v>
      </c>
      <c r="G120" s="8">
        <v>6.8068898628800492</v>
      </c>
      <c r="H120" s="8">
        <v>7.2016760044870107</v>
      </c>
      <c r="I120" s="8"/>
      <c r="J120" s="8"/>
      <c r="K120" s="8"/>
    </row>
    <row r="121" spans="1:11" x14ac:dyDescent="0.25">
      <c r="A121" t="str">
        <f t="shared" si="4"/>
        <v>2000Lower limb amputation with concurrent diabetes, 15+ yearsTnonMaori</v>
      </c>
      <c r="B121" s="7">
        <v>2000</v>
      </c>
      <c r="C121" s="7" t="s">
        <v>134</v>
      </c>
      <c r="D121" s="7" t="s">
        <v>76</v>
      </c>
      <c r="E121" s="7" t="s">
        <v>74</v>
      </c>
      <c r="F121" s="8">
        <v>6.7062214555166628</v>
      </c>
      <c r="G121" s="8">
        <v>7.0904178506490849</v>
      </c>
      <c r="H121" s="8">
        <v>7.490887461768593</v>
      </c>
      <c r="I121" s="8"/>
      <c r="J121" s="8"/>
      <c r="K121" s="8"/>
    </row>
    <row r="122" spans="1:11" x14ac:dyDescent="0.25">
      <c r="A122" t="str">
        <f t="shared" si="4"/>
        <v>2001Lower limb amputation with concurrent diabetes, 15+ yearsTnonMaori</v>
      </c>
      <c r="B122" s="7">
        <v>2001</v>
      </c>
      <c r="C122" s="7" t="s">
        <v>134</v>
      </c>
      <c r="D122" s="7" t="s">
        <v>76</v>
      </c>
      <c r="E122" s="7" t="s">
        <v>74</v>
      </c>
      <c r="F122" s="8">
        <v>6.4575374957835141</v>
      </c>
      <c r="G122" s="8">
        <v>6.827942226981139</v>
      </c>
      <c r="H122" s="8">
        <v>7.2140549569785115</v>
      </c>
      <c r="I122" s="8"/>
      <c r="J122" s="8"/>
      <c r="K122" s="8"/>
    </row>
    <row r="123" spans="1:11" x14ac:dyDescent="0.25">
      <c r="A123" t="str">
        <f t="shared" si="4"/>
        <v>2002Lower limb amputation with concurrent diabetes, 15+ yearsTnonMaori</v>
      </c>
      <c r="B123" s="7">
        <v>2002</v>
      </c>
      <c r="C123" s="7" t="s">
        <v>134</v>
      </c>
      <c r="D123" s="7" t="s">
        <v>76</v>
      </c>
      <c r="E123" s="7" t="s">
        <v>74</v>
      </c>
      <c r="F123" s="8">
        <v>6.1822006810066279</v>
      </c>
      <c r="G123" s="8">
        <v>6.5399085683956253</v>
      </c>
      <c r="H123" s="8">
        <v>6.9129159797511059</v>
      </c>
      <c r="I123" s="8"/>
      <c r="J123" s="8"/>
      <c r="K123" s="8"/>
    </row>
    <row r="124" spans="1:11" x14ac:dyDescent="0.25">
      <c r="A124" t="str">
        <f t="shared" si="4"/>
        <v>2003Lower limb amputation with concurrent diabetes, 15+ yearsTnonMaori</v>
      </c>
      <c r="B124" s="7">
        <v>2003</v>
      </c>
      <c r="C124" s="7" t="s">
        <v>134</v>
      </c>
      <c r="D124" s="7" t="s">
        <v>76</v>
      </c>
      <c r="E124" s="7" t="s">
        <v>74</v>
      </c>
      <c r="F124" s="8">
        <v>5.8615866036664777</v>
      </c>
      <c r="G124" s="8">
        <v>6.2053667310572855</v>
      </c>
      <c r="H124" s="8">
        <v>6.5640472931243554</v>
      </c>
      <c r="I124" s="8"/>
      <c r="J124" s="8"/>
      <c r="K124" s="8"/>
    </row>
    <row r="125" spans="1:11" x14ac:dyDescent="0.25">
      <c r="A125" t="str">
        <f t="shared" si="4"/>
        <v>2004Lower limb amputation with concurrent diabetes, 15+ yearsTnonMaori</v>
      </c>
      <c r="B125" s="7">
        <v>2004</v>
      </c>
      <c r="C125" s="7" t="s">
        <v>134</v>
      </c>
      <c r="D125" s="7" t="s">
        <v>76</v>
      </c>
      <c r="E125" s="7" t="s">
        <v>74</v>
      </c>
      <c r="F125" s="8">
        <v>5.6811588209703725</v>
      </c>
      <c r="G125" s="8">
        <v>6.0187261574379551</v>
      </c>
      <c r="H125" s="8">
        <v>6.3711128014453289</v>
      </c>
      <c r="I125" s="8"/>
      <c r="J125" s="8"/>
      <c r="K125" s="8"/>
    </row>
    <row r="126" spans="1:11" x14ac:dyDescent="0.25">
      <c r="A126" t="str">
        <f t="shared" si="4"/>
        <v>2005Lower limb amputation with concurrent diabetes, 15+ yearsTnonMaori</v>
      </c>
      <c r="B126" s="7">
        <v>2005</v>
      </c>
      <c r="C126" s="7" t="s">
        <v>134</v>
      </c>
      <c r="D126" s="7" t="s">
        <v>76</v>
      </c>
      <c r="E126" s="7" t="s">
        <v>74</v>
      </c>
      <c r="F126" s="8">
        <v>5.649086477471954</v>
      </c>
      <c r="G126" s="8">
        <v>5.9846005725818081</v>
      </c>
      <c r="H126" s="8">
        <v>6.3348374879709599</v>
      </c>
      <c r="I126" s="8"/>
      <c r="J126" s="8"/>
      <c r="K126" s="8"/>
    </row>
    <row r="127" spans="1:11" x14ac:dyDescent="0.25">
      <c r="A127" t="str">
        <f t="shared" si="4"/>
        <v>2006Lower limb amputation with concurrent diabetes, 15+ yearsTnonMaori</v>
      </c>
      <c r="B127" s="7">
        <v>2006</v>
      </c>
      <c r="C127" s="7" t="s">
        <v>134</v>
      </c>
      <c r="D127" s="7" t="s">
        <v>76</v>
      </c>
      <c r="E127" s="7" t="s">
        <v>74</v>
      </c>
      <c r="F127" s="8">
        <v>5.611824742745104</v>
      </c>
      <c r="G127" s="8">
        <v>5.9432375337583077</v>
      </c>
      <c r="H127" s="8">
        <v>6.2891123670567373</v>
      </c>
      <c r="I127" s="8"/>
      <c r="J127" s="8"/>
      <c r="K127" s="8"/>
    </row>
    <row r="128" spans="1:11" x14ac:dyDescent="0.25">
      <c r="A128" t="str">
        <f t="shared" si="4"/>
        <v>2007Lower limb amputation with concurrent diabetes, 15+ yearsTnonMaori</v>
      </c>
      <c r="B128" s="7">
        <v>2007</v>
      </c>
      <c r="C128" s="7" t="s">
        <v>134</v>
      </c>
      <c r="D128" s="7" t="s">
        <v>76</v>
      </c>
      <c r="E128" s="7" t="s">
        <v>74</v>
      </c>
      <c r="F128" s="8">
        <v>5.8771135189034371</v>
      </c>
      <c r="G128" s="8">
        <v>6.2123040186480596</v>
      </c>
      <c r="H128" s="8">
        <v>6.5616296630173636</v>
      </c>
      <c r="I128" s="8"/>
      <c r="J128" s="8"/>
      <c r="K128" s="8"/>
    </row>
    <row r="129" spans="1:11" x14ac:dyDescent="0.25">
      <c r="A129" t="str">
        <f t="shared" si="4"/>
        <v>2008Lower limb amputation with concurrent diabetes, 15+ yearsTnonMaori</v>
      </c>
      <c r="B129" s="7">
        <v>2008</v>
      </c>
      <c r="C129" s="7" t="s">
        <v>134</v>
      </c>
      <c r="D129" s="7" t="s">
        <v>76</v>
      </c>
      <c r="E129" s="7" t="s">
        <v>74</v>
      </c>
      <c r="F129" s="8">
        <v>6.0593119046035167</v>
      </c>
      <c r="G129" s="8">
        <v>6.3954684380205631</v>
      </c>
      <c r="H129" s="8">
        <v>6.7454212080050295</v>
      </c>
      <c r="I129" s="8"/>
      <c r="J129" s="8"/>
      <c r="K129" s="8"/>
    </row>
    <row r="130" spans="1:11" x14ac:dyDescent="0.25">
      <c r="A130" t="str">
        <f t="shared" si="4"/>
        <v>2009Lower limb amputation with concurrent diabetes, 15+ yearsTnonMaori</v>
      </c>
      <c r="B130" s="7">
        <v>2009</v>
      </c>
      <c r="C130" s="7" t="s">
        <v>134</v>
      </c>
      <c r="D130" s="7" t="s">
        <v>76</v>
      </c>
      <c r="E130" s="7" t="s">
        <v>74</v>
      </c>
      <c r="F130" s="8">
        <v>5.9318599676063499</v>
      </c>
      <c r="G130" s="8">
        <v>6.2596875020741951</v>
      </c>
      <c r="H130" s="8">
        <v>6.6009189245812285</v>
      </c>
      <c r="I130" s="8"/>
      <c r="J130" s="8"/>
      <c r="K130" s="8"/>
    </row>
    <row r="131" spans="1:11" x14ac:dyDescent="0.25">
      <c r="A131" t="str">
        <f t="shared" si="4"/>
        <v>2010Lower limb amputation with concurrent diabetes, 15+ yearsTnonMaori</v>
      </c>
      <c r="B131" s="7">
        <v>2010</v>
      </c>
      <c r="C131" s="7" t="s">
        <v>134</v>
      </c>
      <c r="D131" s="7" t="s">
        <v>76</v>
      </c>
      <c r="E131" s="7" t="s">
        <v>74</v>
      </c>
      <c r="F131" s="8">
        <v>5.9125000088459254</v>
      </c>
      <c r="G131" s="8">
        <v>6.2369133079535004</v>
      </c>
      <c r="H131" s="8">
        <v>6.5744974343043898</v>
      </c>
      <c r="I131" s="8"/>
      <c r="J131" s="8"/>
      <c r="K131" s="8"/>
    </row>
    <row r="132" spans="1:11" x14ac:dyDescent="0.25">
      <c r="A132" t="str">
        <f t="shared" si="4"/>
        <v>2011Lower limb amputation with concurrent diabetes, 15+ yearsTnonMaori</v>
      </c>
      <c r="B132" s="7">
        <v>2011</v>
      </c>
      <c r="C132" s="7" t="s">
        <v>134</v>
      </c>
      <c r="D132" s="7" t="s">
        <v>76</v>
      </c>
      <c r="E132" s="7" t="s">
        <v>74</v>
      </c>
      <c r="F132" s="8">
        <v>6.0528502983925243</v>
      </c>
      <c r="G132" s="8">
        <v>6.3771239310547765</v>
      </c>
      <c r="H132" s="8">
        <v>6.7142573437257882</v>
      </c>
      <c r="I132" s="8"/>
      <c r="J132" s="8"/>
      <c r="K132" s="8"/>
    </row>
    <row r="133" spans="1:11" x14ac:dyDescent="0.25">
      <c r="A133" t="str">
        <f t="shared" si="4"/>
        <v>2012Lower limb amputation with concurrent diabetes, 15+ yearsTnonMaori</v>
      </c>
      <c r="B133" s="7">
        <v>2012</v>
      </c>
      <c r="C133" s="7" t="s">
        <v>134</v>
      </c>
      <c r="D133" s="7" t="s">
        <v>76</v>
      </c>
      <c r="E133" s="7" t="s">
        <v>74</v>
      </c>
      <c r="F133" s="8">
        <v>6.2755947358061563</v>
      </c>
      <c r="G133" s="8">
        <v>6.6037652851431243</v>
      </c>
      <c r="H133" s="8">
        <v>6.9446443792587873</v>
      </c>
      <c r="I133" s="8"/>
      <c r="J133" s="8"/>
      <c r="K133" s="8"/>
    </row>
    <row r="134" spans="1:11" x14ac:dyDescent="0.25">
      <c r="A134" t="str">
        <f t="shared" si="4"/>
        <v>2013Lower limb amputation with concurrent diabetes, 15+ yearsTnonMaori</v>
      </c>
      <c r="B134" s="7">
        <v>2013</v>
      </c>
      <c r="C134" s="7" t="s">
        <v>134</v>
      </c>
      <c r="D134" s="7" t="s">
        <v>76</v>
      </c>
      <c r="E134" s="7" t="s">
        <v>74</v>
      </c>
      <c r="F134" s="8">
        <v>6.3406131049569829</v>
      </c>
      <c r="G134" s="8">
        <v>6.6670795387610262</v>
      </c>
      <c r="H134" s="8">
        <v>7.005997176606015</v>
      </c>
      <c r="I134" s="8"/>
      <c r="J134" s="8"/>
      <c r="K134" s="8"/>
    </row>
    <row r="135" spans="1:11" x14ac:dyDescent="0.25">
      <c r="A135" t="str">
        <f t="shared" si="4"/>
        <v>2014Lower limb amputation with concurrent diabetes, 15+ yearsTnonMaori</v>
      </c>
      <c r="B135" s="7">
        <v>2014</v>
      </c>
      <c r="C135" s="7" t="s">
        <v>134</v>
      </c>
      <c r="D135" s="7" t="s">
        <v>76</v>
      </c>
      <c r="E135" s="7" t="s">
        <v>74</v>
      </c>
      <c r="F135" s="8">
        <v>6.2682237433289076</v>
      </c>
      <c r="G135" s="8">
        <v>6.5913926436052037</v>
      </c>
      <c r="H135" s="8">
        <v>6.9269031150787361</v>
      </c>
      <c r="I135" s="8"/>
      <c r="J135" s="8"/>
      <c r="K135" s="8"/>
    </row>
    <row r="136" spans="1:11" x14ac:dyDescent="0.25">
      <c r="A136" t="str">
        <f t="shared" si="4"/>
        <v>1996Lower limb amputation with concurrent diabetes, 15+ yearsFMaori</v>
      </c>
      <c r="B136" s="7">
        <v>1996</v>
      </c>
      <c r="C136" s="7" t="s">
        <v>134</v>
      </c>
      <c r="D136" s="7" t="s">
        <v>73</v>
      </c>
      <c r="E136" s="7" t="s">
        <v>9</v>
      </c>
      <c r="F136" s="8">
        <v>15.049379905163423</v>
      </c>
      <c r="G136" s="8">
        <v>18.691686384474345</v>
      </c>
      <c r="H136" s="8">
        <v>22.949248908532216</v>
      </c>
      <c r="I136" s="8">
        <v>3.5464392007582419</v>
      </c>
      <c r="J136" s="8">
        <v>4.5046100330249903</v>
      </c>
      <c r="K136" s="8">
        <v>5.7216578096957083</v>
      </c>
    </row>
    <row r="137" spans="1:11" x14ac:dyDescent="0.25">
      <c r="A137" t="str">
        <f t="shared" si="4"/>
        <v>1997Lower limb amputation with concurrent diabetes, 15+ yearsFMaori</v>
      </c>
      <c r="B137" s="7">
        <v>1997</v>
      </c>
      <c r="C137" s="7" t="s">
        <v>134</v>
      </c>
      <c r="D137" s="7" t="s">
        <v>73</v>
      </c>
      <c r="E137" s="7" t="s">
        <v>9</v>
      </c>
      <c r="F137" s="8">
        <v>16.425470492238503</v>
      </c>
      <c r="G137" s="8">
        <v>20.123521522265914</v>
      </c>
      <c r="H137" s="8">
        <v>24.405622361116745</v>
      </c>
      <c r="I137" s="8">
        <v>4.302158160183291</v>
      </c>
      <c r="J137" s="8">
        <v>5.4318073568268899</v>
      </c>
      <c r="K137" s="8">
        <v>6.8580768217088748</v>
      </c>
    </row>
    <row r="138" spans="1:11" x14ac:dyDescent="0.25">
      <c r="A138" t="str">
        <f t="shared" si="4"/>
        <v>1998Lower limb amputation with concurrent diabetes, 15+ yearsFMaori</v>
      </c>
      <c r="B138" s="7">
        <v>1998</v>
      </c>
      <c r="C138" s="7" t="s">
        <v>134</v>
      </c>
      <c r="D138" s="7" t="s">
        <v>73</v>
      </c>
      <c r="E138" s="7" t="s">
        <v>9</v>
      </c>
      <c r="F138" s="8">
        <v>15.263177248681044</v>
      </c>
      <c r="G138" s="8">
        <v>18.759130438439335</v>
      </c>
      <c r="H138" s="8">
        <v>22.816128895612906</v>
      </c>
      <c r="I138" s="8">
        <v>4.0144530906067022</v>
      </c>
      <c r="J138" s="8">
        <v>5.0662212979213797</v>
      </c>
      <c r="K138" s="8">
        <v>6.3935479280026186</v>
      </c>
    </row>
    <row r="139" spans="1:11" x14ac:dyDescent="0.25">
      <c r="A139" t="str">
        <f t="shared" si="4"/>
        <v>1999Lower limb amputation with concurrent diabetes, 15+ yearsFMaori</v>
      </c>
      <c r="B139" s="7">
        <v>1999</v>
      </c>
      <c r="C139" s="7" t="s">
        <v>134</v>
      </c>
      <c r="D139" s="7" t="s">
        <v>73</v>
      </c>
      <c r="E139" s="7" t="s">
        <v>9</v>
      </c>
      <c r="F139" s="8">
        <v>15.841465676134572</v>
      </c>
      <c r="G139" s="8">
        <v>19.311338991008242</v>
      </c>
      <c r="H139" s="8">
        <v>23.315350281224902</v>
      </c>
      <c r="I139" s="8">
        <v>4.2323210543973229</v>
      </c>
      <c r="J139" s="8">
        <v>5.3112368134480032</v>
      </c>
      <c r="K139" s="8">
        <v>6.6651929581798379</v>
      </c>
    </row>
    <row r="140" spans="1:11" x14ac:dyDescent="0.25">
      <c r="A140" t="str">
        <f t="shared" si="4"/>
        <v>2000Lower limb amputation with concurrent diabetes, 15+ yearsFMaori</v>
      </c>
      <c r="B140" s="7">
        <v>2000</v>
      </c>
      <c r="C140" s="7" t="s">
        <v>134</v>
      </c>
      <c r="D140" s="7" t="s">
        <v>73</v>
      </c>
      <c r="E140" s="7" t="s">
        <v>9</v>
      </c>
      <c r="F140" s="8">
        <v>14.668332102763415</v>
      </c>
      <c r="G140" s="8">
        <v>17.934118450116298</v>
      </c>
      <c r="H140" s="8">
        <v>21.710343830284863</v>
      </c>
      <c r="I140" s="8">
        <v>3.8075050313873122</v>
      </c>
      <c r="J140" s="8">
        <v>4.7817289469284594</v>
      </c>
      <c r="K140" s="8">
        <v>6.0052269224611967</v>
      </c>
    </row>
    <row r="141" spans="1:11" x14ac:dyDescent="0.25">
      <c r="A141" t="str">
        <f t="shared" si="4"/>
        <v>2001Lower limb amputation with concurrent diabetes, 15+ yearsFMaori</v>
      </c>
      <c r="B141" s="7">
        <v>2001</v>
      </c>
      <c r="C141" s="7" t="s">
        <v>134</v>
      </c>
      <c r="D141" s="7" t="s">
        <v>73</v>
      </c>
      <c r="E141" s="7" t="s">
        <v>9</v>
      </c>
      <c r="F141" s="8">
        <v>14.976697015414839</v>
      </c>
      <c r="G141" s="8">
        <v>18.205593942151456</v>
      </c>
      <c r="H141" s="8">
        <v>21.924231229548163</v>
      </c>
      <c r="I141" s="8">
        <v>4.2311893012015496</v>
      </c>
      <c r="J141" s="8">
        <v>5.3015472208415018</v>
      </c>
      <c r="K141" s="8">
        <v>6.6426720560176209</v>
      </c>
    </row>
    <row r="142" spans="1:11" x14ac:dyDescent="0.25">
      <c r="A142" t="str">
        <f t="shared" ref="A142:A173" si="5">B142&amp;C142&amp;D142&amp;E142</f>
        <v>2002Lower limb amputation with concurrent diabetes, 15+ yearsFMaori</v>
      </c>
      <c r="B142" s="7">
        <v>2002</v>
      </c>
      <c r="C142" s="7" t="s">
        <v>134</v>
      </c>
      <c r="D142" s="7" t="s">
        <v>73</v>
      </c>
      <c r="E142" s="7" t="s">
        <v>9</v>
      </c>
      <c r="F142" s="8">
        <v>15.588820775073158</v>
      </c>
      <c r="G142" s="8">
        <v>18.802113651332089</v>
      </c>
      <c r="H142" s="8">
        <v>22.482719116756087</v>
      </c>
      <c r="I142" s="8">
        <v>4.4269781013475775</v>
      </c>
      <c r="J142" s="8">
        <v>5.5048194058383046</v>
      </c>
      <c r="K142" s="8">
        <v>6.8450839369794281</v>
      </c>
    </row>
    <row r="143" spans="1:11" x14ac:dyDescent="0.25">
      <c r="A143" t="str">
        <f t="shared" si="5"/>
        <v>2003Lower limb amputation with concurrent diabetes, 15+ yearsFMaori</v>
      </c>
      <c r="B143" s="7">
        <v>2003</v>
      </c>
      <c r="C143" s="7" t="s">
        <v>134</v>
      </c>
      <c r="D143" s="7" t="s">
        <v>73</v>
      </c>
      <c r="E143" s="7" t="s">
        <v>9</v>
      </c>
      <c r="F143" s="8">
        <v>15.911643242191815</v>
      </c>
      <c r="G143" s="8">
        <v>19.101000165133645</v>
      </c>
      <c r="H143" s="8">
        <v>22.742174189425921</v>
      </c>
      <c r="I143" s="8">
        <v>4.5026358899043197</v>
      </c>
      <c r="J143" s="8">
        <v>5.576685810180388</v>
      </c>
      <c r="K143" s="8">
        <v>6.9069374885936323</v>
      </c>
    </row>
    <row r="144" spans="1:11" x14ac:dyDescent="0.25">
      <c r="A144" t="str">
        <f t="shared" si="5"/>
        <v>2004Lower limb amputation with concurrent diabetes, 15+ yearsFMaori</v>
      </c>
      <c r="B144" s="7">
        <v>2004</v>
      </c>
      <c r="C144" s="7" t="s">
        <v>134</v>
      </c>
      <c r="D144" s="7" t="s">
        <v>73</v>
      </c>
      <c r="E144" s="7" t="s">
        <v>9</v>
      </c>
      <c r="F144" s="8">
        <v>13.724168219023342</v>
      </c>
      <c r="G144" s="8">
        <v>16.637842307934473</v>
      </c>
      <c r="H144" s="8">
        <v>19.987130974399946</v>
      </c>
      <c r="I144" s="8">
        <v>3.9809848192958026</v>
      </c>
      <c r="J144" s="8">
        <v>4.967484055607656</v>
      </c>
      <c r="K144" s="8">
        <v>6.1984405775958749</v>
      </c>
    </row>
    <row r="145" spans="1:11" x14ac:dyDescent="0.25">
      <c r="A145" t="str">
        <f t="shared" si="5"/>
        <v>2005Lower limb amputation with concurrent diabetes, 15+ yearsFMaori</v>
      </c>
      <c r="B145" s="7">
        <v>2005</v>
      </c>
      <c r="C145" s="7" t="s">
        <v>134</v>
      </c>
      <c r="D145" s="7" t="s">
        <v>73</v>
      </c>
      <c r="E145" s="7" t="s">
        <v>9</v>
      </c>
      <c r="F145" s="8">
        <v>13.859687491017084</v>
      </c>
      <c r="G145" s="8">
        <v>16.744285261733424</v>
      </c>
      <c r="H145" s="8">
        <v>20.052207463956371</v>
      </c>
      <c r="I145" s="8">
        <v>3.772053439799226</v>
      </c>
      <c r="J145" s="8">
        <v>4.6920989703727924</v>
      </c>
      <c r="K145" s="8">
        <v>5.8365537761165038</v>
      </c>
    </row>
    <row r="146" spans="1:11" x14ac:dyDescent="0.25">
      <c r="A146" t="str">
        <f t="shared" si="5"/>
        <v>2006Lower limb amputation with concurrent diabetes, 15+ yearsFMaori</v>
      </c>
      <c r="B146" s="7">
        <v>2006</v>
      </c>
      <c r="C146" s="7" t="s">
        <v>134</v>
      </c>
      <c r="D146" s="7" t="s">
        <v>73</v>
      </c>
      <c r="E146" s="7" t="s">
        <v>9</v>
      </c>
      <c r="F146" s="8">
        <v>14.817023848101817</v>
      </c>
      <c r="G146" s="8">
        <v>17.696636403533301</v>
      </c>
      <c r="H146" s="8">
        <v>20.972514500634645</v>
      </c>
      <c r="I146" s="8">
        <v>4.05093180811203</v>
      </c>
      <c r="J146" s="8">
        <v>5.0009427616203999</v>
      </c>
      <c r="K146" s="8">
        <v>6.1737471005860556</v>
      </c>
    </row>
    <row r="147" spans="1:11" x14ac:dyDescent="0.25">
      <c r="A147" t="str">
        <f t="shared" si="5"/>
        <v>2007Lower limb amputation with concurrent diabetes, 15+ yearsFMaori</v>
      </c>
      <c r="B147" s="7">
        <v>2007</v>
      </c>
      <c r="C147" s="7" t="s">
        <v>134</v>
      </c>
      <c r="D147" s="7" t="s">
        <v>73</v>
      </c>
      <c r="E147" s="7" t="s">
        <v>9</v>
      </c>
      <c r="F147" s="8">
        <v>15.525787256882598</v>
      </c>
      <c r="G147" s="8">
        <v>18.398511670421044</v>
      </c>
      <c r="H147" s="8">
        <v>21.648679585964562</v>
      </c>
      <c r="I147" s="8">
        <v>4.128567782122051</v>
      </c>
      <c r="J147" s="8">
        <v>5.0692701765158246</v>
      </c>
      <c r="K147" s="8">
        <v>6.2243134856089171</v>
      </c>
    </row>
    <row r="148" spans="1:11" x14ac:dyDescent="0.25">
      <c r="A148" t="str">
        <f t="shared" si="5"/>
        <v>2008Lower limb amputation with concurrent diabetes, 15+ yearsFMaori</v>
      </c>
      <c r="B148" s="7">
        <v>2008</v>
      </c>
      <c r="C148" s="7" t="s">
        <v>134</v>
      </c>
      <c r="D148" s="7" t="s">
        <v>73</v>
      </c>
      <c r="E148" s="7" t="s">
        <v>9</v>
      </c>
      <c r="F148" s="8">
        <v>14.498000890491772</v>
      </c>
      <c r="G148" s="8">
        <v>17.201773891715487</v>
      </c>
      <c r="H148" s="8">
        <v>20.263441421705231</v>
      </c>
      <c r="I148" s="8">
        <v>4.1491229331465203</v>
      </c>
      <c r="J148" s="8">
        <v>5.1125093585941697</v>
      </c>
      <c r="K148" s="8">
        <v>6.2995848430769925</v>
      </c>
    </row>
    <row r="149" spans="1:11" x14ac:dyDescent="0.25">
      <c r="A149" t="str">
        <f t="shared" si="5"/>
        <v>2009Lower limb amputation with concurrent diabetes, 15+ yearsFMaori</v>
      </c>
      <c r="B149" s="7">
        <v>2009</v>
      </c>
      <c r="C149" s="7" t="s">
        <v>134</v>
      </c>
      <c r="D149" s="7" t="s">
        <v>73</v>
      </c>
      <c r="E149" s="7" t="s">
        <v>9</v>
      </c>
      <c r="F149" s="8">
        <v>13.504198037566885</v>
      </c>
      <c r="G149" s="8">
        <v>16.063550122171453</v>
      </c>
      <c r="H149" s="8">
        <v>18.966864534419198</v>
      </c>
      <c r="I149" s="8">
        <v>3.9079004449816268</v>
      </c>
      <c r="J149" s="8">
        <v>4.8208802222701266</v>
      </c>
      <c r="K149" s="8">
        <v>5.9471540907139291</v>
      </c>
    </row>
    <row r="150" spans="1:11" x14ac:dyDescent="0.25">
      <c r="A150" t="str">
        <f t="shared" si="5"/>
        <v>2010Lower limb amputation with concurrent diabetes, 15+ yearsFMaori</v>
      </c>
      <c r="B150" s="7">
        <v>2010</v>
      </c>
      <c r="C150" s="7" t="s">
        <v>134</v>
      </c>
      <c r="D150" s="7" t="s">
        <v>73</v>
      </c>
      <c r="E150" s="7" t="s">
        <v>9</v>
      </c>
      <c r="F150" s="8">
        <v>13.917688579658517</v>
      </c>
      <c r="G150" s="8">
        <v>16.472951273879858</v>
      </c>
      <c r="H150" s="8">
        <v>19.361496354207063</v>
      </c>
      <c r="I150" s="8">
        <v>3.7028501660700752</v>
      </c>
      <c r="J150" s="8">
        <v>4.5362117512605744</v>
      </c>
      <c r="K150" s="8">
        <v>5.5571292732359261</v>
      </c>
    </row>
    <row r="151" spans="1:11" x14ac:dyDescent="0.25">
      <c r="A151" t="str">
        <f t="shared" si="5"/>
        <v>2011Lower limb amputation with concurrent diabetes, 15+ yearsFMaori</v>
      </c>
      <c r="B151" s="7">
        <v>2011</v>
      </c>
      <c r="C151" s="7" t="s">
        <v>134</v>
      </c>
      <c r="D151" s="7" t="s">
        <v>73</v>
      </c>
      <c r="E151" s="7" t="s">
        <v>9</v>
      </c>
      <c r="F151" s="8">
        <v>13.183099393286168</v>
      </c>
      <c r="G151" s="8">
        <v>15.622358082497474</v>
      </c>
      <c r="H151" s="8">
        <v>18.382107779343645</v>
      </c>
      <c r="I151" s="8">
        <v>3.263119643519671</v>
      </c>
      <c r="J151" s="8">
        <v>3.9840078621147397</v>
      </c>
      <c r="K151" s="8">
        <v>4.8641546677313476</v>
      </c>
    </row>
    <row r="152" spans="1:11" x14ac:dyDescent="0.25">
      <c r="A152" t="str">
        <f t="shared" si="5"/>
        <v>2012Lower limb amputation with concurrent diabetes, 15+ yearsFMaori</v>
      </c>
      <c r="B152" s="7">
        <v>2012</v>
      </c>
      <c r="C152" s="7" t="s">
        <v>134</v>
      </c>
      <c r="D152" s="7" t="s">
        <v>73</v>
      </c>
      <c r="E152" s="7" t="s">
        <v>9</v>
      </c>
      <c r="F152" s="8">
        <v>13.449674412211989</v>
      </c>
      <c r="G152" s="8">
        <v>15.890927554470855</v>
      </c>
      <c r="H152" s="8">
        <v>18.647173565279161</v>
      </c>
      <c r="I152" s="8">
        <v>3.2291320076696048</v>
      </c>
      <c r="J152" s="8">
        <v>3.9299110315120132</v>
      </c>
      <c r="K152" s="8">
        <v>4.7827715556124204</v>
      </c>
    </row>
    <row r="153" spans="1:11" x14ac:dyDescent="0.25">
      <c r="A153" t="str">
        <f t="shared" si="5"/>
        <v>2013Lower limb amputation with concurrent diabetes, 15+ yearsFMaori</v>
      </c>
      <c r="B153" s="7">
        <v>2013</v>
      </c>
      <c r="C153" s="7" t="s">
        <v>134</v>
      </c>
      <c r="D153" s="7" t="s">
        <v>73</v>
      </c>
      <c r="E153" s="7" t="s">
        <v>9</v>
      </c>
      <c r="F153" s="8">
        <v>11.914034857044362</v>
      </c>
      <c r="G153" s="8">
        <v>14.144785456499012</v>
      </c>
      <c r="H153" s="8">
        <v>16.671928280659895</v>
      </c>
      <c r="I153" s="8">
        <v>3.0667004131627222</v>
      </c>
      <c r="J153" s="8">
        <v>3.7496349186455009</v>
      </c>
      <c r="K153" s="8">
        <v>4.5846545566626329</v>
      </c>
    </row>
    <row r="154" spans="1:11" x14ac:dyDescent="0.25">
      <c r="A154" t="str">
        <f t="shared" si="5"/>
        <v>2014Lower limb amputation with concurrent diabetes, 15+ yearsFMaori</v>
      </c>
      <c r="B154" s="7">
        <v>2014</v>
      </c>
      <c r="C154" s="7" t="s">
        <v>134</v>
      </c>
      <c r="D154" s="7" t="s">
        <v>73</v>
      </c>
      <c r="E154" s="7" t="s">
        <v>9</v>
      </c>
      <c r="F154" s="8">
        <v>12.852716023362252</v>
      </c>
      <c r="G154" s="8">
        <v>15.102130974879751</v>
      </c>
      <c r="H154" s="8">
        <v>17.631959577170303</v>
      </c>
      <c r="I154" s="8">
        <v>3.4154424979067479</v>
      </c>
      <c r="J154" s="8">
        <v>4.1610723092866655</v>
      </c>
      <c r="K154" s="8">
        <v>5.0694815602148076</v>
      </c>
    </row>
    <row r="155" spans="1:11" x14ac:dyDescent="0.25">
      <c r="A155" t="str">
        <f t="shared" si="5"/>
        <v>1996Lower limb amputation with concurrent diabetes, 15+ yearsFnonMaori</v>
      </c>
      <c r="B155" s="7">
        <v>1996</v>
      </c>
      <c r="C155" s="7" t="s">
        <v>134</v>
      </c>
      <c r="D155" s="7" t="s">
        <v>73</v>
      </c>
      <c r="E155" s="7" t="s">
        <v>74</v>
      </c>
      <c r="F155" s="8">
        <v>3.7507826347750091</v>
      </c>
      <c r="G155" s="8">
        <v>4.1494571666445186</v>
      </c>
      <c r="H155" s="8">
        <v>4.5789716779705634</v>
      </c>
      <c r="I155" s="8"/>
      <c r="J155" s="8"/>
      <c r="K155" s="8"/>
    </row>
    <row r="156" spans="1:11" x14ac:dyDescent="0.25">
      <c r="A156" t="str">
        <f t="shared" si="5"/>
        <v>1997Lower limb amputation with concurrent diabetes, 15+ yearsFnonMaori</v>
      </c>
      <c r="B156" s="7">
        <v>1997</v>
      </c>
      <c r="C156" s="7" t="s">
        <v>134</v>
      </c>
      <c r="D156" s="7" t="s">
        <v>73</v>
      </c>
      <c r="E156" s="7" t="s">
        <v>74</v>
      </c>
      <c r="F156" s="8">
        <v>3.329349854456908</v>
      </c>
      <c r="G156" s="8">
        <v>3.7047561152871071</v>
      </c>
      <c r="H156" s="8">
        <v>4.1109057014211139</v>
      </c>
      <c r="I156" s="8"/>
      <c r="J156" s="8"/>
      <c r="K156" s="8"/>
    </row>
    <row r="157" spans="1:11" x14ac:dyDescent="0.25">
      <c r="A157" t="str">
        <f t="shared" si="5"/>
        <v>1998Lower limb amputation with concurrent diabetes, 15+ yearsFnonMaori</v>
      </c>
      <c r="B157" s="7">
        <v>1998</v>
      </c>
      <c r="C157" s="7" t="s">
        <v>134</v>
      </c>
      <c r="D157" s="7" t="s">
        <v>73</v>
      </c>
      <c r="E157" s="7" t="s">
        <v>74</v>
      </c>
      <c r="F157" s="8">
        <v>3.3306267186630971</v>
      </c>
      <c r="G157" s="8">
        <v>3.7027854361861419</v>
      </c>
      <c r="H157" s="8">
        <v>4.1051560474592339</v>
      </c>
      <c r="I157" s="8"/>
      <c r="J157" s="8"/>
      <c r="K157" s="8"/>
    </row>
    <row r="158" spans="1:11" x14ac:dyDescent="0.25">
      <c r="A158" t="str">
        <f t="shared" si="5"/>
        <v>1999Lower limb amputation with concurrent diabetes, 15+ yearsFnonMaori</v>
      </c>
      <c r="B158" s="7">
        <v>1999</v>
      </c>
      <c r="C158" s="7" t="s">
        <v>134</v>
      </c>
      <c r="D158" s="7" t="s">
        <v>73</v>
      </c>
      <c r="E158" s="7" t="s">
        <v>74</v>
      </c>
      <c r="F158" s="8">
        <v>3.2670009897914678</v>
      </c>
      <c r="G158" s="8">
        <v>3.6359401151370445</v>
      </c>
      <c r="H158" s="8">
        <v>4.0351374814752514</v>
      </c>
      <c r="I158" s="8"/>
      <c r="J158" s="8"/>
      <c r="K158" s="8"/>
    </row>
    <row r="159" spans="1:11" x14ac:dyDescent="0.25">
      <c r="A159" t="str">
        <f t="shared" si="5"/>
        <v>2000Lower limb amputation with concurrent diabetes, 15+ yearsFnonMaori</v>
      </c>
      <c r="B159" s="7">
        <v>2000</v>
      </c>
      <c r="C159" s="7" t="s">
        <v>134</v>
      </c>
      <c r="D159" s="7" t="s">
        <v>73</v>
      </c>
      <c r="E159" s="7" t="s">
        <v>74</v>
      </c>
      <c r="F159" s="8">
        <v>3.3814670377773925</v>
      </c>
      <c r="G159" s="8">
        <v>3.750551034816866</v>
      </c>
      <c r="H159" s="8">
        <v>4.1489270808111316</v>
      </c>
      <c r="I159" s="8"/>
      <c r="J159" s="8"/>
      <c r="K159" s="8"/>
    </row>
    <row r="160" spans="1:11" x14ac:dyDescent="0.25">
      <c r="A160" t="str">
        <f t="shared" si="5"/>
        <v>2001Lower limb amputation with concurrent diabetes, 15+ yearsFnonMaori</v>
      </c>
      <c r="B160" s="7">
        <v>2001</v>
      </c>
      <c r="C160" s="7" t="s">
        <v>134</v>
      </c>
      <c r="D160" s="7" t="s">
        <v>73</v>
      </c>
      <c r="E160" s="7" t="s">
        <v>74</v>
      </c>
      <c r="F160" s="8">
        <v>3.0916282948986114</v>
      </c>
      <c r="G160" s="8">
        <v>3.4340152381518774</v>
      </c>
      <c r="H160" s="8">
        <v>3.8039591425521491</v>
      </c>
      <c r="I160" s="8"/>
      <c r="J160" s="8"/>
      <c r="K160" s="8"/>
    </row>
    <row r="161" spans="1:11" x14ac:dyDescent="0.25">
      <c r="A161" t="str">
        <f t="shared" si="5"/>
        <v>2002Lower limb amputation with concurrent diabetes, 15+ yearsFnonMaori</v>
      </c>
      <c r="B161" s="7">
        <v>2002</v>
      </c>
      <c r="C161" s="7" t="s">
        <v>134</v>
      </c>
      <c r="D161" s="7" t="s">
        <v>73</v>
      </c>
      <c r="E161" s="7" t="s">
        <v>74</v>
      </c>
      <c r="F161" s="8">
        <v>3.077261268399496</v>
      </c>
      <c r="G161" s="8">
        <v>3.4155732032536674</v>
      </c>
      <c r="H161" s="8">
        <v>3.7809225900101442</v>
      </c>
      <c r="I161" s="8"/>
      <c r="J161" s="8"/>
      <c r="K161" s="8"/>
    </row>
    <row r="162" spans="1:11" x14ac:dyDescent="0.25">
      <c r="A162" t="str">
        <f t="shared" si="5"/>
        <v>2003Lower limb amputation with concurrent diabetes, 15+ yearsFnonMaori</v>
      </c>
      <c r="B162" s="7">
        <v>2003</v>
      </c>
      <c r="C162" s="7" t="s">
        <v>134</v>
      </c>
      <c r="D162" s="7" t="s">
        <v>73</v>
      </c>
      <c r="E162" s="7" t="s">
        <v>74</v>
      </c>
      <c r="F162" s="8">
        <v>3.0850002170190791</v>
      </c>
      <c r="G162" s="8">
        <v>3.4251526471626326</v>
      </c>
      <c r="H162" s="8">
        <v>3.7925661672774269</v>
      </c>
      <c r="I162" s="8"/>
      <c r="J162" s="8"/>
      <c r="K162" s="8"/>
    </row>
    <row r="163" spans="1:11" x14ac:dyDescent="0.25">
      <c r="A163" t="str">
        <f t="shared" si="5"/>
        <v>2004Lower limb amputation with concurrent diabetes, 15+ yearsFnonMaori</v>
      </c>
      <c r="B163" s="7">
        <v>2004</v>
      </c>
      <c r="C163" s="7" t="s">
        <v>134</v>
      </c>
      <c r="D163" s="7" t="s">
        <v>73</v>
      </c>
      <c r="E163" s="7" t="s">
        <v>74</v>
      </c>
      <c r="F163" s="8">
        <v>3.0122594303029628</v>
      </c>
      <c r="G163" s="8">
        <v>3.3493499167153784</v>
      </c>
      <c r="H163" s="8">
        <v>3.7138451005363993</v>
      </c>
      <c r="I163" s="8"/>
      <c r="J163" s="8"/>
      <c r="K163" s="8"/>
    </row>
    <row r="164" spans="1:11" x14ac:dyDescent="0.25">
      <c r="A164" t="str">
        <f t="shared" si="5"/>
        <v>2005Lower limb amputation with concurrent diabetes, 15+ yearsFnonMaori</v>
      </c>
      <c r="B164" s="7">
        <v>2005</v>
      </c>
      <c r="C164" s="7" t="s">
        <v>134</v>
      </c>
      <c r="D164" s="7" t="s">
        <v>73</v>
      </c>
      <c r="E164" s="7" t="s">
        <v>74</v>
      </c>
      <c r="F164" s="8">
        <v>3.2174331266789968</v>
      </c>
      <c r="G164" s="8">
        <v>3.5686129741639006</v>
      </c>
      <c r="H164" s="8">
        <v>3.9476639224469348</v>
      </c>
      <c r="I164" s="8"/>
      <c r="J164" s="8"/>
      <c r="K164" s="8"/>
    </row>
    <row r="165" spans="1:11" x14ac:dyDescent="0.25">
      <c r="A165" t="str">
        <f t="shared" si="5"/>
        <v>2006Lower limb amputation with concurrent diabetes, 15+ yearsFnonMaori</v>
      </c>
      <c r="B165" s="7">
        <v>2006</v>
      </c>
      <c r="C165" s="7" t="s">
        <v>134</v>
      </c>
      <c r="D165" s="7" t="s">
        <v>73</v>
      </c>
      <c r="E165" s="7" t="s">
        <v>74</v>
      </c>
      <c r="F165" s="8">
        <v>3.1926552909934007</v>
      </c>
      <c r="G165" s="8">
        <v>3.5386600581285714</v>
      </c>
      <c r="H165" s="8">
        <v>3.911937226594504</v>
      </c>
      <c r="I165" s="8"/>
      <c r="J165" s="8"/>
      <c r="K165" s="8"/>
    </row>
    <row r="166" spans="1:11" x14ac:dyDescent="0.25">
      <c r="A166" t="str">
        <f t="shared" si="5"/>
        <v>2007Lower limb amputation with concurrent diabetes, 15+ yearsFnonMaori</v>
      </c>
      <c r="B166" s="7">
        <v>2007</v>
      </c>
      <c r="C166" s="7" t="s">
        <v>134</v>
      </c>
      <c r="D166" s="7" t="s">
        <v>73</v>
      </c>
      <c r="E166" s="7" t="s">
        <v>74</v>
      </c>
      <c r="F166" s="8">
        <v>3.2749927015481406</v>
      </c>
      <c r="G166" s="8">
        <v>3.6294202182505453</v>
      </c>
      <c r="H166" s="8">
        <v>4.0117459787668333</v>
      </c>
      <c r="I166" s="8"/>
      <c r="J166" s="8"/>
      <c r="K166" s="8"/>
    </row>
    <row r="167" spans="1:11" x14ac:dyDescent="0.25">
      <c r="A167" t="str">
        <f t="shared" si="5"/>
        <v>2008Lower limb amputation with concurrent diabetes, 15+ yearsFnonMaori</v>
      </c>
      <c r="B167" s="7">
        <v>2008</v>
      </c>
      <c r="C167" s="7" t="s">
        <v>134</v>
      </c>
      <c r="D167" s="7" t="s">
        <v>73</v>
      </c>
      <c r="E167" s="7" t="s">
        <v>74</v>
      </c>
      <c r="F167" s="8">
        <v>3.0339631976033945</v>
      </c>
      <c r="G167" s="8">
        <v>3.3646439908807531</v>
      </c>
      <c r="H167" s="8">
        <v>3.7215327697155667</v>
      </c>
      <c r="I167" s="8"/>
      <c r="J167" s="8"/>
      <c r="K167" s="8"/>
    </row>
    <row r="168" spans="1:11" x14ac:dyDescent="0.25">
      <c r="A168" t="str">
        <f t="shared" si="5"/>
        <v>2009Lower limb amputation with concurrent diabetes, 15+ yearsFnonMaori</v>
      </c>
      <c r="B168" s="7">
        <v>2009</v>
      </c>
      <c r="C168" s="7" t="s">
        <v>134</v>
      </c>
      <c r="D168" s="7" t="s">
        <v>73</v>
      </c>
      <c r="E168" s="7" t="s">
        <v>74</v>
      </c>
      <c r="F168" s="8">
        <v>3.0095458371268244</v>
      </c>
      <c r="G168" s="8">
        <v>3.3320782474465238</v>
      </c>
      <c r="H168" s="8">
        <v>3.6797598126862416</v>
      </c>
      <c r="I168" s="8"/>
      <c r="J168" s="8"/>
      <c r="K168" s="8"/>
    </row>
    <row r="169" spans="1:11" x14ac:dyDescent="0.25">
      <c r="A169" t="str">
        <f t="shared" si="5"/>
        <v>2010Lower limb amputation with concurrent diabetes, 15+ yearsFnonMaori</v>
      </c>
      <c r="B169" s="7">
        <v>2010</v>
      </c>
      <c r="C169" s="7" t="s">
        <v>134</v>
      </c>
      <c r="D169" s="7" t="s">
        <v>73</v>
      </c>
      <c r="E169" s="7" t="s">
        <v>74</v>
      </c>
      <c r="F169" s="8">
        <v>3.2935714483189038</v>
      </c>
      <c r="G169" s="8">
        <v>3.6314334905777197</v>
      </c>
      <c r="H169" s="8">
        <v>3.9945491401606943</v>
      </c>
      <c r="I169" s="8"/>
      <c r="J169" s="8"/>
      <c r="K169" s="8"/>
    </row>
    <row r="170" spans="1:11" x14ac:dyDescent="0.25">
      <c r="A170" t="str">
        <f t="shared" si="5"/>
        <v>2011Lower limb amputation with concurrent diabetes, 15+ yearsFnonMaori</v>
      </c>
      <c r="B170" s="7">
        <v>2011</v>
      </c>
      <c r="C170" s="7" t="s">
        <v>134</v>
      </c>
      <c r="D170" s="7" t="s">
        <v>73</v>
      </c>
      <c r="E170" s="7" t="s">
        <v>74</v>
      </c>
      <c r="F170" s="8">
        <v>3.5721775517199625</v>
      </c>
      <c r="G170" s="8">
        <v>3.9212668807849731</v>
      </c>
      <c r="H170" s="8">
        <v>4.2952519307279475</v>
      </c>
      <c r="I170" s="8"/>
      <c r="J170" s="8"/>
      <c r="K170" s="8"/>
    </row>
    <row r="171" spans="1:11" x14ac:dyDescent="0.25">
      <c r="A171" t="str">
        <f t="shared" si="5"/>
        <v>2012Lower limb amputation with concurrent diabetes, 15+ yearsFnonMaori</v>
      </c>
      <c r="B171" s="7">
        <v>2012</v>
      </c>
      <c r="C171" s="7" t="s">
        <v>134</v>
      </c>
      <c r="D171" s="7" t="s">
        <v>73</v>
      </c>
      <c r="E171" s="7" t="s">
        <v>74</v>
      </c>
      <c r="F171" s="8">
        <v>3.6866050867766313</v>
      </c>
      <c r="G171" s="8">
        <v>4.0435845562531476</v>
      </c>
      <c r="H171" s="8">
        <v>4.4257969929153074</v>
      </c>
      <c r="I171" s="8"/>
      <c r="J171" s="8"/>
      <c r="K171" s="8"/>
    </row>
    <row r="172" spans="1:11" x14ac:dyDescent="0.25">
      <c r="A172" t="str">
        <f t="shared" si="5"/>
        <v>2013Lower limb amputation with concurrent diabetes, 15+ yearsFnonMaori</v>
      </c>
      <c r="B172" s="7">
        <v>2013</v>
      </c>
      <c r="C172" s="7" t="s">
        <v>134</v>
      </c>
      <c r="D172" s="7" t="s">
        <v>73</v>
      </c>
      <c r="E172" s="7" t="s">
        <v>74</v>
      </c>
      <c r="F172" s="8">
        <v>3.4343358248678824</v>
      </c>
      <c r="G172" s="8">
        <v>3.7723100417489719</v>
      </c>
      <c r="H172" s="8">
        <v>4.1345511353304554</v>
      </c>
      <c r="I172" s="8"/>
      <c r="J172" s="8"/>
      <c r="K172" s="8"/>
    </row>
    <row r="173" spans="1:11" x14ac:dyDescent="0.25">
      <c r="A173" t="str">
        <f t="shared" si="5"/>
        <v>2014Lower limb amputation with concurrent diabetes, 15+ yearsFnonMaori</v>
      </c>
      <c r="B173" s="7">
        <v>2014</v>
      </c>
      <c r="C173" s="7" t="s">
        <v>134</v>
      </c>
      <c r="D173" s="7" t="s">
        <v>73</v>
      </c>
      <c r="E173" s="7" t="s">
        <v>74</v>
      </c>
      <c r="F173" s="8">
        <v>3.2924890440623571</v>
      </c>
      <c r="G173" s="8">
        <v>3.6293844116034402</v>
      </c>
      <c r="H173" s="8">
        <v>3.9913994188574775</v>
      </c>
      <c r="I173" s="8"/>
      <c r="J173" s="8"/>
      <c r="K173" s="8"/>
    </row>
    <row r="174" spans="1:11" x14ac:dyDescent="0.25">
      <c r="A174" t="str">
        <f t="shared" ref="A174:A211" si="6">B174&amp;C174&amp;D174&amp;E174</f>
        <v>1996Lower limb amputation with concurrent diabetes, 15+ yearsMMaori</v>
      </c>
      <c r="B174" s="7">
        <v>1996</v>
      </c>
      <c r="C174" s="7" t="s">
        <v>134</v>
      </c>
      <c r="D174" s="7" t="s">
        <v>75</v>
      </c>
      <c r="E174" s="7" t="s">
        <v>9</v>
      </c>
      <c r="F174" s="8">
        <v>32.651050002196399</v>
      </c>
      <c r="G174" s="8">
        <v>38.155731968025584</v>
      </c>
      <c r="H174" s="8">
        <v>44.322757288153724</v>
      </c>
      <c r="I174" s="8">
        <v>3.4656936269622953</v>
      </c>
      <c r="J174" s="8">
        <v>4.1110792847444886</v>
      </c>
      <c r="K174" s="8">
        <v>4.8766494400917599</v>
      </c>
    </row>
    <row r="175" spans="1:11" x14ac:dyDescent="0.25">
      <c r="A175" t="str">
        <f t="shared" si="6"/>
        <v>1997Lower limb amputation with concurrent diabetes, 15+ yearsMMaori</v>
      </c>
      <c r="B175" s="7">
        <v>1997</v>
      </c>
      <c r="C175" s="7" t="s">
        <v>134</v>
      </c>
      <c r="D175" s="7" t="s">
        <v>75</v>
      </c>
      <c r="E175" s="7" t="s">
        <v>9</v>
      </c>
      <c r="F175" s="8">
        <v>36.711478097556288</v>
      </c>
      <c r="G175" s="8">
        <v>42.429899909875161</v>
      </c>
      <c r="H175" s="8">
        <v>48.78657474880518</v>
      </c>
      <c r="I175" s="8">
        <v>3.6911659987808312</v>
      </c>
      <c r="J175" s="8">
        <v>4.3317857491348457</v>
      </c>
      <c r="K175" s="8">
        <v>5.0835881622786649</v>
      </c>
    </row>
    <row r="176" spans="1:11" x14ac:dyDescent="0.25">
      <c r="A176" t="str">
        <f t="shared" si="6"/>
        <v>1998Lower limb amputation with concurrent diabetes, 15+ yearsMMaori</v>
      </c>
      <c r="B176" s="7">
        <v>1998</v>
      </c>
      <c r="C176" s="7" t="s">
        <v>134</v>
      </c>
      <c r="D176" s="7" t="s">
        <v>75</v>
      </c>
      <c r="E176" s="7" t="s">
        <v>9</v>
      </c>
      <c r="F176" s="8">
        <v>35.137493771031082</v>
      </c>
      <c r="G176" s="8">
        <v>40.657723875336991</v>
      </c>
      <c r="H176" s="8">
        <v>46.799116838541103</v>
      </c>
      <c r="I176" s="8">
        <v>3.4785435362451356</v>
      </c>
      <c r="J176" s="8">
        <v>4.0843094873177961</v>
      </c>
      <c r="K176" s="8">
        <v>4.7955656769502042</v>
      </c>
    </row>
    <row r="177" spans="1:11" x14ac:dyDescent="0.25">
      <c r="A177" t="str">
        <f t="shared" si="6"/>
        <v>1999Lower limb amputation with concurrent diabetes, 15+ yearsMMaori</v>
      </c>
      <c r="B177" s="7">
        <v>1999</v>
      </c>
      <c r="C177" s="7" t="s">
        <v>134</v>
      </c>
      <c r="D177" s="7" t="s">
        <v>75</v>
      </c>
      <c r="E177" s="7" t="s">
        <v>9</v>
      </c>
      <c r="F177" s="8">
        <v>37.391798185244781</v>
      </c>
      <c r="G177" s="8">
        <v>42.954443368594951</v>
      </c>
      <c r="H177" s="8">
        <v>49.111347069697707</v>
      </c>
      <c r="I177" s="8">
        <v>3.5724952127590623</v>
      </c>
      <c r="J177" s="8">
        <v>4.1627995568904783</v>
      </c>
      <c r="K177" s="8">
        <v>4.8506433511675251</v>
      </c>
    </row>
    <row r="178" spans="1:11" x14ac:dyDescent="0.25">
      <c r="A178" t="str">
        <f t="shared" si="6"/>
        <v>2000Lower limb amputation with concurrent diabetes, 15+ yearsMMaori</v>
      </c>
      <c r="B178" s="7">
        <v>2000</v>
      </c>
      <c r="C178" s="7" t="s">
        <v>134</v>
      </c>
      <c r="D178" s="7" t="s">
        <v>75</v>
      </c>
      <c r="E178" s="7" t="s">
        <v>9</v>
      </c>
      <c r="F178" s="8">
        <v>34.778880816055675</v>
      </c>
      <c r="G178" s="8">
        <v>40.021101396924742</v>
      </c>
      <c r="H178" s="8">
        <v>45.830393947040179</v>
      </c>
      <c r="I178" s="8">
        <v>3.193906789856741</v>
      </c>
      <c r="J178" s="8">
        <v>3.7238025444302876</v>
      </c>
      <c r="K178" s="8">
        <v>4.3416124208582358</v>
      </c>
    </row>
    <row r="179" spans="1:11" x14ac:dyDescent="0.25">
      <c r="A179" t="str">
        <f t="shared" si="6"/>
        <v>2001Lower limb amputation with concurrent diabetes, 15+ yearsMMaori</v>
      </c>
      <c r="B179" s="7">
        <v>2001</v>
      </c>
      <c r="C179" s="7" t="s">
        <v>134</v>
      </c>
      <c r="D179" s="7" t="s">
        <v>75</v>
      </c>
      <c r="E179" s="7" t="s">
        <v>9</v>
      </c>
      <c r="F179" s="8">
        <v>31.273279508747173</v>
      </c>
      <c r="G179" s="8">
        <v>36.130900443849313</v>
      </c>
      <c r="H179" s="8">
        <v>41.529245070285668</v>
      </c>
      <c r="I179" s="8">
        <v>2.9353531616391479</v>
      </c>
      <c r="J179" s="8">
        <v>3.4327695760929786</v>
      </c>
      <c r="K179" s="8">
        <v>4.0144767302784263</v>
      </c>
    </row>
    <row r="180" spans="1:11" x14ac:dyDescent="0.25">
      <c r="A180" t="str">
        <f t="shared" si="6"/>
        <v>2002Lower limb amputation with concurrent diabetes, 15+ yearsMMaori</v>
      </c>
      <c r="B180" s="7">
        <v>2002</v>
      </c>
      <c r="C180" s="7" t="s">
        <v>134</v>
      </c>
      <c r="D180" s="7" t="s">
        <v>75</v>
      </c>
      <c r="E180" s="7" t="s">
        <v>9</v>
      </c>
      <c r="F180" s="8">
        <v>28.843898949884892</v>
      </c>
      <c r="G180" s="8">
        <v>33.428327120270403</v>
      </c>
      <c r="H180" s="8">
        <v>38.534347021048852</v>
      </c>
      <c r="I180" s="8">
        <v>2.8647469406111208</v>
      </c>
      <c r="J180" s="8">
        <v>3.3612518365139605</v>
      </c>
      <c r="K180" s="8">
        <v>3.943808700275051</v>
      </c>
    </row>
    <row r="181" spans="1:11" x14ac:dyDescent="0.25">
      <c r="A181" t="str">
        <f t="shared" si="6"/>
        <v>2003Lower limb amputation with concurrent diabetes, 15+ yearsMMaori</v>
      </c>
      <c r="B181" s="7">
        <v>2003</v>
      </c>
      <c r="C181" s="7" t="s">
        <v>134</v>
      </c>
      <c r="D181" s="7" t="s">
        <v>75</v>
      </c>
      <c r="E181" s="7" t="s">
        <v>9</v>
      </c>
      <c r="F181" s="8">
        <v>30.924888945264993</v>
      </c>
      <c r="G181" s="8">
        <v>35.573867093041194</v>
      </c>
      <c r="H181" s="8">
        <v>40.724475845230899</v>
      </c>
      <c r="I181" s="8">
        <v>3.2892477145759882</v>
      </c>
      <c r="J181" s="8">
        <v>3.8396019574405393</v>
      </c>
      <c r="K181" s="8">
        <v>4.4820410230129646</v>
      </c>
    </row>
    <row r="182" spans="1:11" x14ac:dyDescent="0.25">
      <c r="A182" t="str">
        <f t="shared" si="6"/>
        <v>2004Lower limb amputation with concurrent diabetes, 15+ yearsMMaori</v>
      </c>
      <c r="B182" s="7">
        <v>2004</v>
      </c>
      <c r="C182" s="7" t="s">
        <v>134</v>
      </c>
      <c r="D182" s="7" t="s">
        <v>75</v>
      </c>
      <c r="E182" s="7" t="s">
        <v>9</v>
      </c>
      <c r="F182" s="8">
        <v>32.503748559432786</v>
      </c>
      <c r="G182" s="8">
        <v>37.172589052321086</v>
      </c>
      <c r="H182" s="8">
        <v>42.323786864531328</v>
      </c>
      <c r="I182" s="8">
        <v>3.5734695294970549</v>
      </c>
      <c r="J182" s="8">
        <v>4.1548382530892072</v>
      </c>
      <c r="K182" s="8">
        <v>4.8307900114550577</v>
      </c>
    </row>
    <row r="183" spans="1:11" x14ac:dyDescent="0.25">
      <c r="A183" t="str">
        <f t="shared" si="6"/>
        <v>2005Lower limb amputation with concurrent diabetes, 15+ yearsMMaori</v>
      </c>
      <c r="B183" s="7">
        <v>2005</v>
      </c>
      <c r="C183" s="7" t="s">
        <v>134</v>
      </c>
      <c r="D183" s="7" t="s">
        <v>75</v>
      </c>
      <c r="E183" s="7" t="s">
        <v>9</v>
      </c>
      <c r="F183" s="8">
        <v>29.344335540552809</v>
      </c>
      <c r="G183" s="8">
        <v>33.709788251454547</v>
      </c>
      <c r="H183" s="8">
        <v>38.541603164472704</v>
      </c>
      <c r="I183" s="8">
        <v>3.3479839645708416</v>
      </c>
      <c r="J183" s="8">
        <v>3.9088054079005619</v>
      </c>
      <c r="K183" s="8">
        <v>4.5635701599876599</v>
      </c>
    </row>
    <row r="184" spans="1:11" x14ac:dyDescent="0.25">
      <c r="A184" t="str">
        <f t="shared" si="6"/>
        <v>2006Lower limb amputation with concurrent diabetes, 15+ yearsMMaori</v>
      </c>
      <c r="B184" s="7">
        <v>2006</v>
      </c>
      <c r="C184" s="7" t="s">
        <v>134</v>
      </c>
      <c r="D184" s="7" t="s">
        <v>75</v>
      </c>
      <c r="E184" s="7" t="s">
        <v>9</v>
      </c>
      <c r="F184" s="8">
        <v>25.849646894367474</v>
      </c>
      <c r="G184" s="8">
        <v>29.85358349809151</v>
      </c>
      <c r="H184" s="8">
        <v>34.302028618112807</v>
      </c>
      <c r="I184" s="8">
        <v>2.9748826941648563</v>
      </c>
      <c r="J184" s="8">
        <v>3.4879918449908431</v>
      </c>
      <c r="K184" s="8">
        <v>4.0896023008188003</v>
      </c>
    </row>
    <row r="185" spans="1:11" x14ac:dyDescent="0.25">
      <c r="A185" t="str">
        <f t="shared" si="6"/>
        <v>2007Lower limb amputation with concurrent diabetes, 15+ yearsMMaori</v>
      </c>
      <c r="B185" s="7">
        <v>2007</v>
      </c>
      <c r="C185" s="7" t="s">
        <v>134</v>
      </c>
      <c r="D185" s="7" t="s">
        <v>75</v>
      </c>
      <c r="E185" s="7" t="s">
        <v>9</v>
      </c>
      <c r="F185" s="8">
        <v>25.902403742172641</v>
      </c>
      <c r="G185" s="8">
        <v>29.817080450309629</v>
      </c>
      <c r="H185" s="8">
        <v>34.156299064268715</v>
      </c>
      <c r="I185" s="8">
        <v>2.8266733889729534</v>
      </c>
      <c r="J185" s="8">
        <v>3.3012360601320156</v>
      </c>
      <c r="K185" s="8">
        <v>3.8554717949482304</v>
      </c>
    </row>
    <row r="186" spans="1:11" x14ac:dyDescent="0.25">
      <c r="A186" t="str">
        <f t="shared" si="6"/>
        <v>2008Lower limb amputation with concurrent diabetes, 15+ yearsMMaori</v>
      </c>
      <c r="B186" s="7">
        <v>2008</v>
      </c>
      <c r="C186" s="7" t="s">
        <v>134</v>
      </c>
      <c r="D186" s="7" t="s">
        <v>75</v>
      </c>
      <c r="E186" s="7" t="s">
        <v>9</v>
      </c>
      <c r="F186" s="8">
        <v>25.887813897933672</v>
      </c>
      <c r="G186" s="8">
        <v>29.70945956937792</v>
      </c>
      <c r="H186" s="8">
        <v>33.936379840082928</v>
      </c>
      <c r="I186" s="8">
        <v>2.6365663524640985</v>
      </c>
      <c r="J186" s="8">
        <v>3.0679883653810966</v>
      </c>
      <c r="K186" s="8">
        <v>3.5700040703762039</v>
      </c>
    </row>
    <row r="187" spans="1:11" x14ac:dyDescent="0.25">
      <c r="A187" t="str">
        <f t="shared" si="6"/>
        <v>2009Lower limb amputation with concurrent diabetes, 15+ yearsMMaori</v>
      </c>
      <c r="B187" s="7">
        <v>2009</v>
      </c>
      <c r="C187" s="7" t="s">
        <v>134</v>
      </c>
      <c r="D187" s="7" t="s">
        <v>75</v>
      </c>
      <c r="E187" s="7" t="s">
        <v>9</v>
      </c>
      <c r="F187" s="8">
        <v>26.069439715283199</v>
      </c>
      <c r="G187" s="8">
        <v>29.823161356861554</v>
      </c>
      <c r="H187" s="8">
        <v>33.965596173362655</v>
      </c>
      <c r="I187" s="8">
        <v>2.7234595757171851</v>
      </c>
      <c r="J187" s="8">
        <v>3.1626390388706596</v>
      </c>
      <c r="K187" s="8">
        <v>3.6726396746883117</v>
      </c>
    </row>
    <row r="188" spans="1:11" x14ac:dyDescent="0.25">
      <c r="A188" t="str">
        <f t="shared" si="6"/>
        <v>2010Lower limb amputation with concurrent diabetes, 15+ yearsMMaori</v>
      </c>
      <c r="B188" s="7">
        <v>2010</v>
      </c>
      <c r="C188" s="7" t="s">
        <v>134</v>
      </c>
      <c r="D188" s="7" t="s">
        <v>75</v>
      </c>
      <c r="E188" s="7" t="s">
        <v>9</v>
      </c>
      <c r="F188" s="8">
        <v>26.869306721492109</v>
      </c>
      <c r="G188" s="8">
        <v>30.595530069603662</v>
      </c>
      <c r="H188" s="8">
        <v>34.694007799005313</v>
      </c>
      <c r="I188" s="8">
        <v>2.9179628172688634</v>
      </c>
      <c r="J188" s="8">
        <v>3.3772866119002911</v>
      </c>
      <c r="K188" s="8">
        <v>3.9089137090501813</v>
      </c>
    </row>
    <row r="189" spans="1:11" x14ac:dyDescent="0.25">
      <c r="A189" t="str">
        <f t="shared" si="6"/>
        <v>2011Lower limb amputation with concurrent diabetes, 15+ yearsMMaori</v>
      </c>
      <c r="B189" s="7">
        <v>2011</v>
      </c>
      <c r="C189" s="7" t="s">
        <v>134</v>
      </c>
      <c r="D189" s="7" t="s">
        <v>75</v>
      </c>
      <c r="E189" s="7" t="s">
        <v>9</v>
      </c>
      <c r="F189" s="8">
        <v>26.380703740751731</v>
      </c>
      <c r="G189" s="8">
        <v>30.006433634255348</v>
      </c>
      <c r="H189" s="8">
        <v>33.99127719521703</v>
      </c>
      <c r="I189" s="8">
        <v>2.8646566349963671</v>
      </c>
      <c r="J189" s="8">
        <v>3.3148587991555267</v>
      </c>
      <c r="K189" s="8">
        <v>3.8358135924910797</v>
      </c>
    </row>
    <row r="190" spans="1:11" x14ac:dyDescent="0.25">
      <c r="A190" t="str">
        <f t="shared" si="6"/>
        <v>2012Lower limb amputation with concurrent diabetes, 15+ yearsMMaori</v>
      </c>
      <c r="B190" s="7">
        <v>2012</v>
      </c>
      <c r="C190" s="7" t="s">
        <v>134</v>
      </c>
      <c r="D190" s="7" t="s">
        <v>75</v>
      </c>
      <c r="E190" s="7" t="s">
        <v>9</v>
      </c>
      <c r="F190" s="8">
        <v>25.722968956365655</v>
      </c>
      <c r="G190" s="8">
        <v>29.242649759539834</v>
      </c>
      <c r="H190" s="8">
        <v>33.109463431718538</v>
      </c>
      <c r="I190" s="8">
        <v>2.6847243753016339</v>
      </c>
      <c r="J190" s="8">
        <v>3.1061402498090831</v>
      </c>
      <c r="K190" s="8">
        <v>3.5937049405304595</v>
      </c>
    </row>
    <row r="191" spans="1:11" x14ac:dyDescent="0.25">
      <c r="A191" t="str">
        <f t="shared" si="6"/>
        <v>2013Lower limb amputation with concurrent diabetes, 15+ yearsMMaori</v>
      </c>
      <c r="B191" s="7">
        <v>2013</v>
      </c>
      <c r="C191" s="7" t="s">
        <v>134</v>
      </c>
      <c r="D191" s="7" t="s">
        <v>75</v>
      </c>
      <c r="E191" s="7" t="s">
        <v>9</v>
      </c>
      <c r="F191" s="8">
        <v>24.637508997731867</v>
      </c>
      <c r="G191" s="8">
        <v>28.054227643219821</v>
      </c>
      <c r="H191" s="8">
        <v>31.812280762408356</v>
      </c>
      <c r="I191" s="8">
        <v>2.4612670274563047</v>
      </c>
      <c r="J191" s="8">
        <v>2.8526716748017296</v>
      </c>
      <c r="K191" s="8">
        <v>3.3063197099042001</v>
      </c>
    </row>
    <row r="192" spans="1:11" x14ac:dyDescent="0.25">
      <c r="A192" t="str">
        <f t="shared" si="6"/>
        <v>2014Lower limb amputation with concurrent diabetes, 15+ yearsMMaori</v>
      </c>
      <c r="B192" s="7">
        <v>2014</v>
      </c>
      <c r="C192" s="7" t="s">
        <v>134</v>
      </c>
      <c r="D192" s="7" t="s">
        <v>75</v>
      </c>
      <c r="E192" s="7" t="s">
        <v>9</v>
      </c>
      <c r="F192" s="8">
        <v>24.444409000852875</v>
      </c>
      <c r="G192" s="8">
        <v>27.789144099324023</v>
      </c>
      <c r="H192" s="8">
        <v>31.46375783046701</v>
      </c>
      <c r="I192" s="8">
        <v>2.4459823981986983</v>
      </c>
      <c r="J192" s="8">
        <v>2.8302951579010762</v>
      </c>
      <c r="K192" s="8">
        <v>3.2749911392402193</v>
      </c>
    </row>
    <row r="193" spans="1:11" x14ac:dyDescent="0.25">
      <c r="A193" t="str">
        <f t="shared" si="6"/>
        <v>1996Lower limb amputation with concurrent diabetes, 15+ yearsMnonMaori</v>
      </c>
      <c r="B193" s="7">
        <v>1996</v>
      </c>
      <c r="C193" s="7" t="s">
        <v>134</v>
      </c>
      <c r="D193" s="7" t="s">
        <v>75</v>
      </c>
      <c r="E193" s="7" t="s">
        <v>74</v>
      </c>
      <c r="F193" s="8">
        <v>8.6072348613197764</v>
      </c>
      <c r="G193" s="8">
        <v>9.281195843051476</v>
      </c>
      <c r="H193" s="8">
        <v>9.9939089956656559</v>
      </c>
      <c r="I193" s="8"/>
      <c r="J193" s="8"/>
      <c r="K193" s="8"/>
    </row>
    <row r="194" spans="1:11" x14ac:dyDescent="0.25">
      <c r="A194" t="str">
        <f t="shared" si="6"/>
        <v>1997Lower limb amputation with concurrent diabetes, 15+ yearsMnonMaori</v>
      </c>
      <c r="B194" s="7">
        <v>1997</v>
      </c>
      <c r="C194" s="7" t="s">
        <v>134</v>
      </c>
      <c r="D194" s="7" t="s">
        <v>75</v>
      </c>
      <c r="E194" s="7" t="s">
        <v>74</v>
      </c>
      <c r="F194" s="8">
        <v>9.111801858206908</v>
      </c>
      <c r="G194" s="8">
        <v>9.7950135041534221</v>
      </c>
      <c r="H194" s="8">
        <v>10.515883514284274</v>
      </c>
      <c r="I194" s="8"/>
      <c r="J194" s="8"/>
      <c r="K194" s="8"/>
    </row>
    <row r="195" spans="1:11" x14ac:dyDescent="0.25">
      <c r="A195" t="str">
        <f t="shared" si="6"/>
        <v>1998Lower limb amputation with concurrent diabetes, 15+ yearsMnonMaori</v>
      </c>
      <c r="B195" s="7">
        <v>1998</v>
      </c>
      <c r="C195" s="7" t="s">
        <v>134</v>
      </c>
      <c r="D195" s="7" t="s">
        <v>75</v>
      </c>
      <c r="E195" s="7" t="s">
        <v>74</v>
      </c>
      <c r="F195" s="8">
        <v>9.2716159374948202</v>
      </c>
      <c r="G195" s="8">
        <v>9.95461387085955</v>
      </c>
      <c r="H195" s="8">
        <v>10.674613613015962</v>
      </c>
      <c r="I195" s="8"/>
      <c r="J195" s="8"/>
      <c r="K195" s="8"/>
    </row>
    <row r="196" spans="1:11" x14ac:dyDescent="0.25">
      <c r="A196" t="str">
        <f t="shared" si="6"/>
        <v>1999Lower limb amputation with concurrent diabetes, 15+ yearsMnonMaori</v>
      </c>
      <c r="B196" s="7">
        <v>1999</v>
      </c>
      <c r="C196" s="7" t="s">
        <v>134</v>
      </c>
      <c r="D196" s="7" t="s">
        <v>75</v>
      </c>
      <c r="E196" s="7" t="s">
        <v>74</v>
      </c>
      <c r="F196" s="8">
        <v>9.6384920146159114</v>
      </c>
      <c r="G196" s="8">
        <v>10.318643206707987</v>
      </c>
      <c r="H196" s="8">
        <v>11.034127061512175</v>
      </c>
      <c r="I196" s="8"/>
      <c r="J196" s="8"/>
      <c r="K196" s="8"/>
    </row>
    <row r="197" spans="1:11" x14ac:dyDescent="0.25">
      <c r="A197" t="str">
        <f t="shared" si="6"/>
        <v>2000Lower limb amputation with concurrent diabetes, 15+ yearsMnonMaori</v>
      </c>
      <c r="B197" s="7">
        <v>2000</v>
      </c>
      <c r="C197" s="7" t="s">
        <v>134</v>
      </c>
      <c r="D197" s="7" t="s">
        <v>75</v>
      </c>
      <c r="E197" s="7" t="s">
        <v>74</v>
      </c>
      <c r="F197" s="8">
        <v>10.055089200203781</v>
      </c>
      <c r="G197" s="8">
        <v>10.747374738433576</v>
      </c>
      <c r="H197" s="8">
        <v>11.474767810137033</v>
      </c>
      <c r="I197" s="8"/>
      <c r="J197" s="8"/>
      <c r="K197" s="8"/>
    </row>
    <row r="198" spans="1:11" x14ac:dyDescent="0.25">
      <c r="A198" t="str">
        <f t="shared" si="6"/>
        <v>2001Lower limb amputation with concurrent diabetes, 15+ yearsMnonMaori</v>
      </c>
      <c r="B198" s="7">
        <v>2001</v>
      </c>
      <c r="C198" s="7" t="s">
        <v>134</v>
      </c>
      <c r="D198" s="7" t="s">
        <v>75</v>
      </c>
      <c r="E198" s="7" t="s">
        <v>74</v>
      </c>
      <c r="F198" s="8">
        <v>9.8499007092414903</v>
      </c>
      <c r="G198" s="8">
        <v>10.525291500914504</v>
      </c>
      <c r="H198" s="8">
        <v>11.234796370548368</v>
      </c>
      <c r="I198" s="8"/>
      <c r="J198" s="8"/>
      <c r="K198" s="8"/>
    </row>
    <row r="199" spans="1:11" x14ac:dyDescent="0.25">
      <c r="A199" t="str">
        <f t="shared" si="6"/>
        <v>2002Lower limb amputation with concurrent diabetes, 15+ yearsMnonMaori</v>
      </c>
      <c r="B199" s="7">
        <v>2002</v>
      </c>
      <c r="C199" s="7" t="s">
        <v>134</v>
      </c>
      <c r="D199" s="7" t="s">
        <v>75</v>
      </c>
      <c r="E199" s="7" t="s">
        <v>74</v>
      </c>
      <c r="F199" s="8">
        <v>9.2978012103768553</v>
      </c>
      <c r="G199" s="8">
        <v>9.9452015933860434</v>
      </c>
      <c r="H199" s="8">
        <v>10.62579690610008</v>
      </c>
      <c r="I199" s="8"/>
      <c r="J199" s="8"/>
      <c r="K199" s="8"/>
    </row>
    <row r="200" spans="1:11" x14ac:dyDescent="0.25">
      <c r="A200" t="str">
        <f t="shared" si="6"/>
        <v>2003Lower limb amputation with concurrent diabetes, 15+ yearsMnonMaori</v>
      </c>
      <c r="B200" s="7">
        <v>2003</v>
      </c>
      <c r="C200" s="7" t="s">
        <v>134</v>
      </c>
      <c r="D200" s="7" t="s">
        <v>75</v>
      </c>
      <c r="E200" s="7" t="s">
        <v>74</v>
      </c>
      <c r="F200" s="8">
        <v>8.6514604141866727</v>
      </c>
      <c r="G200" s="8">
        <v>9.2649882689284198</v>
      </c>
      <c r="H200" s="8">
        <v>9.9105422591420425</v>
      </c>
      <c r="I200" s="8"/>
      <c r="J200" s="8"/>
      <c r="K200" s="8"/>
    </row>
    <row r="201" spans="1:11" x14ac:dyDescent="0.25">
      <c r="A201" t="str">
        <f t="shared" si="6"/>
        <v>2004Lower limb amputation with concurrent diabetes, 15+ yearsMnonMaori</v>
      </c>
      <c r="B201" s="7">
        <v>2004</v>
      </c>
      <c r="C201" s="7" t="s">
        <v>134</v>
      </c>
      <c r="D201" s="7" t="s">
        <v>75</v>
      </c>
      <c r="E201" s="7" t="s">
        <v>74</v>
      </c>
      <c r="F201" s="8">
        <v>8.3473630915248798</v>
      </c>
      <c r="G201" s="8">
        <v>8.9468197768426982</v>
      </c>
      <c r="H201" s="8">
        <v>9.5779550397250208</v>
      </c>
      <c r="I201" s="8"/>
      <c r="J201" s="8"/>
      <c r="K201" s="8"/>
    </row>
    <row r="202" spans="1:11" x14ac:dyDescent="0.25">
      <c r="A202" t="str">
        <f t="shared" si="6"/>
        <v>2005Lower limb amputation with concurrent diabetes, 15+ yearsMnonMaori</v>
      </c>
      <c r="B202" s="7">
        <v>2005</v>
      </c>
      <c r="C202" s="7" t="s">
        <v>134</v>
      </c>
      <c r="D202" s="7" t="s">
        <v>75</v>
      </c>
      <c r="E202" s="7" t="s">
        <v>74</v>
      </c>
      <c r="F202" s="8">
        <v>8.0406597466832466</v>
      </c>
      <c r="G202" s="8">
        <v>8.624064064002674</v>
      </c>
      <c r="H202" s="8">
        <v>9.2386101096179427</v>
      </c>
      <c r="I202" s="8"/>
      <c r="J202" s="8"/>
      <c r="K202" s="8"/>
    </row>
    <row r="203" spans="1:11" x14ac:dyDescent="0.25">
      <c r="A203" t="str">
        <f t="shared" si="6"/>
        <v>2006Lower limb amputation with concurrent diabetes, 15+ yearsMnonMaori</v>
      </c>
      <c r="B203" s="7">
        <v>2006</v>
      </c>
      <c r="C203" s="7" t="s">
        <v>134</v>
      </c>
      <c r="D203" s="7" t="s">
        <v>75</v>
      </c>
      <c r="E203" s="7" t="s">
        <v>74</v>
      </c>
      <c r="F203" s="8">
        <v>7.9827455608643199</v>
      </c>
      <c r="G203" s="8">
        <v>8.558960234085605</v>
      </c>
      <c r="H203" s="8">
        <v>9.1657779050752008</v>
      </c>
      <c r="I203" s="8"/>
      <c r="J203" s="8"/>
      <c r="K203" s="8"/>
    </row>
    <row r="204" spans="1:11" x14ac:dyDescent="0.25">
      <c r="A204" t="str">
        <f t="shared" si="6"/>
        <v>2007Lower limb amputation with concurrent diabetes, 15+ yearsMnonMaori</v>
      </c>
      <c r="B204" s="7">
        <v>2007</v>
      </c>
      <c r="C204" s="7" t="s">
        <v>134</v>
      </c>
      <c r="D204" s="7" t="s">
        <v>75</v>
      </c>
      <c r="E204" s="7" t="s">
        <v>74</v>
      </c>
      <c r="F204" s="8">
        <v>8.4518887132554834</v>
      </c>
      <c r="G204" s="8">
        <v>9.032095829317111</v>
      </c>
      <c r="H204" s="8">
        <v>9.6416426891280587</v>
      </c>
      <c r="I204" s="8"/>
      <c r="J204" s="8"/>
      <c r="K204" s="8"/>
    </row>
    <row r="205" spans="1:11" x14ac:dyDescent="0.25">
      <c r="A205" t="str">
        <f t="shared" si="6"/>
        <v>2008Lower limb amputation with concurrent diabetes, 15+ yearsMnonMaori</v>
      </c>
      <c r="B205" s="7">
        <v>2008</v>
      </c>
      <c r="C205" s="7" t="s">
        <v>134</v>
      </c>
      <c r="D205" s="7" t="s">
        <v>75</v>
      </c>
      <c r="E205" s="7" t="s">
        <v>74</v>
      </c>
      <c r="F205" s="8">
        <v>9.0856199760535254</v>
      </c>
      <c r="G205" s="8">
        <v>9.683693688221501</v>
      </c>
      <c r="H205" s="8">
        <v>10.310793970564452</v>
      </c>
      <c r="I205" s="8"/>
      <c r="J205" s="8"/>
      <c r="K205" s="8"/>
    </row>
    <row r="206" spans="1:11" x14ac:dyDescent="0.25">
      <c r="A206" t="str">
        <f t="shared" si="6"/>
        <v>2009Lower limb amputation with concurrent diabetes, 15+ yearsMnonMaori</v>
      </c>
      <c r="B206" s="7">
        <v>2009</v>
      </c>
      <c r="C206" s="7" t="s">
        <v>134</v>
      </c>
      <c r="D206" s="7" t="s">
        <v>75</v>
      </c>
      <c r="E206" s="7" t="s">
        <v>74</v>
      </c>
      <c r="F206" s="8">
        <v>8.846850829849382</v>
      </c>
      <c r="G206" s="8">
        <v>9.4298340690536246</v>
      </c>
      <c r="H206" s="8">
        <v>10.041141291161718</v>
      </c>
      <c r="I206" s="8"/>
      <c r="J206" s="8"/>
      <c r="K206" s="8"/>
    </row>
    <row r="207" spans="1:11" x14ac:dyDescent="0.25">
      <c r="A207" t="str">
        <f t="shared" si="6"/>
        <v>2010Lower limb amputation with concurrent diabetes, 15+ yearsMnonMaori</v>
      </c>
      <c r="B207" s="7">
        <v>2010</v>
      </c>
      <c r="C207" s="7" t="s">
        <v>134</v>
      </c>
      <c r="D207" s="7" t="s">
        <v>75</v>
      </c>
      <c r="E207" s="7" t="s">
        <v>74</v>
      </c>
      <c r="F207" s="8">
        <v>8.4951309407379156</v>
      </c>
      <c r="G207" s="8">
        <v>9.0592044991966301</v>
      </c>
      <c r="H207" s="8">
        <v>9.6508877524060601</v>
      </c>
      <c r="I207" s="8"/>
      <c r="J207" s="8"/>
      <c r="K207" s="8"/>
    </row>
    <row r="208" spans="1:11" x14ac:dyDescent="0.25">
      <c r="A208" t="str">
        <f t="shared" si="6"/>
        <v>2011Lower limb amputation with concurrent diabetes, 15+ yearsMnonMaori</v>
      </c>
      <c r="B208" s="7">
        <v>2011</v>
      </c>
      <c r="C208" s="7" t="s">
        <v>134</v>
      </c>
      <c r="D208" s="7" t="s">
        <v>75</v>
      </c>
      <c r="E208" s="7" t="s">
        <v>74</v>
      </c>
      <c r="F208" s="8">
        <v>8.4955536454079521</v>
      </c>
      <c r="G208" s="8">
        <v>9.0521000900248314</v>
      </c>
      <c r="H208" s="8">
        <v>9.6355306957563958</v>
      </c>
      <c r="I208" s="8"/>
      <c r="J208" s="8"/>
      <c r="K208" s="8"/>
    </row>
    <row r="209" spans="1:11" x14ac:dyDescent="0.25">
      <c r="A209" t="str">
        <f t="shared" si="6"/>
        <v>2012Lower limb amputation with concurrent diabetes, 15+ yearsMnonMaori</v>
      </c>
      <c r="B209" s="7">
        <v>2012</v>
      </c>
      <c r="C209" s="7" t="s">
        <v>134</v>
      </c>
      <c r="D209" s="7" t="s">
        <v>75</v>
      </c>
      <c r="E209" s="7" t="s">
        <v>74</v>
      </c>
      <c r="F209" s="8">
        <v>8.8525081656627407</v>
      </c>
      <c r="G209" s="8">
        <v>9.414465351761633</v>
      </c>
      <c r="H209" s="8">
        <v>10.002744083858673</v>
      </c>
      <c r="I209" s="8"/>
      <c r="J209" s="8"/>
      <c r="K209" s="8"/>
    </row>
    <row r="210" spans="1:11" x14ac:dyDescent="0.25">
      <c r="A210" t="str">
        <f t="shared" si="6"/>
        <v>2013Lower limb amputation with concurrent diabetes, 15+ yearsMnonMaori</v>
      </c>
      <c r="B210" s="7">
        <v>2013</v>
      </c>
      <c r="C210" s="7" t="s">
        <v>134</v>
      </c>
      <c r="D210" s="7" t="s">
        <v>75</v>
      </c>
      <c r="E210" s="7" t="s">
        <v>74</v>
      </c>
      <c r="F210" s="8">
        <v>9.2632520758353145</v>
      </c>
      <c r="G210" s="8">
        <v>9.8343696160441194</v>
      </c>
      <c r="H210" s="8">
        <v>10.431483732054069</v>
      </c>
      <c r="I210" s="8"/>
      <c r="J210" s="8"/>
      <c r="K210" s="8"/>
    </row>
    <row r="211" spans="1:11" x14ac:dyDescent="0.25">
      <c r="A211" t="str">
        <f t="shared" si="6"/>
        <v>2014Lower limb amputation with concurrent diabetes, 15+ yearsMnonMaori</v>
      </c>
      <c r="B211" s="7">
        <v>2014</v>
      </c>
      <c r="C211" s="7" t="s">
        <v>134</v>
      </c>
      <c r="D211" s="7" t="s">
        <v>75</v>
      </c>
      <c r="E211" s="7" t="s">
        <v>74</v>
      </c>
      <c r="F211" s="8">
        <v>9.2552469911493986</v>
      </c>
      <c r="G211" s="8">
        <v>9.8184615204345782</v>
      </c>
      <c r="H211" s="8">
        <v>10.406986579161323</v>
      </c>
      <c r="I211" s="8"/>
      <c r="J211" s="8"/>
      <c r="K211" s="8"/>
    </row>
    <row r="212" spans="1:11" x14ac:dyDescent="0.25">
      <c r="A212" t="str">
        <f t="shared" ref="A212:A218" si="7">B212&amp;C212&amp;D212&amp;E212</f>
        <v>1996TMaori</v>
      </c>
      <c r="B212" s="7">
        <v>1996</v>
      </c>
      <c r="C212" s="7"/>
      <c r="D212" s="7" t="s">
        <v>76</v>
      </c>
      <c r="E212" s="7" t="s">
        <v>9</v>
      </c>
      <c r="F212" s="8"/>
      <c r="G212" s="8"/>
      <c r="H212" s="8"/>
      <c r="I212" s="8"/>
      <c r="J212" s="8"/>
      <c r="K212" s="8"/>
    </row>
    <row r="213" spans="1:11" x14ac:dyDescent="0.25">
      <c r="A213" t="str">
        <f t="shared" si="7"/>
        <v>1997TMaori</v>
      </c>
      <c r="B213" s="7">
        <v>1997</v>
      </c>
      <c r="C213" s="7"/>
      <c r="D213" s="7" t="s">
        <v>76</v>
      </c>
      <c r="E213" s="7" t="s">
        <v>9</v>
      </c>
      <c r="F213" s="8"/>
      <c r="G213" s="8"/>
      <c r="H213" s="8"/>
      <c r="I213" s="8"/>
      <c r="J213" s="8"/>
      <c r="K213" s="8"/>
    </row>
    <row r="214" spans="1:11" x14ac:dyDescent="0.25">
      <c r="A214" t="str">
        <f t="shared" si="7"/>
        <v>1998TMaori</v>
      </c>
      <c r="B214" s="7">
        <v>1998</v>
      </c>
      <c r="C214" s="7"/>
      <c r="D214" s="7" t="s">
        <v>76</v>
      </c>
      <c r="E214" s="7" t="s">
        <v>9</v>
      </c>
      <c r="F214" s="8"/>
      <c r="G214" s="8"/>
      <c r="H214" s="8"/>
      <c r="I214" s="8"/>
      <c r="J214" s="8"/>
      <c r="K214" s="8"/>
    </row>
    <row r="215" spans="1:11" x14ac:dyDescent="0.25">
      <c r="A215" t="str">
        <f t="shared" si="7"/>
        <v>1999TMaori</v>
      </c>
      <c r="B215" s="7">
        <v>1999</v>
      </c>
      <c r="C215" s="7"/>
      <c r="D215" s="7" t="s">
        <v>76</v>
      </c>
      <c r="E215" s="7" t="s">
        <v>9</v>
      </c>
      <c r="F215" s="8"/>
      <c r="G215" s="8"/>
      <c r="H215" s="8"/>
      <c r="I215" s="8"/>
      <c r="J215" s="8"/>
      <c r="K215" s="8"/>
    </row>
    <row r="216" spans="1:11" x14ac:dyDescent="0.25">
      <c r="A216" t="str">
        <f t="shared" si="7"/>
        <v>2000TMaori</v>
      </c>
      <c r="B216" s="7">
        <v>2000</v>
      </c>
      <c r="C216" s="7"/>
      <c r="D216" s="7" t="s">
        <v>76</v>
      </c>
      <c r="E216" s="7" t="s">
        <v>9</v>
      </c>
      <c r="F216" s="8"/>
      <c r="G216" s="8"/>
      <c r="H216" s="8"/>
      <c r="I216" s="8"/>
      <c r="J216" s="8"/>
      <c r="K216" s="8"/>
    </row>
    <row r="217" spans="1:11" x14ac:dyDescent="0.25">
      <c r="A217" t="str">
        <f t="shared" si="7"/>
        <v>2001TMaori</v>
      </c>
      <c r="B217" s="7">
        <v>2001</v>
      </c>
      <c r="C217" s="7"/>
      <c r="D217" s="7" t="s">
        <v>76</v>
      </c>
      <c r="E217" s="7" t="s">
        <v>9</v>
      </c>
      <c r="F217" s="8"/>
      <c r="G217" s="8"/>
      <c r="H217" s="8"/>
      <c r="I217" s="8"/>
      <c r="J217" s="8"/>
      <c r="K217" s="8"/>
    </row>
    <row r="218" spans="1:11" x14ac:dyDescent="0.25">
      <c r="A218" t="str">
        <f t="shared" si="7"/>
        <v>2002TMaori</v>
      </c>
      <c r="B218" s="7">
        <v>2002</v>
      </c>
      <c r="C218" s="7"/>
      <c r="D218" s="7" t="s">
        <v>76</v>
      </c>
      <c r="E218" s="7" t="s">
        <v>9</v>
      </c>
      <c r="F218" s="8"/>
      <c r="G218" s="8"/>
      <c r="H218" s="8"/>
      <c r="I218" s="8"/>
      <c r="J218" s="8"/>
      <c r="K218" s="8"/>
    </row>
    <row r="219" spans="1:11" x14ac:dyDescent="0.25">
      <c r="A219" t="str">
        <f t="shared" ref="A219:A249" si="8">B219&amp;C219&amp;D219&amp;E219</f>
        <v>2003TMaori</v>
      </c>
      <c r="B219" s="7">
        <v>2003</v>
      </c>
      <c r="C219" s="7"/>
      <c r="D219" s="7" t="s">
        <v>76</v>
      </c>
      <c r="E219" s="7" t="s">
        <v>9</v>
      </c>
      <c r="F219" s="8"/>
      <c r="G219" s="8"/>
      <c r="H219" s="8"/>
      <c r="I219" s="8"/>
      <c r="J219" s="8"/>
      <c r="K219" s="8"/>
    </row>
    <row r="220" spans="1:11" x14ac:dyDescent="0.25">
      <c r="A220" t="str">
        <f t="shared" si="8"/>
        <v>2004TMaori</v>
      </c>
      <c r="B220" s="7">
        <v>2004</v>
      </c>
      <c r="C220" s="7"/>
      <c r="D220" s="7" t="s">
        <v>76</v>
      </c>
      <c r="E220" s="7" t="s">
        <v>9</v>
      </c>
      <c r="F220" s="8"/>
      <c r="G220" s="8"/>
      <c r="H220" s="8"/>
      <c r="I220" s="8"/>
      <c r="J220" s="8"/>
      <c r="K220" s="8"/>
    </row>
    <row r="221" spans="1:11" x14ac:dyDescent="0.25">
      <c r="A221" t="str">
        <f t="shared" si="8"/>
        <v>2005TMaori</v>
      </c>
      <c r="B221" s="7">
        <v>2005</v>
      </c>
      <c r="C221" s="7"/>
      <c r="D221" s="7" t="s">
        <v>76</v>
      </c>
      <c r="E221" s="7" t="s">
        <v>9</v>
      </c>
      <c r="F221" s="8"/>
      <c r="G221" s="8"/>
      <c r="H221" s="8"/>
      <c r="I221" s="8"/>
      <c r="J221" s="8"/>
      <c r="K221" s="8"/>
    </row>
    <row r="222" spans="1:11" x14ac:dyDescent="0.25">
      <c r="A222" t="str">
        <f t="shared" si="8"/>
        <v>2006TMaori</v>
      </c>
      <c r="B222" s="7">
        <v>2006</v>
      </c>
      <c r="C222" s="7"/>
      <c r="D222" s="7" t="s">
        <v>76</v>
      </c>
      <c r="E222" s="7" t="s">
        <v>9</v>
      </c>
      <c r="F222" s="8"/>
      <c r="G222" s="8"/>
      <c r="H222" s="8"/>
      <c r="I222" s="8"/>
      <c r="J222" s="8"/>
      <c r="K222" s="8"/>
    </row>
    <row r="223" spans="1:11" x14ac:dyDescent="0.25">
      <c r="A223" t="str">
        <f t="shared" si="8"/>
        <v>2007TMaori</v>
      </c>
      <c r="B223" s="7">
        <v>2007</v>
      </c>
      <c r="C223" s="7"/>
      <c r="D223" s="7" t="s">
        <v>76</v>
      </c>
      <c r="E223" s="7" t="s">
        <v>9</v>
      </c>
      <c r="F223" s="8"/>
      <c r="G223" s="8"/>
      <c r="H223" s="8"/>
      <c r="I223" s="8"/>
      <c r="J223" s="8"/>
      <c r="K223" s="8"/>
    </row>
    <row r="224" spans="1:11" x14ac:dyDescent="0.25">
      <c r="A224" t="str">
        <f t="shared" si="8"/>
        <v>2008TMaori</v>
      </c>
      <c r="B224" s="7">
        <v>2008</v>
      </c>
      <c r="C224" s="7"/>
      <c r="D224" s="7" t="s">
        <v>76</v>
      </c>
      <c r="E224" s="7" t="s">
        <v>9</v>
      </c>
      <c r="F224" s="8"/>
      <c r="G224" s="8"/>
      <c r="H224" s="8"/>
      <c r="I224" s="8"/>
      <c r="J224" s="8"/>
      <c r="K224" s="8"/>
    </row>
    <row r="225" spans="1:11" x14ac:dyDescent="0.25">
      <c r="A225" t="str">
        <f t="shared" si="8"/>
        <v>2009TMaori</v>
      </c>
      <c r="B225" s="7">
        <v>2009</v>
      </c>
      <c r="C225" s="7"/>
      <c r="D225" s="7" t="s">
        <v>76</v>
      </c>
      <c r="E225" s="7" t="s">
        <v>9</v>
      </c>
      <c r="F225" s="8"/>
      <c r="G225" s="8"/>
      <c r="H225" s="8"/>
      <c r="I225" s="8"/>
      <c r="J225" s="8"/>
      <c r="K225" s="8"/>
    </row>
    <row r="226" spans="1:11" x14ac:dyDescent="0.25">
      <c r="A226" t="str">
        <f t="shared" si="8"/>
        <v>2010TMaori</v>
      </c>
      <c r="B226" s="7">
        <v>2010</v>
      </c>
      <c r="C226" s="7"/>
      <c r="D226" s="7" t="s">
        <v>76</v>
      </c>
      <c r="E226" s="7" t="s">
        <v>9</v>
      </c>
      <c r="F226" s="8"/>
      <c r="G226" s="8"/>
      <c r="H226" s="8"/>
      <c r="I226" s="8"/>
      <c r="J226" s="8"/>
      <c r="K226" s="8"/>
    </row>
    <row r="227" spans="1:11" x14ac:dyDescent="0.25">
      <c r="A227" t="str">
        <f t="shared" si="8"/>
        <v>2011TMaori</v>
      </c>
      <c r="B227" s="7">
        <v>2011</v>
      </c>
      <c r="C227" s="7"/>
      <c r="D227" s="7" t="s">
        <v>76</v>
      </c>
      <c r="E227" s="7" t="s">
        <v>9</v>
      </c>
      <c r="F227" s="8"/>
      <c r="G227" s="8"/>
      <c r="H227" s="8"/>
      <c r="I227" s="8"/>
      <c r="J227" s="8"/>
      <c r="K227" s="8"/>
    </row>
    <row r="228" spans="1:11" x14ac:dyDescent="0.25">
      <c r="A228" t="str">
        <f t="shared" si="8"/>
        <v>2012TMaori</v>
      </c>
      <c r="B228" s="7">
        <v>2012</v>
      </c>
      <c r="C228" s="7"/>
      <c r="D228" s="7" t="s">
        <v>76</v>
      </c>
      <c r="E228" s="7" t="s">
        <v>9</v>
      </c>
      <c r="F228" s="8"/>
      <c r="G228" s="8"/>
      <c r="H228" s="8"/>
      <c r="I228" s="8"/>
      <c r="J228" s="8"/>
      <c r="K228" s="8"/>
    </row>
    <row r="229" spans="1:11" x14ac:dyDescent="0.25">
      <c r="A229" t="str">
        <f t="shared" si="8"/>
        <v>2013TMaori</v>
      </c>
      <c r="B229" s="7">
        <v>2013</v>
      </c>
      <c r="C229" s="7"/>
      <c r="D229" s="7" t="s">
        <v>76</v>
      </c>
      <c r="E229" s="7" t="s">
        <v>9</v>
      </c>
      <c r="F229" s="8"/>
      <c r="G229" s="8"/>
      <c r="H229" s="8"/>
      <c r="I229" s="8"/>
      <c r="J229" s="8"/>
      <c r="K229" s="8"/>
    </row>
    <row r="230" spans="1:11" x14ac:dyDescent="0.25">
      <c r="A230" t="str">
        <f t="shared" si="8"/>
        <v>2014TMaori</v>
      </c>
      <c r="B230" s="7">
        <v>2014</v>
      </c>
      <c r="C230" s="7"/>
      <c r="D230" s="7" t="s">
        <v>76</v>
      </c>
      <c r="E230" s="7" t="s">
        <v>9</v>
      </c>
      <c r="F230" s="8"/>
      <c r="G230" s="8"/>
      <c r="H230" s="8"/>
      <c r="I230" s="8"/>
      <c r="J230" s="8"/>
      <c r="K230" s="8"/>
    </row>
    <row r="231" spans="1:11" x14ac:dyDescent="0.25">
      <c r="A231" t="str">
        <f t="shared" si="8"/>
        <v>1996TnonMaori</v>
      </c>
      <c r="B231" s="7">
        <v>1996</v>
      </c>
      <c r="C231" s="7"/>
      <c r="D231" s="7" t="s">
        <v>76</v>
      </c>
      <c r="E231" s="7" t="s">
        <v>74</v>
      </c>
      <c r="F231" s="8"/>
      <c r="G231" s="8"/>
      <c r="H231" s="8"/>
      <c r="I231" s="8"/>
      <c r="J231" s="8"/>
      <c r="K231" s="8"/>
    </row>
    <row r="232" spans="1:11" x14ac:dyDescent="0.25">
      <c r="A232" t="str">
        <f t="shared" si="8"/>
        <v>1997TnonMaori</v>
      </c>
      <c r="B232" s="7">
        <v>1997</v>
      </c>
      <c r="C232" s="7"/>
      <c r="D232" s="7" t="s">
        <v>76</v>
      </c>
      <c r="E232" s="7" t="s">
        <v>74</v>
      </c>
      <c r="F232" s="8"/>
      <c r="G232" s="8"/>
      <c r="H232" s="8"/>
      <c r="I232" s="8"/>
      <c r="J232" s="8"/>
      <c r="K232" s="8"/>
    </row>
    <row r="233" spans="1:11" x14ac:dyDescent="0.25">
      <c r="A233" t="str">
        <f t="shared" si="8"/>
        <v>1998TnonMaori</v>
      </c>
      <c r="B233" s="7">
        <v>1998</v>
      </c>
      <c r="C233" s="7"/>
      <c r="D233" s="7" t="s">
        <v>76</v>
      </c>
      <c r="E233" s="7" t="s">
        <v>74</v>
      </c>
      <c r="F233" s="8"/>
      <c r="G233" s="8"/>
      <c r="H233" s="8"/>
      <c r="I233" s="8"/>
      <c r="J233" s="8"/>
      <c r="K233" s="8"/>
    </row>
    <row r="234" spans="1:11" x14ac:dyDescent="0.25">
      <c r="A234" t="str">
        <f t="shared" si="8"/>
        <v>1999TnonMaori</v>
      </c>
      <c r="B234" s="7">
        <v>1999</v>
      </c>
      <c r="C234" s="7"/>
      <c r="D234" s="7" t="s">
        <v>76</v>
      </c>
      <c r="E234" s="7" t="s">
        <v>74</v>
      </c>
      <c r="F234" s="8"/>
      <c r="G234" s="8"/>
      <c r="H234" s="8"/>
      <c r="I234" s="8"/>
      <c r="J234" s="8"/>
      <c r="K234" s="8"/>
    </row>
    <row r="235" spans="1:11" x14ac:dyDescent="0.25">
      <c r="A235" t="str">
        <f t="shared" si="8"/>
        <v>2000TnonMaori</v>
      </c>
      <c r="B235" s="7">
        <v>2000</v>
      </c>
      <c r="C235" s="7"/>
      <c r="D235" s="7" t="s">
        <v>76</v>
      </c>
      <c r="E235" s="7" t="s">
        <v>74</v>
      </c>
      <c r="F235" s="8"/>
      <c r="G235" s="8"/>
      <c r="H235" s="8"/>
      <c r="I235" s="8"/>
      <c r="J235" s="8"/>
      <c r="K235" s="8"/>
    </row>
    <row r="236" spans="1:11" x14ac:dyDescent="0.25">
      <c r="A236" t="str">
        <f t="shared" si="8"/>
        <v>2001TnonMaori</v>
      </c>
      <c r="B236" s="7">
        <v>2001</v>
      </c>
      <c r="C236" s="7"/>
      <c r="D236" s="7" t="s">
        <v>76</v>
      </c>
      <c r="E236" s="7" t="s">
        <v>74</v>
      </c>
      <c r="F236" s="8"/>
      <c r="G236" s="8"/>
      <c r="H236" s="8"/>
      <c r="I236" s="8"/>
      <c r="J236" s="8"/>
      <c r="K236" s="8"/>
    </row>
    <row r="237" spans="1:11" x14ac:dyDescent="0.25">
      <c r="A237" t="str">
        <f t="shared" si="8"/>
        <v>2002TnonMaori</v>
      </c>
      <c r="B237" s="7">
        <v>2002</v>
      </c>
      <c r="C237" s="7"/>
      <c r="D237" s="7" t="s">
        <v>76</v>
      </c>
      <c r="E237" s="7" t="s">
        <v>74</v>
      </c>
      <c r="F237" s="8"/>
      <c r="G237" s="8"/>
      <c r="H237" s="8"/>
      <c r="I237" s="8"/>
      <c r="J237" s="8"/>
      <c r="K237" s="8"/>
    </row>
    <row r="238" spans="1:11" x14ac:dyDescent="0.25">
      <c r="A238" t="str">
        <f t="shared" si="8"/>
        <v>2003TnonMaori</v>
      </c>
      <c r="B238" s="7">
        <v>2003</v>
      </c>
      <c r="C238" s="7"/>
      <c r="D238" s="7" t="s">
        <v>76</v>
      </c>
      <c r="E238" s="7" t="s">
        <v>74</v>
      </c>
      <c r="F238" s="8"/>
      <c r="G238" s="8"/>
      <c r="H238" s="8"/>
      <c r="I238" s="8"/>
      <c r="J238" s="8"/>
      <c r="K238" s="8"/>
    </row>
    <row r="239" spans="1:11" x14ac:dyDescent="0.25">
      <c r="A239" t="str">
        <f t="shared" si="8"/>
        <v>2004TnonMaori</v>
      </c>
      <c r="B239" s="7">
        <v>2004</v>
      </c>
      <c r="C239" s="7"/>
      <c r="D239" s="7" t="s">
        <v>76</v>
      </c>
      <c r="E239" s="7" t="s">
        <v>74</v>
      </c>
      <c r="F239" s="8"/>
      <c r="G239" s="8"/>
      <c r="H239" s="8"/>
      <c r="I239" s="8"/>
      <c r="J239" s="8"/>
      <c r="K239" s="8"/>
    </row>
    <row r="240" spans="1:11" x14ac:dyDescent="0.25">
      <c r="A240" t="str">
        <f t="shared" si="8"/>
        <v>2005TnonMaori</v>
      </c>
      <c r="B240" s="7">
        <v>2005</v>
      </c>
      <c r="C240" s="7"/>
      <c r="D240" s="7" t="s">
        <v>76</v>
      </c>
      <c r="E240" s="7" t="s">
        <v>74</v>
      </c>
      <c r="F240" s="8"/>
      <c r="G240" s="8"/>
      <c r="H240" s="8"/>
      <c r="I240" s="8"/>
      <c r="J240" s="8"/>
      <c r="K240" s="8"/>
    </row>
    <row r="241" spans="1:11" x14ac:dyDescent="0.25">
      <c r="A241" t="str">
        <f t="shared" si="8"/>
        <v>2006TnonMaori</v>
      </c>
      <c r="B241" s="7">
        <v>2006</v>
      </c>
      <c r="C241" s="7"/>
      <c r="D241" s="7" t="s">
        <v>76</v>
      </c>
      <c r="E241" s="7" t="s">
        <v>74</v>
      </c>
      <c r="F241" s="8"/>
      <c r="G241" s="8"/>
      <c r="H241" s="8"/>
      <c r="I241" s="8"/>
      <c r="J241" s="8"/>
      <c r="K241" s="8"/>
    </row>
    <row r="242" spans="1:11" x14ac:dyDescent="0.25">
      <c r="A242" t="str">
        <f t="shared" si="8"/>
        <v>2007TnonMaori</v>
      </c>
      <c r="B242" s="7">
        <v>2007</v>
      </c>
      <c r="C242" s="7"/>
      <c r="D242" s="7" t="s">
        <v>76</v>
      </c>
      <c r="E242" s="7" t="s">
        <v>74</v>
      </c>
      <c r="F242" s="8"/>
      <c r="G242" s="8"/>
      <c r="H242" s="8"/>
      <c r="I242" s="8"/>
      <c r="J242" s="8"/>
      <c r="K242" s="8"/>
    </row>
    <row r="243" spans="1:11" x14ac:dyDescent="0.25">
      <c r="A243" t="str">
        <f t="shared" si="8"/>
        <v>2008TnonMaori</v>
      </c>
      <c r="B243" s="7">
        <v>2008</v>
      </c>
      <c r="C243" s="7"/>
      <c r="D243" s="7" t="s">
        <v>76</v>
      </c>
      <c r="E243" s="7" t="s">
        <v>74</v>
      </c>
      <c r="F243" s="8"/>
      <c r="G243" s="8"/>
      <c r="H243" s="8"/>
      <c r="I243" s="8"/>
      <c r="J243" s="8"/>
      <c r="K243" s="8"/>
    </row>
    <row r="244" spans="1:11" x14ac:dyDescent="0.25">
      <c r="A244" t="str">
        <f t="shared" si="8"/>
        <v>2009TnonMaori</v>
      </c>
      <c r="B244" s="7">
        <v>2009</v>
      </c>
      <c r="C244" s="7"/>
      <c r="D244" s="7" t="s">
        <v>76</v>
      </c>
      <c r="E244" s="7" t="s">
        <v>74</v>
      </c>
      <c r="F244" s="8"/>
      <c r="G244" s="8"/>
      <c r="H244" s="8"/>
      <c r="I244" s="8"/>
      <c r="J244" s="8"/>
      <c r="K244" s="8"/>
    </row>
    <row r="245" spans="1:11" x14ac:dyDescent="0.25">
      <c r="A245" t="str">
        <f t="shared" si="8"/>
        <v>2010TnonMaori</v>
      </c>
      <c r="B245" s="7">
        <v>2010</v>
      </c>
      <c r="C245" s="7"/>
      <c r="D245" s="7" t="s">
        <v>76</v>
      </c>
      <c r="E245" s="7" t="s">
        <v>74</v>
      </c>
      <c r="F245" s="8"/>
      <c r="G245" s="8"/>
      <c r="H245" s="8"/>
      <c r="I245" s="8"/>
      <c r="J245" s="8"/>
      <c r="K245" s="8"/>
    </row>
    <row r="246" spans="1:11" x14ac:dyDescent="0.25">
      <c r="A246" t="str">
        <f t="shared" si="8"/>
        <v>2011TnonMaori</v>
      </c>
      <c r="B246" s="7">
        <v>2011</v>
      </c>
      <c r="C246" s="7"/>
      <c r="D246" s="7" t="s">
        <v>76</v>
      </c>
      <c r="E246" s="7" t="s">
        <v>74</v>
      </c>
      <c r="F246" s="8"/>
      <c r="G246" s="8"/>
      <c r="H246" s="8"/>
      <c r="I246" s="8"/>
      <c r="J246" s="8"/>
      <c r="K246" s="8"/>
    </row>
    <row r="247" spans="1:11" x14ac:dyDescent="0.25">
      <c r="A247" t="str">
        <f t="shared" si="8"/>
        <v>2012TnonMaori</v>
      </c>
      <c r="B247" s="7">
        <v>2012</v>
      </c>
      <c r="C247" s="7"/>
      <c r="D247" s="7" t="s">
        <v>76</v>
      </c>
      <c r="E247" s="7" t="s">
        <v>74</v>
      </c>
      <c r="F247" s="8"/>
      <c r="G247" s="8"/>
      <c r="H247" s="8"/>
      <c r="I247" s="8"/>
      <c r="J247" s="8"/>
      <c r="K247" s="8"/>
    </row>
    <row r="248" spans="1:11" x14ac:dyDescent="0.25">
      <c r="A248" t="str">
        <f t="shared" si="8"/>
        <v>2013TnonMaori</v>
      </c>
      <c r="B248" s="7">
        <v>2013</v>
      </c>
      <c r="C248" s="7"/>
      <c r="D248" s="7" t="s">
        <v>76</v>
      </c>
      <c r="E248" s="7" t="s">
        <v>74</v>
      </c>
      <c r="F248" s="8"/>
      <c r="G248" s="8"/>
      <c r="H248" s="8"/>
      <c r="I248" s="8"/>
      <c r="J248" s="8"/>
      <c r="K248" s="8"/>
    </row>
    <row r="249" spans="1:11" x14ac:dyDescent="0.25">
      <c r="A249" t="str">
        <f t="shared" si="8"/>
        <v>2014TnonMaori</v>
      </c>
      <c r="B249" s="7">
        <v>2014</v>
      </c>
      <c r="C249" s="7"/>
      <c r="D249" s="7" t="s">
        <v>76</v>
      </c>
      <c r="E249" s="7" t="s">
        <v>74</v>
      </c>
      <c r="F249" s="8"/>
      <c r="G249" s="8"/>
      <c r="H249" s="8"/>
      <c r="I249" s="8"/>
      <c r="J249" s="8"/>
      <c r="K249" s="8"/>
    </row>
    <row r="250" spans="1:11" x14ac:dyDescent="0.25">
      <c r="A250" t="str">
        <f t="shared" ref="A250:A287" si="9">B250&amp;C250&amp;D250&amp;E250</f>
        <v>1996FMaori</v>
      </c>
      <c r="B250" s="7">
        <v>1996</v>
      </c>
      <c r="C250" s="7"/>
      <c r="D250" s="7" t="s">
        <v>73</v>
      </c>
      <c r="E250" s="7" t="s">
        <v>9</v>
      </c>
      <c r="F250" s="8"/>
      <c r="G250" s="8"/>
      <c r="H250" s="8"/>
      <c r="I250" s="8"/>
      <c r="J250" s="8"/>
      <c r="K250" s="8"/>
    </row>
    <row r="251" spans="1:11" x14ac:dyDescent="0.25">
      <c r="A251" t="str">
        <f t="shared" si="9"/>
        <v>1997FMaori</v>
      </c>
      <c r="B251" s="7">
        <v>1997</v>
      </c>
      <c r="C251" s="7"/>
      <c r="D251" s="7" t="s">
        <v>73</v>
      </c>
      <c r="E251" s="7" t="s">
        <v>9</v>
      </c>
      <c r="F251" s="8"/>
      <c r="G251" s="8"/>
      <c r="H251" s="8"/>
      <c r="I251" s="8"/>
      <c r="J251" s="8"/>
      <c r="K251" s="8"/>
    </row>
    <row r="252" spans="1:11" x14ac:dyDescent="0.25">
      <c r="A252" t="str">
        <f t="shared" si="9"/>
        <v>1998FMaori</v>
      </c>
      <c r="B252" s="7">
        <v>1998</v>
      </c>
      <c r="C252" s="7"/>
      <c r="D252" s="7" t="s">
        <v>73</v>
      </c>
      <c r="E252" s="7" t="s">
        <v>9</v>
      </c>
      <c r="F252" s="8"/>
      <c r="G252" s="8"/>
      <c r="H252" s="8"/>
      <c r="I252" s="8"/>
      <c r="J252" s="8"/>
      <c r="K252" s="8"/>
    </row>
    <row r="253" spans="1:11" x14ac:dyDescent="0.25">
      <c r="A253" t="str">
        <f t="shared" si="9"/>
        <v>1999FMaori</v>
      </c>
      <c r="B253" s="7">
        <v>1999</v>
      </c>
      <c r="C253" s="7"/>
      <c r="D253" s="7" t="s">
        <v>73</v>
      </c>
      <c r="E253" s="7" t="s">
        <v>9</v>
      </c>
      <c r="F253" s="8"/>
      <c r="G253" s="8"/>
      <c r="H253" s="8"/>
      <c r="I253" s="8"/>
      <c r="J253" s="8"/>
      <c r="K253" s="8"/>
    </row>
    <row r="254" spans="1:11" x14ac:dyDescent="0.25">
      <c r="A254" t="str">
        <f t="shared" si="9"/>
        <v>2000FMaori</v>
      </c>
      <c r="B254" s="7">
        <v>2000</v>
      </c>
      <c r="C254" s="7"/>
      <c r="D254" s="7" t="s">
        <v>73</v>
      </c>
      <c r="E254" s="7" t="s">
        <v>9</v>
      </c>
      <c r="F254" s="8"/>
      <c r="G254" s="8"/>
      <c r="H254" s="8"/>
      <c r="I254" s="8"/>
      <c r="J254" s="8"/>
      <c r="K254" s="8"/>
    </row>
    <row r="255" spans="1:11" x14ac:dyDescent="0.25">
      <c r="A255" t="str">
        <f t="shared" si="9"/>
        <v>2001FMaori</v>
      </c>
      <c r="B255" s="7">
        <v>2001</v>
      </c>
      <c r="C255" s="7"/>
      <c r="D255" s="7" t="s">
        <v>73</v>
      </c>
      <c r="E255" s="7" t="s">
        <v>9</v>
      </c>
      <c r="F255" s="8"/>
      <c r="G255" s="8"/>
      <c r="H255" s="8"/>
      <c r="I255" s="8"/>
      <c r="J255" s="8"/>
      <c r="K255" s="8"/>
    </row>
    <row r="256" spans="1:11" x14ac:dyDescent="0.25">
      <c r="A256" t="str">
        <f t="shared" si="9"/>
        <v>2002FMaori</v>
      </c>
      <c r="B256" s="7">
        <v>2002</v>
      </c>
      <c r="C256" s="7"/>
      <c r="D256" s="7" t="s">
        <v>73</v>
      </c>
      <c r="E256" s="7" t="s">
        <v>9</v>
      </c>
      <c r="F256" s="8"/>
      <c r="G256" s="8"/>
      <c r="H256" s="8"/>
      <c r="I256" s="8"/>
      <c r="J256" s="8"/>
      <c r="K256" s="8"/>
    </row>
    <row r="257" spans="1:11" x14ac:dyDescent="0.25">
      <c r="A257" t="str">
        <f t="shared" si="9"/>
        <v>2003FMaori</v>
      </c>
      <c r="B257" s="7">
        <v>2003</v>
      </c>
      <c r="C257" s="7"/>
      <c r="D257" s="7" t="s">
        <v>73</v>
      </c>
      <c r="E257" s="7" t="s">
        <v>9</v>
      </c>
      <c r="F257" s="8"/>
      <c r="G257" s="8"/>
      <c r="H257" s="8"/>
      <c r="I257" s="8"/>
      <c r="J257" s="8"/>
      <c r="K257" s="8"/>
    </row>
    <row r="258" spans="1:11" x14ac:dyDescent="0.25">
      <c r="A258" t="str">
        <f t="shared" si="9"/>
        <v>2004FMaori</v>
      </c>
      <c r="B258" s="7">
        <v>2004</v>
      </c>
      <c r="C258" s="7"/>
      <c r="D258" s="7" t="s">
        <v>73</v>
      </c>
      <c r="E258" s="7" t="s">
        <v>9</v>
      </c>
      <c r="F258" s="8"/>
      <c r="G258" s="8"/>
      <c r="H258" s="8"/>
      <c r="I258" s="8"/>
      <c r="J258" s="8"/>
      <c r="K258" s="8"/>
    </row>
    <row r="259" spans="1:11" x14ac:dyDescent="0.25">
      <c r="A259" t="str">
        <f t="shared" si="9"/>
        <v>2005FMaori</v>
      </c>
      <c r="B259" s="7">
        <v>2005</v>
      </c>
      <c r="C259" s="7"/>
      <c r="D259" s="7" t="s">
        <v>73</v>
      </c>
      <c r="E259" s="7" t="s">
        <v>9</v>
      </c>
      <c r="F259" s="8"/>
      <c r="G259" s="8"/>
      <c r="H259" s="8"/>
      <c r="I259" s="8"/>
      <c r="J259" s="8"/>
      <c r="K259" s="8"/>
    </row>
    <row r="260" spans="1:11" x14ac:dyDescent="0.25">
      <c r="A260" t="str">
        <f t="shared" si="9"/>
        <v>2006FMaori</v>
      </c>
      <c r="B260" s="7">
        <v>2006</v>
      </c>
      <c r="C260" s="7"/>
      <c r="D260" s="7" t="s">
        <v>73</v>
      </c>
      <c r="E260" s="7" t="s">
        <v>9</v>
      </c>
      <c r="F260" s="8"/>
      <c r="G260" s="8"/>
      <c r="H260" s="8"/>
      <c r="I260" s="8"/>
      <c r="J260" s="8"/>
      <c r="K260" s="8"/>
    </row>
    <row r="261" spans="1:11" x14ac:dyDescent="0.25">
      <c r="A261" t="str">
        <f t="shared" si="9"/>
        <v>2007FMaori</v>
      </c>
      <c r="B261" s="7">
        <v>2007</v>
      </c>
      <c r="C261" s="7"/>
      <c r="D261" s="7" t="s">
        <v>73</v>
      </c>
      <c r="E261" s="7" t="s">
        <v>9</v>
      </c>
      <c r="F261" s="8"/>
      <c r="G261" s="8"/>
      <c r="H261" s="8"/>
      <c r="I261" s="8"/>
      <c r="J261" s="8"/>
      <c r="K261" s="8"/>
    </row>
    <row r="262" spans="1:11" x14ac:dyDescent="0.25">
      <c r="A262" t="str">
        <f t="shared" si="9"/>
        <v>2008FMaori</v>
      </c>
      <c r="B262" s="7">
        <v>2008</v>
      </c>
      <c r="C262" s="7"/>
      <c r="D262" s="7" t="s">
        <v>73</v>
      </c>
      <c r="E262" s="7" t="s">
        <v>9</v>
      </c>
      <c r="F262" s="8"/>
      <c r="G262" s="8"/>
      <c r="H262" s="8"/>
      <c r="I262" s="8"/>
      <c r="J262" s="8"/>
      <c r="K262" s="8"/>
    </row>
    <row r="263" spans="1:11" x14ac:dyDescent="0.25">
      <c r="A263" t="str">
        <f t="shared" si="9"/>
        <v>2009FMaori</v>
      </c>
      <c r="B263" s="7">
        <v>2009</v>
      </c>
      <c r="C263" s="7"/>
      <c r="D263" s="7" t="s">
        <v>73</v>
      </c>
      <c r="E263" s="7" t="s">
        <v>9</v>
      </c>
      <c r="F263" s="8"/>
      <c r="G263" s="8"/>
      <c r="H263" s="8"/>
      <c r="I263" s="8"/>
      <c r="J263" s="8"/>
      <c r="K263" s="8"/>
    </row>
    <row r="264" spans="1:11" x14ac:dyDescent="0.25">
      <c r="A264" t="str">
        <f t="shared" si="9"/>
        <v>2010FMaori</v>
      </c>
      <c r="B264" s="7">
        <v>2010</v>
      </c>
      <c r="C264" s="7"/>
      <c r="D264" s="7" t="s">
        <v>73</v>
      </c>
      <c r="E264" s="7" t="s">
        <v>9</v>
      </c>
      <c r="F264" s="8"/>
      <c r="G264" s="8"/>
      <c r="H264" s="8"/>
      <c r="I264" s="8"/>
      <c r="J264" s="8"/>
      <c r="K264" s="8"/>
    </row>
    <row r="265" spans="1:11" x14ac:dyDescent="0.25">
      <c r="A265" t="str">
        <f t="shared" si="9"/>
        <v>2011FMaori</v>
      </c>
      <c r="B265" s="7">
        <v>2011</v>
      </c>
      <c r="C265" s="7"/>
      <c r="D265" s="7" t="s">
        <v>73</v>
      </c>
      <c r="E265" s="7" t="s">
        <v>9</v>
      </c>
      <c r="F265" s="8"/>
      <c r="G265" s="8"/>
      <c r="H265" s="8"/>
      <c r="I265" s="8"/>
      <c r="J265" s="8"/>
      <c r="K265" s="8"/>
    </row>
    <row r="266" spans="1:11" x14ac:dyDescent="0.25">
      <c r="A266" t="str">
        <f t="shared" si="9"/>
        <v>2012FMaori</v>
      </c>
      <c r="B266" s="7">
        <v>2012</v>
      </c>
      <c r="C266" s="7"/>
      <c r="D266" s="7" t="s">
        <v>73</v>
      </c>
      <c r="E266" s="7" t="s">
        <v>9</v>
      </c>
      <c r="F266" s="8"/>
      <c r="G266" s="8"/>
      <c r="H266" s="8"/>
      <c r="I266" s="8"/>
      <c r="J266" s="8"/>
      <c r="K266" s="8"/>
    </row>
    <row r="267" spans="1:11" x14ac:dyDescent="0.25">
      <c r="A267" t="str">
        <f t="shared" si="9"/>
        <v>2013FMaori</v>
      </c>
      <c r="B267" s="7">
        <v>2013</v>
      </c>
      <c r="C267" s="7"/>
      <c r="D267" s="7" t="s">
        <v>73</v>
      </c>
      <c r="E267" s="7" t="s">
        <v>9</v>
      </c>
      <c r="F267" s="8"/>
      <c r="G267" s="8"/>
      <c r="H267" s="8"/>
      <c r="I267" s="8"/>
      <c r="J267" s="8"/>
      <c r="K267" s="8"/>
    </row>
    <row r="268" spans="1:11" x14ac:dyDescent="0.25">
      <c r="A268" t="str">
        <f t="shared" si="9"/>
        <v>2014FMaori</v>
      </c>
      <c r="B268" s="7">
        <v>2014</v>
      </c>
      <c r="C268" s="7"/>
      <c r="D268" s="7" t="s">
        <v>73</v>
      </c>
      <c r="E268" s="7" t="s">
        <v>9</v>
      </c>
      <c r="F268" s="8"/>
      <c r="G268" s="8"/>
      <c r="H268" s="8"/>
      <c r="I268" s="8"/>
      <c r="J268" s="8"/>
      <c r="K268" s="8"/>
    </row>
    <row r="269" spans="1:11" x14ac:dyDescent="0.25">
      <c r="A269" t="str">
        <f t="shared" si="9"/>
        <v>1996FnonMaori</v>
      </c>
      <c r="B269" s="7">
        <v>1996</v>
      </c>
      <c r="C269" s="7"/>
      <c r="D269" s="7" t="s">
        <v>73</v>
      </c>
      <c r="E269" s="7" t="s">
        <v>74</v>
      </c>
      <c r="F269" s="8"/>
      <c r="G269" s="8"/>
      <c r="H269" s="8"/>
      <c r="I269" s="8"/>
      <c r="J269" s="8"/>
      <c r="K269" s="8"/>
    </row>
    <row r="270" spans="1:11" x14ac:dyDescent="0.25">
      <c r="A270" t="str">
        <f t="shared" si="9"/>
        <v>1997FnonMaori</v>
      </c>
      <c r="B270" s="7">
        <v>1997</v>
      </c>
      <c r="C270" s="7"/>
      <c r="D270" s="7" t="s">
        <v>73</v>
      </c>
      <c r="E270" s="7" t="s">
        <v>74</v>
      </c>
      <c r="F270" s="8"/>
      <c r="G270" s="8"/>
      <c r="H270" s="8"/>
      <c r="I270" s="8"/>
      <c r="J270" s="8"/>
      <c r="K270" s="8"/>
    </row>
    <row r="271" spans="1:11" x14ac:dyDescent="0.25">
      <c r="A271" t="str">
        <f t="shared" si="9"/>
        <v>1998FnonMaori</v>
      </c>
      <c r="B271" s="7">
        <v>1998</v>
      </c>
      <c r="C271" s="7"/>
      <c r="D271" s="7" t="s">
        <v>73</v>
      </c>
      <c r="E271" s="7" t="s">
        <v>74</v>
      </c>
      <c r="F271" s="8"/>
      <c r="G271" s="8"/>
      <c r="H271" s="8"/>
      <c r="I271" s="8"/>
      <c r="J271" s="8"/>
      <c r="K271" s="8"/>
    </row>
    <row r="272" spans="1:11" x14ac:dyDescent="0.25">
      <c r="A272" t="str">
        <f t="shared" si="9"/>
        <v>1999FnonMaori</v>
      </c>
      <c r="B272" s="7">
        <v>1999</v>
      </c>
      <c r="C272" s="7"/>
      <c r="D272" s="7" t="s">
        <v>73</v>
      </c>
      <c r="E272" s="7" t="s">
        <v>74</v>
      </c>
      <c r="F272" s="8"/>
      <c r="G272" s="8"/>
      <c r="H272" s="8"/>
      <c r="I272" s="8"/>
      <c r="J272" s="8"/>
      <c r="K272" s="8"/>
    </row>
    <row r="273" spans="1:11" x14ac:dyDescent="0.25">
      <c r="A273" t="str">
        <f t="shared" si="9"/>
        <v>2000FnonMaori</v>
      </c>
      <c r="B273" s="7">
        <v>2000</v>
      </c>
      <c r="C273" s="7"/>
      <c r="D273" s="7" t="s">
        <v>73</v>
      </c>
      <c r="E273" s="7" t="s">
        <v>74</v>
      </c>
      <c r="F273" s="8"/>
      <c r="G273" s="8"/>
      <c r="H273" s="8"/>
      <c r="I273" s="8"/>
      <c r="J273" s="8"/>
      <c r="K273" s="8"/>
    </row>
    <row r="274" spans="1:11" x14ac:dyDescent="0.25">
      <c r="A274" t="str">
        <f t="shared" si="9"/>
        <v>2001FnonMaori</v>
      </c>
      <c r="B274" s="7">
        <v>2001</v>
      </c>
      <c r="C274" s="7"/>
      <c r="D274" s="7" t="s">
        <v>73</v>
      </c>
      <c r="E274" s="7" t="s">
        <v>74</v>
      </c>
      <c r="F274" s="8"/>
      <c r="G274" s="8"/>
      <c r="H274" s="8"/>
      <c r="I274" s="8"/>
      <c r="J274" s="8"/>
      <c r="K274" s="8"/>
    </row>
    <row r="275" spans="1:11" x14ac:dyDescent="0.25">
      <c r="A275" t="str">
        <f t="shared" si="9"/>
        <v>2002FnonMaori</v>
      </c>
      <c r="B275" s="7">
        <v>2002</v>
      </c>
      <c r="C275" s="7"/>
      <c r="D275" s="7" t="s">
        <v>73</v>
      </c>
      <c r="E275" s="7" t="s">
        <v>74</v>
      </c>
      <c r="F275" s="8"/>
      <c r="G275" s="8"/>
      <c r="H275" s="8"/>
      <c r="I275" s="8"/>
      <c r="J275" s="8"/>
      <c r="K275" s="8"/>
    </row>
    <row r="276" spans="1:11" x14ac:dyDescent="0.25">
      <c r="A276" t="str">
        <f t="shared" si="9"/>
        <v>2003FnonMaori</v>
      </c>
      <c r="B276" s="7">
        <v>2003</v>
      </c>
      <c r="C276" s="7"/>
      <c r="D276" s="7" t="s">
        <v>73</v>
      </c>
      <c r="E276" s="7" t="s">
        <v>74</v>
      </c>
      <c r="F276" s="8"/>
      <c r="G276" s="8"/>
      <c r="H276" s="8"/>
      <c r="I276" s="8"/>
      <c r="J276" s="8"/>
      <c r="K276" s="8"/>
    </row>
    <row r="277" spans="1:11" x14ac:dyDescent="0.25">
      <c r="A277" t="str">
        <f t="shared" si="9"/>
        <v>2004FnonMaori</v>
      </c>
      <c r="B277" s="7">
        <v>2004</v>
      </c>
      <c r="C277" s="7"/>
      <c r="D277" s="7" t="s">
        <v>73</v>
      </c>
      <c r="E277" s="7" t="s">
        <v>74</v>
      </c>
      <c r="F277" s="8"/>
      <c r="G277" s="8"/>
      <c r="H277" s="8"/>
      <c r="I277" s="8"/>
      <c r="J277" s="8"/>
      <c r="K277" s="8"/>
    </row>
    <row r="278" spans="1:11" x14ac:dyDescent="0.25">
      <c r="A278" t="str">
        <f t="shared" si="9"/>
        <v>2005FnonMaori</v>
      </c>
      <c r="B278" s="7">
        <v>2005</v>
      </c>
      <c r="C278" s="7"/>
      <c r="D278" s="7" t="s">
        <v>73</v>
      </c>
      <c r="E278" s="7" t="s">
        <v>74</v>
      </c>
      <c r="F278" s="8"/>
      <c r="G278" s="8"/>
      <c r="H278" s="8"/>
      <c r="I278" s="8"/>
      <c r="J278" s="8"/>
      <c r="K278" s="8"/>
    </row>
    <row r="279" spans="1:11" x14ac:dyDescent="0.25">
      <c r="A279" t="str">
        <f t="shared" si="9"/>
        <v>2006FnonMaori</v>
      </c>
      <c r="B279" s="7">
        <v>2006</v>
      </c>
      <c r="C279" s="7"/>
      <c r="D279" s="7" t="s">
        <v>73</v>
      </c>
      <c r="E279" s="7" t="s">
        <v>74</v>
      </c>
      <c r="F279" s="8"/>
      <c r="G279" s="8"/>
      <c r="H279" s="8"/>
      <c r="I279" s="8"/>
      <c r="J279" s="8"/>
      <c r="K279" s="8"/>
    </row>
    <row r="280" spans="1:11" x14ac:dyDescent="0.25">
      <c r="A280" t="str">
        <f t="shared" si="9"/>
        <v>2007FnonMaori</v>
      </c>
      <c r="B280" s="7">
        <v>2007</v>
      </c>
      <c r="C280" s="7"/>
      <c r="D280" s="7" t="s">
        <v>73</v>
      </c>
      <c r="E280" s="7" t="s">
        <v>74</v>
      </c>
      <c r="F280" s="8"/>
      <c r="G280" s="8"/>
      <c r="H280" s="8"/>
      <c r="I280" s="8"/>
      <c r="J280" s="8"/>
      <c r="K280" s="8"/>
    </row>
    <row r="281" spans="1:11" x14ac:dyDescent="0.25">
      <c r="A281" t="str">
        <f t="shared" si="9"/>
        <v>2008FnonMaori</v>
      </c>
      <c r="B281" s="7">
        <v>2008</v>
      </c>
      <c r="C281" s="7"/>
      <c r="D281" s="7" t="s">
        <v>73</v>
      </c>
      <c r="E281" s="7" t="s">
        <v>74</v>
      </c>
      <c r="F281" s="8"/>
      <c r="G281" s="8"/>
      <c r="H281" s="8"/>
      <c r="I281" s="8"/>
      <c r="J281" s="8"/>
      <c r="K281" s="8"/>
    </row>
    <row r="282" spans="1:11" x14ac:dyDescent="0.25">
      <c r="A282" t="str">
        <f t="shared" si="9"/>
        <v>2009FnonMaori</v>
      </c>
      <c r="B282" s="7">
        <v>2009</v>
      </c>
      <c r="C282" s="7"/>
      <c r="D282" s="7" t="s">
        <v>73</v>
      </c>
      <c r="E282" s="7" t="s">
        <v>74</v>
      </c>
      <c r="F282" s="8"/>
      <c r="G282" s="8"/>
      <c r="H282" s="8"/>
      <c r="I282" s="8"/>
      <c r="J282" s="8"/>
      <c r="K282" s="8"/>
    </row>
    <row r="283" spans="1:11" x14ac:dyDescent="0.25">
      <c r="A283" t="str">
        <f t="shared" si="9"/>
        <v>2010FnonMaori</v>
      </c>
      <c r="B283" s="7">
        <v>2010</v>
      </c>
      <c r="C283" s="7"/>
      <c r="D283" s="7" t="s">
        <v>73</v>
      </c>
      <c r="E283" s="7" t="s">
        <v>74</v>
      </c>
      <c r="F283" s="8"/>
      <c r="G283" s="8"/>
      <c r="H283" s="8"/>
      <c r="I283" s="8"/>
      <c r="J283" s="8"/>
      <c r="K283" s="8"/>
    </row>
    <row r="284" spans="1:11" x14ac:dyDescent="0.25">
      <c r="A284" t="str">
        <f t="shared" si="9"/>
        <v>2011FnonMaori</v>
      </c>
      <c r="B284" s="7">
        <v>2011</v>
      </c>
      <c r="C284" s="7"/>
      <c r="D284" s="7" t="s">
        <v>73</v>
      </c>
      <c r="E284" s="7" t="s">
        <v>74</v>
      </c>
      <c r="F284" s="8"/>
      <c r="G284" s="8"/>
      <c r="H284" s="8"/>
      <c r="I284" s="8"/>
      <c r="J284" s="8"/>
      <c r="K284" s="8"/>
    </row>
    <row r="285" spans="1:11" x14ac:dyDescent="0.25">
      <c r="A285" t="str">
        <f t="shared" si="9"/>
        <v>2012FnonMaori</v>
      </c>
      <c r="B285" s="7">
        <v>2012</v>
      </c>
      <c r="C285" s="7"/>
      <c r="D285" s="7" t="s">
        <v>73</v>
      </c>
      <c r="E285" s="7" t="s">
        <v>74</v>
      </c>
      <c r="F285" s="8"/>
      <c r="G285" s="8"/>
      <c r="H285" s="8"/>
      <c r="I285" s="8"/>
      <c r="J285" s="8"/>
      <c r="K285" s="8"/>
    </row>
    <row r="286" spans="1:11" x14ac:dyDescent="0.25">
      <c r="A286" t="str">
        <f t="shared" si="9"/>
        <v>2013FnonMaori</v>
      </c>
      <c r="B286" s="7">
        <v>2013</v>
      </c>
      <c r="C286" s="7"/>
      <c r="D286" s="7" t="s">
        <v>73</v>
      </c>
      <c r="E286" s="7" t="s">
        <v>74</v>
      </c>
      <c r="F286" s="8"/>
      <c r="G286" s="8"/>
      <c r="H286" s="8"/>
      <c r="I286" s="8"/>
      <c r="J286" s="8"/>
      <c r="K286" s="8"/>
    </row>
    <row r="287" spans="1:11" x14ac:dyDescent="0.25">
      <c r="A287" t="str">
        <f t="shared" si="9"/>
        <v>2014FnonMaori</v>
      </c>
      <c r="B287" s="7">
        <v>2014</v>
      </c>
      <c r="C287" s="7"/>
      <c r="D287" s="7" t="s">
        <v>73</v>
      </c>
      <c r="E287" s="7" t="s">
        <v>74</v>
      </c>
      <c r="F287" s="8"/>
      <c r="G287" s="8"/>
      <c r="H287" s="8"/>
      <c r="I287" s="8"/>
      <c r="J287" s="8"/>
      <c r="K287" s="8"/>
    </row>
    <row r="288" spans="1:11" x14ac:dyDescent="0.25">
      <c r="A288" t="str">
        <f t="shared" ref="A288:A325" si="10">B288&amp;C288&amp;D288&amp;E288</f>
        <v>1996MMaori</v>
      </c>
      <c r="B288" s="7">
        <v>1996</v>
      </c>
      <c r="C288" s="7"/>
      <c r="D288" s="7" t="s">
        <v>75</v>
      </c>
      <c r="E288" s="7" t="s">
        <v>9</v>
      </c>
      <c r="F288" s="8"/>
      <c r="G288" s="8"/>
      <c r="H288" s="8"/>
      <c r="I288" s="8"/>
      <c r="J288" s="8"/>
      <c r="K288" s="8"/>
    </row>
    <row r="289" spans="1:11" x14ac:dyDescent="0.25">
      <c r="A289" t="str">
        <f t="shared" si="10"/>
        <v>1997MMaori</v>
      </c>
      <c r="B289" s="7">
        <v>1997</v>
      </c>
      <c r="C289" s="7"/>
      <c r="D289" s="7" t="s">
        <v>75</v>
      </c>
      <c r="E289" s="7" t="s">
        <v>9</v>
      </c>
      <c r="F289" s="8"/>
      <c r="G289" s="8"/>
      <c r="H289" s="8"/>
      <c r="I289" s="8"/>
      <c r="J289" s="8"/>
      <c r="K289" s="8"/>
    </row>
    <row r="290" spans="1:11" x14ac:dyDescent="0.25">
      <c r="A290" t="str">
        <f t="shared" si="10"/>
        <v>1998MMaori</v>
      </c>
      <c r="B290" s="7">
        <v>1998</v>
      </c>
      <c r="C290" s="7"/>
      <c r="D290" s="7" t="s">
        <v>75</v>
      </c>
      <c r="E290" s="7" t="s">
        <v>9</v>
      </c>
      <c r="F290" s="8"/>
      <c r="G290" s="8"/>
      <c r="H290" s="8"/>
      <c r="I290" s="8"/>
      <c r="J290" s="8"/>
      <c r="K290" s="8"/>
    </row>
    <row r="291" spans="1:11" x14ac:dyDescent="0.25">
      <c r="A291" t="str">
        <f t="shared" si="10"/>
        <v>1999MMaori</v>
      </c>
      <c r="B291" s="7">
        <v>1999</v>
      </c>
      <c r="C291" s="7"/>
      <c r="D291" s="7" t="s">
        <v>75</v>
      </c>
      <c r="E291" s="7" t="s">
        <v>9</v>
      </c>
      <c r="F291" s="8"/>
      <c r="G291" s="8"/>
      <c r="H291" s="8"/>
      <c r="I291" s="8"/>
      <c r="J291" s="8"/>
      <c r="K291" s="8"/>
    </row>
    <row r="292" spans="1:11" x14ac:dyDescent="0.25">
      <c r="A292" t="str">
        <f t="shared" si="10"/>
        <v>2000MMaori</v>
      </c>
      <c r="B292" s="7">
        <v>2000</v>
      </c>
      <c r="C292" s="7"/>
      <c r="D292" s="7" t="s">
        <v>75</v>
      </c>
      <c r="E292" s="7" t="s">
        <v>9</v>
      </c>
      <c r="F292" s="8"/>
      <c r="G292" s="8"/>
      <c r="H292" s="8"/>
      <c r="I292" s="8"/>
      <c r="J292" s="8"/>
      <c r="K292" s="8"/>
    </row>
    <row r="293" spans="1:11" x14ac:dyDescent="0.25">
      <c r="A293" t="str">
        <f t="shared" si="10"/>
        <v>2001MMaori</v>
      </c>
      <c r="B293" s="7">
        <v>2001</v>
      </c>
      <c r="C293" s="7"/>
      <c r="D293" s="7" t="s">
        <v>75</v>
      </c>
      <c r="E293" s="7" t="s">
        <v>9</v>
      </c>
      <c r="F293" s="8"/>
      <c r="G293" s="8"/>
      <c r="H293" s="8"/>
      <c r="I293" s="8"/>
      <c r="J293" s="8"/>
      <c r="K293" s="8"/>
    </row>
    <row r="294" spans="1:11" x14ac:dyDescent="0.25">
      <c r="A294" t="str">
        <f t="shared" si="10"/>
        <v>2002MMaori</v>
      </c>
      <c r="B294" s="7">
        <v>2002</v>
      </c>
      <c r="C294" s="7"/>
      <c r="D294" s="7" t="s">
        <v>75</v>
      </c>
      <c r="E294" s="7" t="s">
        <v>9</v>
      </c>
      <c r="F294" s="8"/>
      <c r="G294" s="8"/>
      <c r="H294" s="8"/>
      <c r="I294" s="8"/>
      <c r="J294" s="8"/>
      <c r="K294" s="8"/>
    </row>
    <row r="295" spans="1:11" x14ac:dyDescent="0.25">
      <c r="A295" t="str">
        <f t="shared" si="10"/>
        <v>2003MMaori</v>
      </c>
      <c r="B295" s="7">
        <v>2003</v>
      </c>
      <c r="C295" s="7"/>
      <c r="D295" s="7" t="s">
        <v>75</v>
      </c>
      <c r="E295" s="7" t="s">
        <v>9</v>
      </c>
      <c r="F295" s="8"/>
      <c r="G295" s="8"/>
      <c r="H295" s="8"/>
      <c r="I295" s="8"/>
      <c r="J295" s="8"/>
      <c r="K295" s="8"/>
    </row>
    <row r="296" spans="1:11" x14ac:dyDescent="0.25">
      <c r="A296" t="str">
        <f t="shared" si="10"/>
        <v>2004MMaori</v>
      </c>
      <c r="B296" s="7">
        <v>2004</v>
      </c>
      <c r="C296" s="7"/>
      <c r="D296" s="7" t="s">
        <v>75</v>
      </c>
      <c r="E296" s="7" t="s">
        <v>9</v>
      </c>
      <c r="F296" s="8"/>
      <c r="G296" s="8"/>
      <c r="H296" s="8"/>
      <c r="I296" s="8"/>
      <c r="J296" s="8"/>
      <c r="K296" s="8"/>
    </row>
    <row r="297" spans="1:11" x14ac:dyDescent="0.25">
      <c r="A297" t="str">
        <f t="shared" si="10"/>
        <v>2005MMaori</v>
      </c>
      <c r="B297" s="7">
        <v>2005</v>
      </c>
      <c r="C297" s="7"/>
      <c r="D297" s="7" t="s">
        <v>75</v>
      </c>
      <c r="E297" s="7" t="s">
        <v>9</v>
      </c>
      <c r="F297" s="8"/>
      <c r="G297" s="8"/>
      <c r="H297" s="8"/>
      <c r="I297" s="8"/>
      <c r="J297" s="8"/>
      <c r="K297" s="8"/>
    </row>
    <row r="298" spans="1:11" x14ac:dyDescent="0.25">
      <c r="A298" t="str">
        <f t="shared" si="10"/>
        <v>2006MMaori</v>
      </c>
      <c r="B298" s="7">
        <v>2006</v>
      </c>
      <c r="C298" s="7"/>
      <c r="D298" s="7" t="s">
        <v>75</v>
      </c>
      <c r="E298" s="7" t="s">
        <v>9</v>
      </c>
      <c r="F298" s="8"/>
      <c r="G298" s="8"/>
      <c r="H298" s="8"/>
      <c r="I298" s="8"/>
      <c r="J298" s="8"/>
      <c r="K298" s="8"/>
    </row>
    <row r="299" spans="1:11" x14ac:dyDescent="0.25">
      <c r="A299" t="str">
        <f t="shared" si="10"/>
        <v>2007MMaori</v>
      </c>
      <c r="B299" s="7">
        <v>2007</v>
      </c>
      <c r="C299" s="7"/>
      <c r="D299" s="7" t="s">
        <v>75</v>
      </c>
      <c r="E299" s="7" t="s">
        <v>9</v>
      </c>
      <c r="F299" s="8"/>
      <c r="G299" s="8"/>
      <c r="H299" s="8"/>
      <c r="I299" s="8"/>
      <c r="J299" s="8"/>
      <c r="K299" s="8"/>
    </row>
    <row r="300" spans="1:11" x14ac:dyDescent="0.25">
      <c r="A300" t="str">
        <f t="shared" si="10"/>
        <v>2008MMaori</v>
      </c>
      <c r="B300" s="7">
        <v>2008</v>
      </c>
      <c r="C300" s="7"/>
      <c r="D300" s="7" t="s">
        <v>75</v>
      </c>
      <c r="E300" s="7" t="s">
        <v>9</v>
      </c>
      <c r="F300" s="8"/>
      <c r="G300" s="8"/>
      <c r="H300" s="8"/>
      <c r="I300" s="8"/>
      <c r="J300" s="8"/>
      <c r="K300" s="8"/>
    </row>
    <row r="301" spans="1:11" x14ac:dyDescent="0.25">
      <c r="A301" t="str">
        <f t="shared" si="10"/>
        <v>2009MMaori</v>
      </c>
      <c r="B301" s="7">
        <v>2009</v>
      </c>
      <c r="C301" s="7"/>
      <c r="D301" s="7" t="s">
        <v>75</v>
      </c>
      <c r="E301" s="7" t="s">
        <v>9</v>
      </c>
      <c r="F301" s="8"/>
      <c r="G301" s="8"/>
      <c r="H301" s="8"/>
      <c r="I301" s="8"/>
      <c r="J301" s="8"/>
      <c r="K301" s="8"/>
    </row>
    <row r="302" spans="1:11" x14ac:dyDescent="0.25">
      <c r="A302" t="str">
        <f t="shared" si="10"/>
        <v>2010MMaori</v>
      </c>
      <c r="B302" s="7">
        <v>2010</v>
      </c>
      <c r="C302" s="7"/>
      <c r="D302" s="7" t="s">
        <v>75</v>
      </c>
      <c r="E302" s="7" t="s">
        <v>9</v>
      </c>
      <c r="F302" s="8"/>
      <c r="G302" s="8"/>
      <c r="H302" s="8"/>
      <c r="I302" s="8"/>
      <c r="J302" s="8"/>
      <c r="K302" s="8"/>
    </row>
    <row r="303" spans="1:11" x14ac:dyDescent="0.25">
      <c r="A303" t="str">
        <f t="shared" si="10"/>
        <v>2011MMaori</v>
      </c>
      <c r="B303" s="7">
        <v>2011</v>
      </c>
      <c r="C303" s="7"/>
      <c r="D303" s="7" t="s">
        <v>75</v>
      </c>
      <c r="E303" s="7" t="s">
        <v>9</v>
      </c>
      <c r="F303" s="8"/>
      <c r="G303" s="8"/>
      <c r="H303" s="8"/>
      <c r="I303" s="8"/>
      <c r="J303" s="8"/>
      <c r="K303" s="8"/>
    </row>
    <row r="304" spans="1:11" x14ac:dyDescent="0.25">
      <c r="A304" t="str">
        <f t="shared" si="10"/>
        <v>2012MMaori</v>
      </c>
      <c r="B304" s="7">
        <v>2012</v>
      </c>
      <c r="C304" s="7"/>
      <c r="D304" s="7" t="s">
        <v>75</v>
      </c>
      <c r="E304" s="7" t="s">
        <v>9</v>
      </c>
      <c r="F304" s="8"/>
      <c r="G304" s="8"/>
      <c r="H304" s="8"/>
      <c r="I304" s="8"/>
      <c r="J304" s="8"/>
      <c r="K304" s="8"/>
    </row>
    <row r="305" spans="1:11" x14ac:dyDescent="0.25">
      <c r="A305" t="str">
        <f t="shared" si="10"/>
        <v>2013MMaori</v>
      </c>
      <c r="B305" s="7">
        <v>2013</v>
      </c>
      <c r="C305" s="7"/>
      <c r="D305" s="7" t="s">
        <v>75</v>
      </c>
      <c r="E305" s="7" t="s">
        <v>9</v>
      </c>
      <c r="F305" s="8"/>
      <c r="G305" s="8"/>
      <c r="H305" s="8"/>
      <c r="I305" s="8"/>
      <c r="J305" s="8"/>
      <c r="K305" s="8"/>
    </row>
    <row r="306" spans="1:11" x14ac:dyDescent="0.25">
      <c r="A306" t="str">
        <f t="shared" si="10"/>
        <v>2014MMaori</v>
      </c>
      <c r="B306" s="7">
        <v>2014</v>
      </c>
      <c r="C306" s="7"/>
      <c r="D306" s="7" t="s">
        <v>75</v>
      </c>
      <c r="E306" s="7" t="s">
        <v>9</v>
      </c>
      <c r="F306" s="8"/>
      <c r="G306" s="8"/>
      <c r="H306" s="8"/>
      <c r="I306" s="8"/>
      <c r="J306" s="8"/>
      <c r="K306" s="8"/>
    </row>
    <row r="307" spans="1:11" x14ac:dyDescent="0.25">
      <c r="A307" t="str">
        <f t="shared" si="10"/>
        <v>1996MnonMaori</v>
      </c>
      <c r="B307" s="7">
        <v>1996</v>
      </c>
      <c r="C307" s="7"/>
      <c r="D307" s="7" t="s">
        <v>75</v>
      </c>
      <c r="E307" s="7" t="s">
        <v>74</v>
      </c>
      <c r="F307" s="8"/>
      <c r="G307" s="8"/>
      <c r="H307" s="8"/>
      <c r="I307" s="8"/>
      <c r="J307" s="8"/>
      <c r="K307" s="8"/>
    </row>
    <row r="308" spans="1:11" x14ac:dyDescent="0.25">
      <c r="A308" t="str">
        <f t="shared" si="10"/>
        <v>1997MnonMaori</v>
      </c>
      <c r="B308" s="7">
        <v>1997</v>
      </c>
      <c r="C308" s="7"/>
      <c r="D308" s="7" t="s">
        <v>75</v>
      </c>
      <c r="E308" s="7" t="s">
        <v>74</v>
      </c>
      <c r="F308" s="8"/>
      <c r="G308" s="8"/>
      <c r="H308" s="8"/>
      <c r="I308" s="8"/>
      <c r="J308" s="8"/>
      <c r="K308" s="8"/>
    </row>
    <row r="309" spans="1:11" x14ac:dyDescent="0.25">
      <c r="A309" t="str">
        <f t="shared" si="10"/>
        <v>1998MnonMaori</v>
      </c>
      <c r="B309" s="7">
        <v>1998</v>
      </c>
      <c r="C309" s="7"/>
      <c r="D309" s="7" t="s">
        <v>75</v>
      </c>
      <c r="E309" s="7" t="s">
        <v>74</v>
      </c>
      <c r="F309" s="8"/>
      <c r="G309" s="8"/>
      <c r="H309" s="8"/>
      <c r="I309" s="8"/>
      <c r="J309" s="8"/>
      <c r="K309" s="8"/>
    </row>
    <row r="310" spans="1:11" x14ac:dyDescent="0.25">
      <c r="A310" t="str">
        <f t="shared" si="10"/>
        <v>1999MnonMaori</v>
      </c>
      <c r="B310" s="7">
        <v>1999</v>
      </c>
      <c r="C310" s="7"/>
      <c r="D310" s="7" t="s">
        <v>75</v>
      </c>
      <c r="E310" s="7" t="s">
        <v>74</v>
      </c>
      <c r="F310" s="8"/>
      <c r="G310" s="8"/>
      <c r="H310" s="8"/>
      <c r="I310" s="8"/>
      <c r="J310" s="8"/>
      <c r="K310" s="8"/>
    </row>
    <row r="311" spans="1:11" x14ac:dyDescent="0.25">
      <c r="A311" t="str">
        <f t="shared" si="10"/>
        <v>2000MnonMaori</v>
      </c>
      <c r="B311" s="7">
        <v>2000</v>
      </c>
      <c r="C311" s="7"/>
      <c r="D311" s="7" t="s">
        <v>75</v>
      </c>
      <c r="E311" s="7" t="s">
        <v>74</v>
      </c>
      <c r="F311" s="8"/>
      <c r="G311" s="8"/>
      <c r="H311" s="8"/>
      <c r="I311" s="8"/>
      <c r="J311" s="8"/>
      <c r="K311" s="8"/>
    </row>
    <row r="312" spans="1:11" x14ac:dyDescent="0.25">
      <c r="A312" t="str">
        <f t="shared" si="10"/>
        <v>2001MnonMaori</v>
      </c>
      <c r="B312" s="7">
        <v>2001</v>
      </c>
      <c r="C312" s="7"/>
      <c r="D312" s="7" t="s">
        <v>75</v>
      </c>
      <c r="E312" s="7" t="s">
        <v>74</v>
      </c>
      <c r="F312" s="8"/>
      <c r="G312" s="8"/>
      <c r="H312" s="8"/>
      <c r="I312" s="8"/>
      <c r="J312" s="8"/>
      <c r="K312" s="8"/>
    </row>
    <row r="313" spans="1:11" x14ac:dyDescent="0.25">
      <c r="A313" t="str">
        <f t="shared" si="10"/>
        <v>2002MnonMaori</v>
      </c>
      <c r="B313" s="7">
        <v>2002</v>
      </c>
      <c r="C313" s="7"/>
      <c r="D313" s="7" t="s">
        <v>75</v>
      </c>
      <c r="E313" s="7" t="s">
        <v>74</v>
      </c>
      <c r="F313" s="8"/>
      <c r="G313" s="8"/>
      <c r="H313" s="8"/>
      <c r="I313" s="8"/>
      <c r="J313" s="8"/>
      <c r="K313" s="8"/>
    </row>
    <row r="314" spans="1:11" x14ac:dyDescent="0.25">
      <c r="A314" t="str">
        <f t="shared" si="10"/>
        <v>2003MnonMaori</v>
      </c>
      <c r="B314" s="7">
        <v>2003</v>
      </c>
      <c r="C314" s="7"/>
      <c r="D314" s="7" t="s">
        <v>75</v>
      </c>
      <c r="E314" s="7" t="s">
        <v>74</v>
      </c>
      <c r="F314" s="8"/>
      <c r="G314" s="8"/>
      <c r="H314" s="8"/>
      <c r="I314" s="8"/>
      <c r="J314" s="8"/>
      <c r="K314" s="8"/>
    </row>
    <row r="315" spans="1:11" x14ac:dyDescent="0.25">
      <c r="A315" t="str">
        <f t="shared" si="10"/>
        <v>2004MnonMaori</v>
      </c>
      <c r="B315" s="7">
        <v>2004</v>
      </c>
      <c r="C315" s="7"/>
      <c r="D315" s="7" t="s">
        <v>75</v>
      </c>
      <c r="E315" s="7" t="s">
        <v>74</v>
      </c>
      <c r="F315" s="8"/>
      <c r="G315" s="8"/>
      <c r="H315" s="8"/>
      <c r="I315" s="8"/>
      <c r="J315" s="8"/>
      <c r="K315" s="8"/>
    </row>
    <row r="316" spans="1:11" x14ac:dyDescent="0.25">
      <c r="A316" t="str">
        <f t="shared" si="10"/>
        <v>2005MnonMaori</v>
      </c>
      <c r="B316" s="7">
        <v>2005</v>
      </c>
      <c r="C316" s="7"/>
      <c r="D316" s="7" t="s">
        <v>75</v>
      </c>
      <c r="E316" s="7" t="s">
        <v>74</v>
      </c>
      <c r="F316" s="8"/>
      <c r="G316" s="8"/>
      <c r="H316" s="8"/>
      <c r="I316" s="8"/>
      <c r="J316" s="8"/>
      <c r="K316" s="8"/>
    </row>
    <row r="317" spans="1:11" x14ac:dyDescent="0.25">
      <c r="A317" t="str">
        <f t="shared" si="10"/>
        <v>2006MnonMaori</v>
      </c>
      <c r="B317" s="7">
        <v>2006</v>
      </c>
      <c r="C317" s="7"/>
      <c r="D317" s="7" t="s">
        <v>75</v>
      </c>
      <c r="E317" s="7" t="s">
        <v>74</v>
      </c>
      <c r="F317" s="8"/>
      <c r="G317" s="8"/>
      <c r="H317" s="8"/>
      <c r="I317" s="8"/>
      <c r="J317" s="8"/>
      <c r="K317" s="8"/>
    </row>
    <row r="318" spans="1:11" x14ac:dyDescent="0.25">
      <c r="A318" t="str">
        <f t="shared" si="10"/>
        <v>2007MnonMaori</v>
      </c>
      <c r="B318" s="7">
        <v>2007</v>
      </c>
      <c r="C318" s="7"/>
      <c r="D318" s="7" t="s">
        <v>75</v>
      </c>
      <c r="E318" s="7" t="s">
        <v>74</v>
      </c>
      <c r="F318" s="8"/>
      <c r="G318" s="8"/>
      <c r="H318" s="8"/>
      <c r="I318" s="8"/>
      <c r="J318" s="8"/>
      <c r="K318" s="8"/>
    </row>
    <row r="319" spans="1:11" x14ac:dyDescent="0.25">
      <c r="A319" t="str">
        <f t="shared" si="10"/>
        <v>2008MnonMaori</v>
      </c>
      <c r="B319" s="7">
        <v>2008</v>
      </c>
      <c r="C319" s="7"/>
      <c r="D319" s="7" t="s">
        <v>75</v>
      </c>
      <c r="E319" s="7" t="s">
        <v>74</v>
      </c>
      <c r="F319" s="8"/>
      <c r="G319" s="8"/>
      <c r="H319" s="8"/>
      <c r="I319" s="8"/>
      <c r="J319" s="8"/>
      <c r="K319" s="8"/>
    </row>
    <row r="320" spans="1:11" x14ac:dyDescent="0.25">
      <c r="A320" t="str">
        <f t="shared" si="10"/>
        <v>2009MnonMaori</v>
      </c>
      <c r="B320" s="7">
        <v>2009</v>
      </c>
      <c r="C320" s="7"/>
      <c r="D320" s="7" t="s">
        <v>75</v>
      </c>
      <c r="E320" s="7" t="s">
        <v>74</v>
      </c>
      <c r="F320" s="8"/>
      <c r="G320" s="8"/>
      <c r="H320" s="8"/>
      <c r="I320" s="8"/>
      <c r="J320" s="8"/>
      <c r="K320" s="8"/>
    </row>
    <row r="321" spans="1:11" x14ac:dyDescent="0.25">
      <c r="A321" t="str">
        <f t="shared" si="10"/>
        <v>2010MnonMaori</v>
      </c>
      <c r="B321" s="7">
        <v>2010</v>
      </c>
      <c r="C321" s="7"/>
      <c r="D321" s="7" t="s">
        <v>75</v>
      </c>
      <c r="E321" s="7" t="s">
        <v>74</v>
      </c>
      <c r="F321" s="8"/>
      <c r="G321" s="8"/>
      <c r="H321" s="8"/>
      <c r="I321" s="8"/>
      <c r="J321" s="8"/>
      <c r="K321" s="8"/>
    </row>
    <row r="322" spans="1:11" x14ac:dyDescent="0.25">
      <c r="A322" t="str">
        <f t="shared" si="10"/>
        <v>2011MnonMaori</v>
      </c>
      <c r="B322" s="7">
        <v>2011</v>
      </c>
      <c r="C322" s="7"/>
      <c r="D322" s="7" t="s">
        <v>75</v>
      </c>
      <c r="E322" s="7" t="s">
        <v>74</v>
      </c>
      <c r="F322" s="8"/>
      <c r="G322" s="8"/>
      <c r="H322" s="8"/>
      <c r="I322" s="8"/>
      <c r="J322" s="8"/>
      <c r="K322" s="8"/>
    </row>
    <row r="323" spans="1:11" x14ac:dyDescent="0.25">
      <c r="A323" t="str">
        <f t="shared" si="10"/>
        <v>2012MnonMaori</v>
      </c>
      <c r="B323" s="7">
        <v>2012</v>
      </c>
      <c r="C323" s="7"/>
      <c r="D323" s="7" t="s">
        <v>75</v>
      </c>
      <c r="E323" s="7" t="s">
        <v>74</v>
      </c>
      <c r="F323" s="8"/>
      <c r="G323" s="8"/>
      <c r="H323" s="8"/>
      <c r="I323" s="8"/>
      <c r="J323" s="8"/>
      <c r="K323" s="8"/>
    </row>
    <row r="324" spans="1:11" x14ac:dyDescent="0.25">
      <c r="A324" t="str">
        <f t="shared" si="10"/>
        <v>2013MnonMaori</v>
      </c>
      <c r="B324" s="7">
        <v>2013</v>
      </c>
      <c r="C324" s="7"/>
      <c r="D324" s="7" t="s">
        <v>75</v>
      </c>
      <c r="E324" s="7" t="s">
        <v>74</v>
      </c>
      <c r="F324" s="8"/>
      <c r="G324" s="8"/>
      <c r="H324" s="8"/>
      <c r="I324" s="8"/>
      <c r="J324" s="8"/>
      <c r="K324" s="8"/>
    </row>
    <row r="325" spans="1:11" x14ac:dyDescent="0.25">
      <c r="A325" t="str">
        <f t="shared" si="10"/>
        <v>2014MnonMaori</v>
      </c>
      <c r="B325" s="7">
        <v>2014</v>
      </c>
      <c r="C325" s="7"/>
      <c r="D325" s="7" t="s">
        <v>75</v>
      </c>
      <c r="E325" s="7" t="s">
        <v>74</v>
      </c>
      <c r="F325" s="8"/>
      <c r="G325" s="8"/>
      <c r="H325" s="8"/>
      <c r="I325" s="8"/>
      <c r="J325" s="8"/>
      <c r="K325" s="8"/>
    </row>
    <row r="326" spans="1:11" x14ac:dyDescent="0.25">
      <c r="A326" t="str">
        <f t="shared" ref="A326:A363" si="11">B326&amp;C326&amp;D326&amp;E326</f>
        <v>1996TMaori</v>
      </c>
      <c r="B326" s="7">
        <v>1996</v>
      </c>
      <c r="C326" s="7"/>
      <c r="D326" s="7" t="s">
        <v>76</v>
      </c>
      <c r="E326" s="7" t="s">
        <v>9</v>
      </c>
      <c r="F326" s="8"/>
      <c r="G326" s="8"/>
      <c r="H326" s="8"/>
      <c r="I326" s="8"/>
      <c r="J326" s="8"/>
      <c r="K326" s="8"/>
    </row>
    <row r="327" spans="1:11" x14ac:dyDescent="0.25">
      <c r="A327" t="str">
        <f t="shared" si="11"/>
        <v>1997TMaori</v>
      </c>
      <c r="B327" s="7">
        <v>1997</v>
      </c>
      <c r="C327" s="7"/>
      <c r="D327" s="7" t="s">
        <v>76</v>
      </c>
      <c r="E327" s="7" t="s">
        <v>9</v>
      </c>
      <c r="F327" s="8"/>
      <c r="G327" s="8"/>
      <c r="H327" s="8"/>
      <c r="I327" s="8"/>
      <c r="J327" s="8"/>
      <c r="K327" s="8"/>
    </row>
    <row r="328" spans="1:11" x14ac:dyDescent="0.25">
      <c r="A328" t="str">
        <f t="shared" si="11"/>
        <v>1998TMaori</v>
      </c>
      <c r="B328" s="7">
        <v>1998</v>
      </c>
      <c r="C328" s="7"/>
      <c r="D328" s="7" t="s">
        <v>76</v>
      </c>
      <c r="E328" s="7" t="s">
        <v>9</v>
      </c>
      <c r="F328" s="8"/>
      <c r="G328" s="8"/>
      <c r="H328" s="8"/>
      <c r="I328" s="8"/>
      <c r="J328" s="8"/>
      <c r="K328" s="8"/>
    </row>
    <row r="329" spans="1:11" x14ac:dyDescent="0.25">
      <c r="A329" t="str">
        <f t="shared" si="11"/>
        <v>1999TMaori</v>
      </c>
      <c r="B329" s="7">
        <v>1999</v>
      </c>
      <c r="C329" s="7"/>
      <c r="D329" s="7" t="s">
        <v>76</v>
      </c>
      <c r="E329" s="7" t="s">
        <v>9</v>
      </c>
      <c r="F329" s="8"/>
      <c r="G329" s="8"/>
      <c r="H329" s="8"/>
      <c r="I329" s="8"/>
      <c r="J329" s="8"/>
      <c r="K329" s="8"/>
    </row>
    <row r="330" spans="1:11" x14ac:dyDescent="0.25">
      <c r="A330" t="str">
        <f t="shared" si="11"/>
        <v>2000TMaori</v>
      </c>
      <c r="B330" s="7">
        <v>2000</v>
      </c>
      <c r="C330" s="7"/>
      <c r="D330" s="7" t="s">
        <v>76</v>
      </c>
      <c r="E330" s="7" t="s">
        <v>9</v>
      </c>
      <c r="F330" s="8"/>
      <c r="G330" s="8"/>
      <c r="H330" s="8"/>
      <c r="I330" s="8"/>
      <c r="J330" s="8"/>
      <c r="K330" s="8"/>
    </row>
    <row r="331" spans="1:11" x14ac:dyDescent="0.25">
      <c r="A331" t="str">
        <f t="shared" si="11"/>
        <v>2001TMaori</v>
      </c>
      <c r="B331" s="7">
        <v>2001</v>
      </c>
      <c r="C331" s="7"/>
      <c r="D331" s="7" t="s">
        <v>76</v>
      </c>
      <c r="E331" s="7" t="s">
        <v>9</v>
      </c>
      <c r="F331" s="8"/>
      <c r="G331" s="8"/>
      <c r="H331" s="8"/>
      <c r="I331" s="8"/>
      <c r="J331" s="8"/>
      <c r="K331" s="8"/>
    </row>
    <row r="332" spans="1:11" x14ac:dyDescent="0.25">
      <c r="A332" t="str">
        <f t="shared" si="11"/>
        <v>2002TMaori</v>
      </c>
      <c r="B332" s="7">
        <v>2002</v>
      </c>
      <c r="C332" s="7"/>
      <c r="D332" s="7" t="s">
        <v>76</v>
      </c>
      <c r="E332" s="7" t="s">
        <v>9</v>
      </c>
      <c r="F332" s="8"/>
      <c r="G332" s="8"/>
      <c r="H332" s="8"/>
      <c r="I332" s="8"/>
      <c r="J332" s="8"/>
      <c r="K332" s="8"/>
    </row>
    <row r="333" spans="1:11" x14ac:dyDescent="0.25">
      <c r="A333" t="str">
        <f t="shared" si="11"/>
        <v>2003TMaori</v>
      </c>
      <c r="B333" s="7">
        <v>2003</v>
      </c>
      <c r="C333" s="7"/>
      <c r="D333" s="7" t="s">
        <v>76</v>
      </c>
      <c r="E333" s="7" t="s">
        <v>9</v>
      </c>
      <c r="F333" s="8"/>
      <c r="G333" s="8"/>
      <c r="H333" s="8"/>
      <c r="I333" s="8"/>
      <c r="J333" s="8"/>
      <c r="K333" s="8"/>
    </row>
    <row r="334" spans="1:11" x14ac:dyDescent="0.25">
      <c r="A334" t="str">
        <f t="shared" si="11"/>
        <v>2004TMaori</v>
      </c>
      <c r="B334" s="7">
        <v>2004</v>
      </c>
      <c r="C334" s="7"/>
      <c r="D334" s="7" t="s">
        <v>76</v>
      </c>
      <c r="E334" s="7" t="s">
        <v>9</v>
      </c>
      <c r="F334" s="8"/>
      <c r="G334" s="8"/>
      <c r="H334" s="8"/>
      <c r="I334" s="8"/>
      <c r="J334" s="8"/>
      <c r="K334" s="8"/>
    </row>
    <row r="335" spans="1:11" x14ac:dyDescent="0.25">
      <c r="A335" t="str">
        <f t="shared" si="11"/>
        <v>2005TMaori</v>
      </c>
      <c r="B335" s="7">
        <v>2005</v>
      </c>
      <c r="C335" s="7"/>
      <c r="D335" s="7" t="s">
        <v>76</v>
      </c>
      <c r="E335" s="7" t="s">
        <v>9</v>
      </c>
      <c r="F335" s="8"/>
      <c r="G335" s="8"/>
      <c r="H335" s="8"/>
      <c r="I335" s="8"/>
      <c r="J335" s="8"/>
      <c r="K335" s="8"/>
    </row>
    <row r="336" spans="1:11" x14ac:dyDescent="0.25">
      <c r="A336" t="str">
        <f t="shared" si="11"/>
        <v>2006TMaori</v>
      </c>
      <c r="B336" s="7">
        <v>2006</v>
      </c>
      <c r="C336" s="7"/>
      <c r="D336" s="7" t="s">
        <v>76</v>
      </c>
      <c r="E336" s="7" t="s">
        <v>9</v>
      </c>
      <c r="F336" s="8"/>
      <c r="G336" s="8"/>
      <c r="H336" s="8"/>
      <c r="I336" s="8"/>
      <c r="J336" s="8"/>
      <c r="K336" s="8"/>
    </row>
    <row r="337" spans="1:11" x14ac:dyDescent="0.25">
      <c r="A337" t="str">
        <f t="shared" si="11"/>
        <v>2007TMaori</v>
      </c>
      <c r="B337" s="7">
        <v>2007</v>
      </c>
      <c r="C337" s="7"/>
      <c r="D337" s="7" t="s">
        <v>76</v>
      </c>
      <c r="E337" s="7" t="s">
        <v>9</v>
      </c>
      <c r="F337" s="8"/>
      <c r="G337" s="8"/>
      <c r="H337" s="8"/>
      <c r="I337" s="8"/>
      <c r="J337" s="8"/>
      <c r="K337" s="8"/>
    </row>
    <row r="338" spans="1:11" x14ac:dyDescent="0.25">
      <c r="A338" t="str">
        <f t="shared" si="11"/>
        <v>2008TMaori</v>
      </c>
      <c r="B338" s="7">
        <v>2008</v>
      </c>
      <c r="C338" s="7"/>
      <c r="D338" s="7" t="s">
        <v>76</v>
      </c>
      <c r="E338" s="7" t="s">
        <v>9</v>
      </c>
      <c r="F338" s="8"/>
      <c r="G338" s="8"/>
      <c r="H338" s="8"/>
      <c r="I338" s="8"/>
      <c r="J338" s="8"/>
      <c r="K338" s="8"/>
    </row>
    <row r="339" spans="1:11" x14ac:dyDescent="0.25">
      <c r="A339" t="str">
        <f t="shared" si="11"/>
        <v>2009TMaori</v>
      </c>
      <c r="B339" s="7">
        <v>2009</v>
      </c>
      <c r="C339" s="7"/>
      <c r="D339" s="7" t="s">
        <v>76</v>
      </c>
      <c r="E339" s="7" t="s">
        <v>9</v>
      </c>
      <c r="F339" s="8"/>
      <c r="G339" s="8"/>
      <c r="H339" s="8"/>
      <c r="I339" s="8"/>
      <c r="J339" s="8"/>
      <c r="K339" s="8"/>
    </row>
    <row r="340" spans="1:11" x14ac:dyDescent="0.25">
      <c r="A340" t="str">
        <f t="shared" si="11"/>
        <v>2010TMaori</v>
      </c>
      <c r="B340" s="7">
        <v>2010</v>
      </c>
      <c r="C340" s="7"/>
      <c r="D340" s="7" t="s">
        <v>76</v>
      </c>
      <c r="E340" s="7" t="s">
        <v>9</v>
      </c>
      <c r="F340" s="8"/>
      <c r="G340" s="8"/>
      <c r="H340" s="8"/>
      <c r="I340" s="8"/>
      <c r="J340" s="8"/>
      <c r="K340" s="8"/>
    </row>
    <row r="341" spans="1:11" x14ac:dyDescent="0.25">
      <c r="A341" t="str">
        <f t="shared" si="11"/>
        <v>2011TMaori</v>
      </c>
      <c r="B341" s="7">
        <v>2011</v>
      </c>
      <c r="C341" s="7"/>
      <c r="D341" s="7" t="s">
        <v>76</v>
      </c>
      <c r="E341" s="7" t="s">
        <v>9</v>
      </c>
      <c r="F341" s="8"/>
      <c r="G341" s="8"/>
      <c r="H341" s="8"/>
      <c r="I341" s="8"/>
      <c r="J341" s="8"/>
      <c r="K341" s="8"/>
    </row>
    <row r="342" spans="1:11" x14ac:dyDescent="0.25">
      <c r="A342" t="str">
        <f t="shared" si="11"/>
        <v>2012TMaori</v>
      </c>
      <c r="B342" s="7">
        <v>2012</v>
      </c>
      <c r="C342" s="7"/>
      <c r="D342" s="7" t="s">
        <v>76</v>
      </c>
      <c r="E342" s="7" t="s">
        <v>9</v>
      </c>
      <c r="F342" s="8"/>
      <c r="G342" s="8"/>
      <c r="H342" s="8"/>
      <c r="I342" s="8"/>
      <c r="J342" s="8"/>
      <c r="K342" s="8"/>
    </row>
    <row r="343" spans="1:11" x14ac:dyDescent="0.25">
      <c r="A343" t="str">
        <f t="shared" si="11"/>
        <v>2013TMaori</v>
      </c>
      <c r="B343" s="7">
        <v>2013</v>
      </c>
      <c r="C343" s="7"/>
      <c r="D343" s="7" t="s">
        <v>76</v>
      </c>
      <c r="E343" s="7" t="s">
        <v>9</v>
      </c>
      <c r="F343" s="8"/>
      <c r="G343" s="8"/>
      <c r="H343" s="8"/>
      <c r="I343" s="8"/>
      <c r="J343" s="8"/>
      <c r="K343" s="8"/>
    </row>
    <row r="344" spans="1:11" x14ac:dyDescent="0.25">
      <c r="A344" t="str">
        <f t="shared" si="11"/>
        <v>2014TMaori</v>
      </c>
      <c r="B344" s="7">
        <v>2014</v>
      </c>
      <c r="C344" s="7"/>
      <c r="D344" s="7" t="s">
        <v>76</v>
      </c>
      <c r="E344" s="7" t="s">
        <v>9</v>
      </c>
      <c r="F344" s="8"/>
      <c r="G344" s="8"/>
      <c r="H344" s="8"/>
      <c r="I344" s="8"/>
      <c r="J344" s="8"/>
      <c r="K344" s="8"/>
    </row>
    <row r="345" spans="1:11" x14ac:dyDescent="0.25">
      <c r="A345" t="str">
        <f t="shared" si="11"/>
        <v>1996TnonMaori</v>
      </c>
      <c r="B345" s="7">
        <v>1996</v>
      </c>
      <c r="C345" s="7"/>
      <c r="D345" s="7" t="s">
        <v>76</v>
      </c>
      <c r="E345" s="7" t="s">
        <v>74</v>
      </c>
      <c r="F345" s="8"/>
      <c r="G345" s="8"/>
      <c r="H345" s="8"/>
      <c r="I345" s="8"/>
      <c r="J345" s="8"/>
      <c r="K345" s="8"/>
    </row>
    <row r="346" spans="1:11" x14ac:dyDescent="0.25">
      <c r="A346" t="str">
        <f t="shared" si="11"/>
        <v>1997TnonMaori</v>
      </c>
      <c r="B346" s="7">
        <v>1997</v>
      </c>
      <c r="C346" s="7"/>
      <c r="D346" s="7" t="s">
        <v>76</v>
      </c>
      <c r="E346" s="7" t="s">
        <v>74</v>
      </c>
      <c r="F346" s="8"/>
      <c r="G346" s="8"/>
      <c r="H346" s="8"/>
      <c r="I346" s="8"/>
      <c r="J346" s="8"/>
      <c r="K346" s="8"/>
    </row>
    <row r="347" spans="1:11" x14ac:dyDescent="0.25">
      <c r="A347" t="str">
        <f t="shared" si="11"/>
        <v>1998TnonMaori</v>
      </c>
      <c r="B347" s="7">
        <v>1998</v>
      </c>
      <c r="C347" s="7"/>
      <c r="D347" s="7" t="s">
        <v>76</v>
      </c>
      <c r="E347" s="7" t="s">
        <v>74</v>
      </c>
      <c r="F347" s="8"/>
      <c r="G347" s="8"/>
      <c r="H347" s="8"/>
      <c r="I347" s="8"/>
      <c r="J347" s="8"/>
      <c r="K347" s="8"/>
    </row>
    <row r="348" spans="1:11" x14ac:dyDescent="0.25">
      <c r="A348" t="str">
        <f t="shared" si="11"/>
        <v>1999TnonMaori</v>
      </c>
      <c r="B348" s="7">
        <v>1999</v>
      </c>
      <c r="C348" s="7"/>
      <c r="D348" s="7" t="s">
        <v>76</v>
      </c>
      <c r="E348" s="7" t="s">
        <v>74</v>
      </c>
      <c r="F348" s="8"/>
      <c r="G348" s="8"/>
      <c r="H348" s="8"/>
      <c r="I348" s="8"/>
      <c r="J348" s="8"/>
      <c r="K348" s="8"/>
    </row>
    <row r="349" spans="1:11" x14ac:dyDescent="0.25">
      <c r="A349" t="str">
        <f t="shared" si="11"/>
        <v>2000TnonMaori</v>
      </c>
      <c r="B349" s="7">
        <v>2000</v>
      </c>
      <c r="C349" s="7"/>
      <c r="D349" s="7" t="s">
        <v>76</v>
      </c>
      <c r="E349" s="7" t="s">
        <v>74</v>
      </c>
      <c r="F349" s="8"/>
      <c r="G349" s="8"/>
      <c r="H349" s="8"/>
      <c r="I349" s="8"/>
      <c r="J349" s="8"/>
      <c r="K349" s="8"/>
    </row>
    <row r="350" spans="1:11" x14ac:dyDescent="0.25">
      <c r="A350" t="str">
        <f t="shared" si="11"/>
        <v>2001TnonMaori</v>
      </c>
      <c r="B350" s="7">
        <v>2001</v>
      </c>
      <c r="C350" s="7"/>
      <c r="D350" s="7" t="s">
        <v>76</v>
      </c>
      <c r="E350" s="7" t="s">
        <v>74</v>
      </c>
      <c r="F350" s="8"/>
      <c r="G350" s="8"/>
      <c r="H350" s="8"/>
      <c r="I350" s="8"/>
      <c r="J350" s="8"/>
      <c r="K350" s="8"/>
    </row>
    <row r="351" spans="1:11" x14ac:dyDescent="0.25">
      <c r="A351" t="str">
        <f t="shared" si="11"/>
        <v>2002TnonMaori</v>
      </c>
      <c r="B351" s="7">
        <v>2002</v>
      </c>
      <c r="C351" s="7"/>
      <c r="D351" s="7" t="s">
        <v>76</v>
      </c>
      <c r="E351" s="7" t="s">
        <v>74</v>
      </c>
      <c r="F351" s="8"/>
      <c r="G351" s="8"/>
      <c r="H351" s="8"/>
      <c r="I351" s="8"/>
      <c r="J351" s="8"/>
      <c r="K351" s="8"/>
    </row>
    <row r="352" spans="1:11" x14ac:dyDescent="0.25">
      <c r="A352" t="str">
        <f t="shared" si="11"/>
        <v>2003TnonMaori</v>
      </c>
      <c r="B352" s="7">
        <v>2003</v>
      </c>
      <c r="C352" s="7"/>
      <c r="D352" s="7" t="s">
        <v>76</v>
      </c>
      <c r="E352" s="7" t="s">
        <v>74</v>
      </c>
      <c r="F352" s="8"/>
      <c r="G352" s="8"/>
      <c r="H352" s="8"/>
      <c r="I352" s="8"/>
      <c r="J352" s="8"/>
      <c r="K352" s="8"/>
    </row>
    <row r="353" spans="1:11" x14ac:dyDescent="0.25">
      <c r="A353" t="str">
        <f t="shared" si="11"/>
        <v>2004TnonMaori</v>
      </c>
      <c r="B353" s="7">
        <v>2004</v>
      </c>
      <c r="C353" s="7"/>
      <c r="D353" s="7" t="s">
        <v>76</v>
      </c>
      <c r="E353" s="7" t="s">
        <v>74</v>
      </c>
      <c r="F353" s="8"/>
      <c r="G353" s="8"/>
      <c r="H353" s="8"/>
      <c r="I353" s="8"/>
      <c r="J353" s="8"/>
      <c r="K353" s="8"/>
    </row>
    <row r="354" spans="1:11" x14ac:dyDescent="0.25">
      <c r="A354" t="str">
        <f t="shared" si="11"/>
        <v>2005TnonMaori</v>
      </c>
      <c r="B354" s="7">
        <v>2005</v>
      </c>
      <c r="C354" s="7"/>
      <c r="D354" s="7" t="s">
        <v>76</v>
      </c>
      <c r="E354" s="7" t="s">
        <v>74</v>
      </c>
      <c r="F354" s="8"/>
      <c r="G354" s="8"/>
      <c r="H354" s="8"/>
      <c r="I354" s="8"/>
      <c r="J354" s="8"/>
      <c r="K354" s="8"/>
    </row>
    <row r="355" spans="1:11" x14ac:dyDescent="0.25">
      <c r="A355" t="str">
        <f t="shared" si="11"/>
        <v>2006TnonMaori</v>
      </c>
      <c r="B355" s="7">
        <v>2006</v>
      </c>
      <c r="C355" s="7"/>
      <c r="D355" s="7" t="s">
        <v>76</v>
      </c>
      <c r="E355" s="7" t="s">
        <v>74</v>
      </c>
      <c r="F355" s="8"/>
      <c r="G355" s="8"/>
      <c r="H355" s="8"/>
      <c r="I355" s="8"/>
      <c r="J355" s="8"/>
      <c r="K355" s="8"/>
    </row>
    <row r="356" spans="1:11" x14ac:dyDescent="0.25">
      <c r="A356" t="str">
        <f t="shared" si="11"/>
        <v>2007TnonMaori</v>
      </c>
      <c r="B356" s="7">
        <v>2007</v>
      </c>
      <c r="C356" s="7"/>
      <c r="D356" s="7" t="s">
        <v>76</v>
      </c>
      <c r="E356" s="7" t="s">
        <v>74</v>
      </c>
      <c r="F356" s="8"/>
      <c r="G356" s="8"/>
      <c r="H356" s="8"/>
      <c r="I356" s="8"/>
      <c r="J356" s="8"/>
      <c r="K356" s="8"/>
    </row>
    <row r="357" spans="1:11" x14ac:dyDescent="0.25">
      <c r="A357" t="str">
        <f t="shared" si="11"/>
        <v>2008TnonMaori</v>
      </c>
      <c r="B357" s="7">
        <v>2008</v>
      </c>
      <c r="C357" s="7"/>
      <c r="D357" s="7" t="s">
        <v>76</v>
      </c>
      <c r="E357" s="7" t="s">
        <v>74</v>
      </c>
      <c r="F357" s="8"/>
      <c r="G357" s="8"/>
      <c r="H357" s="8"/>
      <c r="I357" s="8"/>
      <c r="J357" s="8"/>
      <c r="K357" s="8"/>
    </row>
    <row r="358" spans="1:11" x14ac:dyDescent="0.25">
      <c r="A358" t="str">
        <f t="shared" si="11"/>
        <v>2009TnonMaori</v>
      </c>
      <c r="B358" s="7">
        <v>2009</v>
      </c>
      <c r="C358" s="7"/>
      <c r="D358" s="7" t="s">
        <v>76</v>
      </c>
      <c r="E358" s="7" t="s">
        <v>74</v>
      </c>
      <c r="F358" s="8"/>
      <c r="G358" s="8"/>
      <c r="H358" s="8"/>
      <c r="I358" s="8"/>
      <c r="J358" s="8"/>
      <c r="K358" s="8"/>
    </row>
    <row r="359" spans="1:11" x14ac:dyDescent="0.25">
      <c r="A359" t="str">
        <f t="shared" si="11"/>
        <v>2010TnonMaori</v>
      </c>
      <c r="B359" s="7">
        <v>2010</v>
      </c>
      <c r="C359" s="7"/>
      <c r="D359" s="7" t="s">
        <v>76</v>
      </c>
      <c r="E359" s="7" t="s">
        <v>74</v>
      </c>
      <c r="F359" s="8"/>
      <c r="G359" s="8"/>
      <c r="H359" s="8"/>
      <c r="I359" s="8"/>
      <c r="J359" s="8"/>
      <c r="K359" s="8"/>
    </row>
    <row r="360" spans="1:11" x14ac:dyDescent="0.25">
      <c r="A360" t="str">
        <f t="shared" si="11"/>
        <v>2011TnonMaori</v>
      </c>
      <c r="B360" s="7">
        <v>2011</v>
      </c>
      <c r="C360" s="7"/>
      <c r="D360" s="7" t="s">
        <v>76</v>
      </c>
      <c r="E360" s="7" t="s">
        <v>74</v>
      </c>
      <c r="F360" s="8"/>
      <c r="G360" s="8"/>
      <c r="H360" s="8"/>
      <c r="I360" s="8"/>
      <c r="J360" s="8"/>
      <c r="K360" s="8"/>
    </row>
    <row r="361" spans="1:11" x14ac:dyDescent="0.25">
      <c r="A361" t="str">
        <f t="shared" si="11"/>
        <v>2012TnonMaori</v>
      </c>
      <c r="B361" s="7">
        <v>2012</v>
      </c>
      <c r="C361" s="7"/>
      <c r="D361" s="7" t="s">
        <v>76</v>
      </c>
      <c r="E361" s="7" t="s">
        <v>74</v>
      </c>
      <c r="F361" s="8"/>
      <c r="G361" s="8"/>
      <c r="H361" s="8"/>
      <c r="I361" s="8"/>
      <c r="J361" s="8"/>
      <c r="K361" s="8"/>
    </row>
    <row r="362" spans="1:11" x14ac:dyDescent="0.25">
      <c r="A362" t="str">
        <f t="shared" si="11"/>
        <v>2013TnonMaori</v>
      </c>
      <c r="B362" s="7">
        <v>2013</v>
      </c>
      <c r="C362" s="7"/>
      <c r="D362" s="7" t="s">
        <v>76</v>
      </c>
      <c r="E362" s="7" t="s">
        <v>74</v>
      </c>
      <c r="F362" s="8"/>
      <c r="G362" s="8"/>
      <c r="H362" s="8"/>
      <c r="I362" s="8"/>
      <c r="J362" s="8"/>
      <c r="K362" s="8"/>
    </row>
    <row r="363" spans="1:11" x14ac:dyDescent="0.25">
      <c r="A363" t="str">
        <f t="shared" si="11"/>
        <v>2014TnonMaori</v>
      </c>
      <c r="B363" s="7">
        <v>2014</v>
      </c>
      <c r="C363" s="7"/>
      <c r="D363" s="7" t="s">
        <v>76</v>
      </c>
      <c r="E363" s="7" t="s">
        <v>74</v>
      </c>
      <c r="F363" s="8"/>
      <c r="G363" s="8"/>
      <c r="H363" s="8"/>
      <c r="I363" s="8"/>
      <c r="J363" s="8"/>
      <c r="K363" s="8"/>
    </row>
    <row r="364" spans="1:11" x14ac:dyDescent="0.25">
      <c r="A364" t="str">
        <f t="shared" ref="A364:A397" si="12">B364&amp;C364&amp;D364&amp;E364</f>
        <v>1996FMaori</v>
      </c>
      <c r="B364" s="7">
        <v>1996</v>
      </c>
      <c r="C364" s="7"/>
      <c r="D364" s="7" t="s">
        <v>73</v>
      </c>
      <c r="E364" s="7" t="s">
        <v>9</v>
      </c>
      <c r="F364" s="8"/>
      <c r="G364" s="8"/>
      <c r="H364" s="8"/>
      <c r="I364" s="8"/>
      <c r="J364" s="8"/>
      <c r="K364" s="8"/>
    </row>
    <row r="365" spans="1:11" x14ac:dyDescent="0.25">
      <c r="A365" t="str">
        <f t="shared" si="12"/>
        <v>1997FMaori</v>
      </c>
      <c r="B365" s="7">
        <v>1997</v>
      </c>
      <c r="C365" s="7"/>
      <c r="D365" s="7" t="s">
        <v>73</v>
      </c>
      <c r="E365" s="7" t="s">
        <v>9</v>
      </c>
      <c r="F365" s="8"/>
      <c r="G365" s="8"/>
      <c r="H365" s="8"/>
      <c r="I365" s="8"/>
      <c r="J365" s="8"/>
      <c r="K365" s="8"/>
    </row>
    <row r="366" spans="1:11" x14ac:dyDescent="0.25">
      <c r="A366" t="str">
        <f t="shared" si="12"/>
        <v>1998FMaori</v>
      </c>
      <c r="B366" s="7">
        <v>1998</v>
      </c>
      <c r="C366" s="7"/>
      <c r="D366" s="7" t="s">
        <v>73</v>
      </c>
      <c r="E366" s="7" t="s">
        <v>9</v>
      </c>
      <c r="F366" s="8"/>
      <c r="G366" s="8"/>
      <c r="H366" s="8"/>
      <c r="I366" s="8"/>
      <c r="J366" s="8"/>
      <c r="K366" s="8"/>
    </row>
    <row r="367" spans="1:11" x14ac:dyDescent="0.25">
      <c r="A367" t="str">
        <f t="shared" si="12"/>
        <v>1999FMaori</v>
      </c>
      <c r="B367" s="7">
        <v>1999</v>
      </c>
      <c r="C367" s="7"/>
      <c r="D367" s="7" t="s">
        <v>73</v>
      </c>
      <c r="E367" s="7" t="s">
        <v>9</v>
      </c>
      <c r="F367" s="8"/>
      <c r="G367" s="8"/>
      <c r="H367" s="8"/>
      <c r="I367" s="8"/>
      <c r="J367" s="8"/>
      <c r="K367" s="8"/>
    </row>
    <row r="368" spans="1:11" x14ac:dyDescent="0.25">
      <c r="A368" t="str">
        <f t="shared" si="12"/>
        <v>2000FMaori</v>
      </c>
      <c r="B368" s="7">
        <v>2000</v>
      </c>
      <c r="C368" s="7"/>
      <c r="D368" s="7" t="s">
        <v>73</v>
      </c>
      <c r="E368" s="7" t="s">
        <v>9</v>
      </c>
      <c r="F368" s="8"/>
      <c r="G368" s="8"/>
      <c r="H368" s="8"/>
      <c r="I368" s="8"/>
      <c r="J368" s="8"/>
      <c r="K368" s="8"/>
    </row>
    <row r="369" spans="1:11" x14ac:dyDescent="0.25">
      <c r="A369" t="str">
        <f t="shared" si="12"/>
        <v>2001FMaori</v>
      </c>
      <c r="B369" s="7">
        <v>2001</v>
      </c>
      <c r="C369" s="7"/>
      <c r="D369" s="7" t="s">
        <v>73</v>
      </c>
      <c r="E369" s="7" t="s">
        <v>9</v>
      </c>
      <c r="F369" s="8"/>
      <c r="G369" s="8"/>
      <c r="H369" s="8"/>
      <c r="I369" s="8"/>
      <c r="J369" s="8"/>
      <c r="K369" s="8"/>
    </row>
    <row r="370" spans="1:11" x14ac:dyDescent="0.25">
      <c r="A370" t="str">
        <f t="shared" si="12"/>
        <v>2002FMaori</v>
      </c>
      <c r="B370" s="7">
        <v>2002</v>
      </c>
      <c r="C370" s="7"/>
      <c r="D370" s="7" t="s">
        <v>73</v>
      </c>
      <c r="E370" s="7" t="s">
        <v>9</v>
      </c>
      <c r="F370" s="8"/>
      <c r="G370" s="8"/>
      <c r="H370" s="8"/>
      <c r="I370" s="8"/>
      <c r="J370" s="8"/>
      <c r="K370" s="8"/>
    </row>
    <row r="371" spans="1:11" x14ac:dyDescent="0.25">
      <c r="A371" t="str">
        <f t="shared" si="12"/>
        <v>2003FMaori</v>
      </c>
      <c r="B371" s="7">
        <v>2003</v>
      </c>
      <c r="C371" s="7"/>
      <c r="D371" s="7" t="s">
        <v>73</v>
      </c>
      <c r="E371" s="7" t="s">
        <v>9</v>
      </c>
      <c r="F371" s="8"/>
      <c r="G371" s="8"/>
      <c r="H371" s="8"/>
      <c r="I371" s="8"/>
      <c r="J371" s="8"/>
      <c r="K371" s="8"/>
    </row>
    <row r="372" spans="1:11" x14ac:dyDescent="0.25">
      <c r="A372" t="str">
        <f t="shared" si="12"/>
        <v>2004FMaori</v>
      </c>
      <c r="B372" s="7">
        <v>2004</v>
      </c>
      <c r="C372" s="7"/>
      <c r="D372" s="7" t="s">
        <v>73</v>
      </c>
      <c r="E372" s="7" t="s">
        <v>9</v>
      </c>
      <c r="F372" s="8"/>
      <c r="G372" s="8"/>
      <c r="H372" s="8"/>
      <c r="I372" s="8"/>
      <c r="J372" s="8"/>
      <c r="K372" s="8"/>
    </row>
    <row r="373" spans="1:11" x14ac:dyDescent="0.25">
      <c r="A373" t="str">
        <f t="shared" si="12"/>
        <v>2005FMaori</v>
      </c>
      <c r="B373" s="7">
        <v>2005</v>
      </c>
      <c r="C373" s="7"/>
      <c r="D373" s="7" t="s">
        <v>73</v>
      </c>
      <c r="E373" s="7" t="s">
        <v>9</v>
      </c>
      <c r="F373" s="8"/>
      <c r="G373" s="8"/>
      <c r="H373" s="8"/>
      <c r="I373" s="8"/>
      <c r="J373" s="8"/>
      <c r="K373" s="8"/>
    </row>
    <row r="374" spans="1:11" x14ac:dyDescent="0.25">
      <c r="A374" t="str">
        <f t="shared" si="12"/>
        <v>2006FMaori</v>
      </c>
      <c r="B374" s="7">
        <v>2006</v>
      </c>
      <c r="C374" s="7"/>
      <c r="D374" s="7" t="s">
        <v>73</v>
      </c>
      <c r="E374" s="7" t="s">
        <v>9</v>
      </c>
      <c r="F374" s="8"/>
      <c r="G374" s="8"/>
      <c r="H374" s="8"/>
      <c r="I374" s="8"/>
      <c r="J374" s="8"/>
      <c r="K374" s="8"/>
    </row>
    <row r="375" spans="1:11" x14ac:dyDescent="0.25">
      <c r="A375" t="str">
        <f t="shared" si="12"/>
        <v>2007FMaori</v>
      </c>
      <c r="B375" s="7">
        <v>2007</v>
      </c>
      <c r="C375" s="7"/>
      <c r="D375" s="7" t="s">
        <v>73</v>
      </c>
      <c r="E375" s="7" t="s">
        <v>9</v>
      </c>
      <c r="F375" s="8"/>
      <c r="G375" s="8"/>
      <c r="H375" s="8"/>
      <c r="I375" s="8"/>
      <c r="J375" s="8"/>
      <c r="K375" s="8"/>
    </row>
    <row r="376" spans="1:11" x14ac:dyDescent="0.25">
      <c r="A376" t="str">
        <f t="shared" si="12"/>
        <v>2008FMaori</v>
      </c>
      <c r="B376" s="7">
        <v>2008</v>
      </c>
      <c r="C376" s="7"/>
      <c r="D376" s="7" t="s">
        <v>73</v>
      </c>
      <c r="E376" s="7" t="s">
        <v>9</v>
      </c>
      <c r="F376" s="8"/>
      <c r="G376" s="8"/>
      <c r="H376" s="8"/>
      <c r="I376" s="8"/>
      <c r="J376" s="8"/>
      <c r="K376" s="8"/>
    </row>
    <row r="377" spans="1:11" x14ac:dyDescent="0.25">
      <c r="A377" t="str">
        <f t="shared" si="12"/>
        <v>2009FMaori</v>
      </c>
      <c r="B377" s="7">
        <v>2009</v>
      </c>
      <c r="C377" s="7"/>
      <c r="D377" s="7" t="s">
        <v>73</v>
      </c>
      <c r="E377" s="7" t="s">
        <v>9</v>
      </c>
      <c r="F377" s="8"/>
      <c r="G377" s="8"/>
      <c r="H377" s="8"/>
      <c r="I377" s="8"/>
      <c r="J377" s="8"/>
      <c r="K377" s="8"/>
    </row>
    <row r="378" spans="1:11" x14ac:dyDescent="0.25">
      <c r="A378" t="str">
        <f t="shared" si="12"/>
        <v>2010FMaori</v>
      </c>
      <c r="B378" s="7">
        <v>2010</v>
      </c>
      <c r="C378" s="7"/>
      <c r="D378" s="7" t="s">
        <v>73</v>
      </c>
      <c r="E378" s="7" t="s">
        <v>9</v>
      </c>
      <c r="F378" s="8"/>
      <c r="G378" s="8"/>
      <c r="H378" s="8"/>
      <c r="I378" s="8"/>
      <c r="J378" s="8"/>
      <c r="K378" s="8"/>
    </row>
    <row r="379" spans="1:11" x14ac:dyDescent="0.25">
      <c r="A379" t="str">
        <f t="shared" si="12"/>
        <v>2011FMaori</v>
      </c>
      <c r="B379" s="7">
        <v>2011</v>
      </c>
      <c r="C379" s="7"/>
      <c r="D379" s="7" t="s">
        <v>73</v>
      </c>
      <c r="E379" s="7" t="s">
        <v>9</v>
      </c>
      <c r="F379" s="8"/>
      <c r="G379" s="8"/>
      <c r="H379" s="8"/>
      <c r="I379" s="8"/>
      <c r="J379" s="8"/>
      <c r="K379" s="8"/>
    </row>
    <row r="380" spans="1:11" x14ac:dyDescent="0.25">
      <c r="A380" t="str">
        <f t="shared" si="12"/>
        <v>2012FMaori</v>
      </c>
      <c r="B380" s="7">
        <v>2012</v>
      </c>
      <c r="C380" s="7"/>
      <c r="D380" s="7" t="s">
        <v>73</v>
      </c>
      <c r="E380" s="7" t="s">
        <v>9</v>
      </c>
      <c r="F380" s="8"/>
      <c r="G380" s="8"/>
      <c r="H380" s="8"/>
      <c r="I380" s="8"/>
      <c r="J380" s="8"/>
      <c r="K380" s="8"/>
    </row>
    <row r="381" spans="1:11" x14ac:dyDescent="0.25">
      <c r="A381" t="str">
        <f t="shared" si="12"/>
        <v>2013FMaori</v>
      </c>
      <c r="B381" s="7">
        <v>2013</v>
      </c>
      <c r="C381" s="7"/>
      <c r="D381" s="7" t="s">
        <v>73</v>
      </c>
      <c r="E381" s="7" t="s">
        <v>9</v>
      </c>
      <c r="F381" s="8"/>
      <c r="G381" s="8"/>
      <c r="H381" s="8"/>
      <c r="I381" s="8"/>
      <c r="J381" s="8"/>
      <c r="K381" s="8"/>
    </row>
    <row r="382" spans="1:11" x14ac:dyDescent="0.25">
      <c r="A382" t="str">
        <f t="shared" si="12"/>
        <v>2014FMaori</v>
      </c>
      <c r="B382" s="7">
        <v>2014</v>
      </c>
      <c r="C382" s="7"/>
      <c r="D382" s="7" t="s">
        <v>73</v>
      </c>
      <c r="E382" s="7" t="s">
        <v>9</v>
      </c>
      <c r="F382" s="8"/>
      <c r="G382" s="8"/>
      <c r="H382" s="8"/>
      <c r="I382" s="8"/>
      <c r="J382" s="8"/>
      <c r="K382" s="8"/>
    </row>
    <row r="383" spans="1:11" x14ac:dyDescent="0.25">
      <c r="A383" t="str">
        <f t="shared" si="12"/>
        <v>1996FnonMaori</v>
      </c>
      <c r="B383" s="7">
        <v>1996</v>
      </c>
      <c r="C383" s="7"/>
      <c r="D383" s="7" t="s">
        <v>73</v>
      </c>
      <c r="E383" s="7" t="s">
        <v>74</v>
      </c>
      <c r="F383" s="8"/>
      <c r="G383" s="8"/>
      <c r="H383" s="8"/>
      <c r="I383" s="8"/>
      <c r="J383" s="8"/>
      <c r="K383" s="8"/>
    </row>
    <row r="384" spans="1:11" x14ac:dyDescent="0.25">
      <c r="A384" t="str">
        <f t="shared" si="12"/>
        <v>1997FnonMaori</v>
      </c>
      <c r="B384" s="7">
        <v>1997</v>
      </c>
      <c r="C384" s="7"/>
      <c r="D384" s="7" t="s">
        <v>73</v>
      </c>
      <c r="E384" s="7" t="s">
        <v>74</v>
      </c>
      <c r="F384" s="8"/>
      <c r="G384" s="8"/>
      <c r="H384" s="8"/>
      <c r="I384" s="8"/>
      <c r="J384" s="8"/>
      <c r="K384" s="8"/>
    </row>
    <row r="385" spans="1:11" x14ac:dyDescent="0.25">
      <c r="A385" t="str">
        <f t="shared" si="12"/>
        <v>1998FnonMaori</v>
      </c>
      <c r="B385" s="7">
        <v>1998</v>
      </c>
      <c r="C385" s="7"/>
      <c r="D385" s="7" t="s">
        <v>73</v>
      </c>
      <c r="E385" s="7" t="s">
        <v>74</v>
      </c>
      <c r="F385" s="8"/>
      <c r="G385" s="8"/>
      <c r="H385" s="8"/>
      <c r="I385" s="8"/>
      <c r="J385" s="8"/>
      <c r="K385" s="8"/>
    </row>
    <row r="386" spans="1:11" x14ac:dyDescent="0.25">
      <c r="A386" t="str">
        <f t="shared" si="12"/>
        <v>1999FnonMaori</v>
      </c>
      <c r="B386" s="7">
        <v>1999</v>
      </c>
      <c r="C386" s="7"/>
      <c r="D386" s="7" t="s">
        <v>73</v>
      </c>
      <c r="E386" s="7" t="s">
        <v>74</v>
      </c>
      <c r="F386" s="8"/>
      <c r="G386" s="8"/>
      <c r="H386" s="8"/>
      <c r="I386" s="8"/>
      <c r="J386" s="8"/>
      <c r="K386" s="8"/>
    </row>
    <row r="387" spans="1:11" x14ac:dyDescent="0.25">
      <c r="A387" t="str">
        <f t="shared" si="12"/>
        <v>2000FnonMaori</v>
      </c>
      <c r="B387" s="7">
        <v>2000</v>
      </c>
      <c r="C387" s="7"/>
      <c r="D387" s="7" t="s">
        <v>73</v>
      </c>
      <c r="E387" s="7" t="s">
        <v>74</v>
      </c>
      <c r="F387" s="8"/>
      <c r="G387" s="8"/>
      <c r="H387" s="8"/>
      <c r="I387" s="8"/>
      <c r="J387" s="8"/>
      <c r="K387" s="8"/>
    </row>
    <row r="388" spans="1:11" x14ac:dyDescent="0.25">
      <c r="A388" t="str">
        <f t="shared" si="12"/>
        <v>2001FnonMaori</v>
      </c>
      <c r="B388" s="7">
        <v>2001</v>
      </c>
      <c r="C388" s="7"/>
      <c r="D388" s="7" t="s">
        <v>73</v>
      </c>
      <c r="E388" s="7" t="s">
        <v>74</v>
      </c>
      <c r="F388" s="8"/>
      <c r="G388" s="8"/>
      <c r="H388" s="8"/>
      <c r="I388" s="8"/>
      <c r="J388" s="8"/>
      <c r="K388" s="8"/>
    </row>
    <row r="389" spans="1:11" x14ac:dyDescent="0.25">
      <c r="A389" t="str">
        <f t="shared" si="12"/>
        <v>2002FnonMaori</v>
      </c>
      <c r="B389" s="7">
        <v>2002</v>
      </c>
      <c r="C389" s="7"/>
      <c r="D389" s="7" t="s">
        <v>73</v>
      </c>
      <c r="E389" s="7" t="s">
        <v>74</v>
      </c>
      <c r="F389" s="8"/>
      <c r="G389" s="8"/>
      <c r="H389" s="8"/>
      <c r="I389" s="8"/>
      <c r="J389" s="8"/>
      <c r="K389" s="8"/>
    </row>
    <row r="390" spans="1:11" x14ac:dyDescent="0.25">
      <c r="A390" t="str">
        <f t="shared" si="12"/>
        <v>2003FnonMaori</v>
      </c>
      <c r="B390" s="7">
        <v>2003</v>
      </c>
      <c r="C390" s="7"/>
      <c r="D390" s="7" t="s">
        <v>73</v>
      </c>
      <c r="E390" s="7" t="s">
        <v>74</v>
      </c>
      <c r="F390" s="8"/>
      <c r="G390" s="8"/>
      <c r="H390" s="8"/>
      <c r="I390" s="8"/>
      <c r="J390" s="8"/>
      <c r="K390" s="8"/>
    </row>
    <row r="391" spans="1:11" x14ac:dyDescent="0.25">
      <c r="A391" t="str">
        <f t="shared" si="12"/>
        <v>2004FnonMaori</v>
      </c>
      <c r="B391" s="7">
        <v>2004</v>
      </c>
      <c r="C391" s="7"/>
      <c r="D391" s="7" t="s">
        <v>73</v>
      </c>
      <c r="E391" s="7" t="s">
        <v>74</v>
      </c>
      <c r="F391" s="8"/>
      <c r="G391" s="8"/>
      <c r="H391" s="8"/>
      <c r="I391" s="8"/>
      <c r="J391" s="8"/>
      <c r="K391" s="8"/>
    </row>
    <row r="392" spans="1:11" x14ac:dyDescent="0.25">
      <c r="A392" t="str">
        <f t="shared" si="12"/>
        <v>2005FnonMaori</v>
      </c>
      <c r="B392" s="7">
        <v>2005</v>
      </c>
      <c r="C392" s="7"/>
      <c r="D392" s="7" t="s">
        <v>73</v>
      </c>
      <c r="E392" s="7" t="s">
        <v>74</v>
      </c>
      <c r="F392" s="8"/>
      <c r="G392" s="8"/>
      <c r="H392" s="8"/>
      <c r="I392" s="8"/>
      <c r="J392" s="8"/>
      <c r="K392" s="8"/>
    </row>
    <row r="393" spans="1:11" x14ac:dyDescent="0.25">
      <c r="A393" t="str">
        <f t="shared" si="12"/>
        <v>2006FnonMaori</v>
      </c>
      <c r="B393" s="7">
        <v>2006</v>
      </c>
      <c r="C393" s="7"/>
      <c r="D393" s="7" t="s">
        <v>73</v>
      </c>
      <c r="E393" s="7" t="s">
        <v>74</v>
      </c>
      <c r="F393" s="8"/>
      <c r="G393" s="8"/>
      <c r="H393" s="8"/>
      <c r="I393" s="8"/>
      <c r="J393" s="8"/>
      <c r="K393" s="8"/>
    </row>
    <row r="394" spans="1:11" x14ac:dyDescent="0.25">
      <c r="A394" t="str">
        <f t="shared" si="12"/>
        <v>2007FnonMaori</v>
      </c>
      <c r="B394" s="7">
        <v>2007</v>
      </c>
      <c r="C394" s="7"/>
      <c r="D394" s="7" t="s">
        <v>73</v>
      </c>
      <c r="E394" s="7" t="s">
        <v>74</v>
      </c>
      <c r="F394" s="8"/>
      <c r="G394" s="8"/>
      <c r="H394" s="8"/>
      <c r="I394" s="8"/>
      <c r="J394" s="8"/>
      <c r="K394" s="8"/>
    </row>
    <row r="395" spans="1:11" x14ac:dyDescent="0.25">
      <c r="A395" t="str">
        <f t="shared" si="12"/>
        <v>2008FnonMaori</v>
      </c>
      <c r="B395" s="7">
        <v>2008</v>
      </c>
      <c r="C395" s="7"/>
      <c r="D395" s="7" t="s">
        <v>73</v>
      </c>
      <c r="E395" s="7" t="s">
        <v>74</v>
      </c>
      <c r="F395" s="8"/>
      <c r="G395" s="8"/>
      <c r="H395" s="8"/>
      <c r="I395" s="8"/>
      <c r="J395" s="8"/>
      <c r="K395" s="8"/>
    </row>
    <row r="396" spans="1:11" x14ac:dyDescent="0.25">
      <c r="A396" t="str">
        <f t="shared" si="12"/>
        <v>2009FnonMaori</v>
      </c>
      <c r="B396" s="7">
        <v>2009</v>
      </c>
      <c r="C396" s="7"/>
      <c r="D396" s="7" t="s">
        <v>73</v>
      </c>
      <c r="E396" s="7" t="s">
        <v>74</v>
      </c>
      <c r="F396" s="8"/>
      <c r="G396" s="8"/>
      <c r="H396" s="8"/>
      <c r="I396" s="8"/>
      <c r="J396" s="8"/>
      <c r="K396" s="8"/>
    </row>
    <row r="397" spans="1:11" x14ac:dyDescent="0.25">
      <c r="A397" t="str">
        <f t="shared" si="12"/>
        <v>2010FnonMaori</v>
      </c>
      <c r="B397" s="7">
        <v>2010</v>
      </c>
      <c r="C397" s="7"/>
      <c r="D397" s="7" t="s">
        <v>73</v>
      </c>
      <c r="E397" s="7" t="s">
        <v>74</v>
      </c>
      <c r="F397" s="8"/>
      <c r="G397" s="8"/>
      <c r="H397" s="8"/>
      <c r="I397" s="8"/>
      <c r="J397" s="8"/>
      <c r="K397" s="8"/>
    </row>
    <row r="398" spans="1:11" x14ac:dyDescent="0.25">
      <c r="A398" t="str">
        <f t="shared" ref="A398:A427" si="13">B398&amp;C398&amp;D398&amp;E398</f>
        <v>2011FnonMaori</v>
      </c>
      <c r="B398" s="7">
        <v>2011</v>
      </c>
      <c r="C398" s="7"/>
      <c r="D398" s="7" t="s">
        <v>73</v>
      </c>
      <c r="E398" s="7" t="s">
        <v>74</v>
      </c>
      <c r="F398" s="8"/>
      <c r="G398" s="8"/>
      <c r="H398" s="8"/>
      <c r="I398" s="8"/>
      <c r="J398" s="8"/>
      <c r="K398" s="8"/>
    </row>
    <row r="399" spans="1:11" x14ac:dyDescent="0.25">
      <c r="A399" t="str">
        <f t="shared" si="13"/>
        <v>2012FnonMaori</v>
      </c>
      <c r="B399" s="7">
        <v>2012</v>
      </c>
      <c r="C399" s="7"/>
      <c r="D399" s="7" t="s">
        <v>73</v>
      </c>
      <c r="E399" s="7" t="s">
        <v>74</v>
      </c>
      <c r="F399" s="8"/>
      <c r="G399" s="8"/>
      <c r="H399" s="8"/>
      <c r="I399" s="8"/>
      <c r="J399" s="8"/>
      <c r="K399" s="8"/>
    </row>
    <row r="400" spans="1:11" x14ac:dyDescent="0.25">
      <c r="A400" t="str">
        <f t="shared" si="13"/>
        <v>2013FnonMaori</v>
      </c>
      <c r="B400" s="7">
        <v>2013</v>
      </c>
      <c r="C400" s="7"/>
      <c r="D400" s="7" t="s">
        <v>73</v>
      </c>
      <c r="E400" s="7" t="s">
        <v>74</v>
      </c>
      <c r="F400" s="8"/>
      <c r="G400" s="8"/>
      <c r="H400" s="8"/>
      <c r="I400" s="8"/>
      <c r="J400" s="8"/>
      <c r="K400" s="8"/>
    </row>
    <row r="401" spans="1:11" x14ac:dyDescent="0.25">
      <c r="A401" t="str">
        <f t="shared" si="13"/>
        <v>2014FnonMaori</v>
      </c>
      <c r="B401" s="7">
        <v>2014</v>
      </c>
      <c r="C401" s="7"/>
      <c r="D401" s="7" t="s">
        <v>73</v>
      </c>
      <c r="E401" s="7" t="s">
        <v>74</v>
      </c>
      <c r="F401" s="8"/>
      <c r="G401" s="8"/>
      <c r="H401" s="8"/>
      <c r="I401" s="8"/>
      <c r="J401" s="8"/>
      <c r="K401" s="8"/>
    </row>
    <row r="402" spans="1:11" x14ac:dyDescent="0.25">
      <c r="A402" t="str">
        <f t="shared" si="13"/>
        <v>1996MMaori</v>
      </c>
      <c r="B402" s="7">
        <v>1996</v>
      </c>
      <c r="C402" s="7"/>
      <c r="D402" s="7" t="s">
        <v>75</v>
      </c>
      <c r="E402" s="7" t="s">
        <v>9</v>
      </c>
      <c r="F402" s="8"/>
      <c r="G402" s="8"/>
      <c r="H402" s="8"/>
      <c r="I402" s="8"/>
      <c r="J402" s="8"/>
      <c r="K402" s="8"/>
    </row>
    <row r="403" spans="1:11" x14ac:dyDescent="0.25">
      <c r="A403" t="str">
        <f t="shared" si="13"/>
        <v>1997MMaori</v>
      </c>
      <c r="B403" s="7">
        <v>1997</v>
      </c>
      <c r="C403" s="7"/>
      <c r="D403" s="7" t="s">
        <v>75</v>
      </c>
      <c r="E403" s="7" t="s">
        <v>9</v>
      </c>
      <c r="F403" s="8"/>
      <c r="G403" s="8"/>
      <c r="H403" s="8"/>
      <c r="I403" s="8"/>
      <c r="J403" s="8"/>
      <c r="K403" s="8"/>
    </row>
    <row r="404" spans="1:11" x14ac:dyDescent="0.25">
      <c r="A404" t="str">
        <f t="shared" si="13"/>
        <v>1998MMaori</v>
      </c>
      <c r="B404" s="7">
        <v>1998</v>
      </c>
      <c r="C404" s="7"/>
      <c r="D404" s="7" t="s">
        <v>75</v>
      </c>
      <c r="E404" s="7" t="s">
        <v>9</v>
      </c>
      <c r="F404" s="8"/>
      <c r="G404" s="8"/>
      <c r="H404" s="8"/>
      <c r="I404" s="8"/>
      <c r="J404" s="8"/>
      <c r="K404" s="8"/>
    </row>
    <row r="405" spans="1:11" x14ac:dyDescent="0.25">
      <c r="A405" t="str">
        <f t="shared" si="13"/>
        <v>1999MMaori</v>
      </c>
      <c r="B405" s="7">
        <v>1999</v>
      </c>
      <c r="C405" s="7"/>
      <c r="D405" s="7" t="s">
        <v>75</v>
      </c>
      <c r="E405" s="7" t="s">
        <v>9</v>
      </c>
      <c r="F405" s="8"/>
      <c r="G405" s="8"/>
      <c r="H405" s="8"/>
      <c r="I405" s="8"/>
      <c r="J405" s="8"/>
      <c r="K405" s="8"/>
    </row>
    <row r="406" spans="1:11" x14ac:dyDescent="0.25">
      <c r="A406" t="str">
        <f t="shared" si="13"/>
        <v>2000MMaori</v>
      </c>
      <c r="B406" s="7">
        <v>2000</v>
      </c>
      <c r="C406" s="7"/>
      <c r="D406" s="7" t="s">
        <v>75</v>
      </c>
      <c r="E406" s="7" t="s">
        <v>9</v>
      </c>
      <c r="F406" s="8"/>
      <c r="G406" s="8"/>
      <c r="H406" s="8"/>
      <c r="I406" s="8"/>
      <c r="J406" s="8"/>
      <c r="K406" s="8"/>
    </row>
    <row r="407" spans="1:11" x14ac:dyDescent="0.25">
      <c r="A407" t="str">
        <f t="shared" si="13"/>
        <v>2001MMaori</v>
      </c>
      <c r="B407" s="7">
        <v>2001</v>
      </c>
      <c r="C407" s="7"/>
      <c r="D407" s="7" t="s">
        <v>75</v>
      </c>
      <c r="E407" s="7" t="s">
        <v>9</v>
      </c>
      <c r="F407" s="8"/>
      <c r="G407" s="8"/>
      <c r="H407" s="8"/>
      <c r="I407" s="8"/>
      <c r="J407" s="8"/>
      <c r="K407" s="8"/>
    </row>
    <row r="408" spans="1:11" x14ac:dyDescent="0.25">
      <c r="A408" t="str">
        <f t="shared" si="13"/>
        <v>2002MMaori</v>
      </c>
      <c r="B408" s="7">
        <v>2002</v>
      </c>
      <c r="C408" s="7"/>
      <c r="D408" s="7" t="s">
        <v>75</v>
      </c>
      <c r="E408" s="7" t="s">
        <v>9</v>
      </c>
      <c r="F408" s="8"/>
      <c r="G408" s="8"/>
      <c r="H408" s="8"/>
      <c r="I408" s="8"/>
      <c r="J408" s="8"/>
      <c r="K408" s="8"/>
    </row>
    <row r="409" spans="1:11" x14ac:dyDescent="0.25">
      <c r="A409" t="str">
        <f t="shared" si="13"/>
        <v>2003MMaori</v>
      </c>
      <c r="B409" s="7">
        <v>2003</v>
      </c>
      <c r="C409" s="7"/>
      <c r="D409" s="7" t="s">
        <v>75</v>
      </c>
      <c r="E409" s="7" t="s">
        <v>9</v>
      </c>
      <c r="F409" s="8"/>
      <c r="G409" s="8"/>
      <c r="H409" s="8"/>
      <c r="I409" s="8"/>
      <c r="J409" s="8"/>
      <c r="K409" s="8"/>
    </row>
    <row r="410" spans="1:11" x14ac:dyDescent="0.25">
      <c r="A410" t="str">
        <f t="shared" si="13"/>
        <v>2004MMaori</v>
      </c>
      <c r="B410" s="7">
        <v>2004</v>
      </c>
      <c r="C410" s="7"/>
      <c r="D410" s="7" t="s">
        <v>75</v>
      </c>
      <c r="E410" s="7" t="s">
        <v>9</v>
      </c>
      <c r="F410" s="8"/>
      <c r="G410" s="8"/>
      <c r="H410" s="8"/>
      <c r="I410" s="8"/>
      <c r="J410" s="8"/>
      <c r="K410" s="8"/>
    </row>
    <row r="411" spans="1:11" x14ac:dyDescent="0.25">
      <c r="A411" t="str">
        <f t="shared" si="13"/>
        <v>2005MMaori</v>
      </c>
      <c r="B411" s="7">
        <v>2005</v>
      </c>
      <c r="C411" s="7"/>
      <c r="D411" s="7" t="s">
        <v>75</v>
      </c>
      <c r="E411" s="7" t="s">
        <v>9</v>
      </c>
      <c r="F411" s="8"/>
      <c r="G411" s="8"/>
      <c r="H411" s="8"/>
      <c r="I411" s="8"/>
      <c r="J411" s="8"/>
      <c r="K411" s="8"/>
    </row>
    <row r="412" spans="1:11" x14ac:dyDescent="0.25">
      <c r="A412" t="str">
        <f t="shared" si="13"/>
        <v>2006MMaori</v>
      </c>
      <c r="B412" s="7">
        <v>2006</v>
      </c>
      <c r="C412" s="7"/>
      <c r="D412" s="7" t="s">
        <v>75</v>
      </c>
      <c r="E412" s="7" t="s">
        <v>9</v>
      </c>
      <c r="F412" s="8"/>
      <c r="G412" s="8"/>
      <c r="H412" s="8"/>
      <c r="I412" s="8"/>
      <c r="J412" s="8"/>
      <c r="K412" s="8"/>
    </row>
    <row r="413" spans="1:11" x14ac:dyDescent="0.25">
      <c r="A413" t="str">
        <f t="shared" si="13"/>
        <v>2007MMaori</v>
      </c>
      <c r="B413" s="7">
        <v>2007</v>
      </c>
      <c r="C413" s="7"/>
      <c r="D413" s="7" t="s">
        <v>75</v>
      </c>
      <c r="E413" s="7" t="s">
        <v>9</v>
      </c>
      <c r="F413" s="8"/>
      <c r="G413" s="8"/>
      <c r="H413" s="8"/>
      <c r="I413" s="8"/>
      <c r="J413" s="8"/>
      <c r="K413" s="8"/>
    </row>
    <row r="414" spans="1:11" x14ac:dyDescent="0.25">
      <c r="A414" t="str">
        <f t="shared" si="13"/>
        <v>2008MMaori</v>
      </c>
      <c r="B414" s="7">
        <v>2008</v>
      </c>
      <c r="C414" s="7"/>
      <c r="D414" s="7" t="s">
        <v>75</v>
      </c>
      <c r="E414" s="7" t="s">
        <v>9</v>
      </c>
      <c r="F414" s="8"/>
      <c r="G414" s="8"/>
      <c r="H414" s="8"/>
      <c r="I414" s="8"/>
      <c r="J414" s="8"/>
      <c r="K414" s="8"/>
    </row>
    <row r="415" spans="1:11" x14ac:dyDescent="0.25">
      <c r="A415" t="str">
        <f t="shared" si="13"/>
        <v>2009MMaori</v>
      </c>
      <c r="B415" s="7">
        <v>2009</v>
      </c>
      <c r="C415" s="7"/>
      <c r="D415" s="7" t="s">
        <v>75</v>
      </c>
      <c r="E415" s="7" t="s">
        <v>9</v>
      </c>
      <c r="F415" s="8"/>
      <c r="G415" s="8"/>
      <c r="H415" s="8"/>
      <c r="I415" s="8"/>
      <c r="J415" s="8"/>
      <c r="K415" s="8"/>
    </row>
    <row r="416" spans="1:11" x14ac:dyDescent="0.25">
      <c r="A416" t="str">
        <f t="shared" si="13"/>
        <v>2010MMaori</v>
      </c>
      <c r="B416" s="7">
        <v>2010</v>
      </c>
      <c r="C416" s="7"/>
      <c r="D416" s="7" t="s">
        <v>75</v>
      </c>
      <c r="E416" s="7" t="s">
        <v>9</v>
      </c>
      <c r="F416" s="8"/>
      <c r="G416" s="8"/>
      <c r="H416" s="8"/>
      <c r="I416" s="8"/>
      <c r="J416" s="8"/>
      <c r="K416" s="8"/>
    </row>
    <row r="417" spans="1:11" x14ac:dyDescent="0.25">
      <c r="A417" t="str">
        <f t="shared" si="13"/>
        <v>2011MMaori</v>
      </c>
      <c r="B417" s="7">
        <v>2011</v>
      </c>
      <c r="C417" s="7"/>
      <c r="D417" s="7" t="s">
        <v>75</v>
      </c>
      <c r="E417" s="7" t="s">
        <v>9</v>
      </c>
      <c r="F417" s="8"/>
      <c r="G417" s="8"/>
      <c r="H417" s="8"/>
      <c r="I417" s="8"/>
      <c r="J417" s="8"/>
      <c r="K417" s="8"/>
    </row>
    <row r="418" spans="1:11" x14ac:dyDescent="0.25">
      <c r="A418" t="str">
        <f t="shared" si="13"/>
        <v>2012MMaori</v>
      </c>
      <c r="B418" s="7">
        <v>2012</v>
      </c>
      <c r="C418" s="7"/>
      <c r="D418" s="7" t="s">
        <v>75</v>
      </c>
      <c r="E418" s="7" t="s">
        <v>9</v>
      </c>
      <c r="F418" s="8"/>
      <c r="G418" s="8"/>
      <c r="H418" s="8"/>
      <c r="I418" s="8"/>
      <c r="J418" s="8"/>
      <c r="K418" s="8"/>
    </row>
    <row r="419" spans="1:11" x14ac:dyDescent="0.25">
      <c r="A419" t="str">
        <f t="shared" si="13"/>
        <v>2013MMaori</v>
      </c>
      <c r="B419" s="7">
        <v>2013</v>
      </c>
      <c r="C419" s="7"/>
      <c r="D419" s="7" t="s">
        <v>75</v>
      </c>
      <c r="E419" s="7" t="s">
        <v>9</v>
      </c>
      <c r="F419" s="8"/>
      <c r="G419" s="8"/>
      <c r="H419" s="8"/>
      <c r="I419" s="8"/>
      <c r="J419" s="8"/>
      <c r="K419" s="8"/>
    </row>
    <row r="420" spans="1:11" x14ac:dyDescent="0.25">
      <c r="A420" t="str">
        <f t="shared" si="13"/>
        <v>2014MMaori</v>
      </c>
      <c r="B420" s="7">
        <v>2014</v>
      </c>
      <c r="C420" s="7"/>
      <c r="D420" s="7" t="s">
        <v>75</v>
      </c>
      <c r="E420" s="7" t="s">
        <v>9</v>
      </c>
      <c r="F420" s="8"/>
      <c r="G420" s="8"/>
      <c r="H420" s="8"/>
      <c r="I420" s="8"/>
      <c r="J420" s="8"/>
      <c r="K420" s="8"/>
    </row>
    <row r="421" spans="1:11" x14ac:dyDescent="0.25">
      <c r="A421" t="str">
        <f t="shared" si="13"/>
        <v>1996MnonMaori</v>
      </c>
      <c r="B421" s="7">
        <v>1996</v>
      </c>
      <c r="C421" s="7"/>
      <c r="D421" s="7" t="s">
        <v>75</v>
      </c>
      <c r="E421" s="7" t="s">
        <v>74</v>
      </c>
      <c r="F421" s="8"/>
      <c r="G421" s="8"/>
      <c r="H421" s="8"/>
      <c r="I421" s="8"/>
      <c r="J421" s="8"/>
      <c r="K421" s="8"/>
    </row>
    <row r="422" spans="1:11" x14ac:dyDescent="0.25">
      <c r="A422" t="str">
        <f t="shared" si="13"/>
        <v>1997MnonMaori</v>
      </c>
      <c r="B422" s="7">
        <v>1997</v>
      </c>
      <c r="C422" s="7"/>
      <c r="D422" s="7" t="s">
        <v>75</v>
      </c>
      <c r="E422" s="7" t="s">
        <v>74</v>
      </c>
      <c r="F422" s="8"/>
      <c r="G422" s="8"/>
      <c r="H422" s="8"/>
      <c r="I422" s="8"/>
      <c r="J422" s="8"/>
      <c r="K422" s="8"/>
    </row>
    <row r="423" spans="1:11" x14ac:dyDescent="0.25">
      <c r="A423" t="str">
        <f t="shared" si="13"/>
        <v>1998MnonMaori</v>
      </c>
      <c r="B423" s="7">
        <v>1998</v>
      </c>
      <c r="C423" s="7"/>
      <c r="D423" s="7" t="s">
        <v>75</v>
      </c>
      <c r="E423" s="7" t="s">
        <v>74</v>
      </c>
      <c r="F423" s="8"/>
      <c r="G423" s="8"/>
      <c r="H423" s="8"/>
      <c r="I423" s="8"/>
      <c r="J423" s="8"/>
      <c r="K423" s="8"/>
    </row>
    <row r="424" spans="1:11" x14ac:dyDescent="0.25">
      <c r="A424" t="str">
        <f t="shared" si="13"/>
        <v>1999MnonMaori</v>
      </c>
      <c r="B424" s="7">
        <v>1999</v>
      </c>
      <c r="C424" s="7"/>
      <c r="D424" s="7" t="s">
        <v>75</v>
      </c>
      <c r="E424" s="7" t="s">
        <v>74</v>
      </c>
      <c r="F424" s="8"/>
      <c r="G424" s="8"/>
      <c r="H424" s="8"/>
      <c r="I424" s="8"/>
      <c r="J424" s="8"/>
      <c r="K424" s="8"/>
    </row>
    <row r="425" spans="1:11" x14ac:dyDescent="0.25">
      <c r="A425" t="str">
        <f t="shared" si="13"/>
        <v>2000MnonMaori</v>
      </c>
      <c r="B425" s="7">
        <v>2000</v>
      </c>
      <c r="C425" s="7"/>
      <c r="D425" s="7" t="s">
        <v>75</v>
      </c>
      <c r="E425" s="7" t="s">
        <v>74</v>
      </c>
      <c r="F425" s="8"/>
      <c r="G425" s="8"/>
      <c r="H425" s="8"/>
      <c r="I425" s="8"/>
      <c r="J425" s="8"/>
      <c r="K425" s="8"/>
    </row>
    <row r="426" spans="1:11" x14ac:dyDescent="0.25">
      <c r="A426" t="str">
        <f t="shared" si="13"/>
        <v>2001MnonMaori</v>
      </c>
      <c r="B426" s="7">
        <v>2001</v>
      </c>
      <c r="C426" s="7"/>
      <c r="D426" s="7" t="s">
        <v>75</v>
      </c>
      <c r="E426" s="7" t="s">
        <v>74</v>
      </c>
      <c r="F426" s="8"/>
      <c r="G426" s="8"/>
      <c r="H426" s="8"/>
      <c r="I426" s="8"/>
      <c r="J426" s="8"/>
      <c r="K426" s="8"/>
    </row>
    <row r="427" spans="1:11" x14ac:dyDescent="0.25">
      <c r="A427" t="str">
        <f t="shared" si="13"/>
        <v>2002MnonMaori</v>
      </c>
      <c r="B427" s="7">
        <v>2002</v>
      </c>
      <c r="C427" s="7"/>
      <c r="D427" s="7" t="s">
        <v>75</v>
      </c>
      <c r="E427" s="7" t="s">
        <v>74</v>
      </c>
      <c r="F427" s="8"/>
      <c r="G427" s="8"/>
      <c r="H427" s="8"/>
      <c r="I427" s="8"/>
      <c r="J427" s="8"/>
      <c r="K427" s="8"/>
    </row>
    <row r="428" spans="1:11" x14ac:dyDescent="0.25">
      <c r="A428" t="str">
        <f t="shared" ref="A428:A458" si="14">B428&amp;C428&amp;D428&amp;E428</f>
        <v>2003MnonMaori</v>
      </c>
      <c r="B428" s="7">
        <v>2003</v>
      </c>
      <c r="C428" s="7"/>
      <c r="D428" s="7" t="s">
        <v>75</v>
      </c>
      <c r="E428" s="7" t="s">
        <v>74</v>
      </c>
      <c r="F428" s="8"/>
      <c r="G428" s="8"/>
      <c r="H428" s="8"/>
      <c r="I428" s="8"/>
      <c r="J428" s="8"/>
      <c r="K428" s="8"/>
    </row>
    <row r="429" spans="1:11" x14ac:dyDescent="0.25">
      <c r="A429" t="str">
        <f t="shared" si="14"/>
        <v>2004MnonMaori</v>
      </c>
      <c r="B429" s="7">
        <v>2004</v>
      </c>
      <c r="C429" s="7"/>
      <c r="D429" s="7" t="s">
        <v>75</v>
      </c>
      <c r="E429" s="7" t="s">
        <v>74</v>
      </c>
      <c r="F429" s="8"/>
      <c r="G429" s="8"/>
      <c r="H429" s="8"/>
      <c r="I429" s="8"/>
      <c r="J429" s="8"/>
      <c r="K429" s="8"/>
    </row>
    <row r="430" spans="1:11" x14ac:dyDescent="0.25">
      <c r="A430" t="str">
        <f t="shared" si="14"/>
        <v>2005MnonMaori</v>
      </c>
      <c r="B430" s="7">
        <v>2005</v>
      </c>
      <c r="C430" s="7"/>
      <c r="D430" s="7" t="s">
        <v>75</v>
      </c>
      <c r="E430" s="7" t="s">
        <v>74</v>
      </c>
      <c r="F430" s="8"/>
      <c r="G430" s="8"/>
      <c r="H430" s="8"/>
      <c r="I430" s="8"/>
      <c r="J430" s="8"/>
      <c r="K430" s="8"/>
    </row>
    <row r="431" spans="1:11" x14ac:dyDescent="0.25">
      <c r="A431" t="str">
        <f t="shared" si="14"/>
        <v>2006MnonMaori</v>
      </c>
      <c r="B431" s="7">
        <v>2006</v>
      </c>
      <c r="C431" s="7"/>
      <c r="D431" s="7" t="s">
        <v>75</v>
      </c>
      <c r="E431" s="7" t="s">
        <v>74</v>
      </c>
      <c r="F431" s="8"/>
      <c r="G431" s="8"/>
      <c r="H431" s="8"/>
      <c r="I431" s="8"/>
      <c r="J431" s="8"/>
      <c r="K431" s="8"/>
    </row>
    <row r="432" spans="1:11" x14ac:dyDescent="0.25">
      <c r="A432" t="str">
        <f t="shared" si="14"/>
        <v>2007MnonMaori</v>
      </c>
      <c r="B432" s="7">
        <v>2007</v>
      </c>
      <c r="C432" s="7"/>
      <c r="D432" s="7" t="s">
        <v>75</v>
      </c>
      <c r="E432" s="7" t="s">
        <v>74</v>
      </c>
      <c r="F432" s="8"/>
      <c r="G432" s="8"/>
      <c r="H432" s="8"/>
      <c r="I432" s="8"/>
      <c r="J432" s="8"/>
      <c r="K432" s="8"/>
    </row>
    <row r="433" spans="1:11" x14ac:dyDescent="0.25">
      <c r="A433" t="str">
        <f t="shared" si="14"/>
        <v>2008MnonMaori</v>
      </c>
      <c r="B433" s="7">
        <v>2008</v>
      </c>
      <c r="C433" s="7"/>
      <c r="D433" s="7" t="s">
        <v>75</v>
      </c>
      <c r="E433" s="7" t="s">
        <v>74</v>
      </c>
      <c r="F433" s="8"/>
      <c r="G433" s="8"/>
      <c r="H433" s="8"/>
      <c r="I433" s="8"/>
      <c r="J433" s="8"/>
      <c r="K433" s="8"/>
    </row>
    <row r="434" spans="1:11" x14ac:dyDescent="0.25">
      <c r="A434" t="str">
        <f t="shared" si="14"/>
        <v>2009MnonMaori</v>
      </c>
      <c r="B434" s="7">
        <v>2009</v>
      </c>
      <c r="C434" s="7"/>
      <c r="D434" s="7" t="s">
        <v>75</v>
      </c>
      <c r="E434" s="7" t="s">
        <v>74</v>
      </c>
      <c r="F434" s="8"/>
      <c r="G434" s="8"/>
      <c r="H434" s="8"/>
      <c r="I434" s="8"/>
      <c r="J434" s="8"/>
      <c r="K434" s="8"/>
    </row>
    <row r="435" spans="1:11" x14ac:dyDescent="0.25">
      <c r="A435" t="str">
        <f t="shared" si="14"/>
        <v>2010MnonMaori</v>
      </c>
      <c r="B435" s="7">
        <v>2010</v>
      </c>
      <c r="C435" s="7"/>
      <c r="D435" s="7" t="s">
        <v>75</v>
      </c>
      <c r="E435" s="7" t="s">
        <v>74</v>
      </c>
      <c r="F435" s="8"/>
      <c r="G435" s="8"/>
      <c r="H435" s="8"/>
      <c r="I435" s="8"/>
      <c r="J435" s="8"/>
      <c r="K435" s="8"/>
    </row>
    <row r="436" spans="1:11" x14ac:dyDescent="0.25">
      <c r="A436" t="str">
        <f t="shared" si="14"/>
        <v>2011MnonMaori</v>
      </c>
      <c r="B436" s="7">
        <v>2011</v>
      </c>
      <c r="C436" s="7"/>
      <c r="D436" s="7" t="s">
        <v>75</v>
      </c>
      <c r="E436" s="7" t="s">
        <v>74</v>
      </c>
      <c r="F436" s="8"/>
      <c r="G436" s="8"/>
      <c r="H436" s="8"/>
      <c r="I436" s="8"/>
      <c r="J436" s="8"/>
      <c r="K436" s="8"/>
    </row>
    <row r="437" spans="1:11" x14ac:dyDescent="0.25">
      <c r="A437" t="str">
        <f t="shared" si="14"/>
        <v>2012MnonMaori</v>
      </c>
      <c r="B437" s="7">
        <v>2012</v>
      </c>
      <c r="C437" s="7"/>
      <c r="D437" s="7" t="s">
        <v>75</v>
      </c>
      <c r="E437" s="7" t="s">
        <v>74</v>
      </c>
      <c r="F437" s="8"/>
      <c r="G437" s="8"/>
      <c r="H437" s="8"/>
      <c r="I437" s="8"/>
      <c r="J437" s="8"/>
      <c r="K437" s="8"/>
    </row>
    <row r="438" spans="1:11" x14ac:dyDescent="0.25">
      <c r="A438" t="str">
        <f t="shared" si="14"/>
        <v>2013MnonMaori</v>
      </c>
      <c r="B438" s="7">
        <v>2013</v>
      </c>
      <c r="C438" s="7"/>
      <c r="D438" s="7" t="s">
        <v>75</v>
      </c>
      <c r="E438" s="7" t="s">
        <v>74</v>
      </c>
      <c r="F438" s="8"/>
      <c r="G438" s="8"/>
      <c r="H438" s="8"/>
      <c r="I438" s="8"/>
      <c r="J438" s="8"/>
      <c r="K438" s="8"/>
    </row>
    <row r="439" spans="1:11" x14ac:dyDescent="0.25">
      <c r="A439" t="str">
        <f t="shared" si="14"/>
        <v>2014MnonMaori</v>
      </c>
      <c r="B439" s="7">
        <v>2014</v>
      </c>
      <c r="C439" s="7"/>
      <c r="D439" s="7" t="s">
        <v>75</v>
      </c>
      <c r="E439" s="7" t="s">
        <v>74</v>
      </c>
      <c r="F439" s="8"/>
      <c r="G439" s="8"/>
      <c r="H439" s="8"/>
      <c r="I439" s="8"/>
      <c r="J439" s="8"/>
      <c r="K439" s="8"/>
    </row>
    <row r="440" spans="1:11" x14ac:dyDescent="0.25">
      <c r="A440" t="str">
        <f t="shared" si="14"/>
        <v>1996TMaori</v>
      </c>
      <c r="B440" s="7">
        <v>1996</v>
      </c>
      <c r="C440" s="7"/>
      <c r="D440" s="7" t="s">
        <v>76</v>
      </c>
      <c r="E440" s="7" t="s">
        <v>9</v>
      </c>
      <c r="F440" s="8"/>
      <c r="G440" s="8"/>
      <c r="H440" s="8"/>
      <c r="I440" s="8"/>
      <c r="J440" s="8"/>
      <c r="K440" s="8"/>
    </row>
    <row r="441" spans="1:11" x14ac:dyDescent="0.25">
      <c r="A441" t="str">
        <f t="shared" si="14"/>
        <v>1997TMaori</v>
      </c>
      <c r="B441" s="7">
        <v>1997</v>
      </c>
      <c r="C441" s="7"/>
      <c r="D441" s="7" t="s">
        <v>76</v>
      </c>
      <c r="E441" s="7" t="s">
        <v>9</v>
      </c>
      <c r="F441" s="8"/>
      <c r="G441" s="8"/>
      <c r="H441" s="8"/>
      <c r="I441" s="8"/>
      <c r="J441" s="8"/>
      <c r="K441" s="8"/>
    </row>
    <row r="442" spans="1:11" x14ac:dyDescent="0.25">
      <c r="A442" t="str">
        <f t="shared" si="14"/>
        <v>1998TMaori</v>
      </c>
      <c r="B442" s="7">
        <v>1998</v>
      </c>
      <c r="C442" s="7"/>
      <c r="D442" s="7" t="s">
        <v>76</v>
      </c>
      <c r="E442" s="7" t="s">
        <v>9</v>
      </c>
      <c r="F442" s="8"/>
      <c r="G442" s="8"/>
      <c r="H442" s="8"/>
      <c r="I442" s="8"/>
      <c r="J442" s="8"/>
      <c r="K442" s="8"/>
    </row>
    <row r="443" spans="1:11" x14ac:dyDescent="0.25">
      <c r="A443" t="str">
        <f t="shared" si="14"/>
        <v>1999TMaori</v>
      </c>
      <c r="B443" s="7">
        <v>1999</v>
      </c>
      <c r="C443" s="7"/>
      <c r="D443" s="7" t="s">
        <v>76</v>
      </c>
      <c r="E443" s="7" t="s">
        <v>9</v>
      </c>
      <c r="F443" s="8"/>
      <c r="G443" s="8"/>
      <c r="H443" s="8"/>
      <c r="I443" s="8"/>
      <c r="J443" s="8"/>
      <c r="K443" s="8"/>
    </row>
    <row r="444" spans="1:11" x14ac:dyDescent="0.25">
      <c r="A444" t="str">
        <f t="shared" si="14"/>
        <v>2000TMaori</v>
      </c>
      <c r="B444" s="7">
        <v>2000</v>
      </c>
      <c r="C444" s="7"/>
      <c r="D444" s="7" t="s">
        <v>76</v>
      </c>
      <c r="E444" s="7" t="s">
        <v>9</v>
      </c>
      <c r="F444" s="8"/>
      <c r="G444" s="8"/>
      <c r="H444" s="8"/>
      <c r="I444" s="8"/>
      <c r="J444" s="8"/>
      <c r="K444" s="8"/>
    </row>
    <row r="445" spans="1:11" x14ac:dyDescent="0.25">
      <c r="A445" t="str">
        <f t="shared" si="14"/>
        <v>2001TMaori</v>
      </c>
      <c r="B445" s="7">
        <v>2001</v>
      </c>
      <c r="C445" s="7"/>
      <c r="D445" s="7" t="s">
        <v>76</v>
      </c>
      <c r="E445" s="7" t="s">
        <v>9</v>
      </c>
      <c r="F445" s="8"/>
      <c r="G445" s="8"/>
      <c r="H445" s="8"/>
      <c r="I445" s="8"/>
      <c r="J445" s="8"/>
      <c r="K445" s="8"/>
    </row>
    <row r="446" spans="1:11" x14ac:dyDescent="0.25">
      <c r="A446" t="str">
        <f t="shared" si="14"/>
        <v>2002TMaori</v>
      </c>
      <c r="B446" s="7">
        <v>2002</v>
      </c>
      <c r="C446" s="7"/>
      <c r="D446" s="7" t="s">
        <v>76</v>
      </c>
      <c r="E446" s="7" t="s">
        <v>9</v>
      </c>
      <c r="F446" s="8"/>
      <c r="G446" s="8"/>
      <c r="H446" s="8"/>
      <c r="I446" s="8"/>
      <c r="J446" s="8"/>
      <c r="K446" s="8"/>
    </row>
    <row r="447" spans="1:11" x14ac:dyDescent="0.25">
      <c r="A447" t="str">
        <f t="shared" si="14"/>
        <v>2003TMaori</v>
      </c>
      <c r="B447" s="7">
        <v>2003</v>
      </c>
      <c r="C447" s="7"/>
      <c r="D447" s="7" t="s">
        <v>76</v>
      </c>
      <c r="E447" s="7" t="s">
        <v>9</v>
      </c>
      <c r="F447" s="8"/>
      <c r="G447" s="8"/>
      <c r="H447" s="8"/>
      <c r="I447" s="8"/>
      <c r="J447" s="8"/>
      <c r="K447" s="8"/>
    </row>
    <row r="448" spans="1:11" x14ac:dyDescent="0.25">
      <c r="A448" t="str">
        <f t="shared" si="14"/>
        <v>2004TMaori</v>
      </c>
      <c r="B448" s="7">
        <v>2004</v>
      </c>
      <c r="C448" s="7"/>
      <c r="D448" s="7" t="s">
        <v>76</v>
      </c>
      <c r="E448" s="7" t="s">
        <v>9</v>
      </c>
      <c r="F448" s="8"/>
      <c r="G448" s="8"/>
      <c r="H448" s="8"/>
      <c r="I448" s="8"/>
      <c r="J448" s="8"/>
      <c r="K448" s="8"/>
    </row>
    <row r="449" spans="1:11" x14ac:dyDescent="0.25">
      <c r="A449" t="str">
        <f t="shared" si="14"/>
        <v>2005TMaori</v>
      </c>
      <c r="B449" s="7">
        <v>2005</v>
      </c>
      <c r="C449" s="7"/>
      <c r="D449" s="7" t="s">
        <v>76</v>
      </c>
      <c r="E449" s="7" t="s">
        <v>9</v>
      </c>
      <c r="F449" s="8"/>
      <c r="G449" s="8"/>
      <c r="H449" s="8"/>
      <c r="I449" s="8"/>
      <c r="J449" s="8"/>
      <c r="K449" s="8"/>
    </row>
    <row r="450" spans="1:11" x14ac:dyDescent="0.25">
      <c r="A450" t="str">
        <f t="shared" si="14"/>
        <v>2006TMaori</v>
      </c>
      <c r="B450" s="7">
        <v>2006</v>
      </c>
      <c r="C450" s="7"/>
      <c r="D450" s="7" t="s">
        <v>76</v>
      </c>
      <c r="E450" s="7" t="s">
        <v>9</v>
      </c>
      <c r="F450" s="8"/>
      <c r="G450" s="8"/>
      <c r="H450" s="8"/>
      <c r="I450" s="8"/>
      <c r="J450" s="8"/>
      <c r="K450" s="8"/>
    </row>
    <row r="451" spans="1:11" x14ac:dyDescent="0.25">
      <c r="A451" t="str">
        <f t="shared" si="14"/>
        <v>2007TMaori</v>
      </c>
      <c r="B451" s="7">
        <v>2007</v>
      </c>
      <c r="C451" s="7"/>
      <c r="D451" s="7" t="s">
        <v>76</v>
      </c>
      <c r="E451" s="7" t="s">
        <v>9</v>
      </c>
      <c r="F451" s="8"/>
      <c r="G451" s="8"/>
      <c r="H451" s="8"/>
      <c r="I451" s="8"/>
      <c r="J451" s="8"/>
      <c r="K451" s="8"/>
    </row>
    <row r="452" spans="1:11" x14ac:dyDescent="0.25">
      <c r="A452" t="str">
        <f t="shared" si="14"/>
        <v>2008TMaori</v>
      </c>
      <c r="B452" s="7">
        <v>2008</v>
      </c>
      <c r="C452" s="7"/>
      <c r="D452" s="7" t="s">
        <v>76</v>
      </c>
      <c r="E452" s="7" t="s">
        <v>9</v>
      </c>
      <c r="F452" s="8"/>
      <c r="G452" s="8"/>
      <c r="H452" s="8"/>
      <c r="I452" s="8"/>
      <c r="J452" s="8"/>
      <c r="K452" s="8"/>
    </row>
    <row r="453" spans="1:11" x14ac:dyDescent="0.25">
      <c r="A453" t="str">
        <f t="shared" si="14"/>
        <v>2009TMaori</v>
      </c>
      <c r="B453" s="7">
        <v>2009</v>
      </c>
      <c r="C453" s="7"/>
      <c r="D453" s="7" t="s">
        <v>76</v>
      </c>
      <c r="E453" s="7" t="s">
        <v>9</v>
      </c>
      <c r="F453" s="8"/>
      <c r="G453" s="8"/>
      <c r="H453" s="8"/>
      <c r="I453" s="8"/>
      <c r="J453" s="8"/>
      <c r="K453" s="8"/>
    </row>
    <row r="454" spans="1:11" x14ac:dyDescent="0.25">
      <c r="A454" t="str">
        <f t="shared" si="14"/>
        <v>2010TMaori</v>
      </c>
      <c r="B454" s="7">
        <v>2010</v>
      </c>
      <c r="C454" s="7"/>
      <c r="D454" s="7" t="s">
        <v>76</v>
      </c>
      <c r="E454" s="7" t="s">
        <v>9</v>
      </c>
      <c r="F454" s="8"/>
      <c r="G454" s="8"/>
      <c r="H454" s="8"/>
      <c r="I454" s="8"/>
      <c r="J454" s="8"/>
      <c r="K454" s="8"/>
    </row>
    <row r="455" spans="1:11" x14ac:dyDescent="0.25">
      <c r="A455" t="str">
        <f t="shared" si="14"/>
        <v>2011TMaori</v>
      </c>
      <c r="B455" s="7">
        <v>2011</v>
      </c>
      <c r="C455" s="7"/>
      <c r="D455" s="7" t="s">
        <v>76</v>
      </c>
      <c r="E455" s="7" t="s">
        <v>9</v>
      </c>
      <c r="F455" s="8"/>
      <c r="G455" s="8"/>
      <c r="H455" s="8"/>
      <c r="I455" s="8"/>
      <c r="J455" s="8"/>
      <c r="K455" s="8"/>
    </row>
    <row r="456" spans="1:11" x14ac:dyDescent="0.25">
      <c r="A456" t="str">
        <f t="shared" si="14"/>
        <v>2012TMaori</v>
      </c>
      <c r="B456" s="7">
        <v>2012</v>
      </c>
      <c r="C456" s="7"/>
      <c r="D456" s="7" t="s">
        <v>76</v>
      </c>
      <c r="E456" s="7" t="s">
        <v>9</v>
      </c>
      <c r="F456" s="8"/>
      <c r="G456" s="8"/>
      <c r="H456" s="8"/>
      <c r="I456" s="8"/>
      <c r="J456" s="8"/>
      <c r="K456" s="8"/>
    </row>
    <row r="457" spans="1:11" x14ac:dyDescent="0.25">
      <c r="A457" t="str">
        <f t="shared" si="14"/>
        <v>2013TMaori</v>
      </c>
      <c r="B457" s="7">
        <v>2013</v>
      </c>
      <c r="C457" s="7"/>
      <c r="D457" s="7" t="s">
        <v>76</v>
      </c>
      <c r="E457" s="7" t="s">
        <v>9</v>
      </c>
      <c r="F457" s="8"/>
      <c r="G457" s="8"/>
      <c r="H457" s="8"/>
      <c r="I457" s="8"/>
      <c r="J457" s="8"/>
      <c r="K457" s="8"/>
    </row>
    <row r="458" spans="1:11" x14ac:dyDescent="0.25">
      <c r="A458" t="str">
        <f t="shared" si="14"/>
        <v>2014TMaori</v>
      </c>
      <c r="B458" s="7">
        <v>2014</v>
      </c>
      <c r="C458" s="7"/>
      <c r="D458" s="7" t="s">
        <v>76</v>
      </c>
      <c r="E458" s="7" t="s">
        <v>9</v>
      </c>
      <c r="F458" s="8"/>
      <c r="G458" s="8"/>
      <c r="H458" s="8"/>
      <c r="I458" s="8"/>
      <c r="J458" s="8"/>
      <c r="K458" s="8"/>
    </row>
    <row r="459" spans="1:11" x14ac:dyDescent="0.25">
      <c r="A459" t="str">
        <f t="shared" ref="A459:A492" si="15">B459&amp;C459&amp;D459&amp;E459</f>
        <v>1996TnonMaori</v>
      </c>
      <c r="B459" s="7">
        <v>1996</v>
      </c>
      <c r="C459" s="7"/>
      <c r="D459" s="7" t="s">
        <v>76</v>
      </c>
      <c r="E459" s="7" t="s">
        <v>74</v>
      </c>
      <c r="F459" s="8"/>
      <c r="G459" s="8"/>
      <c r="H459" s="8"/>
      <c r="I459" s="8"/>
      <c r="J459" s="8"/>
      <c r="K459" s="8"/>
    </row>
    <row r="460" spans="1:11" x14ac:dyDescent="0.25">
      <c r="A460" t="str">
        <f t="shared" si="15"/>
        <v>1997TnonMaori</v>
      </c>
      <c r="B460" s="7">
        <v>1997</v>
      </c>
      <c r="C460" s="7"/>
      <c r="D460" s="7" t="s">
        <v>76</v>
      </c>
      <c r="E460" s="7" t="s">
        <v>74</v>
      </c>
      <c r="F460" s="8"/>
      <c r="G460" s="8"/>
      <c r="H460" s="8"/>
      <c r="I460" s="8"/>
      <c r="J460" s="8"/>
      <c r="K460" s="8"/>
    </row>
    <row r="461" spans="1:11" x14ac:dyDescent="0.25">
      <c r="A461" t="str">
        <f t="shared" si="15"/>
        <v>1998TnonMaori</v>
      </c>
      <c r="B461" s="7">
        <v>1998</v>
      </c>
      <c r="C461" s="7"/>
      <c r="D461" s="7" t="s">
        <v>76</v>
      </c>
      <c r="E461" s="7" t="s">
        <v>74</v>
      </c>
      <c r="F461" s="8"/>
      <c r="G461" s="8"/>
      <c r="H461" s="8"/>
      <c r="I461" s="8"/>
      <c r="J461" s="8"/>
      <c r="K461" s="8"/>
    </row>
    <row r="462" spans="1:11" x14ac:dyDescent="0.25">
      <c r="A462" t="str">
        <f t="shared" si="15"/>
        <v>1999TnonMaori</v>
      </c>
      <c r="B462" s="7">
        <v>1999</v>
      </c>
      <c r="C462" s="7"/>
      <c r="D462" s="7" t="s">
        <v>76</v>
      </c>
      <c r="E462" s="7" t="s">
        <v>74</v>
      </c>
      <c r="F462" s="8"/>
      <c r="G462" s="8"/>
      <c r="H462" s="8"/>
      <c r="I462" s="8"/>
      <c r="J462" s="8"/>
      <c r="K462" s="8"/>
    </row>
    <row r="463" spans="1:11" x14ac:dyDescent="0.25">
      <c r="A463" t="str">
        <f t="shared" si="15"/>
        <v>2000TnonMaori</v>
      </c>
      <c r="B463" s="7">
        <v>2000</v>
      </c>
      <c r="C463" s="7"/>
      <c r="D463" s="7" t="s">
        <v>76</v>
      </c>
      <c r="E463" s="7" t="s">
        <v>74</v>
      </c>
      <c r="F463" s="8"/>
      <c r="G463" s="8"/>
      <c r="H463" s="8"/>
      <c r="I463" s="8"/>
      <c r="J463" s="8"/>
      <c r="K463" s="8"/>
    </row>
    <row r="464" spans="1:11" x14ac:dyDescent="0.25">
      <c r="A464" t="str">
        <f t="shared" si="15"/>
        <v>2001TnonMaori</v>
      </c>
      <c r="B464" s="7">
        <v>2001</v>
      </c>
      <c r="C464" s="7"/>
      <c r="D464" s="7" t="s">
        <v>76</v>
      </c>
      <c r="E464" s="7" t="s">
        <v>74</v>
      </c>
      <c r="F464" s="8"/>
      <c r="G464" s="8"/>
      <c r="H464" s="8"/>
      <c r="I464" s="8"/>
      <c r="J464" s="8"/>
      <c r="K464" s="8"/>
    </row>
    <row r="465" spans="1:11" x14ac:dyDescent="0.25">
      <c r="A465" t="str">
        <f t="shared" si="15"/>
        <v>2002TnonMaori</v>
      </c>
      <c r="B465" s="7">
        <v>2002</v>
      </c>
      <c r="C465" s="7"/>
      <c r="D465" s="7" t="s">
        <v>76</v>
      </c>
      <c r="E465" s="7" t="s">
        <v>74</v>
      </c>
      <c r="F465" s="8"/>
      <c r="G465" s="8"/>
      <c r="H465" s="8"/>
      <c r="I465" s="8"/>
      <c r="J465" s="8"/>
      <c r="K465" s="8"/>
    </row>
    <row r="466" spans="1:11" x14ac:dyDescent="0.25">
      <c r="A466" t="str">
        <f t="shared" si="15"/>
        <v>2003TnonMaori</v>
      </c>
      <c r="B466" s="7">
        <v>2003</v>
      </c>
      <c r="C466" s="7"/>
      <c r="D466" s="7" t="s">
        <v>76</v>
      </c>
      <c r="E466" s="7" t="s">
        <v>74</v>
      </c>
      <c r="F466" s="8"/>
      <c r="G466" s="8"/>
      <c r="H466" s="8"/>
      <c r="I466" s="8"/>
      <c r="J466" s="8"/>
      <c r="K466" s="8"/>
    </row>
    <row r="467" spans="1:11" x14ac:dyDescent="0.25">
      <c r="A467" t="str">
        <f t="shared" si="15"/>
        <v>2004TnonMaori</v>
      </c>
      <c r="B467" s="7">
        <v>2004</v>
      </c>
      <c r="C467" s="7"/>
      <c r="D467" s="7" t="s">
        <v>76</v>
      </c>
      <c r="E467" s="7" t="s">
        <v>74</v>
      </c>
      <c r="F467" s="8"/>
      <c r="G467" s="8"/>
      <c r="H467" s="8"/>
      <c r="I467" s="8"/>
      <c r="J467" s="8"/>
      <c r="K467" s="8"/>
    </row>
    <row r="468" spans="1:11" x14ac:dyDescent="0.25">
      <c r="A468" t="str">
        <f t="shared" si="15"/>
        <v>2005TnonMaori</v>
      </c>
      <c r="B468" s="7">
        <v>2005</v>
      </c>
      <c r="C468" s="7"/>
      <c r="D468" s="7" t="s">
        <v>76</v>
      </c>
      <c r="E468" s="7" t="s">
        <v>74</v>
      </c>
      <c r="F468" s="8"/>
      <c r="G468" s="8"/>
      <c r="H468" s="8"/>
      <c r="I468" s="8"/>
      <c r="J468" s="8"/>
      <c r="K468" s="8"/>
    </row>
    <row r="469" spans="1:11" x14ac:dyDescent="0.25">
      <c r="A469" t="str">
        <f t="shared" si="15"/>
        <v>2006TnonMaori</v>
      </c>
      <c r="B469" s="7">
        <v>2006</v>
      </c>
      <c r="C469" s="7"/>
      <c r="D469" s="7" t="s">
        <v>76</v>
      </c>
      <c r="E469" s="7" t="s">
        <v>74</v>
      </c>
      <c r="F469" s="8"/>
      <c r="G469" s="8"/>
      <c r="H469" s="8"/>
      <c r="I469" s="8"/>
      <c r="J469" s="8"/>
      <c r="K469" s="8"/>
    </row>
    <row r="470" spans="1:11" x14ac:dyDescent="0.25">
      <c r="A470" t="str">
        <f t="shared" si="15"/>
        <v>2007TnonMaori</v>
      </c>
      <c r="B470" s="7">
        <v>2007</v>
      </c>
      <c r="C470" s="7"/>
      <c r="D470" s="7" t="s">
        <v>76</v>
      </c>
      <c r="E470" s="7" t="s">
        <v>74</v>
      </c>
      <c r="F470" s="8"/>
      <c r="G470" s="8"/>
      <c r="H470" s="8"/>
      <c r="I470" s="8"/>
      <c r="J470" s="8"/>
      <c r="K470" s="8"/>
    </row>
    <row r="471" spans="1:11" x14ac:dyDescent="0.25">
      <c r="A471" t="str">
        <f t="shared" si="15"/>
        <v>2008TnonMaori</v>
      </c>
      <c r="B471" s="7">
        <v>2008</v>
      </c>
      <c r="C471" s="7"/>
      <c r="D471" s="7" t="s">
        <v>76</v>
      </c>
      <c r="E471" s="7" t="s">
        <v>74</v>
      </c>
      <c r="F471" s="8"/>
      <c r="G471" s="8"/>
      <c r="H471" s="8"/>
      <c r="I471" s="8"/>
      <c r="J471" s="8"/>
      <c r="K471" s="8"/>
    </row>
    <row r="472" spans="1:11" x14ac:dyDescent="0.25">
      <c r="A472" t="str">
        <f t="shared" si="15"/>
        <v>2009TnonMaori</v>
      </c>
      <c r="B472" s="7">
        <v>2009</v>
      </c>
      <c r="C472" s="7"/>
      <c r="D472" s="7" t="s">
        <v>76</v>
      </c>
      <c r="E472" s="7" t="s">
        <v>74</v>
      </c>
      <c r="F472" s="8"/>
      <c r="G472" s="8"/>
      <c r="H472" s="8"/>
      <c r="I472" s="8"/>
      <c r="J472" s="8"/>
      <c r="K472" s="8"/>
    </row>
    <row r="473" spans="1:11" x14ac:dyDescent="0.25">
      <c r="A473" t="str">
        <f t="shared" si="15"/>
        <v>2010TnonMaori</v>
      </c>
      <c r="B473" s="7">
        <v>2010</v>
      </c>
      <c r="C473" s="7"/>
      <c r="D473" s="7" t="s">
        <v>76</v>
      </c>
      <c r="E473" s="7" t="s">
        <v>74</v>
      </c>
      <c r="F473" s="8"/>
      <c r="G473" s="8"/>
      <c r="H473" s="8"/>
      <c r="I473" s="8"/>
      <c r="J473" s="8"/>
      <c r="K473" s="8"/>
    </row>
    <row r="474" spans="1:11" x14ac:dyDescent="0.25">
      <c r="A474" t="str">
        <f t="shared" si="15"/>
        <v>2011TnonMaori</v>
      </c>
      <c r="B474" s="7">
        <v>2011</v>
      </c>
      <c r="C474" s="7"/>
      <c r="D474" s="7" t="s">
        <v>76</v>
      </c>
      <c r="E474" s="7" t="s">
        <v>74</v>
      </c>
      <c r="F474" s="8"/>
      <c r="G474" s="8"/>
      <c r="H474" s="8"/>
      <c r="I474" s="8"/>
      <c r="J474" s="8"/>
      <c r="K474" s="8"/>
    </row>
    <row r="475" spans="1:11" x14ac:dyDescent="0.25">
      <c r="A475" t="str">
        <f t="shared" si="15"/>
        <v>2012TnonMaori</v>
      </c>
      <c r="B475" s="7">
        <v>2012</v>
      </c>
      <c r="C475" s="7"/>
      <c r="D475" s="7" t="s">
        <v>76</v>
      </c>
      <c r="E475" s="7" t="s">
        <v>74</v>
      </c>
      <c r="F475" s="8"/>
      <c r="G475" s="8"/>
      <c r="H475" s="8"/>
      <c r="I475" s="8"/>
      <c r="J475" s="8"/>
      <c r="K475" s="8"/>
    </row>
    <row r="476" spans="1:11" x14ac:dyDescent="0.25">
      <c r="A476" t="str">
        <f t="shared" si="15"/>
        <v>2013TnonMaori</v>
      </c>
      <c r="B476" s="7">
        <v>2013</v>
      </c>
      <c r="C476" s="7"/>
      <c r="D476" s="7" t="s">
        <v>76</v>
      </c>
      <c r="E476" s="7" t="s">
        <v>74</v>
      </c>
      <c r="F476" s="8"/>
      <c r="G476" s="8"/>
      <c r="H476" s="8"/>
      <c r="I476" s="8"/>
      <c r="J476" s="8"/>
      <c r="K476" s="8"/>
    </row>
    <row r="477" spans="1:11" x14ac:dyDescent="0.25">
      <c r="A477" t="str">
        <f t="shared" si="15"/>
        <v>2014TnonMaori</v>
      </c>
      <c r="B477" s="7">
        <v>2014</v>
      </c>
      <c r="C477" s="7"/>
      <c r="D477" s="7" t="s">
        <v>76</v>
      </c>
      <c r="E477" s="7" t="s">
        <v>74</v>
      </c>
      <c r="F477" s="8"/>
      <c r="G477" s="8"/>
      <c r="H477" s="8"/>
      <c r="I477" s="8"/>
      <c r="J477" s="8"/>
      <c r="K477" s="8"/>
    </row>
    <row r="478" spans="1:11" x14ac:dyDescent="0.25">
      <c r="A478" t="str">
        <f t="shared" si="15"/>
        <v>1996FMaori</v>
      </c>
      <c r="B478" s="7">
        <v>1996</v>
      </c>
      <c r="C478" s="7"/>
      <c r="D478" s="7" t="s">
        <v>73</v>
      </c>
      <c r="E478" s="7" t="s">
        <v>9</v>
      </c>
      <c r="F478" s="8"/>
      <c r="G478" s="8"/>
      <c r="H478" s="8"/>
      <c r="I478" s="8"/>
      <c r="J478" s="8"/>
      <c r="K478" s="8"/>
    </row>
    <row r="479" spans="1:11" x14ac:dyDescent="0.25">
      <c r="A479" t="str">
        <f t="shared" si="15"/>
        <v>1997FMaori</v>
      </c>
      <c r="B479" s="7">
        <v>1997</v>
      </c>
      <c r="C479" s="7"/>
      <c r="D479" s="7" t="s">
        <v>73</v>
      </c>
      <c r="E479" s="7" t="s">
        <v>9</v>
      </c>
      <c r="F479" s="8"/>
      <c r="G479" s="8"/>
      <c r="H479" s="8"/>
      <c r="I479" s="8"/>
      <c r="J479" s="8"/>
      <c r="K479" s="8"/>
    </row>
    <row r="480" spans="1:11" x14ac:dyDescent="0.25">
      <c r="A480" t="str">
        <f t="shared" si="15"/>
        <v>1998FMaori</v>
      </c>
      <c r="B480" s="7">
        <v>1998</v>
      </c>
      <c r="C480" s="7"/>
      <c r="D480" s="7" t="s">
        <v>73</v>
      </c>
      <c r="E480" s="7" t="s">
        <v>9</v>
      </c>
      <c r="F480" s="8"/>
      <c r="G480" s="8"/>
      <c r="H480" s="8"/>
      <c r="I480" s="8"/>
      <c r="J480" s="8"/>
      <c r="K480" s="8"/>
    </row>
    <row r="481" spans="1:11" x14ac:dyDescent="0.25">
      <c r="A481" t="str">
        <f t="shared" si="15"/>
        <v>1999FMaori</v>
      </c>
      <c r="B481" s="7">
        <v>1999</v>
      </c>
      <c r="C481" s="7"/>
      <c r="D481" s="7" t="s">
        <v>73</v>
      </c>
      <c r="E481" s="7" t="s">
        <v>9</v>
      </c>
      <c r="F481" s="8"/>
      <c r="G481" s="8"/>
      <c r="H481" s="8"/>
      <c r="I481" s="8"/>
      <c r="J481" s="8"/>
      <c r="K481" s="8"/>
    </row>
    <row r="482" spans="1:11" x14ac:dyDescent="0.25">
      <c r="A482" t="str">
        <f t="shared" si="15"/>
        <v>2000FMaori</v>
      </c>
      <c r="B482" s="7">
        <v>2000</v>
      </c>
      <c r="C482" s="7"/>
      <c r="D482" s="7" t="s">
        <v>73</v>
      </c>
      <c r="E482" s="7" t="s">
        <v>9</v>
      </c>
      <c r="F482" s="8"/>
      <c r="G482" s="8"/>
      <c r="H482" s="8"/>
      <c r="I482" s="8"/>
      <c r="J482" s="8"/>
      <c r="K482" s="8"/>
    </row>
    <row r="483" spans="1:11" x14ac:dyDescent="0.25">
      <c r="A483" t="str">
        <f t="shared" si="15"/>
        <v>2001FMaori</v>
      </c>
      <c r="B483" s="7">
        <v>2001</v>
      </c>
      <c r="C483" s="7"/>
      <c r="D483" s="7" t="s">
        <v>73</v>
      </c>
      <c r="E483" s="7" t="s">
        <v>9</v>
      </c>
      <c r="F483" s="8"/>
      <c r="G483" s="8"/>
      <c r="H483" s="8"/>
      <c r="I483" s="8"/>
      <c r="J483" s="8"/>
      <c r="K483" s="8"/>
    </row>
    <row r="484" spans="1:11" x14ac:dyDescent="0.25">
      <c r="A484" t="str">
        <f t="shared" si="15"/>
        <v>2002FMaori</v>
      </c>
      <c r="B484" s="7">
        <v>2002</v>
      </c>
      <c r="C484" s="7"/>
      <c r="D484" s="7" t="s">
        <v>73</v>
      </c>
      <c r="E484" s="7" t="s">
        <v>9</v>
      </c>
      <c r="F484" s="8"/>
      <c r="G484" s="8"/>
      <c r="H484" s="8"/>
      <c r="I484" s="8"/>
      <c r="J484" s="8"/>
      <c r="K484" s="8"/>
    </row>
    <row r="485" spans="1:11" x14ac:dyDescent="0.25">
      <c r="A485" t="str">
        <f t="shared" si="15"/>
        <v>2003FMaori</v>
      </c>
      <c r="B485" s="7">
        <v>2003</v>
      </c>
      <c r="C485" s="7"/>
      <c r="D485" s="7" t="s">
        <v>73</v>
      </c>
      <c r="E485" s="7" t="s">
        <v>9</v>
      </c>
      <c r="F485" s="8"/>
      <c r="G485" s="8"/>
      <c r="H485" s="8"/>
      <c r="I485" s="8"/>
      <c r="J485" s="8"/>
      <c r="K485" s="8"/>
    </row>
    <row r="486" spans="1:11" x14ac:dyDescent="0.25">
      <c r="A486" t="str">
        <f t="shared" si="15"/>
        <v>2004FMaori</v>
      </c>
      <c r="B486" s="7">
        <v>2004</v>
      </c>
      <c r="C486" s="7"/>
      <c r="D486" s="7" t="s">
        <v>73</v>
      </c>
      <c r="E486" s="7" t="s">
        <v>9</v>
      </c>
      <c r="F486" s="8"/>
      <c r="G486" s="8"/>
      <c r="H486" s="8"/>
      <c r="I486" s="8"/>
      <c r="J486" s="8"/>
      <c r="K486" s="8"/>
    </row>
    <row r="487" spans="1:11" x14ac:dyDescent="0.25">
      <c r="A487" t="str">
        <f t="shared" si="15"/>
        <v>2005FMaori</v>
      </c>
      <c r="B487" s="7">
        <v>2005</v>
      </c>
      <c r="C487" s="7"/>
      <c r="D487" s="7" t="s">
        <v>73</v>
      </c>
      <c r="E487" s="7" t="s">
        <v>9</v>
      </c>
      <c r="F487" s="8"/>
      <c r="G487" s="8"/>
      <c r="H487" s="8"/>
      <c r="I487" s="8"/>
      <c r="J487" s="8"/>
      <c r="K487" s="8"/>
    </row>
    <row r="488" spans="1:11" x14ac:dyDescent="0.25">
      <c r="A488" t="str">
        <f t="shared" si="15"/>
        <v>2006FMaori</v>
      </c>
      <c r="B488" s="7">
        <v>2006</v>
      </c>
      <c r="C488" s="7"/>
      <c r="D488" s="7" t="s">
        <v>73</v>
      </c>
      <c r="E488" s="7" t="s">
        <v>9</v>
      </c>
      <c r="F488" s="8"/>
      <c r="G488" s="8"/>
      <c r="H488" s="8"/>
      <c r="I488" s="8"/>
      <c r="J488" s="8"/>
      <c r="K488" s="8"/>
    </row>
    <row r="489" spans="1:11" x14ac:dyDescent="0.25">
      <c r="A489" t="str">
        <f t="shared" si="15"/>
        <v>2007FMaori</v>
      </c>
      <c r="B489" s="7">
        <v>2007</v>
      </c>
      <c r="C489" s="7"/>
      <c r="D489" s="7" t="s">
        <v>73</v>
      </c>
      <c r="E489" s="7" t="s">
        <v>9</v>
      </c>
      <c r="F489" s="8"/>
      <c r="G489" s="8"/>
      <c r="H489" s="8"/>
      <c r="I489" s="8"/>
      <c r="J489" s="8"/>
      <c r="K489" s="8"/>
    </row>
    <row r="490" spans="1:11" x14ac:dyDescent="0.25">
      <c r="A490" t="str">
        <f t="shared" si="15"/>
        <v>2008FMaori</v>
      </c>
      <c r="B490" s="7">
        <v>2008</v>
      </c>
      <c r="C490" s="7"/>
      <c r="D490" s="7" t="s">
        <v>73</v>
      </c>
      <c r="E490" s="7" t="s">
        <v>9</v>
      </c>
      <c r="F490" s="8"/>
      <c r="G490" s="8"/>
      <c r="H490" s="8"/>
      <c r="I490" s="8"/>
      <c r="J490" s="8"/>
      <c r="K490" s="8"/>
    </row>
    <row r="491" spans="1:11" x14ac:dyDescent="0.25">
      <c r="A491" t="str">
        <f t="shared" si="15"/>
        <v>2009FMaori</v>
      </c>
      <c r="B491" s="7">
        <v>2009</v>
      </c>
      <c r="C491" s="7"/>
      <c r="D491" s="7" t="s">
        <v>73</v>
      </c>
      <c r="E491" s="7" t="s">
        <v>9</v>
      </c>
      <c r="F491" s="8"/>
      <c r="G491" s="8"/>
      <c r="H491" s="8"/>
      <c r="I491" s="8"/>
      <c r="J491" s="8"/>
      <c r="K491" s="8"/>
    </row>
    <row r="492" spans="1:11" x14ac:dyDescent="0.25">
      <c r="A492" t="str">
        <f t="shared" si="15"/>
        <v>2010FMaori</v>
      </c>
      <c r="B492" s="7">
        <v>2010</v>
      </c>
      <c r="C492" s="7"/>
      <c r="D492" s="7" t="s">
        <v>73</v>
      </c>
      <c r="E492" s="7" t="s">
        <v>9</v>
      </c>
      <c r="F492" s="8"/>
      <c r="G492" s="8"/>
      <c r="H492" s="8"/>
      <c r="I492" s="8"/>
      <c r="J492" s="8"/>
      <c r="K492" s="8"/>
    </row>
    <row r="493" spans="1:11" x14ac:dyDescent="0.25">
      <c r="A493" t="str">
        <f t="shared" ref="A493:A522" si="16">B493&amp;C493&amp;D493&amp;E493</f>
        <v>2011FMaori</v>
      </c>
      <c r="B493" s="7">
        <v>2011</v>
      </c>
      <c r="C493" s="7"/>
      <c r="D493" s="7" t="s">
        <v>73</v>
      </c>
      <c r="E493" s="7" t="s">
        <v>9</v>
      </c>
      <c r="F493" s="8"/>
      <c r="G493" s="8"/>
      <c r="H493" s="8"/>
      <c r="I493" s="8"/>
      <c r="J493" s="8"/>
      <c r="K493" s="8"/>
    </row>
    <row r="494" spans="1:11" x14ac:dyDescent="0.25">
      <c r="A494" t="str">
        <f t="shared" si="16"/>
        <v>2012FMaori</v>
      </c>
      <c r="B494" s="7">
        <v>2012</v>
      </c>
      <c r="C494" s="7"/>
      <c r="D494" s="7" t="s">
        <v>73</v>
      </c>
      <c r="E494" s="7" t="s">
        <v>9</v>
      </c>
      <c r="F494" s="8"/>
      <c r="G494" s="8"/>
      <c r="H494" s="8"/>
      <c r="I494" s="8"/>
      <c r="J494" s="8"/>
      <c r="K494" s="8"/>
    </row>
    <row r="495" spans="1:11" x14ac:dyDescent="0.25">
      <c r="A495" t="str">
        <f t="shared" si="16"/>
        <v>2013FMaori</v>
      </c>
      <c r="B495" s="7">
        <v>2013</v>
      </c>
      <c r="C495" s="7"/>
      <c r="D495" s="7" t="s">
        <v>73</v>
      </c>
      <c r="E495" s="7" t="s">
        <v>9</v>
      </c>
      <c r="F495" s="8"/>
      <c r="G495" s="8"/>
      <c r="H495" s="8"/>
      <c r="I495" s="8"/>
      <c r="J495" s="8"/>
      <c r="K495" s="8"/>
    </row>
    <row r="496" spans="1:11" x14ac:dyDescent="0.25">
      <c r="A496" t="str">
        <f t="shared" si="16"/>
        <v>2014FMaori</v>
      </c>
      <c r="B496" s="7">
        <v>2014</v>
      </c>
      <c r="C496" s="7"/>
      <c r="D496" s="7" t="s">
        <v>73</v>
      </c>
      <c r="E496" s="7" t="s">
        <v>9</v>
      </c>
      <c r="F496" s="8"/>
      <c r="G496" s="8"/>
      <c r="H496" s="8"/>
      <c r="I496" s="8"/>
      <c r="J496" s="8"/>
      <c r="K496" s="8"/>
    </row>
    <row r="497" spans="1:11" x14ac:dyDescent="0.25">
      <c r="A497" t="str">
        <f t="shared" si="16"/>
        <v>1996FnonMaori</v>
      </c>
      <c r="B497" s="7">
        <v>1996</v>
      </c>
      <c r="C497" s="7"/>
      <c r="D497" s="7" t="s">
        <v>73</v>
      </c>
      <c r="E497" s="7" t="s">
        <v>74</v>
      </c>
      <c r="F497" s="8"/>
      <c r="G497" s="8"/>
      <c r="H497" s="8"/>
      <c r="I497" s="8"/>
      <c r="J497" s="8"/>
      <c r="K497" s="8"/>
    </row>
    <row r="498" spans="1:11" x14ac:dyDescent="0.25">
      <c r="A498" t="str">
        <f t="shared" si="16"/>
        <v>1997FnonMaori</v>
      </c>
      <c r="B498" s="7">
        <v>1997</v>
      </c>
      <c r="C498" s="7"/>
      <c r="D498" s="7" t="s">
        <v>73</v>
      </c>
      <c r="E498" s="7" t="s">
        <v>74</v>
      </c>
      <c r="F498" s="8"/>
      <c r="G498" s="8"/>
      <c r="H498" s="8"/>
      <c r="I498" s="8"/>
      <c r="J498" s="8"/>
      <c r="K498" s="8"/>
    </row>
    <row r="499" spans="1:11" x14ac:dyDescent="0.25">
      <c r="A499" t="str">
        <f t="shared" si="16"/>
        <v>1998FnonMaori</v>
      </c>
      <c r="B499" s="7">
        <v>1998</v>
      </c>
      <c r="C499" s="7"/>
      <c r="D499" s="7" t="s">
        <v>73</v>
      </c>
      <c r="E499" s="7" t="s">
        <v>74</v>
      </c>
      <c r="F499" s="8"/>
      <c r="G499" s="8"/>
      <c r="H499" s="8"/>
      <c r="I499" s="8"/>
      <c r="J499" s="8"/>
      <c r="K499" s="8"/>
    </row>
    <row r="500" spans="1:11" x14ac:dyDescent="0.25">
      <c r="A500" t="str">
        <f t="shared" si="16"/>
        <v>1999FnonMaori</v>
      </c>
      <c r="B500" s="7">
        <v>1999</v>
      </c>
      <c r="C500" s="7"/>
      <c r="D500" s="7" t="s">
        <v>73</v>
      </c>
      <c r="E500" s="7" t="s">
        <v>74</v>
      </c>
      <c r="F500" s="8"/>
      <c r="G500" s="8"/>
      <c r="H500" s="8"/>
      <c r="I500" s="8"/>
      <c r="J500" s="8"/>
      <c r="K500" s="8"/>
    </row>
    <row r="501" spans="1:11" x14ac:dyDescent="0.25">
      <c r="A501" t="str">
        <f t="shared" si="16"/>
        <v>2000FnonMaori</v>
      </c>
      <c r="B501" s="7">
        <v>2000</v>
      </c>
      <c r="C501" s="7"/>
      <c r="D501" s="7" t="s">
        <v>73</v>
      </c>
      <c r="E501" s="7" t="s">
        <v>74</v>
      </c>
      <c r="F501" s="8"/>
      <c r="G501" s="8"/>
      <c r="H501" s="8"/>
      <c r="I501" s="8"/>
      <c r="J501" s="8"/>
      <c r="K501" s="8"/>
    </row>
    <row r="502" spans="1:11" x14ac:dyDescent="0.25">
      <c r="A502" t="str">
        <f t="shared" si="16"/>
        <v>2001FnonMaori</v>
      </c>
      <c r="B502" s="7">
        <v>2001</v>
      </c>
      <c r="C502" s="7"/>
      <c r="D502" s="7" t="s">
        <v>73</v>
      </c>
      <c r="E502" s="7" t="s">
        <v>74</v>
      </c>
      <c r="F502" s="8"/>
      <c r="G502" s="8"/>
      <c r="H502" s="8"/>
      <c r="I502" s="8"/>
      <c r="J502" s="8"/>
      <c r="K502" s="8"/>
    </row>
    <row r="503" spans="1:11" x14ac:dyDescent="0.25">
      <c r="A503" t="str">
        <f t="shared" si="16"/>
        <v>2002FnonMaori</v>
      </c>
      <c r="B503" s="7">
        <v>2002</v>
      </c>
      <c r="C503" s="7"/>
      <c r="D503" s="7" t="s">
        <v>73</v>
      </c>
      <c r="E503" s="7" t="s">
        <v>74</v>
      </c>
      <c r="F503" s="8"/>
      <c r="G503" s="8"/>
      <c r="H503" s="8"/>
      <c r="I503" s="8"/>
      <c r="J503" s="8"/>
      <c r="K503" s="8"/>
    </row>
    <row r="504" spans="1:11" x14ac:dyDescent="0.25">
      <c r="A504" t="str">
        <f t="shared" si="16"/>
        <v>2003FnonMaori</v>
      </c>
      <c r="B504" s="7">
        <v>2003</v>
      </c>
      <c r="C504" s="7"/>
      <c r="D504" s="7" t="s">
        <v>73</v>
      </c>
      <c r="E504" s="7" t="s">
        <v>74</v>
      </c>
      <c r="F504" s="8"/>
      <c r="G504" s="8"/>
      <c r="H504" s="8"/>
      <c r="I504" s="8"/>
      <c r="J504" s="8"/>
      <c r="K504" s="8"/>
    </row>
    <row r="505" spans="1:11" x14ac:dyDescent="0.25">
      <c r="A505" t="str">
        <f t="shared" si="16"/>
        <v>2004FnonMaori</v>
      </c>
      <c r="B505" s="7">
        <v>2004</v>
      </c>
      <c r="C505" s="7"/>
      <c r="D505" s="7" t="s">
        <v>73</v>
      </c>
      <c r="E505" s="7" t="s">
        <v>74</v>
      </c>
      <c r="F505" s="8"/>
      <c r="G505" s="8"/>
      <c r="H505" s="8"/>
      <c r="I505" s="8"/>
      <c r="J505" s="8"/>
      <c r="K505" s="8"/>
    </row>
    <row r="506" spans="1:11" x14ac:dyDescent="0.25">
      <c r="A506" t="str">
        <f t="shared" si="16"/>
        <v>2005FnonMaori</v>
      </c>
      <c r="B506" s="7">
        <v>2005</v>
      </c>
      <c r="C506" s="7"/>
      <c r="D506" s="7" t="s">
        <v>73</v>
      </c>
      <c r="E506" s="7" t="s">
        <v>74</v>
      </c>
      <c r="F506" s="8"/>
      <c r="G506" s="8"/>
      <c r="H506" s="8"/>
      <c r="I506" s="8"/>
      <c r="J506" s="8"/>
      <c r="K506" s="8"/>
    </row>
    <row r="507" spans="1:11" x14ac:dyDescent="0.25">
      <c r="A507" t="str">
        <f t="shared" si="16"/>
        <v>2006FnonMaori</v>
      </c>
      <c r="B507" s="7">
        <v>2006</v>
      </c>
      <c r="C507" s="7"/>
      <c r="D507" s="7" t="s">
        <v>73</v>
      </c>
      <c r="E507" s="7" t="s">
        <v>74</v>
      </c>
      <c r="F507" s="8"/>
      <c r="G507" s="8"/>
      <c r="H507" s="8"/>
      <c r="I507" s="8"/>
      <c r="J507" s="8"/>
      <c r="K507" s="8"/>
    </row>
    <row r="508" spans="1:11" x14ac:dyDescent="0.25">
      <c r="A508" t="str">
        <f t="shared" si="16"/>
        <v>2007FnonMaori</v>
      </c>
      <c r="B508" s="7">
        <v>2007</v>
      </c>
      <c r="C508" s="7"/>
      <c r="D508" s="7" t="s">
        <v>73</v>
      </c>
      <c r="E508" s="7" t="s">
        <v>74</v>
      </c>
      <c r="F508" s="8"/>
      <c r="G508" s="8"/>
      <c r="H508" s="8"/>
      <c r="I508" s="8"/>
      <c r="J508" s="8"/>
      <c r="K508" s="8"/>
    </row>
    <row r="509" spans="1:11" x14ac:dyDescent="0.25">
      <c r="A509" t="str">
        <f t="shared" si="16"/>
        <v>2008FnonMaori</v>
      </c>
      <c r="B509" s="7">
        <v>2008</v>
      </c>
      <c r="C509" s="7"/>
      <c r="D509" s="7" t="s">
        <v>73</v>
      </c>
      <c r="E509" s="7" t="s">
        <v>74</v>
      </c>
      <c r="F509" s="8"/>
      <c r="G509" s="8"/>
      <c r="H509" s="8"/>
      <c r="I509" s="8"/>
      <c r="J509" s="8"/>
      <c r="K509" s="8"/>
    </row>
    <row r="510" spans="1:11" x14ac:dyDescent="0.25">
      <c r="A510" t="str">
        <f t="shared" si="16"/>
        <v>2009FnonMaori</v>
      </c>
      <c r="B510" s="7">
        <v>2009</v>
      </c>
      <c r="C510" s="7"/>
      <c r="D510" s="7" t="s">
        <v>73</v>
      </c>
      <c r="E510" s="7" t="s">
        <v>74</v>
      </c>
      <c r="F510" s="8"/>
      <c r="G510" s="8"/>
      <c r="H510" s="8"/>
      <c r="I510" s="8"/>
      <c r="J510" s="8"/>
      <c r="K510" s="8"/>
    </row>
    <row r="511" spans="1:11" x14ac:dyDescent="0.25">
      <c r="A511" t="str">
        <f t="shared" si="16"/>
        <v>2010FnonMaori</v>
      </c>
      <c r="B511" s="7">
        <v>2010</v>
      </c>
      <c r="C511" s="7"/>
      <c r="D511" s="7" t="s">
        <v>73</v>
      </c>
      <c r="E511" s="7" t="s">
        <v>74</v>
      </c>
      <c r="F511" s="8"/>
      <c r="G511" s="8"/>
      <c r="H511" s="8"/>
      <c r="I511" s="8"/>
      <c r="J511" s="8"/>
      <c r="K511" s="8"/>
    </row>
    <row r="512" spans="1:11" x14ac:dyDescent="0.25">
      <c r="A512" t="str">
        <f t="shared" si="16"/>
        <v>2011FnonMaori</v>
      </c>
      <c r="B512" s="7">
        <v>2011</v>
      </c>
      <c r="C512" s="7"/>
      <c r="D512" s="7" t="s">
        <v>73</v>
      </c>
      <c r="E512" s="7" t="s">
        <v>74</v>
      </c>
      <c r="F512" s="8"/>
      <c r="G512" s="8"/>
      <c r="H512" s="8"/>
      <c r="I512" s="8"/>
      <c r="J512" s="8"/>
      <c r="K512" s="8"/>
    </row>
    <row r="513" spans="1:11" x14ac:dyDescent="0.25">
      <c r="A513" t="str">
        <f t="shared" si="16"/>
        <v>2012FnonMaori</v>
      </c>
      <c r="B513" s="7">
        <v>2012</v>
      </c>
      <c r="C513" s="7"/>
      <c r="D513" s="7" t="s">
        <v>73</v>
      </c>
      <c r="E513" s="7" t="s">
        <v>74</v>
      </c>
      <c r="F513" s="8"/>
      <c r="G513" s="8"/>
      <c r="H513" s="8"/>
      <c r="I513" s="8"/>
      <c r="J513" s="8"/>
      <c r="K513" s="8"/>
    </row>
    <row r="514" spans="1:11" x14ac:dyDescent="0.25">
      <c r="A514" t="str">
        <f t="shared" si="16"/>
        <v>2013FnonMaori</v>
      </c>
      <c r="B514" s="7">
        <v>2013</v>
      </c>
      <c r="C514" s="7"/>
      <c r="D514" s="7" t="s">
        <v>73</v>
      </c>
      <c r="E514" s="7" t="s">
        <v>74</v>
      </c>
      <c r="F514" s="8"/>
      <c r="G514" s="8"/>
      <c r="H514" s="8"/>
      <c r="I514" s="8"/>
      <c r="J514" s="8"/>
      <c r="K514" s="8"/>
    </row>
    <row r="515" spans="1:11" x14ac:dyDescent="0.25">
      <c r="A515" t="str">
        <f t="shared" si="16"/>
        <v>2014FnonMaori</v>
      </c>
      <c r="B515" s="7">
        <v>2014</v>
      </c>
      <c r="C515" s="7"/>
      <c r="D515" s="7" t="s">
        <v>73</v>
      </c>
      <c r="E515" s="7" t="s">
        <v>74</v>
      </c>
      <c r="F515" s="8"/>
      <c r="G515" s="8"/>
      <c r="H515" s="8"/>
      <c r="I515" s="8"/>
      <c r="J515" s="8"/>
      <c r="K515" s="8"/>
    </row>
    <row r="516" spans="1:11" x14ac:dyDescent="0.25">
      <c r="A516" t="str">
        <f t="shared" si="16"/>
        <v>1996MMaori</v>
      </c>
      <c r="B516" s="7">
        <v>1996</v>
      </c>
      <c r="C516" s="7"/>
      <c r="D516" s="7" t="s">
        <v>75</v>
      </c>
      <c r="E516" s="7" t="s">
        <v>9</v>
      </c>
      <c r="F516" s="8"/>
      <c r="G516" s="8"/>
      <c r="H516" s="8"/>
      <c r="I516" s="8"/>
      <c r="J516" s="8"/>
      <c r="K516" s="8"/>
    </row>
    <row r="517" spans="1:11" x14ac:dyDescent="0.25">
      <c r="A517" t="str">
        <f t="shared" si="16"/>
        <v>1997MMaori</v>
      </c>
      <c r="B517" s="7">
        <v>1997</v>
      </c>
      <c r="C517" s="7"/>
      <c r="D517" s="7" t="s">
        <v>75</v>
      </c>
      <c r="E517" s="7" t="s">
        <v>9</v>
      </c>
      <c r="F517" s="8"/>
      <c r="G517" s="8"/>
      <c r="H517" s="8"/>
      <c r="I517" s="8"/>
      <c r="J517" s="8"/>
      <c r="K517" s="8"/>
    </row>
    <row r="518" spans="1:11" x14ac:dyDescent="0.25">
      <c r="A518" t="str">
        <f t="shared" si="16"/>
        <v>1998MMaori</v>
      </c>
      <c r="B518" s="7">
        <v>1998</v>
      </c>
      <c r="C518" s="7"/>
      <c r="D518" s="7" t="s">
        <v>75</v>
      </c>
      <c r="E518" s="7" t="s">
        <v>9</v>
      </c>
      <c r="F518" s="8"/>
      <c r="G518" s="8"/>
      <c r="H518" s="8"/>
      <c r="I518" s="8"/>
      <c r="J518" s="8"/>
      <c r="K518" s="8"/>
    </row>
    <row r="519" spans="1:11" x14ac:dyDescent="0.25">
      <c r="A519" t="str">
        <f t="shared" si="16"/>
        <v>1999MMaori</v>
      </c>
      <c r="B519" s="7">
        <v>1999</v>
      </c>
      <c r="C519" s="7"/>
      <c r="D519" s="7" t="s">
        <v>75</v>
      </c>
      <c r="E519" s="7" t="s">
        <v>9</v>
      </c>
      <c r="F519" s="8"/>
      <c r="G519" s="8"/>
      <c r="H519" s="8"/>
      <c r="I519" s="8"/>
      <c r="J519" s="8"/>
      <c r="K519" s="8"/>
    </row>
    <row r="520" spans="1:11" x14ac:dyDescent="0.25">
      <c r="A520" t="str">
        <f t="shared" si="16"/>
        <v>2000MMaori</v>
      </c>
      <c r="B520" s="7">
        <v>2000</v>
      </c>
      <c r="C520" s="7"/>
      <c r="D520" s="7" t="s">
        <v>75</v>
      </c>
      <c r="E520" s="7" t="s">
        <v>9</v>
      </c>
      <c r="F520" s="8"/>
      <c r="G520" s="8"/>
      <c r="H520" s="8"/>
      <c r="I520" s="8"/>
      <c r="J520" s="8"/>
      <c r="K520" s="8"/>
    </row>
    <row r="521" spans="1:11" x14ac:dyDescent="0.25">
      <c r="A521" t="str">
        <f t="shared" si="16"/>
        <v>2001MMaori</v>
      </c>
      <c r="B521" s="7">
        <v>2001</v>
      </c>
      <c r="C521" s="7"/>
      <c r="D521" s="7" t="s">
        <v>75</v>
      </c>
      <c r="E521" s="7" t="s">
        <v>9</v>
      </c>
      <c r="F521" s="8"/>
      <c r="G521" s="8"/>
      <c r="H521" s="8"/>
      <c r="I521" s="8"/>
      <c r="J521" s="8"/>
      <c r="K521" s="8"/>
    </row>
    <row r="522" spans="1:11" x14ac:dyDescent="0.25">
      <c r="A522" t="str">
        <f t="shared" si="16"/>
        <v>2002MMaori</v>
      </c>
      <c r="B522" s="7">
        <v>2002</v>
      </c>
      <c r="C522" s="7"/>
      <c r="D522" s="7" t="s">
        <v>75</v>
      </c>
      <c r="E522" s="7" t="s">
        <v>9</v>
      </c>
      <c r="F522" s="8"/>
      <c r="G522" s="8"/>
      <c r="H522" s="8"/>
      <c r="I522" s="8"/>
      <c r="J522" s="8"/>
      <c r="K522" s="8"/>
    </row>
    <row r="523" spans="1:11" x14ac:dyDescent="0.25">
      <c r="A523" t="str">
        <f t="shared" ref="A523:A572" si="17">B523&amp;C523&amp;D523&amp;E523</f>
        <v>2003MMaori</v>
      </c>
      <c r="B523" s="7">
        <v>2003</v>
      </c>
      <c r="C523" s="7"/>
      <c r="D523" s="7" t="s">
        <v>75</v>
      </c>
      <c r="E523" s="7" t="s">
        <v>9</v>
      </c>
      <c r="F523" s="8"/>
      <c r="G523" s="8"/>
      <c r="H523" s="8"/>
      <c r="I523" s="8"/>
      <c r="J523" s="8"/>
      <c r="K523" s="8"/>
    </row>
    <row r="524" spans="1:11" x14ac:dyDescent="0.25">
      <c r="A524" t="str">
        <f t="shared" si="17"/>
        <v>2004MMaori</v>
      </c>
      <c r="B524" s="7">
        <v>2004</v>
      </c>
      <c r="C524" s="7"/>
      <c r="D524" s="7" t="s">
        <v>75</v>
      </c>
      <c r="E524" s="7" t="s">
        <v>9</v>
      </c>
      <c r="F524" s="8"/>
      <c r="G524" s="8"/>
      <c r="H524" s="8"/>
      <c r="I524" s="8"/>
      <c r="J524" s="8"/>
      <c r="K524" s="8"/>
    </row>
    <row r="525" spans="1:11" x14ac:dyDescent="0.25">
      <c r="A525" t="str">
        <f t="shared" si="17"/>
        <v>2005MMaori</v>
      </c>
      <c r="B525" s="7">
        <v>2005</v>
      </c>
      <c r="C525" s="7"/>
      <c r="D525" s="7" t="s">
        <v>75</v>
      </c>
      <c r="E525" s="7" t="s">
        <v>9</v>
      </c>
      <c r="F525" s="8"/>
      <c r="G525" s="8"/>
      <c r="H525" s="8"/>
      <c r="I525" s="8"/>
      <c r="J525" s="8"/>
      <c r="K525" s="8"/>
    </row>
    <row r="526" spans="1:11" x14ac:dyDescent="0.25">
      <c r="A526" t="str">
        <f t="shared" si="17"/>
        <v>2006MMaori</v>
      </c>
      <c r="B526" s="7">
        <v>2006</v>
      </c>
      <c r="C526" s="7"/>
      <c r="D526" s="7" t="s">
        <v>75</v>
      </c>
      <c r="E526" s="7" t="s">
        <v>9</v>
      </c>
      <c r="F526" s="8"/>
      <c r="G526" s="8"/>
      <c r="H526" s="8"/>
      <c r="I526" s="8"/>
      <c r="J526" s="8"/>
      <c r="K526" s="8"/>
    </row>
    <row r="527" spans="1:11" x14ac:dyDescent="0.25">
      <c r="A527" t="str">
        <f t="shared" si="17"/>
        <v>2007MMaori</v>
      </c>
      <c r="B527" s="7">
        <v>2007</v>
      </c>
      <c r="C527" s="7"/>
      <c r="D527" s="7" t="s">
        <v>75</v>
      </c>
      <c r="E527" s="7" t="s">
        <v>9</v>
      </c>
      <c r="F527" s="8"/>
      <c r="G527" s="8"/>
      <c r="H527" s="8"/>
      <c r="I527" s="8"/>
      <c r="J527" s="8"/>
      <c r="K527" s="8"/>
    </row>
    <row r="528" spans="1:11" x14ac:dyDescent="0.25">
      <c r="A528" t="str">
        <f t="shared" si="17"/>
        <v>2008MMaori</v>
      </c>
      <c r="B528" s="7">
        <v>2008</v>
      </c>
      <c r="C528" s="7"/>
      <c r="D528" s="7" t="s">
        <v>75</v>
      </c>
      <c r="E528" s="7" t="s">
        <v>9</v>
      </c>
      <c r="F528" s="8"/>
      <c r="G528" s="8"/>
      <c r="H528" s="8"/>
      <c r="I528" s="8"/>
      <c r="J528" s="8"/>
      <c r="K528" s="8"/>
    </row>
    <row r="529" spans="1:11" x14ac:dyDescent="0.25">
      <c r="A529" t="str">
        <f t="shared" si="17"/>
        <v>2009MMaori</v>
      </c>
      <c r="B529" s="7">
        <v>2009</v>
      </c>
      <c r="C529" s="7"/>
      <c r="D529" s="7" t="s">
        <v>75</v>
      </c>
      <c r="E529" s="7" t="s">
        <v>9</v>
      </c>
      <c r="F529" s="8"/>
      <c r="G529" s="8"/>
      <c r="H529" s="8"/>
      <c r="I529" s="8"/>
      <c r="J529" s="8"/>
      <c r="K529" s="8"/>
    </row>
    <row r="530" spans="1:11" x14ac:dyDescent="0.25">
      <c r="A530" t="str">
        <f t="shared" si="17"/>
        <v>2010MMaori</v>
      </c>
      <c r="B530" s="7">
        <v>2010</v>
      </c>
      <c r="C530" s="7"/>
      <c r="D530" s="7" t="s">
        <v>75</v>
      </c>
      <c r="E530" s="7" t="s">
        <v>9</v>
      </c>
      <c r="F530" s="8"/>
      <c r="G530" s="8"/>
      <c r="H530" s="8"/>
      <c r="I530" s="8"/>
      <c r="J530" s="8"/>
      <c r="K530" s="8"/>
    </row>
    <row r="531" spans="1:11" x14ac:dyDescent="0.25">
      <c r="A531" t="str">
        <f t="shared" si="17"/>
        <v>2011MMaori</v>
      </c>
      <c r="B531" s="7">
        <v>2011</v>
      </c>
      <c r="C531" s="7"/>
      <c r="D531" s="7" t="s">
        <v>75</v>
      </c>
      <c r="E531" s="7" t="s">
        <v>9</v>
      </c>
      <c r="F531" s="8"/>
      <c r="G531" s="8"/>
      <c r="H531" s="8"/>
      <c r="I531" s="8"/>
      <c r="J531" s="8"/>
      <c r="K531" s="8"/>
    </row>
    <row r="532" spans="1:11" x14ac:dyDescent="0.25">
      <c r="A532" t="str">
        <f t="shared" si="17"/>
        <v>2012MMaori</v>
      </c>
      <c r="B532" s="7">
        <v>2012</v>
      </c>
      <c r="C532" s="7"/>
      <c r="D532" s="7" t="s">
        <v>75</v>
      </c>
      <c r="E532" s="7" t="s">
        <v>9</v>
      </c>
      <c r="F532" s="8"/>
      <c r="G532" s="8"/>
      <c r="H532" s="8"/>
      <c r="I532" s="8"/>
      <c r="J532" s="8"/>
      <c r="K532" s="8"/>
    </row>
    <row r="533" spans="1:11" x14ac:dyDescent="0.25">
      <c r="A533" t="str">
        <f t="shared" si="17"/>
        <v>2013MMaori</v>
      </c>
      <c r="B533" s="7">
        <v>2013</v>
      </c>
      <c r="C533" s="7"/>
      <c r="D533" s="7" t="s">
        <v>75</v>
      </c>
      <c r="E533" s="7" t="s">
        <v>9</v>
      </c>
      <c r="F533" s="8"/>
      <c r="G533" s="8"/>
      <c r="H533" s="8"/>
      <c r="I533" s="8"/>
      <c r="J533" s="8"/>
      <c r="K533" s="8"/>
    </row>
    <row r="534" spans="1:11" x14ac:dyDescent="0.25">
      <c r="A534" t="str">
        <f t="shared" si="17"/>
        <v>2014MMaori</v>
      </c>
      <c r="B534" s="7">
        <v>2014</v>
      </c>
      <c r="C534" s="7"/>
      <c r="D534" s="7" t="s">
        <v>75</v>
      </c>
      <c r="E534" s="7" t="s">
        <v>9</v>
      </c>
      <c r="F534" s="8"/>
      <c r="G534" s="8"/>
      <c r="H534" s="8"/>
      <c r="I534" s="8"/>
      <c r="J534" s="8"/>
      <c r="K534" s="8"/>
    </row>
    <row r="535" spans="1:11" x14ac:dyDescent="0.25">
      <c r="A535" t="str">
        <f t="shared" si="17"/>
        <v>1996MnonMaori</v>
      </c>
      <c r="B535" s="7">
        <v>1996</v>
      </c>
      <c r="C535" s="7"/>
      <c r="D535" s="7" t="s">
        <v>75</v>
      </c>
      <c r="E535" s="7" t="s">
        <v>74</v>
      </c>
      <c r="F535" s="8"/>
      <c r="G535" s="8"/>
      <c r="H535" s="8"/>
      <c r="I535" s="8"/>
      <c r="J535" s="8"/>
      <c r="K535" s="8"/>
    </row>
    <row r="536" spans="1:11" x14ac:dyDescent="0.25">
      <c r="A536" t="str">
        <f t="shared" si="17"/>
        <v>1997MnonMaori</v>
      </c>
      <c r="B536" s="7">
        <v>1997</v>
      </c>
      <c r="C536" s="7"/>
      <c r="D536" s="7" t="s">
        <v>75</v>
      </c>
      <c r="E536" s="7" t="s">
        <v>74</v>
      </c>
      <c r="F536" s="8"/>
      <c r="G536" s="8"/>
      <c r="H536" s="8"/>
      <c r="I536" s="8"/>
      <c r="J536" s="8"/>
      <c r="K536" s="8"/>
    </row>
    <row r="537" spans="1:11" x14ac:dyDescent="0.25">
      <c r="A537" t="str">
        <f t="shared" si="17"/>
        <v>1998MnonMaori</v>
      </c>
      <c r="B537" s="7">
        <v>1998</v>
      </c>
      <c r="C537" s="7"/>
      <c r="D537" s="7" t="s">
        <v>75</v>
      </c>
      <c r="E537" s="7" t="s">
        <v>74</v>
      </c>
      <c r="F537" s="8"/>
      <c r="G537" s="8"/>
      <c r="H537" s="8"/>
      <c r="I537" s="8"/>
      <c r="J537" s="8"/>
      <c r="K537" s="8"/>
    </row>
    <row r="538" spans="1:11" x14ac:dyDescent="0.25">
      <c r="A538" t="str">
        <f t="shared" si="17"/>
        <v>1999MnonMaori</v>
      </c>
      <c r="B538" s="7">
        <v>1999</v>
      </c>
      <c r="C538" s="7"/>
      <c r="D538" s="7" t="s">
        <v>75</v>
      </c>
      <c r="E538" s="7" t="s">
        <v>74</v>
      </c>
      <c r="F538" s="8"/>
      <c r="G538" s="8"/>
      <c r="H538" s="8"/>
      <c r="I538" s="8"/>
      <c r="J538" s="8"/>
      <c r="K538" s="8"/>
    </row>
    <row r="539" spans="1:11" x14ac:dyDescent="0.25">
      <c r="A539" t="str">
        <f t="shared" si="17"/>
        <v>2000MnonMaori</v>
      </c>
      <c r="B539" s="7">
        <v>2000</v>
      </c>
      <c r="C539" s="7"/>
      <c r="D539" s="7" t="s">
        <v>75</v>
      </c>
      <c r="E539" s="7" t="s">
        <v>74</v>
      </c>
      <c r="F539" s="8"/>
      <c r="G539" s="8"/>
      <c r="H539" s="8"/>
      <c r="I539" s="8"/>
      <c r="J539" s="8"/>
      <c r="K539" s="8"/>
    </row>
    <row r="540" spans="1:11" x14ac:dyDescent="0.25">
      <c r="A540" t="str">
        <f t="shared" si="17"/>
        <v>2001MnonMaori</v>
      </c>
      <c r="B540" s="7">
        <v>2001</v>
      </c>
      <c r="C540" s="7"/>
      <c r="D540" s="7" t="s">
        <v>75</v>
      </c>
      <c r="E540" s="7" t="s">
        <v>74</v>
      </c>
      <c r="F540" s="8"/>
      <c r="G540" s="8"/>
      <c r="H540" s="8"/>
      <c r="I540" s="8"/>
      <c r="J540" s="8"/>
      <c r="K540" s="8"/>
    </row>
    <row r="541" spans="1:11" x14ac:dyDescent="0.25">
      <c r="A541" t="str">
        <f t="shared" si="17"/>
        <v>2002MnonMaori</v>
      </c>
      <c r="B541" s="7">
        <v>2002</v>
      </c>
      <c r="C541" s="7"/>
      <c r="D541" s="7" t="s">
        <v>75</v>
      </c>
      <c r="E541" s="7" t="s">
        <v>74</v>
      </c>
      <c r="F541" s="8"/>
      <c r="G541" s="8"/>
      <c r="H541" s="8"/>
      <c r="I541" s="8"/>
      <c r="J541" s="8"/>
      <c r="K541" s="8"/>
    </row>
    <row r="542" spans="1:11" x14ac:dyDescent="0.25">
      <c r="A542" t="str">
        <f t="shared" si="17"/>
        <v>2003MnonMaori</v>
      </c>
      <c r="B542" s="7">
        <v>2003</v>
      </c>
      <c r="C542" s="7"/>
      <c r="D542" s="7" t="s">
        <v>75</v>
      </c>
      <c r="E542" s="7" t="s">
        <v>74</v>
      </c>
      <c r="F542" s="8"/>
      <c r="G542" s="8"/>
      <c r="H542" s="8"/>
      <c r="I542" s="8"/>
      <c r="J542" s="8"/>
      <c r="K542" s="8"/>
    </row>
    <row r="543" spans="1:11" x14ac:dyDescent="0.25">
      <c r="A543" t="str">
        <f t="shared" si="17"/>
        <v>2004MnonMaori</v>
      </c>
      <c r="B543" s="7">
        <v>2004</v>
      </c>
      <c r="C543" s="7"/>
      <c r="D543" s="7" t="s">
        <v>75</v>
      </c>
      <c r="E543" s="7" t="s">
        <v>74</v>
      </c>
      <c r="F543" s="8"/>
      <c r="G543" s="8"/>
      <c r="H543" s="8"/>
      <c r="I543" s="8"/>
      <c r="J543" s="8"/>
      <c r="K543" s="8"/>
    </row>
    <row r="544" spans="1:11" x14ac:dyDescent="0.25">
      <c r="A544" t="str">
        <f t="shared" si="17"/>
        <v>2005MnonMaori</v>
      </c>
      <c r="B544" s="7">
        <v>2005</v>
      </c>
      <c r="C544" s="7"/>
      <c r="D544" s="7" t="s">
        <v>75</v>
      </c>
      <c r="E544" s="7" t="s">
        <v>74</v>
      </c>
      <c r="F544" s="8"/>
      <c r="G544" s="8"/>
      <c r="H544" s="8"/>
      <c r="I544" s="8"/>
      <c r="J544" s="8"/>
      <c r="K544" s="8"/>
    </row>
    <row r="545" spans="1:11" x14ac:dyDescent="0.25">
      <c r="A545" t="str">
        <f t="shared" si="17"/>
        <v>2006MnonMaori</v>
      </c>
      <c r="B545" s="7">
        <v>2006</v>
      </c>
      <c r="C545" s="7"/>
      <c r="D545" s="7" t="s">
        <v>75</v>
      </c>
      <c r="E545" s="7" t="s">
        <v>74</v>
      </c>
      <c r="F545" s="8"/>
      <c r="G545" s="8"/>
      <c r="H545" s="8"/>
      <c r="I545" s="8"/>
      <c r="J545" s="8"/>
      <c r="K545" s="8"/>
    </row>
    <row r="546" spans="1:11" x14ac:dyDescent="0.25">
      <c r="A546" t="str">
        <f t="shared" si="17"/>
        <v>2007MnonMaori</v>
      </c>
      <c r="B546" s="7">
        <v>2007</v>
      </c>
      <c r="C546" s="7"/>
      <c r="D546" s="7" t="s">
        <v>75</v>
      </c>
      <c r="E546" s="7" t="s">
        <v>74</v>
      </c>
      <c r="F546" s="8"/>
      <c r="G546" s="8"/>
      <c r="H546" s="8"/>
      <c r="I546" s="8"/>
      <c r="J546" s="8"/>
      <c r="K546" s="8"/>
    </row>
    <row r="547" spans="1:11" x14ac:dyDescent="0.25">
      <c r="A547" t="str">
        <f t="shared" si="17"/>
        <v>2008MnonMaori</v>
      </c>
      <c r="B547" s="7">
        <v>2008</v>
      </c>
      <c r="C547" s="7"/>
      <c r="D547" s="7" t="s">
        <v>75</v>
      </c>
      <c r="E547" s="7" t="s">
        <v>74</v>
      </c>
      <c r="F547" s="8"/>
      <c r="G547" s="8"/>
      <c r="H547" s="8"/>
      <c r="I547" s="8"/>
      <c r="J547" s="8"/>
      <c r="K547" s="8"/>
    </row>
    <row r="548" spans="1:11" x14ac:dyDescent="0.25">
      <c r="A548" t="str">
        <f t="shared" si="17"/>
        <v>2009MnonMaori</v>
      </c>
      <c r="B548" s="7">
        <v>2009</v>
      </c>
      <c r="C548" s="7"/>
      <c r="D548" s="7" t="s">
        <v>75</v>
      </c>
      <c r="E548" s="7" t="s">
        <v>74</v>
      </c>
      <c r="F548" s="8"/>
      <c r="G548" s="8"/>
      <c r="H548" s="8"/>
      <c r="I548" s="8"/>
      <c r="J548" s="8"/>
      <c r="K548" s="8"/>
    </row>
    <row r="549" spans="1:11" x14ac:dyDescent="0.25">
      <c r="A549" t="str">
        <f t="shared" si="17"/>
        <v>2010MnonMaori</v>
      </c>
      <c r="B549" s="7">
        <v>2010</v>
      </c>
      <c r="C549" s="7"/>
      <c r="D549" s="7" t="s">
        <v>75</v>
      </c>
      <c r="E549" s="7" t="s">
        <v>74</v>
      </c>
      <c r="F549" s="8"/>
      <c r="G549" s="8"/>
      <c r="H549" s="8"/>
      <c r="I549" s="8"/>
      <c r="J549" s="8"/>
      <c r="K549" s="8"/>
    </row>
    <row r="550" spans="1:11" x14ac:dyDescent="0.25">
      <c r="A550" t="str">
        <f t="shared" si="17"/>
        <v>2011MnonMaori</v>
      </c>
      <c r="B550" s="7">
        <v>2011</v>
      </c>
      <c r="C550" s="7"/>
      <c r="D550" s="7" t="s">
        <v>75</v>
      </c>
      <c r="E550" s="7" t="s">
        <v>74</v>
      </c>
      <c r="F550" s="8"/>
      <c r="G550" s="8"/>
      <c r="H550" s="8"/>
      <c r="I550" s="8"/>
      <c r="J550" s="8"/>
      <c r="K550" s="8"/>
    </row>
    <row r="551" spans="1:11" x14ac:dyDescent="0.25">
      <c r="A551" t="str">
        <f t="shared" si="17"/>
        <v>2012MnonMaori</v>
      </c>
      <c r="B551" s="7">
        <v>2012</v>
      </c>
      <c r="C551" s="7"/>
      <c r="D551" s="7" t="s">
        <v>75</v>
      </c>
      <c r="E551" s="7" t="s">
        <v>74</v>
      </c>
      <c r="F551" s="8"/>
      <c r="G551" s="8"/>
      <c r="H551" s="8"/>
      <c r="I551" s="8"/>
      <c r="J551" s="8"/>
      <c r="K551" s="8"/>
    </row>
    <row r="552" spans="1:11" x14ac:dyDescent="0.25">
      <c r="A552" t="str">
        <f t="shared" si="17"/>
        <v>2013MnonMaori</v>
      </c>
      <c r="B552" s="7">
        <v>2013</v>
      </c>
      <c r="C552" s="7"/>
      <c r="D552" s="7" t="s">
        <v>75</v>
      </c>
      <c r="E552" s="7" t="s">
        <v>74</v>
      </c>
      <c r="F552" s="8"/>
      <c r="G552" s="8"/>
      <c r="H552" s="8"/>
      <c r="I552" s="8"/>
      <c r="J552" s="8"/>
      <c r="K552" s="8"/>
    </row>
    <row r="553" spans="1:11" x14ac:dyDescent="0.25">
      <c r="A553" t="str">
        <f t="shared" si="17"/>
        <v>2014MnonMaori</v>
      </c>
      <c r="B553" s="7">
        <v>2014</v>
      </c>
      <c r="C553" s="7"/>
      <c r="D553" s="7" t="s">
        <v>75</v>
      </c>
      <c r="E553" s="7" t="s">
        <v>74</v>
      </c>
      <c r="F553" s="8"/>
      <c r="G553" s="8"/>
      <c r="H553" s="8"/>
      <c r="I553" s="8"/>
      <c r="J553" s="8"/>
      <c r="K553" s="8"/>
    </row>
    <row r="554" spans="1:11" x14ac:dyDescent="0.25">
      <c r="A554" t="str">
        <f t="shared" si="17"/>
        <v>1996TMaori</v>
      </c>
      <c r="B554" s="7">
        <v>1996</v>
      </c>
      <c r="C554" s="7"/>
      <c r="D554" s="7" t="s">
        <v>76</v>
      </c>
      <c r="E554" s="7" t="s">
        <v>9</v>
      </c>
    </row>
    <row r="555" spans="1:11" x14ac:dyDescent="0.25">
      <c r="A555" t="str">
        <f t="shared" si="17"/>
        <v>1997TMaori</v>
      </c>
      <c r="B555" s="7">
        <v>1997</v>
      </c>
      <c r="C555" s="7"/>
      <c r="D555" s="7" t="s">
        <v>76</v>
      </c>
      <c r="E555" s="7" t="s">
        <v>9</v>
      </c>
    </row>
    <row r="556" spans="1:11" x14ac:dyDescent="0.25">
      <c r="A556" t="str">
        <f t="shared" si="17"/>
        <v>1998TMaori</v>
      </c>
      <c r="B556" s="7">
        <v>1998</v>
      </c>
      <c r="C556" s="7"/>
      <c r="D556" s="7" t="s">
        <v>76</v>
      </c>
      <c r="E556" s="7" t="s">
        <v>9</v>
      </c>
    </row>
    <row r="557" spans="1:11" x14ac:dyDescent="0.25">
      <c r="A557" t="str">
        <f t="shared" si="17"/>
        <v>1999TMaori</v>
      </c>
      <c r="B557" s="7">
        <v>1999</v>
      </c>
      <c r="C557" s="7"/>
      <c r="D557" s="7" t="s">
        <v>76</v>
      </c>
      <c r="E557" s="7" t="s">
        <v>9</v>
      </c>
    </row>
    <row r="558" spans="1:11" x14ac:dyDescent="0.25">
      <c r="A558" t="str">
        <f t="shared" si="17"/>
        <v>2000TMaori</v>
      </c>
      <c r="B558" s="7">
        <v>2000</v>
      </c>
      <c r="C558" s="7"/>
      <c r="D558" s="7" t="s">
        <v>76</v>
      </c>
      <c r="E558" s="7" t="s">
        <v>9</v>
      </c>
    </row>
    <row r="559" spans="1:11" x14ac:dyDescent="0.25">
      <c r="A559" t="str">
        <f t="shared" si="17"/>
        <v>2001TMaori</v>
      </c>
      <c r="B559" s="7">
        <v>2001</v>
      </c>
      <c r="C559" s="7"/>
      <c r="D559" s="7" t="s">
        <v>76</v>
      </c>
      <c r="E559" s="7" t="s">
        <v>9</v>
      </c>
    </row>
    <row r="560" spans="1:11" x14ac:dyDescent="0.25">
      <c r="A560" t="str">
        <f t="shared" si="17"/>
        <v>2002TMaori</v>
      </c>
      <c r="B560" s="7">
        <v>2002</v>
      </c>
      <c r="C560" s="7"/>
      <c r="D560" s="7" t="s">
        <v>76</v>
      </c>
      <c r="E560" s="7" t="s">
        <v>9</v>
      </c>
    </row>
    <row r="561" spans="1:5" x14ac:dyDescent="0.25">
      <c r="A561" t="str">
        <f t="shared" si="17"/>
        <v>2003TMaori</v>
      </c>
      <c r="B561" s="7">
        <v>2003</v>
      </c>
      <c r="C561" s="7"/>
      <c r="D561" s="7" t="s">
        <v>76</v>
      </c>
      <c r="E561" s="7" t="s">
        <v>9</v>
      </c>
    </row>
    <row r="562" spans="1:5" x14ac:dyDescent="0.25">
      <c r="A562" t="str">
        <f t="shared" si="17"/>
        <v>2004TMaori</v>
      </c>
      <c r="B562" s="7">
        <v>2004</v>
      </c>
      <c r="C562" s="7"/>
      <c r="D562" s="7" t="s">
        <v>76</v>
      </c>
      <c r="E562" s="7" t="s">
        <v>9</v>
      </c>
    </row>
    <row r="563" spans="1:5" x14ac:dyDescent="0.25">
      <c r="A563" t="str">
        <f t="shared" si="17"/>
        <v>2005TMaori</v>
      </c>
      <c r="B563" s="7">
        <v>2005</v>
      </c>
      <c r="C563" s="7"/>
      <c r="D563" s="7" t="s">
        <v>76</v>
      </c>
      <c r="E563" s="7" t="s">
        <v>9</v>
      </c>
    </row>
    <row r="564" spans="1:5" x14ac:dyDescent="0.25">
      <c r="A564" t="str">
        <f t="shared" si="17"/>
        <v>2006TMaori</v>
      </c>
      <c r="B564" s="7">
        <v>2006</v>
      </c>
      <c r="C564" s="7"/>
      <c r="D564" s="7" t="s">
        <v>76</v>
      </c>
      <c r="E564" s="7" t="s">
        <v>9</v>
      </c>
    </row>
    <row r="565" spans="1:5" x14ac:dyDescent="0.25">
      <c r="A565" t="str">
        <f t="shared" si="17"/>
        <v>2007TMaori</v>
      </c>
      <c r="B565" s="7">
        <v>2007</v>
      </c>
      <c r="C565" s="7"/>
      <c r="D565" s="7" t="s">
        <v>76</v>
      </c>
      <c r="E565" s="7" t="s">
        <v>9</v>
      </c>
    </row>
    <row r="566" spans="1:5" x14ac:dyDescent="0.25">
      <c r="A566" t="str">
        <f t="shared" si="17"/>
        <v>2008TMaori</v>
      </c>
      <c r="B566" s="7">
        <v>2008</v>
      </c>
      <c r="C566" s="7"/>
      <c r="D566" s="7" t="s">
        <v>76</v>
      </c>
      <c r="E566" s="7" t="s">
        <v>9</v>
      </c>
    </row>
    <row r="567" spans="1:5" x14ac:dyDescent="0.25">
      <c r="A567" t="str">
        <f t="shared" si="17"/>
        <v>2009TMaori</v>
      </c>
      <c r="B567" s="7">
        <v>2009</v>
      </c>
      <c r="C567" s="7"/>
      <c r="D567" s="7" t="s">
        <v>76</v>
      </c>
      <c r="E567" s="7" t="s">
        <v>9</v>
      </c>
    </row>
    <row r="568" spans="1:5" x14ac:dyDescent="0.25">
      <c r="A568" t="str">
        <f t="shared" si="17"/>
        <v>2010TMaori</v>
      </c>
      <c r="B568" s="7">
        <v>2010</v>
      </c>
      <c r="C568" s="7"/>
      <c r="D568" s="7" t="s">
        <v>76</v>
      </c>
      <c r="E568" s="7" t="s">
        <v>9</v>
      </c>
    </row>
    <row r="569" spans="1:5" x14ac:dyDescent="0.25">
      <c r="A569" t="str">
        <f t="shared" si="17"/>
        <v>2011TMaori</v>
      </c>
      <c r="B569" s="7">
        <v>2011</v>
      </c>
      <c r="C569" s="7"/>
      <c r="D569" s="7" t="s">
        <v>76</v>
      </c>
      <c r="E569" s="7" t="s">
        <v>9</v>
      </c>
    </row>
    <row r="570" spans="1:5" x14ac:dyDescent="0.25">
      <c r="A570" t="str">
        <f t="shared" si="17"/>
        <v>2012TMaori</v>
      </c>
      <c r="B570" s="7">
        <v>2012</v>
      </c>
      <c r="C570" s="7"/>
      <c r="D570" s="7" t="s">
        <v>76</v>
      </c>
      <c r="E570" s="7" t="s">
        <v>9</v>
      </c>
    </row>
    <row r="571" spans="1:5" x14ac:dyDescent="0.25">
      <c r="A571" t="str">
        <f t="shared" si="17"/>
        <v>2013TMaori</v>
      </c>
      <c r="B571" s="7">
        <v>2013</v>
      </c>
      <c r="C571" s="7"/>
      <c r="D571" s="7" t="s">
        <v>76</v>
      </c>
      <c r="E571" s="7" t="s">
        <v>9</v>
      </c>
    </row>
    <row r="572" spans="1:5" x14ac:dyDescent="0.25">
      <c r="A572" t="str">
        <f t="shared" si="17"/>
        <v>2014TMaori</v>
      </c>
      <c r="B572" s="7">
        <v>2014</v>
      </c>
      <c r="C572" s="7"/>
      <c r="D572" s="7" t="s">
        <v>76</v>
      </c>
      <c r="E572" s="7" t="s">
        <v>9</v>
      </c>
    </row>
    <row r="573" spans="1:5" x14ac:dyDescent="0.25">
      <c r="A573" t="str">
        <f t="shared" ref="A573:A625" si="18">B573&amp;C573&amp;D573&amp;E573</f>
        <v>1996TnonMaori</v>
      </c>
      <c r="B573" s="7">
        <v>1996</v>
      </c>
      <c r="C573" s="7"/>
      <c r="D573" s="7" t="s">
        <v>76</v>
      </c>
      <c r="E573" s="7" t="s">
        <v>74</v>
      </c>
    </row>
    <row r="574" spans="1:5" x14ac:dyDescent="0.25">
      <c r="A574" t="str">
        <f t="shared" si="18"/>
        <v>1997TnonMaori</v>
      </c>
      <c r="B574" s="7">
        <v>1997</v>
      </c>
      <c r="C574" s="7"/>
      <c r="D574" s="7" t="s">
        <v>76</v>
      </c>
      <c r="E574" s="7" t="s">
        <v>74</v>
      </c>
    </row>
    <row r="575" spans="1:5" x14ac:dyDescent="0.25">
      <c r="A575" t="str">
        <f t="shared" si="18"/>
        <v>1998TnonMaori</v>
      </c>
      <c r="B575" s="7">
        <v>1998</v>
      </c>
      <c r="C575" s="7"/>
      <c r="D575" s="7" t="s">
        <v>76</v>
      </c>
      <c r="E575" s="7" t="s">
        <v>74</v>
      </c>
    </row>
    <row r="576" spans="1:5" x14ac:dyDescent="0.25">
      <c r="A576" t="str">
        <f t="shared" si="18"/>
        <v>1999TnonMaori</v>
      </c>
      <c r="B576" s="7">
        <v>1999</v>
      </c>
      <c r="C576" s="7"/>
      <c r="D576" s="7" t="s">
        <v>76</v>
      </c>
      <c r="E576" s="7" t="s">
        <v>74</v>
      </c>
    </row>
    <row r="577" spans="1:5" x14ac:dyDescent="0.25">
      <c r="A577" t="str">
        <f t="shared" si="18"/>
        <v>2000TnonMaori</v>
      </c>
      <c r="B577" s="7">
        <v>2000</v>
      </c>
      <c r="C577" s="7"/>
      <c r="D577" s="7" t="s">
        <v>76</v>
      </c>
      <c r="E577" s="7" t="s">
        <v>74</v>
      </c>
    </row>
    <row r="578" spans="1:5" x14ac:dyDescent="0.25">
      <c r="A578" t="str">
        <f t="shared" si="18"/>
        <v>2001TnonMaori</v>
      </c>
      <c r="B578" s="7">
        <v>2001</v>
      </c>
      <c r="C578" s="7"/>
      <c r="D578" s="7" t="s">
        <v>76</v>
      </c>
      <c r="E578" s="7" t="s">
        <v>74</v>
      </c>
    </row>
    <row r="579" spans="1:5" x14ac:dyDescent="0.25">
      <c r="A579" t="str">
        <f t="shared" si="18"/>
        <v>2002TnonMaori</v>
      </c>
      <c r="B579" s="7">
        <v>2002</v>
      </c>
      <c r="C579" s="7"/>
      <c r="D579" s="7" t="s">
        <v>76</v>
      </c>
      <c r="E579" s="7" t="s">
        <v>74</v>
      </c>
    </row>
    <row r="580" spans="1:5" x14ac:dyDescent="0.25">
      <c r="A580" t="str">
        <f t="shared" si="18"/>
        <v>2003TnonMaori</v>
      </c>
      <c r="B580" s="7">
        <v>2003</v>
      </c>
      <c r="C580" s="7"/>
      <c r="D580" s="7" t="s">
        <v>76</v>
      </c>
      <c r="E580" s="7" t="s">
        <v>74</v>
      </c>
    </row>
    <row r="581" spans="1:5" x14ac:dyDescent="0.25">
      <c r="A581" t="str">
        <f t="shared" si="18"/>
        <v>2004TnonMaori</v>
      </c>
      <c r="B581" s="7">
        <v>2004</v>
      </c>
      <c r="C581" s="7"/>
      <c r="D581" s="7" t="s">
        <v>76</v>
      </c>
      <c r="E581" s="7" t="s">
        <v>74</v>
      </c>
    </row>
    <row r="582" spans="1:5" x14ac:dyDescent="0.25">
      <c r="A582" t="str">
        <f t="shared" si="18"/>
        <v>2005TnonMaori</v>
      </c>
      <c r="B582" s="7">
        <v>2005</v>
      </c>
      <c r="C582" s="7"/>
      <c r="D582" s="7" t="s">
        <v>76</v>
      </c>
      <c r="E582" s="7" t="s">
        <v>74</v>
      </c>
    </row>
    <row r="583" spans="1:5" x14ac:dyDescent="0.25">
      <c r="A583" t="str">
        <f t="shared" si="18"/>
        <v>2006TnonMaori</v>
      </c>
      <c r="B583" s="7">
        <v>2006</v>
      </c>
      <c r="C583" s="7"/>
      <c r="D583" s="7" t="s">
        <v>76</v>
      </c>
      <c r="E583" s="7" t="s">
        <v>74</v>
      </c>
    </row>
    <row r="584" spans="1:5" x14ac:dyDescent="0.25">
      <c r="A584" t="str">
        <f t="shared" si="18"/>
        <v>2007TnonMaori</v>
      </c>
      <c r="B584" s="7">
        <v>2007</v>
      </c>
      <c r="C584" s="7"/>
      <c r="D584" s="7" t="s">
        <v>76</v>
      </c>
      <c r="E584" s="7" t="s">
        <v>74</v>
      </c>
    </row>
    <row r="585" spans="1:5" x14ac:dyDescent="0.25">
      <c r="A585" t="str">
        <f t="shared" si="18"/>
        <v>2008TnonMaori</v>
      </c>
      <c r="B585" s="7">
        <v>2008</v>
      </c>
      <c r="C585" s="7"/>
      <c r="D585" s="7" t="s">
        <v>76</v>
      </c>
      <c r="E585" s="7" t="s">
        <v>74</v>
      </c>
    </row>
    <row r="586" spans="1:5" x14ac:dyDescent="0.25">
      <c r="A586" t="str">
        <f t="shared" si="18"/>
        <v>2009TnonMaori</v>
      </c>
      <c r="B586" s="7">
        <v>2009</v>
      </c>
      <c r="C586" s="7"/>
      <c r="D586" s="7" t="s">
        <v>76</v>
      </c>
      <c r="E586" s="7" t="s">
        <v>74</v>
      </c>
    </row>
    <row r="587" spans="1:5" x14ac:dyDescent="0.25">
      <c r="A587" t="str">
        <f t="shared" si="18"/>
        <v>2010TnonMaori</v>
      </c>
      <c r="B587" s="7">
        <v>2010</v>
      </c>
      <c r="C587" s="7"/>
      <c r="D587" s="7" t="s">
        <v>76</v>
      </c>
      <c r="E587" s="7" t="s">
        <v>74</v>
      </c>
    </row>
    <row r="588" spans="1:5" x14ac:dyDescent="0.25">
      <c r="A588" t="str">
        <f t="shared" si="18"/>
        <v>2011TnonMaori</v>
      </c>
      <c r="B588" s="7">
        <v>2011</v>
      </c>
      <c r="C588" s="7"/>
      <c r="D588" s="7" t="s">
        <v>76</v>
      </c>
      <c r="E588" s="7" t="s">
        <v>74</v>
      </c>
    </row>
    <row r="589" spans="1:5" x14ac:dyDescent="0.25">
      <c r="A589" t="str">
        <f t="shared" si="18"/>
        <v>2012TnonMaori</v>
      </c>
      <c r="B589" s="7">
        <v>2012</v>
      </c>
      <c r="C589" s="7"/>
      <c r="D589" s="7" t="s">
        <v>76</v>
      </c>
      <c r="E589" s="7" t="s">
        <v>74</v>
      </c>
    </row>
    <row r="590" spans="1:5" x14ac:dyDescent="0.25">
      <c r="A590" t="str">
        <f t="shared" si="18"/>
        <v>2013TnonMaori</v>
      </c>
      <c r="B590" s="7">
        <v>2013</v>
      </c>
      <c r="C590" s="7"/>
      <c r="D590" s="7" t="s">
        <v>76</v>
      </c>
      <c r="E590" s="7" t="s">
        <v>74</v>
      </c>
    </row>
    <row r="591" spans="1:5" x14ac:dyDescent="0.25">
      <c r="A591" t="str">
        <f t="shared" si="18"/>
        <v>2014TnonMaori</v>
      </c>
      <c r="B591" s="7">
        <v>2014</v>
      </c>
      <c r="C591" s="7"/>
      <c r="D591" s="7" t="s">
        <v>76</v>
      </c>
      <c r="E591" s="7" t="s">
        <v>74</v>
      </c>
    </row>
    <row r="592" spans="1:5" x14ac:dyDescent="0.25">
      <c r="A592" t="str">
        <f t="shared" si="18"/>
        <v>1996FMaori</v>
      </c>
      <c r="B592" s="7">
        <v>1996</v>
      </c>
      <c r="C592" s="7"/>
      <c r="D592" s="7" t="s">
        <v>73</v>
      </c>
      <c r="E592" s="7" t="s">
        <v>9</v>
      </c>
    </row>
    <row r="593" spans="1:5" x14ac:dyDescent="0.25">
      <c r="A593" t="str">
        <f t="shared" si="18"/>
        <v>1997FMaori</v>
      </c>
      <c r="B593" s="7">
        <v>1997</v>
      </c>
      <c r="C593" s="7"/>
      <c r="D593" s="7" t="s">
        <v>73</v>
      </c>
      <c r="E593" s="7" t="s">
        <v>9</v>
      </c>
    </row>
    <row r="594" spans="1:5" x14ac:dyDescent="0.25">
      <c r="A594" t="str">
        <f t="shared" si="18"/>
        <v>1998FMaori</v>
      </c>
      <c r="B594" s="7">
        <v>1998</v>
      </c>
      <c r="C594" s="7"/>
      <c r="D594" s="7" t="s">
        <v>73</v>
      </c>
      <c r="E594" s="7" t="s">
        <v>9</v>
      </c>
    </row>
    <row r="595" spans="1:5" x14ac:dyDescent="0.25">
      <c r="A595" t="str">
        <f t="shared" si="18"/>
        <v>1999FMaori</v>
      </c>
      <c r="B595" s="7">
        <v>1999</v>
      </c>
      <c r="C595" s="7"/>
      <c r="D595" s="7" t="s">
        <v>73</v>
      </c>
      <c r="E595" s="7" t="s">
        <v>9</v>
      </c>
    </row>
    <row r="596" spans="1:5" x14ac:dyDescent="0.25">
      <c r="A596" t="str">
        <f t="shared" si="18"/>
        <v>2000FMaori</v>
      </c>
      <c r="B596" s="7">
        <v>2000</v>
      </c>
      <c r="C596" s="7"/>
      <c r="D596" s="7" t="s">
        <v>73</v>
      </c>
      <c r="E596" s="7" t="s">
        <v>9</v>
      </c>
    </row>
    <row r="597" spans="1:5" x14ac:dyDescent="0.25">
      <c r="A597" t="str">
        <f t="shared" si="18"/>
        <v>2001FMaori</v>
      </c>
      <c r="B597" s="7">
        <v>2001</v>
      </c>
      <c r="C597" s="7"/>
      <c r="D597" s="7" t="s">
        <v>73</v>
      </c>
      <c r="E597" s="7" t="s">
        <v>9</v>
      </c>
    </row>
    <row r="598" spans="1:5" x14ac:dyDescent="0.25">
      <c r="A598" t="str">
        <f t="shared" si="18"/>
        <v>2002FMaori</v>
      </c>
      <c r="B598" s="7">
        <v>2002</v>
      </c>
      <c r="C598" s="7"/>
      <c r="D598" s="7" t="s">
        <v>73</v>
      </c>
      <c r="E598" s="7" t="s">
        <v>9</v>
      </c>
    </row>
    <row r="599" spans="1:5" x14ac:dyDescent="0.25">
      <c r="A599" t="str">
        <f t="shared" si="18"/>
        <v>2003FMaori</v>
      </c>
      <c r="B599" s="7">
        <v>2003</v>
      </c>
      <c r="C599" s="7"/>
      <c r="D599" s="7" t="s">
        <v>73</v>
      </c>
      <c r="E599" s="7" t="s">
        <v>9</v>
      </c>
    </row>
    <row r="600" spans="1:5" x14ac:dyDescent="0.25">
      <c r="A600" t="str">
        <f t="shared" si="18"/>
        <v>2004FMaori</v>
      </c>
      <c r="B600" s="7">
        <v>2004</v>
      </c>
      <c r="C600" s="7"/>
      <c r="D600" s="7" t="s">
        <v>73</v>
      </c>
      <c r="E600" s="7" t="s">
        <v>9</v>
      </c>
    </row>
    <row r="601" spans="1:5" x14ac:dyDescent="0.25">
      <c r="A601" t="str">
        <f t="shared" si="18"/>
        <v>2005FMaori</v>
      </c>
      <c r="B601" s="7">
        <v>2005</v>
      </c>
      <c r="C601" s="7"/>
      <c r="D601" s="7" t="s">
        <v>73</v>
      </c>
      <c r="E601" s="7" t="s">
        <v>9</v>
      </c>
    </row>
    <row r="602" spans="1:5" x14ac:dyDescent="0.25">
      <c r="A602" t="str">
        <f t="shared" si="18"/>
        <v>2006FMaori</v>
      </c>
      <c r="B602" s="7">
        <v>2006</v>
      </c>
      <c r="C602" s="7"/>
      <c r="D602" s="7" t="s">
        <v>73</v>
      </c>
      <c r="E602" s="7" t="s">
        <v>9</v>
      </c>
    </row>
    <row r="603" spans="1:5" x14ac:dyDescent="0.25">
      <c r="A603" t="str">
        <f t="shared" si="18"/>
        <v>2007FMaori</v>
      </c>
      <c r="B603" s="7">
        <v>2007</v>
      </c>
      <c r="C603" s="7"/>
      <c r="D603" s="7" t="s">
        <v>73</v>
      </c>
      <c r="E603" s="7" t="s">
        <v>9</v>
      </c>
    </row>
    <row r="604" spans="1:5" x14ac:dyDescent="0.25">
      <c r="A604" t="str">
        <f t="shared" si="18"/>
        <v>2008FMaori</v>
      </c>
      <c r="B604" s="7">
        <v>2008</v>
      </c>
      <c r="C604" s="7"/>
      <c r="D604" s="7" t="s">
        <v>73</v>
      </c>
      <c r="E604" s="7" t="s">
        <v>9</v>
      </c>
    </row>
    <row r="605" spans="1:5" x14ac:dyDescent="0.25">
      <c r="A605" t="str">
        <f t="shared" si="18"/>
        <v>2009FMaori</v>
      </c>
      <c r="B605" s="7">
        <v>2009</v>
      </c>
      <c r="C605" s="7"/>
      <c r="D605" s="7" t="s">
        <v>73</v>
      </c>
      <c r="E605" s="7" t="s">
        <v>9</v>
      </c>
    </row>
    <row r="606" spans="1:5" x14ac:dyDescent="0.25">
      <c r="A606" t="str">
        <f t="shared" si="18"/>
        <v>2010FMaori</v>
      </c>
      <c r="B606" s="7">
        <v>2010</v>
      </c>
      <c r="C606" s="7"/>
      <c r="D606" s="7" t="s">
        <v>73</v>
      </c>
      <c r="E606" s="7" t="s">
        <v>9</v>
      </c>
    </row>
    <row r="607" spans="1:5" x14ac:dyDescent="0.25">
      <c r="A607" t="str">
        <f t="shared" si="18"/>
        <v>2011FMaori</v>
      </c>
      <c r="B607" s="7">
        <v>2011</v>
      </c>
      <c r="C607" s="7"/>
      <c r="D607" s="7" t="s">
        <v>73</v>
      </c>
      <c r="E607" s="7" t="s">
        <v>9</v>
      </c>
    </row>
    <row r="608" spans="1:5" x14ac:dyDescent="0.25">
      <c r="A608" t="str">
        <f t="shared" si="18"/>
        <v>2012FMaori</v>
      </c>
      <c r="B608" s="7">
        <v>2012</v>
      </c>
      <c r="C608" s="7"/>
      <c r="D608" s="7" t="s">
        <v>73</v>
      </c>
      <c r="E608" s="7" t="s">
        <v>9</v>
      </c>
    </row>
    <row r="609" spans="1:5" x14ac:dyDescent="0.25">
      <c r="A609" t="str">
        <f t="shared" si="18"/>
        <v>2013FMaori</v>
      </c>
      <c r="B609" s="7">
        <v>2013</v>
      </c>
      <c r="C609" s="7"/>
      <c r="D609" s="7" t="s">
        <v>73</v>
      </c>
      <c r="E609" s="7" t="s">
        <v>9</v>
      </c>
    </row>
    <row r="610" spans="1:5" x14ac:dyDescent="0.25">
      <c r="A610" t="str">
        <f t="shared" si="18"/>
        <v>2014FMaori</v>
      </c>
      <c r="B610" s="7">
        <v>2014</v>
      </c>
      <c r="C610" s="7"/>
      <c r="D610" s="7" t="s">
        <v>73</v>
      </c>
      <c r="E610" s="7" t="s">
        <v>9</v>
      </c>
    </row>
    <row r="611" spans="1:5" x14ac:dyDescent="0.25">
      <c r="A611" t="str">
        <f t="shared" si="18"/>
        <v>1996FnonMaori</v>
      </c>
      <c r="B611" s="7">
        <v>1996</v>
      </c>
      <c r="C611" s="7"/>
      <c r="D611" s="7" t="s">
        <v>73</v>
      </c>
      <c r="E611" s="7" t="s">
        <v>74</v>
      </c>
    </row>
    <row r="612" spans="1:5" x14ac:dyDescent="0.25">
      <c r="A612" t="str">
        <f t="shared" si="18"/>
        <v>1997FnonMaori</v>
      </c>
      <c r="B612" s="7">
        <v>1997</v>
      </c>
      <c r="C612" s="7"/>
      <c r="D612" s="7" t="s">
        <v>73</v>
      </c>
      <c r="E612" s="7" t="s">
        <v>74</v>
      </c>
    </row>
    <row r="613" spans="1:5" x14ac:dyDescent="0.25">
      <c r="A613" t="str">
        <f t="shared" si="18"/>
        <v>1998FnonMaori</v>
      </c>
      <c r="B613" s="7">
        <v>1998</v>
      </c>
      <c r="C613" s="7"/>
      <c r="D613" s="7" t="s">
        <v>73</v>
      </c>
      <c r="E613" s="7" t="s">
        <v>74</v>
      </c>
    </row>
    <row r="614" spans="1:5" x14ac:dyDescent="0.25">
      <c r="A614" t="str">
        <f t="shared" si="18"/>
        <v>1999FnonMaori</v>
      </c>
      <c r="B614" s="7">
        <v>1999</v>
      </c>
      <c r="C614" s="7"/>
      <c r="D614" s="7" t="s">
        <v>73</v>
      </c>
      <c r="E614" s="7" t="s">
        <v>74</v>
      </c>
    </row>
    <row r="615" spans="1:5" x14ac:dyDescent="0.25">
      <c r="A615" t="str">
        <f t="shared" si="18"/>
        <v>2000FnonMaori</v>
      </c>
      <c r="B615" s="7">
        <v>2000</v>
      </c>
      <c r="C615" s="7"/>
      <c r="D615" s="7" t="s">
        <v>73</v>
      </c>
      <c r="E615" s="7" t="s">
        <v>74</v>
      </c>
    </row>
    <row r="616" spans="1:5" x14ac:dyDescent="0.25">
      <c r="A616" t="str">
        <f t="shared" si="18"/>
        <v>2001FnonMaori</v>
      </c>
      <c r="B616" s="7">
        <v>2001</v>
      </c>
      <c r="C616" s="7"/>
      <c r="D616" s="7" t="s">
        <v>73</v>
      </c>
      <c r="E616" s="7" t="s">
        <v>74</v>
      </c>
    </row>
    <row r="617" spans="1:5" x14ac:dyDescent="0.25">
      <c r="A617" t="str">
        <f t="shared" si="18"/>
        <v>2002FnonMaori</v>
      </c>
      <c r="B617" s="7">
        <v>2002</v>
      </c>
      <c r="C617" s="7"/>
      <c r="D617" s="7" t="s">
        <v>73</v>
      </c>
      <c r="E617" s="7" t="s">
        <v>74</v>
      </c>
    </row>
    <row r="618" spans="1:5" x14ac:dyDescent="0.25">
      <c r="A618" t="str">
        <f t="shared" si="18"/>
        <v>2003FnonMaori</v>
      </c>
      <c r="B618" s="7">
        <v>2003</v>
      </c>
      <c r="C618" s="7"/>
      <c r="D618" s="7" t="s">
        <v>73</v>
      </c>
      <c r="E618" s="7" t="s">
        <v>74</v>
      </c>
    </row>
    <row r="619" spans="1:5" x14ac:dyDescent="0.25">
      <c r="A619" t="str">
        <f t="shared" si="18"/>
        <v>2004FnonMaori</v>
      </c>
      <c r="B619" s="7">
        <v>2004</v>
      </c>
      <c r="C619" s="7"/>
      <c r="D619" s="7" t="s">
        <v>73</v>
      </c>
      <c r="E619" s="7" t="s">
        <v>74</v>
      </c>
    </row>
    <row r="620" spans="1:5" x14ac:dyDescent="0.25">
      <c r="A620" t="str">
        <f t="shared" si="18"/>
        <v>2005FnonMaori</v>
      </c>
      <c r="B620" s="7">
        <v>2005</v>
      </c>
      <c r="C620" s="7"/>
      <c r="D620" s="7" t="s">
        <v>73</v>
      </c>
      <c r="E620" s="7" t="s">
        <v>74</v>
      </c>
    </row>
    <row r="621" spans="1:5" x14ac:dyDescent="0.25">
      <c r="A621" t="str">
        <f t="shared" si="18"/>
        <v>2006FnonMaori</v>
      </c>
      <c r="B621" s="7">
        <v>2006</v>
      </c>
      <c r="C621" s="7"/>
      <c r="D621" s="7" t="s">
        <v>73</v>
      </c>
      <c r="E621" s="7" t="s">
        <v>74</v>
      </c>
    </row>
    <row r="622" spans="1:5" x14ac:dyDescent="0.25">
      <c r="A622" t="str">
        <f t="shared" si="18"/>
        <v>2007FnonMaori</v>
      </c>
      <c r="B622" s="7">
        <v>2007</v>
      </c>
      <c r="C622" s="7"/>
      <c r="D622" s="7" t="s">
        <v>73</v>
      </c>
      <c r="E622" s="7" t="s">
        <v>74</v>
      </c>
    </row>
    <row r="623" spans="1:5" x14ac:dyDescent="0.25">
      <c r="A623" t="str">
        <f t="shared" si="18"/>
        <v>2008FnonMaori</v>
      </c>
      <c r="B623" s="7">
        <v>2008</v>
      </c>
      <c r="C623" s="7"/>
      <c r="D623" s="7" t="s">
        <v>73</v>
      </c>
      <c r="E623" s="7" t="s">
        <v>74</v>
      </c>
    </row>
    <row r="624" spans="1:5" x14ac:dyDescent="0.25">
      <c r="A624" t="str">
        <f t="shared" si="18"/>
        <v>2009FnonMaori</v>
      </c>
      <c r="B624" s="7">
        <v>2009</v>
      </c>
      <c r="C624" s="7"/>
      <c r="D624" s="7" t="s">
        <v>73</v>
      </c>
      <c r="E624" s="7" t="s">
        <v>74</v>
      </c>
    </row>
    <row r="625" spans="1:5" x14ac:dyDescent="0.25">
      <c r="A625" t="str">
        <f t="shared" si="18"/>
        <v>2010FnonMaori</v>
      </c>
      <c r="B625" s="7">
        <v>2010</v>
      </c>
      <c r="C625" s="7"/>
      <c r="D625" s="7" t="s">
        <v>73</v>
      </c>
      <c r="E625" s="7" t="s">
        <v>74</v>
      </c>
    </row>
    <row r="626" spans="1:5" x14ac:dyDescent="0.25">
      <c r="A626" t="str">
        <f t="shared" ref="A626:A667" si="19">B626&amp;C626&amp;D626&amp;E626</f>
        <v>2011FnonMaori</v>
      </c>
      <c r="B626" s="7">
        <v>2011</v>
      </c>
      <c r="C626" s="7"/>
      <c r="D626" s="7" t="s">
        <v>73</v>
      </c>
      <c r="E626" s="7" t="s">
        <v>74</v>
      </c>
    </row>
    <row r="627" spans="1:5" x14ac:dyDescent="0.25">
      <c r="A627" t="str">
        <f t="shared" si="19"/>
        <v>2012FnonMaori</v>
      </c>
      <c r="B627" s="7">
        <v>2012</v>
      </c>
      <c r="C627" s="7"/>
      <c r="D627" s="7" t="s">
        <v>73</v>
      </c>
      <c r="E627" s="7" t="s">
        <v>74</v>
      </c>
    </row>
    <row r="628" spans="1:5" x14ac:dyDescent="0.25">
      <c r="A628" t="str">
        <f t="shared" si="19"/>
        <v>2013FnonMaori</v>
      </c>
      <c r="B628" s="7">
        <v>2013</v>
      </c>
      <c r="C628" s="7"/>
      <c r="D628" s="7" t="s">
        <v>73</v>
      </c>
      <c r="E628" s="7" t="s">
        <v>74</v>
      </c>
    </row>
    <row r="629" spans="1:5" x14ac:dyDescent="0.25">
      <c r="A629" t="str">
        <f t="shared" si="19"/>
        <v>2014FnonMaori</v>
      </c>
      <c r="B629" s="7">
        <v>2014</v>
      </c>
      <c r="C629" s="7"/>
      <c r="D629" s="7" t="s">
        <v>73</v>
      </c>
      <c r="E629" s="7" t="s">
        <v>74</v>
      </c>
    </row>
    <row r="630" spans="1:5" x14ac:dyDescent="0.25">
      <c r="A630" t="str">
        <f t="shared" si="19"/>
        <v>1996MMaori</v>
      </c>
      <c r="B630" s="7">
        <v>1996</v>
      </c>
      <c r="C630" s="7"/>
      <c r="D630" s="7" t="s">
        <v>75</v>
      </c>
      <c r="E630" s="7" t="s">
        <v>9</v>
      </c>
    </row>
    <row r="631" spans="1:5" x14ac:dyDescent="0.25">
      <c r="A631" t="str">
        <f t="shared" si="19"/>
        <v>1997MMaori</v>
      </c>
      <c r="B631" s="7">
        <v>1997</v>
      </c>
      <c r="C631" s="7"/>
      <c r="D631" s="7" t="s">
        <v>75</v>
      </c>
      <c r="E631" s="7" t="s">
        <v>9</v>
      </c>
    </row>
    <row r="632" spans="1:5" x14ac:dyDescent="0.25">
      <c r="A632" t="str">
        <f t="shared" si="19"/>
        <v>1998MMaori</v>
      </c>
      <c r="B632" s="7">
        <v>1998</v>
      </c>
      <c r="C632" s="7"/>
      <c r="D632" s="7" t="s">
        <v>75</v>
      </c>
      <c r="E632" s="7" t="s">
        <v>9</v>
      </c>
    </row>
    <row r="633" spans="1:5" x14ac:dyDescent="0.25">
      <c r="A633" t="str">
        <f t="shared" si="19"/>
        <v>1999MMaori</v>
      </c>
      <c r="B633" s="7">
        <v>1999</v>
      </c>
      <c r="C633" s="7"/>
      <c r="D633" s="7" t="s">
        <v>75</v>
      </c>
      <c r="E633" s="7" t="s">
        <v>9</v>
      </c>
    </row>
    <row r="634" spans="1:5" x14ac:dyDescent="0.25">
      <c r="A634" t="str">
        <f t="shared" si="19"/>
        <v>2000MMaori</v>
      </c>
      <c r="B634" s="7">
        <v>2000</v>
      </c>
      <c r="C634" s="7"/>
      <c r="D634" s="7" t="s">
        <v>75</v>
      </c>
      <c r="E634" s="7" t="s">
        <v>9</v>
      </c>
    </row>
    <row r="635" spans="1:5" x14ac:dyDescent="0.25">
      <c r="A635" t="str">
        <f t="shared" si="19"/>
        <v>2001MMaori</v>
      </c>
      <c r="B635" s="7">
        <v>2001</v>
      </c>
      <c r="C635" s="7"/>
      <c r="D635" s="7" t="s">
        <v>75</v>
      </c>
      <c r="E635" s="7" t="s">
        <v>9</v>
      </c>
    </row>
    <row r="636" spans="1:5" x14ac:dyDescent="0.25">
      <c r="A636" t="str">
        <f t="shared" si="19"/>
        <v>2002MMaori</v>
      </c>
      <c r="B636" s="7">
        <v>2002</v>
      </c>
      <c r="C636" s="7"/>
      <c r="D636" s="7" t="s">
        <v>75</v>
      </c>
      <c r="E636" s="7" t="s">
        <v>9</v>
      </c>
    </row>
    <row r="637" spans="1:5" x14ac:dyDescent="0.25">
      <c r="A637" t="str">
        <f t="shared" si="19"/>
        <v>2003MMaori</v>
      </c>
      <c r="B637" s="7">
        <v>2003</v>
      </c>
      <c r="C637" s="7"/>
      <c r="D637" s="7" t="s">
        <v>75</v>
      </c>
      <c r="E637" s="7" t="s">
        <v>9</v>
      </c>
    </row>
    <row r="638" spans="1:5" x14ac:dyDescent="0.25">
      <c r="A638" t="str">
        <f t="shared" si="19"/>
        <v>2004MMaori</v>
      </c>
      <c r="B638" s="7">
        <v>2004</v>
      </c>
      <c r="C638" s="7"/>
      <c r="D638" s="7" t="s">
        <v>75</v>
      </c>
      <c r="E638" s="7" t="s">
        <v>9</v>
      </c>
    </row>
    <row r="639" spans="1:5" x14ac:dyDescent="0.25">
      <c r="A639" t="str">
        <f t="shared" si="19"/>
        <v>2005MMaori</v>
      </c>
      <c r="B639" s="7">
        <v>2005</v>
      </c>
      <c r="C639" s="7"/>
      <c r="D639" s="7" t="s">
        <v>75</v>
      </c>
      <c r="E639" s="7" t="s">
        <v>9</v>
      </c>
    </row>
    <row r="640" spans="1:5" x14ac:dyDescent="0.25">
      <c r="A640" t="str">
        <f t="shared" si="19"/>
        <v>2006MMaori</v>
      </c>
      <c r="B640" s="7">
        <v>2006</v>
      </c>
      <c r="C640" s="7"/>
      <c r="D640" s="7" t="s">
        <v>75</v>
      </c>
      <c r="E640" s="7" t="s">
        <v>9</v>
      </c>
    </row>
    <row r="641" spans="1:5" x14ac:dyDescent="0.25">
      <c r="A641" t="str">
        <f t="shared" si="19"/>
        <v>2007MMaori</v>
      </c>
      <c r="B641" s="7">
        <v>2007</v>
      </c>
      <c r="C641" s="7"/>
      <c r="D641" s="7" t="s">
        <v>75</v>
      </c>
      <c r="E641" s="7" t="s">
        <v>9</v>
      </c>
    </row>
    <row r="642" spans="1:5" x14ac:dyDescent="0.25">
      <c r="A642" t="str">
        <f t="shared" si="19"/>
        <v>2008MMaori</v>
      </c>
      <c r="B642" s="7">
        <v>2008</v>
      </c>
      <c r="C642" s="7"/>
      <c r="D642" s="7" t="s">
        <v>75</v>
      </c>
      <c r="E642" s="7" t="s">
        <v>9</v>
      </c>
    </row>
    <row r="643" spans="1:5" x14ac:dyDescent="0.25">
      <c r="A643" t="str">
        <f t="shared" si="19"/>
        <v>2009MMaori</v>
      </c>
      <c r="B643" s="7">
        <v>2009</v>
      </c>
      <c r="C643" s="7"/>
      <c r="D643" s="7" t="s">
        <v>75</v>
      </c>
      <c r="E643" s="7" t="s">
        <v>9</v>
      </c>
    </row>
    <row r="644" spans="1:5" x14ac:dyDescent="0.25">
      <c r="A644" t="str">
        <f t="shared" si="19"/>
        <v>2010MMaori</v>
      </c>
      <c r="B644" s="7">
        <v>2010</v>
      </c>
      <c r="C644" s="7"/>
      <c r="D644" s="7" t="s">
        <v>75</v>
      </c>
      <c r="E644" s="7" t="s">
        <v>9</v>
      </c>
    </row>
    <row r="645" spans="1:5" x14ac:dyDescent="0.25">
      <c r="A645" t="str">
        <f t="shared" si="19"/>
        <v>2011MMaori</v>
      </c>
      <c r="B645" s="7">
        <v>2011</v>
      </c>
      <c r="C645" s="7"/>
      <c r="D645" s="7" t="s">
        <v>75</v>
      </c>
      <c r="E645" s="7" t="s">
        <v>9</v>
      </c>
    </row>
    <row r="646" spans="1:5" x14ac:dyDescent="0.25">
      <c r="A646" t="str">
        <f t="shared" si="19"/>
        <v>2012MMaori</v>
      </c>
      <c r="B646" s="7">
        <v>2012</v>
      </c>
      <c r="C646" s="7"/>
      <c r="D646" s="7" t="s">
        <v>75</v>
      </c>
      <c r="E646" s="7" t="s">
        <v>9</v>
      </c>
    </row>
    <row r="647" spans="1:5" x14ac:dyDescent="0.25">
      <c r="A647" t="str">
        <f t="shared" si="19"/>
        <v>2013MMaori</v>
      </c>
      <c r="B647" s="7">
        <v>2013</v>
      </c>
      <c r="C647" s="7"/>
      <c r="D647" s="7" t="s">
        <v>75</v>
      </c>
      <c r="E647" s="7" t="s">
        <v>9</v>
      </c>
    </row>
    <row r="648" spans="1:5" x14ac:dyDescent="0.25">
      <c r="A648" t="str">
        <f t="shared" si="19"/>
        <v>2014MMaori</v>
      </c>
      <c r="B648" s="7">
        <v>2014</v>
      </c>
      <c r="C648" s="7"/>
      <c r="D648" s="7" t="s">
        <v>75</v>
      </c>
      <c r="E648" s="7" t="s">
        <v>9</v>
      </c>
    </row>
    <row r="649" spans="1:5" x14ac:dyDescent="0.25">
      <c r="A649" t="str">
        <f t="shared" si="19"/>
        <v>1996MnonMaori</v>
      </c>
      <c r="B649" s="7">
        <v>1996</v>
      </c>
      <c r="C649" s="7"/>
      <c r="D649" s="7" t="s">
        <v>75</v>
      </c>
      <c r="E649" s="7" t="s">
        <v>74</v>
      </c>
    </row>
    <row r="650" spans="1:5" x14ac:dyDescent="0.25">
      <c r="A650" t="str">
        <f t="shared" si="19"/>
        <v>1997MnonMaori</v>
      </c>
      <c r="B650" s="7">
        <v>1997</v>
      </c>
      <c r="C650" s="7"/>
      <c r="D650" s="7" t="s">
        <v>75</v>
      </c>
      <c r="E650" s="7" t="s">
        <v>74</v>
      </c>
    </row>
    <row r="651" spans="1:5" x14ac:dyDescent="0.25">
      <c r="A651" t="str">
        <f t="shared" si="19"/>
        <v>1998MnonMaori</v>
      </c>
      <c r="B651" s="7">
        <v>1998</v>
      </c>
      <c r="C651" s="7"/>
      <c r="D651" s="7" t="s">
        <v>75</v>
      </c>
      <c r="E651" s="7" t="s">
        <v>74</v>
      </c>
    </row>
    <row r="652" spans="1:5" x14ac:dyDescent="0.25">
      <c r="A652" t="str">
        <f t="shared" si="19"/>
        <v>1999MnonMaori</v>
      </c>
      <c r="B652" s="7">
        <v>1999</v>
      </c>
      <c r="C652" s="7"/>
      <c r="D652" s="7" t="s">
        <v>75</v>
      </c>
      <c r="E652" s="7" t="s">
        <v>74</v>
      </c>
    </row>
    <row r="653" spans="1:5" x14ac:dyDescent="0.25">
      <c r="A653" t="str">
        <f t="shared" si="19"/>
        <v>2000MnonMaori</v>
      </c>
      <c r="B653" s="7">
        <v>2000</v>
      </c>
      <c r="C653" s="7"/>
      <c r="D653" s="7" t="s">
        <v>75</v>
      </c>
      <c r="E653" s="7" t="s">
        <v>74</v>
      </c>
    </row>
    <row r="654" spans="1:5" x14ac:dyDescent="0.25">
      <c r="A654" t="str">
        <f t="shared" si="19"/>
        <v>2001MnonMaori</v>
      </c>
      <c r="B654" s="7">
        <v>2001</v>
      </c>
      <c r="C654" s="7"/>
      <c r="D654" s="7" t="s">
        <v>75</v>
      </c>
      <c r="E654" s="7" t="s">
        <v>74</v>
      </c>
    </row>
    <row r="655" spans="1:5" x14ac:dyDescent="0.25">
      <c r="A655" t="str">
        <f t="shared" si="19"/>
        <v>2002MnonMaori</v>
      </c>
      <c r="B655" s="7">
        <v>2002</v>
      </c>
      <c r="C655" s="7"/>
      <c r="D655" s="7" t="s">
        <v>75</v>
      </c>
      <c r="E655" s="7" t="s">
        <v>74</v>
      </c>
    </row>
    <row r="656" spans="1:5" x14ac:dyDescent="0.25">
      <c r="A656" t="str">
        <f t="shared" si="19"/>
        <v>2003MnonMaori</v>
      </c>
      <c r="B656" s="7">
        <v>2003</v>
      </c>
      <c r="C656" s="7"/>
      <c r="D656" s="7" t="s">
        <v>75</v>
      </c>
      <c r="E656" s="7" t="s">
        <v>74</v>
      </c>
    </row>
    <row r="657" spans="1:5" x14ac:dyDescent="0.25">
      <c r="A657" t="str">
        <f t="shared" si="19"/>
        <v>2004MnonMaori</v>
      </c>
      <c r="B657" s="7">
        <v>2004</v>
      </c>
      <c r="C657" s="7"/>
      <c r="D657" s="7" t="s">
        <v>75</v>
      </c>
      <c r="E657" s="7" t="s">
        <v>74</v>
      </c>
    </row>
    <row r="658" spans="1:5" x14ac:dyDescent="0.25">
      <c r="A658" t="str">
        <f t="shared" si="19"/>
        <v>2005MnonMaori</v>
      </c>
      <c r="B658" s="7">
        <v>2005</v>
      </c>
      <c r="C658" s="7"/>
      <c r="D658" s="7" t="s">
        <v>75</v>
      </c>
      <c r="E658" s="7" t="s">
        <v>74</v>
      </c>
    </row>
    <row r="659" spans="1:5" x14ac:dyDescent="0.25">
      <c r="A659" t="str">
        <f t="shared" si="19"/>
        <v>2006MnonMaori</v>
      </c>
      <c r="B659" s="7">
        <v>2006</v>
      </c>
      <c r="C659" s="7"/>
      <c r="D659" s="7" t="s">
        <v>75</v>
      </c>
      <c r="E659" s="7" t="s">
        <v>74</v>
      </c>
    </row>
    <row r="660" spans="1:5" x14ac:dyDescent="0.25">
      <c r="A660" t="str">
        <f t="shared" si="19"/>
        <v>2007MnonMaori</v>
      </c>
      <c r="B660" s="7">
        <v>2007</v>
      </c>
      <c r="C660" s="7"/>
      <c r="D660" s="7" t="s">
        <v>75</v>
      </c>
      <c r="E660" s="7" t="s">
        <v>74</v>
      </c>
    </row>
    <row r="661" spans="1:5" x14ac:dyDescent="0.25">
      <c r="A661" t="str">
        <f t="shared" si="19"/>
        <v>2008MnonMaori</v>
      </c>
      <c r="B661" s="7">
        <v>2008</v>
      </c>
      <c r="C661" s="7"/>
      <c r="D661" s="7" t="s">
        <v>75</v>
      </c>
      <c r="E661" s="7" t="s">
        <v>74</v>
      </c>
    </row>
    <row r="662" spans="1:5" x14ac:dyDescent="0.25">
      <c r="A662" t="str">
        <f t="shared" si="19"/>
        <v>2009MnonMaori</v>
      </c>
      <c r="B662" s="7">
        <v>2009</v>
      </c>
      <c r="C662" s="7"/>
      <c r="D662" s="7" t="s">
        <v>75</v>
      </c>
      <c r="E662" s="7" t="s">
        <v>74</v>
      </c>
    </row>
    <row r="663" spans="1:5" x14ac:dyDescent="0.25">
      <c r="A663" t="str">
        <f t="shared" si="19"/>
        <v>2010MnonMaori</v>
      </c>
      <c r="B663" s="7">
        <v>2010</v>
      </c>
      <c r="C663" s="7"/>
      <c r="D663" s="7" t="s">
        <v>75</v>
      </c>
      <c r="E663" s="7" t="s">
        <v>74</v>
      </c>
    </row>
    <row r="664" spans="1:5" x14ac:dyDescent="0.25">
      <c r="A664" t="str">
        <f t="shared" si="19"/>
        <v>2011MnonMaori</v>
      </c>
      <c r="B664" s="7">
        <v>2011</v>
      </c>
      <c r="C664" s="7"/>
      <c r="D664" s="7" t="s">
        <v>75</v>
      </c>
      <c r="E664" s="7" t="s">
        <v>74</v>
      </c>
    </row>
    <row r="665" spans="1:5" x14ac:dyDescent="0.25">
      <c r="A665" t="str">
        <f t="shared" si="19"/>
        <v>2012MnonMaori</v>
      </c>
      <c r="B665" s="7">
        <v>2012</v>
      </c>
      <c r="C665" s="7"/>
      <c r="D665" s="7" t="s">
        <v>75</v>
      </c>
      <c r="E665" s="7" t="s">
        <v>74</v>
      </c>
    </row>
    <row r="666" spans="1:5" x14ac:dyDescent="0.25">
      <c r="A666" t="str">
        <f t="shared" si="19"/>
        <v>2013MnonMaori</v>
      </c>
      <c r="B666" s="7">
        <v>2013</v>
      </c>
      <c r="C666" s="7"/>
      <c r="D666" s="7" t="s">
        <v>75</v>
      </c>
      <c r="E666" s="7" t="s">
        <v>74</v>
      </c>
    </row>
    <row r="667" spans="1:5" x14ac:dyDescent="0.25">
      <c r="A667" t="str">
        <f t="shared" si="19"/>
        <v>2014MnonMaori</v>
      </c>
      <c r="B667" s="7">
        <v>2014</v>
      </c>
      <c r="C667" s="7"/>
      <c r="D667" s="7" t="s">
        <v>75</v>
      </c>
      <c r="E667" s="7" t="s">
        <v>74</v>
      </c>
    </row>
  </sheetData>
  <sortState xmlns:xlrd2="http://schemas.microsoft.com/office/spreadsheetml/2017/richdata2" ref="A2:K1219">
    <sortCondition ref="C2:C1219"/>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1"/>
  <sheetViews>
    <sheetView workbookViewId="0">
      <selection activeCell="A98" sqref="A98:XFD100"/>
    </sheetView>
  </sheetViews>
  <sheetFormatPr defaultRowHeight="13.2" x14ac:dyDescent="0.25"/>
  <cols>
    <col min="10" max="10" width="20.6640625" customWidth="1"/>
  </cols>
  <sheetData>
    <row r="1" spans="1:10" x14ac:dyDescent="0.25">
      <c r="A1">
        <v>1</v>
      </c>
      <c r="C1" s="6" t="s">
        <v>137</v>
      </c>
      <c r="J1" s="1"/>
    </row>
    <row r="2" spans="1:10" x14ac:dyDescent="0.25">
      <c r="A2">
        <v>2</v>
      </c>
      <c r="C2" s="1" t="s">
        <v>134</v>
      </c>
      <c r="J2" s="3"/>
    </row>
    <row r="3" spans="1:10" x14ac:dyDescent="0.25">
      <c r="A3">
        <v>3</v>
      </c>
      <c r="C3" s="1"/>
      <c r="J3" s="3"/>
    </row>
    <row r="4" spans="1:10" x14ac:dyDescent="0.25">
      <c r="A4">
        <v>4</v>
      </c>
      <c r="C4" s="1"/>
      <c r="J4" s="2"/>
    </row>
    <row r="5" spans="1:10" x14ac:dyDescent="0.25">
      <c r="A5">
        <v>5</v>
      </c>
      <c r="C5" s="1"/>
      <c r="J5" s="2"/>
    </row>
    <row r="6" spans="1:10" x14ac:dyDescent="0.25">
      <c r="A6">
        <v>6</v>
      </c>
      <c r="C6" s="1"/>
      <c r="J6" s="2"/>
    </row>
    <row r="7" spans="1:10" x14ac:dyDescent="0.25">
      <c r="A7">
        <v>7</v>
      </c>
      <c r="C7" s="1"/>
      <c r="J7" s="2"/>
    </row>
    <row r="8" spans="1:10" x14ac:dyDescent="0.25">
      <c r="A8">
        <v>8</v>
      </c>
      <c r="C8" s="1"/>
      <c r="J8" s="2"/>
    </row>
    <row r="9" spans="1:10" x14ac:dyDescent="0.25">
      <c r="A9">
        <v>9</v>
      </c>
      <c r="C9" s="1"/>
      <c r="J9" s="2"/>
    </row>
    <row r="10" spans="1:10" x14ac:dyDescent="0.25">
      <c r="A10">
        <v>10</v>
      </c>
      <c r="C10" s="6"/>
      <c r="J10" s="2"/>
    </row>
    <row r="11" spans="1:10" x14ac:dyDescent="0.25">
      <c r="A11">
        <v>11</v>
      </c>
      <c r="C11" s="1"/>
    </row>
  </sheetData>
  <sortState xmlns:xlrd2="http://schemas.microsoft.com/office/spreadsheetml/2017/richdata2" ref="A1:C11">
    <sortCondition ref="C1:C11"/>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Notes</vt:lpstr>
      <vt:lpstr>Māori vs Non-Māori</vt:lpstr>
      <vt:lpstr>Māori vs Non-Māori by sex</vt:lpstr>
      <vt:lpstr>Māori_Non-Māori historic data</vt:lpstr>
      <vt:lpstr>ref</vt:lpstr>
      <vt:lpstr>ethnicdata</vt:lpstr>
      <vt:lpstr>'Māori vs Non-Māori'!Print_Area</vt:lpstr>
      <vt:lpstr>'Māori vs Non-Māori by sex'!Print_Area</vt:lpstr>
      <vt:lpstr>RefCauseofDeath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Perks</dc:creator>
  <cp:lastModifiedBy>Li-Chia Yeh</cp:lastModifiedBy>
  <cp:lastPrinted>2017-10-08T22:45:18Z</cp:lastPrinted>
  <dcterms:created xsi:type="dcterms:W3CDTF">2017-03-05T22:29:50Z</dcterms:created>
  <dcterms:modified xsi:type="dcterms:W3CDTF">2019-08-06T21:30:04Z</dcterms:modified>
</cp:coreProperties>
</file>