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trlProps/ctrlProp2.xml" ContentType="application/vnd.ms-excel.controlproperties+xml"/>
  <Override PartName="/xl/charts/chart3.xml" ContentType="application/vnd.openxmlformats-officedocument.drawingml.chart+xml"/>
  <Override PartName="/xl/theme/themeOverride2.xml" ContentType="application/vnd.openxmlformats-officedocument.themeOverride+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H:\Maori Health\MHR\WAI 2575 Trend analysis project\05.Publication\MoH website\Publications on MoH website\Output 10 Diabetes\"/>
    </mc:Choice>
  </mc:AlternateContent>
  <xr:revisionPtr revIDLastSave="0" documentId="13_ncr:1_{CAFC698C-AE7A-468A-8087-E957E40148D1}" xr6:coauthVersionLast="41" xr6:coauthVersionMax="41" xr10:uidLastSave="{00000000-0000-0000-0000-000000000000}"/>
  <bookViews>
    <workbookView xWindow="-108" yWindow="-108" windowWidth="20376" windowHeight="12240" activeTab="2" xr2:uid="{00000000-000D-0000-FFFF-FFFF00000000}"/>
  </bookViews>
  <sheets>
    <sheet name="Notes" sheetId="17" r:id="rId1"/>
    <sheet name="Māori vs Non-Māori Non-Pacific" sheetId="13" r:id="rId2"/>
    <sheet name="Māori vs NMNP by sex" sheetId="16" r:id="rId3"/>
    <sheet name="Māori_Non-Māori historic data" sheetId="11" state="hidden" r:id="rId4"/>
    <sheet name="ref" sheetId="4" state="hidden" r:id="rId5"/>
  </sheets>
  <externalReferences>
    <externalReference r:id="rId6"/>
  </externalReferences>
  <definedNames>
    <definedName name="_xlnm._FilterDatabase" localSheetId="3" hidden="1">'Māori_Non-Māori historic data'!$A$1:$K$265</definedName>
    <definedName name="abc">[1]DataAnnualUpdate!$L:$R</definedName>
    <definedName name="ethnicdata">'Māori_Non-Māori historic data'!$A:$K</definedName>
    <definedName name="joinhistrefresh">#REF!</definedName>
    <definedName name="_xlnm.Print_Area" localSheetId="2">'Māori vs NMNP by sex'!$A$1:$AC$54</definedName>
    <definedName name="_xlnm.Print_Area" localSheetId="1">'Māori vs Non-Māori Non-Pacific'!$A$1:$AC$52</definedName>
    <definedName name="RefCauseofDeath">ref!$A:$C</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331" i="11" l="1"/>
  <c r="A330" i="11"/>
  <c r="A329" i="11"/>
  <c r="A328" i="11"/>
  <c r="A327" i="11"/>
  <c r="A326" i="11"/>
  <c r="A325" i="11"/>
  <c r="A324" i="11"/>
  <c r="A323" i="11"/>
  <c r="A322" i="11"/>
  <c r="A321" i="11"/>
  <c r="A320" i="11"/>
  <c r="A319" i="11"/>
  <c r="A318" i="11"/>
  <c r="A317" i="11"/>
  <c r="A316" i="11"/>
  <c r="A315" i="11"/>
  <c r="A314" i="11"/>
  <c r="A313" i="11"/>
  <c r="A312" i="11"/>
  <c r="A311" i="11"/>
  <c r="A310" i="11"/>
  <c r="A309" i="11"/>
  <c r="A308" i="11"/>
  <c r="A307" i="11"/>
  <c r="A306" i="11"/>
  <c r="A305" i="11"/>
  <c r="A304" i="11"/>
  <c r="A303" i="11"/>
  <c r="A302" i="11"/>
  <c r="A301" i="11"/>
  <c r="A300" i="11"/>
  <c r="A299" i="11"/>
  <c r="A298" i="11"/>
  <c r="A297" i="11"/>
  <c r="A296" i="11"/>
  <c r="A295" i="11"/>
  <c r="A294" i="11"/>
  <c r="A293" i="11"/>
  <c r="A292" i="11"/>
  <c r="A291" i="11"/>
  <c r="A290" i="11"/>
  <c r="A289" i="11"/>
  <c r="A288" i="11"/>
  <c r="A287" i="11"/>
  <c r="A286" i="11"/>
  <c r="A285" i="11"/>
  <c r="A284" i="11"/>
  <c r="A283" i="11"/>
  <c r="A282" i="11"/>
  <c r="A281" i="11"/>
  <c r="A280" i="11"/>
  <c r="A279" i="11"/>
  <c r="A278" i="11"/>
  <c r="A277" i="11"/>
  <c r="A276" i="11"/>
  <c r="A275" i="11"/>
  <c r="A274" i="11"/>
  <c r="A273" i="11"/>
  <c r="A272" i="11"/>
  <c r="A271" i="11"/>
  <c r="A270" i="11"/>
  <c r="A269" i="11"/>
  <c r="A268" i="11"/>
  <c r="A267" i="11"/>
  <c r="A266" i="11"/>
  <c r="R39" i="16" l="1"/>
  <c r="C39" i="16"/>
  <c r="Q38" i="13"/>
  <c r="C38" i="13"/>
  <c r="A265" i="11" l="1"/>
  <c r="A264" i="11"/>
  <c r="A263" i="11"/>
  <c r="A262" i="11"/>
  <c r="A261" i="11"/>
  <c r="A260" i="11"/>
  <c r="A259" i="11"/>
  <c r="A258" i="11"/>
  <c r="A257" i="11"/>
  <c r="A256" i="11"/>
  <c r="A255" i="11"/>
  <c r="A254" i="11"/>
  <c r="A253" i="11"/>
  <c r="A252" i="11"/>
  <c r="A251" i="11"/>
  <c r="A250" i="11"/>
  <c r="A249" i="11"/>
  <c r="A248" i="11"/>
  <c r="A247" i="11"/>
  <c r="A246" i="11"/>
  <c r="A245" i="11"/>
  <c r="A244" i="11"/>
  <c r="A243" i="11"/>
  <c r="A242" i="11"/>
  <c r="A241" i="11"/>
  <c r="A240" i="11"/>
  <c r="A239" i="11"/>
  <c r="A238" i="11"/>
  <c r="A237" i="11"/>
  <c r="A236" i="11"/>
  <c r="A235" i="11"/>
  <c r="A234" i="11"/>
  <c r="A233" i="11"/>
  <c r="A232" i="11"/>
  <c r="A231" i="11"/>
  <c r="A230" i="11"/>
  <c r="A229" i="11"/>
  <c r="A228" i="11"/>
  <c r="A227" i="11"/>
  <c r="A226" i="11"/>
  <c r="A225" i="11"/>
  <c r="A224" i="11"/>
  <c r="A223" i="11"/>
  <c r="A222" i="11"/>
  <c r="A221" i="11"/>
  <c r="A220" i="11"/>
  <c r="A219" i="11"/>
  <c r="A218" i="11"/>
  <c r="A217" i="11"/>
  <c r="A216" i="11"/>
  <c r="A215" i="11"/>
  <c r="A214" i="11"/>
  <c r="A213" i="11"/>
  <c r="A212" i="11"/>
  <c r="A211" i="11"/>
  <c r="A210" i="11"/>
  <c r="A209" i="11"/>
  <c r="A208" i="11"/>
  <c r="A207" i="11"/>
  <c r="A206" i="11"/>
  <c r="A205" i="11"/>
  <c r="A204" i="11"/>
  <c r="A203" i="11"/>
  <c r="A202" i="11"/>
  <c r="A201" i="11"/>
  <c r="A200" i="11"/>
  <c r="A68" i="11" l="1"/>
  <c r="A69" i="11"/>
  <c r="A70" i="11"/>
  <c r="A71" i="11"/>
  <c r="A72" i="11"/>
  <c r="A73" i="11"/>
  <c r="A74" i="11"/>
  <c r="A75" i="11"/>
  <c r="A76" i="11"/>
  <c r="A77" i="11"/>
  <c r="A78" i="11"/>
  <c r="A79" i="11"/>
  <c r="A80" i="11"/>
  <c r="A81" i="11"/>
  <c r="A82" i="11"/>
  <c r="A83" i="11"/>
  <c r="A84" i="11"/>
  <c r="A85" i="11"/>
  <c r="A86" i="11"/>
  <c r="A87" i="11"/>
  <c r="A88" i="11"/>
  <c r="A89" i="11"/>
  <c r="A90" i="11"/>
  <c r="A91" i="11"/>
  <c r="A92" i="11"/>
  <c r="A93" i="11"/>
  <c r="A94" i="11"/>
  <c r="A95" i="11"/>
  <c r="A96" i="11"/>
  <c r="A97" i="11"/>
  <c r="A98" i="11"/>
  <c r="A99" i="11"/>
  <c r="A100" i="11"/>
  <c r="A101" i="11"/>
  <c r="A102" i="11"/>
  <c r="A103" i="11"/>
  <c r="A104" i="11"/>
  <c r="A105" i="11"/>
  <c r="A106" i="11"/>
  <c r="A107" i="11"/>
  <c r="A108" i="11"/>
  <c r="A109" i="11"/>
  <c r="A110" i="11"/>
  <c r="A111" i="11"/>
  <c r="A112" i="11"/>
  <c r="A113" i="11"/>
  <c r="A114" i="11"/>
  <c r="A115" i="11"/>
  <c r="A116" i="11"/>
  <c r="A117" i="11"/>
  <c r="A118" i="11"/>
  <c r="A119" i="11"/>
  <c r="A120" i="11"/>
  <c r="A121" i="11"/>
  <c r="A122" i="11"/>
  <c r="A123" i="11"/>
  <c r="A124" i="11"/>
  <c r="A125" i="11"/>
  <c r="A126" i="11"/>
  <c r="A127" i="11"/>
  <c r="A128" i="11"/>
  <c r="A129" i="11"/>
  <c r="A130" i="11"/>
  <c r="A131" i="11"/>
  <c r="A132" i="11"/>
  <c r="A133" i="11"/>
  <c r="A134" i="11"/>
  <c r="A135" i="11"/>
  <c r="A136" i="11"/>
  <c r="A137" i="11"/>
  <c r="A138" i="11"/>
  <c r="A139" i="11"/>
  <c r="A140" i="11"/>
  <c r="A141" i="11"/>
  <c r="A142" i="11"/>
  <c r="A143" i="11"/>
  <c r="A144" i="11"/>
  <c r="A145" i="11"/>
  <c r="A146" i="11"/>
  <c r="A147" i="11"/>
  <c r="A148" i="11"/>
  <c r="A149" i="11"/>
  <c r="A150" i="11"/>
  <c r="A151" i="11"/>
  <c r="A152" i="11"/>
  <c r="A153" i="11"/>
  <c r="A154" i="11"/>
  <c r="A155" i="11"/>
  <c r="A156" i="11"/>
  <c r="A157" i="11"/>
  <c r="A158" i="11"/>
  <c r="A159" i="11"/>
  <c r="A160" i="11"/>
  <c r="A161" i="11"/>
  <c r="A162" i="11"/>
  <c r="A163" i="11"/>
  <c r="A164" i="11"/>
  <c r="A165" i="11"/>
  <c r="A166" i="11"/>
  <c r="A167" i="11"/>
  <c r="A168" i="11"/>
  <c r="A169" i="11"/>
  <c r="A170" i="11"/>
  <c r="A171" i="11"/>
  <c r="A172" i="11"/>
  <c r="A173" i="11"/>
  <c r="A174" i="11"/>
  <c r="A175" i="11"/>
  <c r="A176" i="11"/>
  <c r="A177" i="11"/>
  <c r="A178" i="11"/>
  <c r="A179" i="11"/>
  <c r="A180" i="11"/>
  <c r="A181" i="11"/>
  <c r="A182" i="11"/>
  <c r="A183" i="11"/>
  <c r="A184" i="11"/>
  <c r="A185" i="11"/>
  <c r="A186" i="11"/>
  <c r="A187" i="11"/>
  <c r="A188" i="11"/>
  <c r="A189" i="11"/>
  <c r="A190" i="11"/>
  <c r="A191" i="11"/>
  <c r="A192" i="11"/>
  <c r="A193" i="11"/>
  <c r="A194" i="11"/>
  <c r="A195" i="11"/>
  <c r="A196" i="11"/>
  <c r="A197" i="11"/>
  <c r="A198" i="11"/>
  <c r="A199" i="11"/>
  <c r="A2" i="11"/>
  <c r="A3" i="11"/>
  <c r="A4" i="11"/>
  <c r="A5" i="11"/>
  <c r="A6" i="11"/>
  <c r="A7" i="11"/>
  <c r="A8" i="11"/>
  <c r="A9" i="11"/>
  <c r="A10" i="11"/>
  <c r="A11" i="11"/>
  <c r="A12" i="11"/>
  <c r="A13" i="11"/>
  <c r="A14" i="11"/>
  <c r="A15" i="11"/>
  <c r="A16" i="11"/>
  <c r="A17" i="11"/>
  <c r="A18" i="11"/>
  <c r="A19" i="11"/>
  <c r="A20" i="11"/>
  <c r="A21" i="11"/>
  <c r="A22" i="11"/>
  <c r="A23" i="11"/>
  <c r="A24" i="11"/>
  <c r="A25" i="11"/>
  <c r="A26" i="11"/>
  <c r="A27" i="11"/>
  <c r="A28" i="11"/>
  <c r="A29" i="11"/>
  <c r="A30" i="11"/>
  <c r="A31" i="11"/>
  <c r="A32" i="11"/>
  <c r="A33" i="11"/>
  <c r="A34" i="11"/>
  <c r="A35" i="11"/>
  <c r="A36" i="11"/>
  <c r="A37" i="11"/>
  <c r="A38" i="11"/>
  <c r="A39" i="11"/>
  <c r="A40" i="11"/>
  <c r="A41" i="11"/>
  <c r="A42" i="11"/>
  <c r="A43" i="11"/>
  <c r="A44" i="11"/>
  <c r="A45" i="11"/>
  <c r="A46" i="11"/>
  <c r="A47" i="11"/>
  <c r="A48" i="11"/>
  <c r="A49" i="11"/>
  <c r="A50" i="11"/>
  <c r="A51" i="11"/>
  <c r="A52" i="11"/>
  <c r="A53" i="11"/>
  <c r="A54" i="11"/>
  <c r="A55" i="11"/>
  <c r="A56" i="11"/>
  <c r="A57" i="11"/>
  <c r="A58" i="11"/>
  <c r="A59" i="11"/>
  <c r="A60" i="11"/>
  <c r="A61" i="11"/>
  <c r="A62" i="11"/>
  <c r="A63" i="11"/>
  <c r="A64" i="11"/>
  <c r="A65" i="11"/>
  <c r="A66" i="11"/>
  <c r="A67" i="11"/>
  <c r="BG10" i="13" l="1"/>
  <c r="BG14" i="13" l="1"/>
  <c r="C41" i="13" s="1"/>
  <c r="BG10" i="16"/>
  <c r="BG14" i="16" l="1"/>
  <c r="C42" i="16" s="1"/>
  <c r="BG17" i="13"/>
  <c r="Q65" i="13"/>
  <c r="C65" i="13"/>
  <c r="CA38" i="13"/>
  <c r="BV85" i="16"/>
  <c r="BV61" i="16"/>
  <c r="BV36" i="16"/>
  <c r="BV86" i="16"/>
  <c r="BV82" i="16"/>
  <c r="BV62" i="16"/>
  <c r="BV58" i="16"/>
  <c r="BV37" i="16"/>
  <c r="BV33" i="16"/>
  <c r="BV83" i="16"/>
  <c r="BV59" i="16"/>
  <c r="BV34" i="16"/>
  <c r="BV60" i="16"/>
  <c r="BV35" i="16"/>
  <c r="BV84" i="16"/>
  <c r="CA39" i="13"/>
  <c r="CA35" i="13"/>
  <c r="BG17" i="16" l="1"/>
  <c r="R67" i="16"/>
  <c r="C67" i="16"/>
  <c r="BZ54" i="13"/>
  <c r="CA36" i="13"/>
  <c r="BZ35" i="13"/>
  <c r="CA37" i="13"/>
  <c r="CA40" i="13"/>
  <c r="BZ36" i="13"/>
  <c r="CA52" i="13"/>
  <c r="BZ84" i="16"/>
  <c r="CA82" i="16"/>
  <c r="CA58" i="16"/>
  <c r="CA62" i="16"/>
  <c r="CA86" i="16"/>
  <c r="BZ52" i="13"/>
  <c r="BZ59" i="16"/>
  <c r="BZ82" i="16"/>
  <c r="BZ61" i="16"/>
  <c r="BZ83" i="16"/>
  <c r="CA85" i="16"/>
  <c r="CA60" i="16"/>
  <c r="BZ86" i="16"/>
  <c r="CA61" i="16"/>
  <c r="CA84" i="16"/>
  <c r="CA59" i="16"/>
  <c r="BZ62" i="16"/>
  <c r="BZ85" i="16"/>
  <c r="BZ60" i="16"/>
  <c r="CA54" i="13"/>
  <c r="CA83" i="16"/>
  <c r="BZ58" i="16"/>
  <c r="CA53" i="13"/>
  <c r="BZ53" i="13"/>
  <c r="BZ40" i="13"/>
  <c r="BZ37" i="13"/>
  <c r="BZ39" i="13"/>
  <c r="BZ38" i="13"/>
  <c r="BG29" i="16" l="1"/>
  <c r="BI83" i="16" l="1"/>
  <c r="BI85" i="16"/>
  <c r="BI87" i="16"/>
  <c r="BI89" i="16"/>
  <c r="BI91" i="16"/>
  <c r="BI93" i="16"/>
  <c r="BI95" i="16"/>
  <c r="BI97" i="16"/>
  <c r="BI99" i="16"/>
  <c r="BI101" i="16"/>
  <c r="BI103" i="16"/>
  <c r="BI105" i="16"/>
  <c r="BI59" i="16"/>
  <c r="BI61" i="16"/>
  <c r="BI63" i="16"/>
  <c r="BI65" i="16"/>
  <c r="BI67" i="16"/>
  <c r="BI69" i="16"/>
  <c r="BI71" i="16"/>
  <c r="BI73" i="16"/>
  <c r="BI75" i="16"/>
  <c r="BI77" i="16"/>
  <c r="BI79" i="16"/>
  <c r="BI81" i="16"/>
  <c r="BI34" i="16"/>
  <c r="BI36" i="16"/>
  <c r="BI38" i="16"/>
  <c r="BI40" i="16"/>
  <c r="BI42" i="16"/>
  <c r="BI44" i="16"/>
  <c r="BI46" i="16"/>
  <c r="BI48" i="16"/>
  <c r="BI50" i="16"/>
  <c r="BI52" i="16"/>
  <c r="BI54" i="16"/>
  <c r="BI56" i="16"/>
  <c r="BV90" i="16"/>
  <c r="BV94" i="16"/>
  <c r="BV98" i="16"/>
  <c r="BV102" i="16"/>
  <c r="BV87" i="16"/>
  <c r="BV67" i="16"/>
  <c r="BV71" i="16"/>
  <c r="BV75" i="16"/>
  <c r="BV79" i="16"/>
  <c r="BV39" i="16"/>
  <c r="BV43" i="16"/>
  <c r="BV47" i="16"/>
  <c r="BV51" i="16"/>
  <c r="BV55" i="16"/>
  <c r="W47" i="16"/>
  <c r="X48" i="16"/>
  <c r="V50" i="16"/>
  <c r="W51" i="16"/>
  <c r="X52" i="16"/>
  <c r="V54" i="16"/>
  <c r="W55" i="16"/>
  <c r="X56" i="16"/>
  <c r="U48" i="16"/>
  <c r="U50" i="16"/>
  <c r="U52" i="16"/>
  <c r="U54" i="16"/>
  <c r="U56" i="16"/>
  <c r="S48" i="16"/>
  <c r="S52" i="16"/>
  <c r="S56" i="16"/>
  <c r="N48" i="16"/>
  <c r="N50" i="16"/>
  <c r="N52" i="16"/>
  <c r="BJ83" i="16"/>
  <c r="BJ85" i="16"/>
  <c r="BJ87" i="16"/>
  <c r="BJ89" i="16"/>
  <c r="BJ91" i="16"/>
  <c r="BJ93" i="16"/>
  <c r="BJ95" i="16"/>
  <c r="BJ97" i="16"/>
  <c r="BJ99" i="16"/>
  <c r="BJ101" i="16"/>
  <c r="BJ103" i="16"/>
  <c r="BJ105" i="16"/>
  <c r="BJ59" i="16"/>
  <c r="BJ61" i="16"/>
  <c r="BJ63" i="16"/>
  <c r="BJ65" i="16"/>
  <c r="BJ67" i="16"/>
  <c r="BJ69" i="16"/>
  <c r="BJ71" i="16"/>
  <c r="BJ73" i="16"/>
  <c r="BJ75" i="16"/>
  <c r="BJ77" i="16"/>
  <c r="BJ79" i="16"/>
  <c r="BJ81" i="16"/>
  <c r="BJ34" i="16"/>
  <c r="BJ36" i="16"/>
  <c r="BJ38" i="16"/>
  <c r="BJ40" i="16"/>
  <c r="BJ42" i="16"/>
  <c r="BJ44" i="16"/>
  <c r="BJ46" i="16"/>
  <c r="BJ48" i="16"/>
  <c r="BJ50" i="16"/>
  <c r="BJ52" i="16"/>
  <c r="BJ54" i="16"/>
  <c r="BJ56" i="16"/>
  <c r="BV91" i="16"/>
  <c r="BV95" i="16"/>
  <c r="BV99" i="16"/>
  <c r="BV103" i="16"/>
  <c r="BV64" i="16"/>
  <c r="BV68" i="16"/>
  <c r="BV72" i="16"/>
  <c r="BV76" i="16"/>
  <c r="BV80" i="16"/>
  <c r="BV40" i="16"/>
  <c r="BV44" i="16"/>
  <c r="BV48" i="16"/>
  <c r="BV52" i="16"/>
  <c r="BV56" i="16"/>
  <c r="X47" i="16"/>
  <c r="V49" i="16"/>
  <c r="W50" i="16"/>
  <c r="X51" i="16"/>
  <c r="V53" i="16"/>
  <c r="W54" i="16"/>
  <c r="X55" i="16"/>
  <c r="V57" i="16"/>
  <c r="T47" i="16"/>
  <c r="T49" i="16"/>
  <c r="T51" i="16"/>
  <c r="T53" i="16"/>
  <c r="T55" i="16"/>
  <c r="T57" i="16"/>
  <c r="S49" i="16"/>
  <c r="S53" i="16"/>
  <c r="S57" i="16"/>
  <c r="O48" i="16"/>
  <c r="O50" i="16"/>
  <c r="BI84" i="16"/>
  <c r="BI86" i="16"/>
  <c r="BI88" i="16"/>
  <c r="BI90" i="16"/>
  <c r="BI92" i="16"/>
  <c r="BI94" i="16"/>
  <c r="BI96" i="16"/>
  <c r="BI98" i="16"/>
  <c r="BI100" i="16"/>
  <c r="BI102" i="16"/>
  <c r="BI104" i="16"/>
  <c r="BJ82" i="16"/>
  <c r="BI60" i="16"/>
  <c r="BI62" i="16"/>
  <c r="BI64" i="16"/>
  <c r="BI66" i="16"/>
  <c r="BI68" i="16"/>
  <c r="BI70" i="16"/>
  <c r="BI72" i="16"/>
  <c r="BI74" i="16"/>
  <c r="BI76" i="16"/>
  <c r="BI78" i="16"/>
  <c r="BI80" i="16"/>
  <c r="BJ58" i="16"/>
  <c r="BI35" i="16"/>
  <c r="BI37" i="16"/>
  <c r="BI39" i="16"/>
  <c r="BI41" i="16"/>
  <c r="BI43" i="16"/>
  <c r="BI45" i="16"/>
  <c r="BI47" i="16"/>
  <c r="BI49" i="16"/>
  <c r="BI51" i="16"/>
  <c r="BI53" i="16"/>
  <c r="BI55" i="16"/>
  <c r="BJ33" i="16"/>
  <c r="BV88" i="16"/>
  <c r="BV92" i="16"/>
  <c r="BV96" i="16"/>
  <c r="BV100" i="16"/>
  <c r="BV104" i="16"/>
  <c r="BV65" i="16"/>
  <c r="BV69" i="16"/>
  <c r="BV73" i="16"/>
  <c r="BV77" i="16"/>
  <c r="BV81" i="16"/>
  <c r="BV41" i="16"/>
  <c r="BV45" i="16"/>
  <c r="BV49" i="16"/>
  <c r="BV53" i="16"/>
  <c r="BV38" i="16"/>
  <c r="CA91" i="16"/>
  <c r="V48" i="16"/>
  <c r="W49" i="16"/>
  <c r="X50" i="16"/>
  <c r="V52" i="16"/>
  <c r="W53" i="16"/>
  <c r="X54" i="16"/>
  <c r="CA99" i="16" s="1"/>
  <c r="V56" i="16"/>
  <c r="W57" i="16"/>
  <c r="CA103" i="16"/>
  <c r="U47" i="16"/>
  <c r="U49" i="16"/>
  <c r="U51" i="16"/>
  <c r="U53" i="16"/>
  <c r="U55" i="16"/>
  <c r="U57" i="16"/>
  <c r="S50" i="16"/>
  <c r="S54" i="16"/>
  <c r="N47" i="16"/>
  <c r="N49" i="16"/>
  <c r="BJ84" i="16"/>
  <c r="BJ92" i="16"/>
  <c r="BJ100" i="16"/>
  <c r="BJ60" i="16"/>
  <c r="BJ68" i="16"/>
  <c r="BJ76" i="16"/>
  <c r="BJ35" i="16"/>
  <c r="BJ43" i="16"/>
  <c r="BJ51" i="16"/>
  <c r="BV89" i="16"/>
  <c r="BV105" i="16"/>
  <c r="BV78" i="16"/>
  <c r="BV50" i="16"/>
  <c r="CA90" i="16"/>
  <c r="V51" i="16"/>
  <c r="BZ96" i="16" s="1"/>
  <c r="W56" i="16"/>
  <c r="T50" i="16"/>
  <c r="S51" i="16"/>
  <c r="O51" i="16"/>
  <c r="N54" i="16"/>
  <c r="N56" i="16"/>
  <c r="M47" i="16"/>
  <c r="M51" i="16"/>
  <c r="M55" i="16"/>
  <c r="K48" i="16"/>
  <c r="K50" i="16"/>
  <c r="K52" i="16"/>
  <c r="K54" i="16"/>
  <c r="K56" i="16"/>
  <c r="J50" i="16"/>
  <c r="BP71" i="16" s="1"/>
  <c r="J54" i="16"/>
  <c r="I48" i="16"/>
  <c r="I52" i="16"/>
  <c r="I56" i="16"/>
  <c r="H49" i="16"/>
  <c r="H53" i="16"/>
  <c r="H57" i="16"/>
  <c r="G49" i="16"/>
  <c r="G53" i="16"/>
  <c r="G57" i="16"/>
  <c r="F47" i="16"/>
  <c r="F51" i="16"/>
  <c r="F55" i="16"/>
  <c r="E48" i="16"/>
  <c r="E52" i="16"/>
  <c r="E56" i="16"/>
  <c r="D48" i="16"/>
  <c r="D52" i="16"/>
  <c r="D56" i="16"/>
  <c r="BJ90" i="16"/>
  <c r="BJ98" i="16"/>
  <c r="BI82" i="16"/>
  <c r="BJ66" i="16"/>
  <c r="BJ74" i="16"/>
  <c r="BI58" i="16"/>
  <c r="BJ41" i="16"/>
  <c r="BJ49" i="16"/>
  <c r="BI33" i="16"/>
  <c r="BV101" i="16"/>
  <c r="BV74" i="16"/>
  <c r="BV46" i="16"/>
  <c r="X49" i="16"/>
  <c r="V55" i="16"/>
  <c r="T48" i="16"/>
  <c r="T56" i="16"/>
  <c r="S47" i="16"/>
  <c r="N51" i="16"/>
  <c r="O53" i="16"/>
  <c r="O55" i="16"/>
  <c r="O57" i="16"/>
  <c r="BQ104" i="16"/>
  <c r="M50" i="16"/>
  <c r="M54" i="16"/>
  <c r="L47" i="16"/>
  <c r="L49" i="16"/>
  <c r="L51" i="16"/>
  <c r="L53" i="16"/>
  <c r="L55" i="16"/>
  <c r="L57" i="16"/>
  <c r="J49" i="16"/>
  <c r="J53" i="16"/>
  <c r="J57" i="16"/>
  <c r="I47" i="16"/>
  <c r="I51" i="16"/>
  <c r="I55" i="16"/>
  <c r="H48" i="16"/>
  <c r="H52" i="16"/>
  <c r="H56" i="16"/>
  <c r="G48" i="16"/>
  <c r="G52" i="16"/>
  <c r="G56" i="16"/>
  <c r="F50" i="16"/>
  <c r="F54" i="16"/>
  <c r="E47" i="16"/>
  <c r="E51" i="16"/>
  <c r="E55" i="16"/>
  <c r="D47" i="16"/>
  <c r="D51" i="16"/>
  <c r="D55" i="16"/>
  <c r="BJ86" i="16"/>
  <c r="BJ94" i="16"/>
  <c r="BJ102" i="16"/>
  <c r="BJ62" i="16"/>
  <c r="BJ70" i="16"/>
  <c r="BJ78" i="16"/>
  <c r="BJ37" i="16"/>
  <c r="BJ45" i="16"/>
  <c r="BJ53" i="16"/>
  <c r="BV93" i="16"/>
  <c r="BV66" i="16"/>
  <c r="BV63" i="16"/>
  <c r="BV54" i="16"/>
  <c r="V47" i="16"/>
  <c r="W52" i="16"/>
  <c r="X57" i="16"/>
  <c r="T52" i="16"/>
  <c r="S55" i="16"/>
  <c r="O47" i="16"/>
  <c r="BQ92" i="16" s="1"/>
  <c r="O52" i="16"/>
  <c r="O54" i="16"/>
  <c r="O56" i="16"/>
  <c r="BQ103" i="16"/>
  <c r="BQ89" i="16"/>
  <c r="M48" i="16"/>
  <c r="M52" i="16"/>
  <c r="M56" i="16"/>
  <c r="L48" i="16"/>
  <c r="L50" i="16"/>
  <c r="L52" i="16"/>
  <c r="L54" i="16"/>
  <c r="L56" i="16"/>
  <c r="J47" i="16"/>
  <c r="J51" i="16"/>
  <c r="J55" i="16"/>
  <c r="I49" i="16"/>
  <c r="I53" i="16"/>
  <c r="I57" i="16"/>
  <c r="H50" i="16"/>
  <c r="H54" i="16"/>
  <c r="G50" i="16"/>
  <c r="G54" i="16"/>
  <c r="F48" i="16"/>
  <c r="F52" i="16"/>
  <c r="F56" i="16"/>
  <c r="E49" i="16"/>
  <c r="E53" i="16"/>
  <c r="E57" i="16"/>
  <c r="D49" i="16"/>
  <c r="D53" i="16"/>
  <c r="D57" i="16"/>
  <c r="BJ88" i="16"/>
  <c r="BJ96" i="16"/>
  <c r="BJ104" i="16"/>
  <c r="BJ64" i="16"/>
  <c r="BJ72" i="16"/>
  <c r="BJ80" i="16"/>
  <c r="BJ39" i="16"/>
  <c r="BJ47" i="16"/>
  <c r="BJ55" i="16"/>
  <c r="BV97" i="16"/>
  <c r="BV70" i="16"/>
  <c r="BV42" i="16"/>
  <c r="BZ88" i="16"/>
  <c r="W48" i="16"/>
  <c r="X53" i="16"/>
  <c r="T54" i="16"/>
  <c r="BZ64" i="16"/>
  <c r="BZ80" i="16"/>
  <c r="O49" i="16"/>
  <c r="N53" i="16"/>
  <c r="N55" i="16"/>
  <c r="N57" i="16"/>
  <c r="M49" i="16"/>
  <c r="M53" i="16"/>
  <c r="M57" i="16"/>
  <c r="K47" i="16"/>
  <c r="BP68" i="16" s="1"/>
  <c r="K49" i="16"/>
  <c r="K51" i="16"/>
  <c r="K53" i="16"/>
  <c r="K55" i="16"/>
  <c r="K57" i="16"/>
  <c r="J48" i="16"/>
  <c r="J52" i="16"/>
  <c r="J56" i="16"/>
  <c r="I50" i="16"/>
  <c r="I54" i="16"/>
  <c r="H47" i="16"/>
  <c r="H51" i="16"/>
  <c r="H55" i="16"/>
  <c r="G47" i="16"/>
  <c r="G51" i="16"/>
  <c r="G55" i="16"/>
  <c r="BN104" i="16"/>
  <c r="F49" i="16"/>
  <c r="F53" i="16"/>
  <c r="F57" i="16"/>
  <c r="E50" i="16"/>
  <c r="E54" i="16"/>
  <c r="D50" i="16"/>
  <c r="D54" i="16"/>
  <c r="BN79" i="16"/>
  <c r="BP60" i="16"/>
  <c r="BQ60" i="16"/>
  <c r="BM60" i="16"/>
  <c r="BN60" i="16"/>
  <c r="BM61" i="16"/>
  <c r="BN61" i="16"/>
  <c r="BP83" i="16"/>
  <c r="BQ83" i="16"/>
  <c r="BP84" i="16"/>
  <c r="BQ84" i="16"/>
  <c r="BM82" i="16"/>
  <c r="BN82" i="16"/>
  <c r="BM58" i="16"/>
  <c r="BN58" i="16"/>
  <c r="BM62" i="16"/>
  <c r="BN62" i="16"/>
  <c r="BM59" i="16"/>
  <c r="BN59" i="16"/>
  <c r="BM85" i="16"/>
  <c r="BN85" i="16"/>
  <c r="BP62" i="16"/>
  <c r="BQ62" i="16"/>
  <c r="BP82" i="16"/>
  <c r="BQ82" i="16"/>
  <c r="BM83" i="16"/>
  <c r="BN83" i="16"/>
  <c r="BP59" i="16"/>
  <c r="BQ59" i="16"/>
  <c r="BP58" i="16"/>
  <c r="BQ58" i="16"/>
  <c r="BM84" i="16"/>
  <c r="BN84" i="16"/>
  <c r="BP86" i="16"/>
  <c r="BQ86" i="16"/>
  <c r="BP85" i="16"/>
  <c r="BQ85" i="16"/>
  <c r="BM86" i="16"/>
  <c r="BN86" i="16"/>
  <c r="BP61" i="16"/>
  <c r="BQ61" i="16"/>
  <c r="BP93" i="16" l="1"/>
  <c r="CA70" i="16"/>
  <c r="CA102" i="16"/>
  <c r="BZ92" i="16"/>
  <c r="BN75" i="16"/>
  <c r="BN71" i="16"/>
  <c r="BP78" i="16"/>
  <c r="BQ102" i="16"/>
  <c r="BP94" i="16"/>
  <c r="BP99" i="16"/>
  <c r="BN92" i="16"/>
  <c r="BZ68" i="16"/>
  <c r="CA98" i="16"/>
  <c r="CA78" i="16"/>
  <c r="BZ70" i="16"/>
  <c r="BQ91" i="16"/>
  <c r="BP66" i="16"/>
  <c r="BM94" i="16"/>
  <c r="BP105" i="16"/>
  <c r="BP87" i="16"/>
  <c r="BM67" i="16"/>
  <c r="BM100" i="16"/>
  <c r="BQ69" i="16"/>
  <c r="BQ87" i="16"/>
  <c r="BP98" i="16"/>
  <c r="BN77" i="16"/>
  <c r="BN94" i="16"/>
  <c r="BQ72" i="16"/>
  <c r="BQ79" i="16"/>
  <c r="BM76" i="16"/>
  <c r="BM93" i="16"/>
  <c r="BP63" i="16"/>
  <c r="BP95" i="16"/>
  <c r="BM81" i="16"/>
  <c r="BM65" i="16"/>
  <c r="BM98" i="16"/>
  <c r="BN105" i="16"/>
  <c r="BN89" i="16"/>
  <c r="BP67" i="16"/>
  <c r="BQ100" i="16"/>
  <c r="BQ96" i="16"/>
  <c r="CA77" i="16"/>
  <c r="BZ104" i="16"/>
  <c r="CA94" i="16"/>
  <c r="CA66" i="16"/>
  <c r="BP91" i="16"/>
  <c r="BZ76" i="16"/>
  <c r="BN96" i="16"/>
  <c r="CA95" i="16"/>
  <c r="BN66" i="16"/>
  <c r="BQ63" i="16"/>
  <c r="BP74" i="16"/>
  <c r="BQ64" i="16"/>
  <c r="BN68" i="16"/>
  <c r="BP103" i="16"/>
  <c r="BN73" i="16"/>
  <c r="BP101" i="16"/>
  <c r="BP96" i="16"/>
  <c r="BP88" i="16"/>
  <c r="BP81" i="16"/>
  <c r="BP65" i="16"/>
  <c r="BP73" i="16"/>
  <c r="BM96" i="16"/>
  <c r="BP77" i="16"/>
  <c r="BM99" i="16"/>
  <c r="BQ97" i="16"/>
  <c r="BM72" i="16"/>
  <c r="BM101" i="16"/>
  <c r="BM105" i="16"/>
  <c r="BM89" i="16"/>
  <c r="BQ98" i="16"/>
  <c r="BM77" i="16"/>
  <c r="BP75" i="16"/>
  <c r="BP90" i="16"/>
  <c r="BP100" i="16"/>
  <c r="BN90" i="16"/>
  <c r="CA63" i="16"/>
  <c r="BP70" i="16"/>
  <c r="BQ70" i="16"/>
  <c r="BP97" i="16"/>
  <c r="BQ78" i="16"/>
  <c r="BQ75" i="16"/>
  <c r="BN101" i="16"/>
  <c r="BQ77" i="16"/>
  <c r="BN78" i="16"/>
  <c r="BN95" i="16"/>
  <c r="BP80" i="16"/>
  <c r="BP64" i="16"/>
  <c r="BN80" i="16"/>
  <c r="BN64" i="16"/>
  <c r="BN97" i="16"/>
  <c r="BQ68" i="16"/>
  <c r="BZ72" i="16"/>
  <c r="CA74" i="16"/>
  <c r="BQ67" i="16"/>
  <c r="BM68" i="16"/>
  <c r="BM73" i="16"/>
  <c r="BM90" i="16"/>
  <c r="BM66" i="16"/>
  <c r="BP76" i="16"/>
  <c r="BQ81" i="16"/>
  <c r="BQ65" i="16"/>
  <c r="BQ101" i="16"/>
  <c r="BP79" i="16"/>
  <c r="BP89" i="16"/>
  <c r="BM63" i="16"/>
  <c r="BQ94" i="16"/>
  <c r="BP72" i="16"/>
  <c r="BN98" i="16"/>
  <c r="BM64" i="16"/>
  <c r="BM97" i="16"/>
  <c r="BQ76" i="16"/>
  <c r="BM69" i="16"/>
  <c r="BN102" i="16"/>
  <c r="BP104" i="16"/>
  <c r="BP92" i="16"/>
  <c r="BM70" i="16"/>
  <c r="BM103" i="16"/>
  <c r="BQ74" i="16"/>
  <c r="BN72" i="16"/>
  <c r="BN69" i="16"/>
  <c r="BN88" i="16"/>
  <c r="BM79" i="16"/>
  <c r="BN63" i="16"/>
  <c r="BN99" i="16"/>
  <c r="BM78" i="16"/>
  <c r="BM95" i="16"/>
  <c r="BQ80" i="16"/>
  <c r="BQ90" i="16"/>
  <c r="BN74" i="16"/>
  <c r="BM104" i="16"/>
  <c r="BK33" i="16"/>
  <c r="BM74" i="16"/>
  <c r="BM87" i="16"/>
  <c r="BQ71" i="16"/>
  <c r="BK34" i="16"/>
  <c r="BN76" i="16"/>
  <c r="BM80" i="16"/>
  <c r="BQ66" i="16"/>
  <c r="BQ88" i="16"/>
  <c r="BN81" i="16"/>
  <c r="BM102" i="16"/>
  <c r="BZ101" i="16"/>
  <c r="BQ93" i="16"/>
  <c r="BM71" i="16"/>
  <c r="BM88" i="16"/>
  <c r="BN91" i="16"/>
  <c r="BM91" i="16"/>
  <c r="BQ99" i="16"/>
  <c r="BQ73" i="16"/>
  <c r="BM92" i="16"/>
  <c r="BZ74" i="16"/>
  <c r="BN93" i="16"/>
  <c r="BQ105" i="16"/>
  <c r="BM75" i="16"/>
  <c r="BZ100" i="16"/>
  <c r="BZ66" i="16"/>
  <c r="BQ95" i="16"/>
  <c r="BN65" i="16"/>
  <c r="BP102" i="16"/>
  <c r="BP69" i="16"/>
  <c r="BZ71" i="16"/>
  <c r="CA87" i="16"/>
  <c r="CA100" i="16"/>
  <c r="BZ90" i="16"/>
  <c r="BZ69" i="16"/>
  <c r="CA69" i="16"/>
  <c r="CA105" i="16"/>
  <c r="BZ95" i="16"/>
  <c r="CA89" i="16"/>
  <c r="BN100" i="16"/>
  <c r="BN87" i="16"/>
  <c r="BN70" i="16"/>
  <c r="BN103" i="16"/>
  <c r="BN67" i="16"/>
  <c r="BZ87" i="16"/>
  <c r="BZ67" i="16"/>
  <c r="CA76" i="16"/>
  <c r="CA68" i="16"/>
  <c r="BZ105" i="16"/>
  <c r="BZ89" i="16"/>
  <c r="CA104" i="16"/>
  <c r="BZ94" i="16"/>
  <c r="CA88" i="16"/>
  <c r="BZ81" i="16"/>
  <c r="BZ65" i="16"/>
  <c r="CA75" i="16"/>
  <c r="CA67" i="16"/>
  <c r="BZ99" i="16"/>
  <c r="CA93" i="16"/>
  <c r="BZ79" i="16"/>
  <c r="BZ93" i="16"/>
  <c r="BX34" i="16"/>
  <c r="BX33" i="16"/>
  <c r="BZ78" i="16"/>
  <c r="BZ98" i="16"/>
  <c r="CA92" i="16"/>
  <c r="BZ77" i="16"/>
  <c r="CA81" i="16"/>
  <c r="CA73" i="16"/>
  <c r="CA65" i="16"/>
  <c r="BZ103" i="16"/>
  <c r="CA97" i="16"/>
  <c r="BZ75" i="16"/>
  <c r="CA80" i="16"/>
  <c r="CA72" i="16"/>
  <c r="CA64" i="16"/>
  <c r="BZ97" i="16"/>
  <c r="BZ102" i="16"/>
  <c r="CA96" i="16"/>
  <c r="BZ73" i="16"/>
  <c r="CA79" i="16"/>
  <c r="CA71" i="16"/>
  <c r="BZ63" i="16"/>
  <c r="CA101" i="16"/>
  <c r="BZ91" i="16"/>
  <c r="BG29" i="13"/>
  <c r="BV82" i="13" l="1"/>
  <c r="BV86" i="13"/>
  <c r="BV90" i="13"/>
  <c r="BV94" i="13"/>
  <c r="BV98" i="13"/>
  <c r="BV102" i="13"/>
  <c r="BV57" i="13"/>
  <c r="BV61" i="13"/>
  <c r="BV65" i="13"/>
  <c r="BV69" i="13"/>
  <c r="BV73" i="13"/>
  <c r="BV77" i="13"/>
  <c r="BV54" i="13"/>
  <c r="BV39" i="13"/>
  <c r="BV43" i="13"/>
  <c r="BV47" i="13"/>
  <c r="BV51" i="13"/>
  <c r="R46" i="13"/>
  <c r="S47" i="13"/>
  <c r="T48" i="13"/>
  <c r="R50" i="13"/>
  <c r="S51" i="13"/>
  <c r="T52" i="13"/>
  <c r="R54" i="13"/>
  <c r="S55" i="13"/>
  <c r="R45" i="13"/>
  <c r="I47" i="13"/>
  <c r="I49" i="13"/>
  <c r="I51" i="13"/>
  <c r="I53" i="13"/>
  <c r="I55" i="13"/>
  <c r="F46" i="13"/>
  <c r="F48" i="13"/>
  <c r="F50" i="13"/>
  <c r="F52" i="13"/>
  <c r="F54" i="13"/>
  <c r="E45" i="13"/>
  <c r="F45" i="13"/>
  <c r="BV83" i="13"/>
  <c r="BV87" i="13"/>
  <c r="BV91" i="13"/>
  <c r="BV95" i="13"/>
  <c r="BV99" i="13"/>
  <c r="BV103" i="13"/>
  <c r="BV58" i="13"/>
  <c r="BV62" i="13"/>
  <c r="BV66" i="13"/>
  <c r="BV70" i="13"/>
  <c r="BV74" i="13"/>
  <c r="BV78" i="13"/>
  <c r="BV36" i="13"/>
  <c r="BV40" i="13"/>
  <c r="BV44" i="13"/>
  <c r="BV48" i="13"/>
  <c r="BV52" i="13"/>
  <c r="S46" i="13"/>
  <c r="T47" i="13"/>
  <c r="R49" i="13"/>
  <c r="S50" i="13"/>
  <c r="T51" i="13"/>
  <c r="R53" i="13"/>
  <c r="S54" i="13"/>
  <c r="T55" i="13"/>
  <c r="H46" i="13"/>
  <c r="H48" i="13"/>
  <c r="H50" i="13"/>
  <c r="H52" i="13"/>
  <c r="H54" i="13"/>
  <c r="I45" i="13"/>
  <c r="E47" i="13"/>
  <c r="E49" i="13"/>
  <c r="E51" i="13"/>
  <c r="E53" i="13"/>
  <c r="E55" i="13"/>
  <c r="D45" i="13"/>
  <c r="BV85" i="13"/>
  <c r="BV89" i="13"/>
  <c r="BV93" i="13"/>
  <c r="BV97" i="13"/>
  <c r="BV101" i="13"/>
  <c r="BV81" i="13"/>
  <c r="BV60" i="13"/>
  <c r="BV64" i="13"/>
  <c r="BV68" i="13"/>
  <c r="BV72" i="13"/>
  <c r="BV76" i="13"/>
  <c r="BV56" i="13"/>
  <c r="BV38" i="13"/>
  <c r="BV42" i="13"/>
  <c r="BV46" i="13"/>
  <c r="BV50" i="13"/>
  <c r="BV35" i="13"/>
  <c r="R47" i="13"/>
  <c r="S48" i="13"/>
  <c r="T49" i="13"/>
  <c r="R51" i="13"/>
  <c r="BZ47" i="13" s="1"/>
  <c r="S52" i="13"/>
  <c r="T53" i="13"/>
  <c r="R55" i="13"/>
  <c r="S45" i="13"/>
  <c r="H47" i="13"/>
  <c r="H49" i="13"/>
  <c r="H51" i="13"/>
  <c r="H53" i="13"/>
  <c r="H55" i="13"/>
  <c r="E46" i="13"/>
  <c r="E48" i="13"/>
  <c r="E50" i="13"/>
  <c r="E52" i="13"/>
  <c r="E54" i="13"/>
  <c r="BV84" i="13"/>
  <c r="BV88" i="13"/>
  <c r="BV92" i="13"/>
  <c r="BV96" i="13"/>
  <c r="BV100" i="13"/>
  <c r="BV104" i="13"/>
  <c r="BV59" i="13"/>
  <c r="BV63" i="13"/>
  <c r="BV67" i="13"/>
  <c r="BV71" i="13"/>
  <c r="BV75" i="13"/>
  <c r="BV79" i="13"/>
  <c r="BV37" i="13"/>
  <c r="BV41" i="13"/>
  <c r="BV45" i="13"/>
  <c r="BV49" i="13"/>
  <c r="BV53" i="13"/>
  <c r="T46" i="13"/>
  <c r="CA42" i="13" s="1"/>
  <c r="R48" i="13"/>
  <c r="S49" i="13"/>
  <c r="T50" i="13"/>
  <c r="R52" i="13"/>
  <c r="S53" i="13"/>
  <c r="T54" i="13"/>
  <c r="T45" i="13"/>
  <c r="I46" i="13"/>
  <c r="I48" i="13"/>
  <c r="I50" i="13"/>
  <c r="I52" i="13"/>
  <c r="I54" i="13"/>
  <c r="H45" i="13"/>
  <c r="F47" i="13"/>
  <c r="F49" i="13"/>
  <c r="F51" i="13"/>
  <c r="F53" i="13"/>
  <c r="F55" i="13"/>
  <c r="BI83" i="13"/>
  <c r="BI85" i="13"/>
  <c r="BI87" i="13"/>
  <c r="BI89" i="13"/>
  <c r="BI91" i="13"/>
  <c r="BI93" i="13"/>
  <c r="BI95" i="13"/>
  <c r="BI97" i="13"/>
  <c r="BI99" i="13"/>
  <c r="BI101" i="13"/>
  <c r="BI103" i="13"/>
  <c r="BJ81" i="13"/>
  <c r="BI58" i="13"/>
  <c r="BI60" i="13"/>
  <c r="BI62" i="13"/>
  <c r="BI64" i="13"/>
  <c r="BI66" i="13"/>
  <c r="BI68" i="13"/>
  <c r="BI70" i="13"/>
  <c r="BI72" i="13"/>
  <c r="BI74" i="13"/>
  <c r="BI76" i="13"/>
  <c r="BI78" i="13"/>
  <c r="BJ56" i="13"/>
  <c r="BI37" i="13"/>
  <c r="BI39" i="13"/>
  <c r="BI41" i="13"/>
  <c r="BI43" i="13"/>
  <c r="BI45" i="13"/>
  <c r="BI47" i="13"/>
  <c r="BI49" i="13"/>
  <c r="BI51" i="13"/>
  <c r="BI53" i="13"/>
  <c r="BJ35" i="13"/>
  <c r="BI84" i="13"/>
  <c r="BI86" i="13"/>
  <c r="BI92" i="13"/>
  <c r="BI96" i="13"/>
  <c r="BI100" i="13"/>
  <c r="BI104" i="13"/>
  <c r="BI59" i="13"/>
  <c r="BI61" i="13"/>
  <c r="BI65" i="13"/>
  <c r="BI69" i="13"/>
  <c r="BI73" i="13"/>
  <c r="BI77" i="13"/>
  <c r="BI36" i="13"/>
  <c r="BI40" i="13"/>
  <c r="BI44" i="13"/>
  <c r="BI48" i="13"/>
  <c r="BI52" i="13"/>
  <c r="BJ82" i="13"/>
  <c r="BJ84" i="13"/>
  <c r="BJ86" i="13"/>
  <c r="BJ88" i="13"/>
  <c r="BJ90" i="13"/>
  <c r="BJ92" i="13"/>
  <c r="BJ94" i="13"/>
  <c r="BJ96" i="13"/>
  <c r="BJ98" i="13"/>
  <c r="BJ100" i="13"/>
  <c r="BJ102" i="13"/>
  <c r="BJ104" i="13"/>
  <c r="BJ57" i="13"/>
  <c r="BJ59" i="13"/>
  <c r="BJ61" i="13"/>
  <c r="BJ63" i="13"/>
  <c r="BJ65" i="13"/>
  <c r="BJ67" i="13"/>
  <c r="BJ69" i="13"/>
  <c r="BJ71" i="13"/>
  <c r="BJ73" i="13"/>
  <c r="BJ75" i="13"/>
  <c r="BJ77" i="13"/>
  <c r="BJ79" i="13"/>
  <c r="BJ36" i="13"/>
  <c r="BJ38" i="13"/>
  <c r="BJ40" i="13"/>
  <c r="BJ42" i="13"/>
  <c r="BJ44" i="13"/>
  <c r="BJ46" i="13"/>
  <c r="BJ48" i="13"/>
  <c r="BJ83" i="13"/>
  <c r="BJ85" i="13"/>
  <c r="BJ87" i="13"/>
  <c r="BJ89" i="13"/>
  <c r="BJ91" i="13"/>
  <c r="BJ93" i="13"/>
  <c r="BJ95" i="13"/>
  <c r="BJ97" i="13"/>
  <c r="BJ99" i="13"/>
  <c r="BJ101" i="13"/>
  <c r="BJ103" i="13"/>
  <c r="BI81" i="13"/>
  <c r="BJ58" i="13"/>
  <c r="BJ60" i="13"/>
  <c r="BJ62" i="13"/>
  <c r="BJ64" i="13"/>
  <c r="BJ66" i="13"/>
  <c r="BJ68" i="13"/>
  <c r="BJ70" i="13"/>
  <c r="BJ72" i="13"/>
  <c r="BJ74" i="13"/>
  <c r="BJ76" i="13"/>
  <c r="BJ78" i="13"/>
  <c r="BI56" i="13"/>
  <c r="BJ37" i="13"/>
  <c r="BJ39" i="13"/>
  <c r="BJ41" i="13"/>
  <c r="BJ43" i="13"/>
  <c r="BJ45" i="13"/>
  <c r="BJ47" i="13"/>
  <c r="BJ49" i="13"/>
  <c r="BJ51" i="13"/>
  <c r="BJ53" i="13"/>
  <c r="BI35" i="13"/>
  <c r="BI82" i="13"/>
  <c r="BI88" i="13"/>
  <c r="BI90" i="13"/>
  <c r="BI94" i="13"/>
  <c r="BI98" i="13"/>
  <c r="BI102" i="13"/>
  <c r="BI57" i="13"/>
  <c r="BI63" i="13"/>
  <c r="BI67" i="13"/>
  <c r="BI71" i="13"/>
  <c r="BI75" i="13"/>
  <c r="BI79" i="13"/>
  <c r="BI38" i="13"/>
  <c r="BI42" i="13"/>
  <c r="BI46" i="13"/>
  <c r="BI50" i="13"/>
  <c r="BI54" i="13"/>
  <c r="BJ50" i="13"/>
  <c r="BJ52" i="13"/>
  <c r="BJ54" i="13"/>
  <c r="D55" i="13"/>
  <c r="G52" i="13"/>
  <c r="D51" i="13"/>
  <c r="G48" i="13"/>
  <c r="D47" i="13"/>
  <c r="G55" i="13"/>
  <c r="D54" i="13"/>
  <c r="G51" i="13"/>
  <c r="D50" i="13"/>
  <c r="G47" i="13"/>
  <c r="D46" i="13"/>
  <c r="G54" i="13"/>
  <c r="D53" i="13"/>
  <c r="G50" i="13"/>
  <c r="D49" i="13"/>
  <c r="G46" i="13"/>
  <c r="D52" i="13"/>
  <c r="G53" i="13"/>
  <c r="D48" i="13"/>
  <c r="G45" i="13"/>
  <c r="G49" i="13"/>
  <c r="CA46" i="13" l="1"/>
  <c r="BZ51" i="13"/>
  <c r="BZ43" i="13"/>
  <c r="CA41" i="13"/>
  <c r="BZ44" i="13"/>
  <c r="CA45" i="13"/>
  <c r="BZ48" i="13"/>
  <c r="CA49" i="13"/>
  <c r="BZ50" i="13"/>
  <c r="CA44" i="13"/>
  <c r="CA47" i="13"/>
  <c r="CA51" i="13"/>
  <c r="CA48" i="13"/>
  <c r="BX35" i="13"/>
  <c r="BX36" i="13"/>
  <c r="CA50" i="13"/>
  <c r="BZ45" i="13"/>
  <c r="BZ41" i="13"/>
  <c r="BZ42" i="13"/>
  <c r="BZ49" i="13"/>
  <c r="CA43" i="13"/>
  <c r="BZ46" i="13"/>
  <c r="BK36" i="13"/>
  <c r="BK35" i="13"/>
  <c r="BM41" i="13"/>
  <c r="BN41" i="13"/>
  <c r="BM49" i="13"/>
  <c r="BN49" i="13"/>
  <c r="BP35" i="13"/>
  <c r="BQ35" i="13"/>
  <c r="BQ43" i="13"/>
  <c r="BP43" i="13"/>
  <c r="BP51" i="13"/>
  <c r="BQ51" i="13"/>
  <c r="BP40" i="13"/>
  <c r="BQ40" i="13"/>
  <c r="BQ48" i="13"/>
  <c r="BP48" i="13"/>
  <c r="BP45" i="13"/>
  <c r="BQ45" i="13"/>
  <c r="BQ41" i="13"/>
  <c r="BP41" i="13"/>
  <c r="BQ37" i="13"/>
  <c r="BP37" i="13"/>
  <c r="BP42" i="13"/>
  <c r="BQ42" i="13"/>
  <c r="BP50" i="13"/>
  <c r="BQ50" i="13"/>
  <c r="BM38" i="13"/>
  <c r="BN38" i="13"/>
  <c r="BN46" i="13"/>
  <c r="BM46" i="13"/>
  <c r="BM35" i="13"/>
  <c r="BN35" i="13"/>
  <c r="BM43" i="13"/>
  <c r="BN43" i="13"/>
  <c r="BN51" i="13"/>
  <c r="BM51" i="13"/>
  <c r="BN44" i="13"/>
  <c r="BM44" i="13"/>
  <c r="BM48" i="13"/>
  <c r="BN48" i="13"/>
  <c r="BN37" i="13"/>
  <c r="BM37" i="13"/>
  <c r="BM45" i="13"/>
  <c r="BN45" i="13"/>
  <c r="BM53" i="13"/>
  <c r="BN53" i="13"/>
  <c r="BP39" i="13"/>
  <c r="BQ39" i="13"/>
  <c r="BQ47" i="13"/>
  <c r="BP47" i="13"/>
  <c r="BQ36" i="13"/>
  <c r="BP36" i="13"/>
  <c r="BP44" i="13"/>
  <c r="BQ44" i="13"/>
  <c r="BQ52" i="13"/>
  <c r="BP52" i="13"/>
  <c r="BM52" i="13"/>
  <c r="BN52" i="13"/>
  <c r="BN40" i="13"/>
  <c r="BM40" i="13"/>
  <c r="BN36" i="13"/>
  <c r="BM36" i="13"/>
  <c r="BP49" i="13"/>
  <c r="BQ49" i="13"/>
  <c r="BP53" i="13"/>
  <c r="BQ53" i="13"/>
  <c r="BQ38" i="13"/>
  <c r="BP38" i="13"/>
  <c r="BQ46" i="13"/>
  <c r="BP46" i="13"/>
  <c r="BN54" i="13"/>
  <c r="BM54" i="13"/>
  <c r="BM42" i="13"/>
  <c r="BN42" i="13"/>
  <c r="BM50" i="13"/>
  <c r="BN50" i="13"/>
  <c r="BM39" i="13"/>
  <c r="BN39" i="13"/>
  <c r="BN47" i="13"/>
  <c r="BM47" i="13"/>
  <c r="BP54" i="13"/>
  <c r="BQ54" i="13"/>
</calcChain>
</file>

<file path=xl/sharedStrings.xml><?xml version="1.0" encoding="utf-8"?>
<sst xmlns="http://schemas.openxmlformats.org/spreadsheetml/2006/main" count="1312" uniqueCount="136">
  <si>
    <t>year</t>
  </si>
  <si>
    <t>type</t>
  </si>
  <si>
    <t>sex</t>
  </si>
  <si>
    <t>ethmn</t>
  </si>
  <si>
    <t>rate</t>
  </si>
  <si>
    <t>AllSex</t>
  </si>
  <si>
    <t>Male</t>
  </si>
  <si>
    <t>Female</t>
  </si>
  <si>
    <t>Year</t>
  </si>
  <si>
    <t>Maori</t>
  </si>
  <si>
    <t>Combo</t>
  </si>
  <si>
    <t>Māori</t>
  </si>
  <si>
    <t>Non-Māori</t>
  </si>
  <si>
    <t>ghost</t>
  </si>
  <si>
    <t>Māori female</t>
  </si>
  <si>
    <t>Māori male</t>
  </si>
  <si>
    <t>Select an indicator:</t>
  </si>
  <si>
    <t>ASR</t>
  </si>
  <si>
    <t>95% LCI</t>
  </si>
  <si>
    <t>95% UCI</t>
  </si>
  <si>
    <t>Source:</t>
  </si>
  <si>
    <t>Notes:</t>
  </si>
  <si>
    <t>95% LCI = 95% confidence interval lower bound.</t>
  </si>
  <si>
    <t>95% UCI = 95% confidence interval upper bound.</t>
  </si>
  <si>
    <t>ASR = age-standardised rates (per 100), age standardised to the 2001 Census Māori population.</t>
  </si>
  <si>
    <t>Age-standardised percentages (rates per 100)</t>
  </si>
  <si>
    <t>error +ve</t>
  </si>
  <si>
    <t>error -ve</t>
  </si>
  <si>
    <t>ratelci</t>
  </si>
  <si>
    <t>rateuci</t>
  </si>
  <si>
    <t>ratio</t>
  </si>
  <si>
    <t>ratiolci</t>
  </si>
  <si>
    <t>ratiouci</t>
  </si>
  <si>
    <t>RR = age-standardised rate ratios, age standardised to the 2001 Census Māori population.</t>
  </si>
  <si>
    <t>If the confidence interval of the rate ratio does not include the number 1, the ratio is said to be statistically significant.</t>
  </si>
  <si>
    <t>Rate ratio</t>
  </si>
  <si>
    <t>RR</t>
  </si>
  <si>
    <t>Age-standardised rate ratios</t>
  </si>
  <si>
    <t>Reference (1.00)</t>
  </si>
  <si>
    <t>Age-standardised percentages (rates per 100), by sex</t>
  </si>
  <si>
    <t>Age-standardised rate ratios, by sex</t>
  </si>
  <si>
    <t>Methods and data sources</t>
  </si>
  <si>
    <t>Numerators</t>
  </si>
  <si>
    <t>Denominator</t>
  </si>
  <si>
    <t>Ethnicity classification</t>
  </si>
  <si>
    <t>2001 Census total Māori population</t>
  </si>
  <si>
    <t>Weighting</t>
  </si>
  <si>
    <t>0–4</t>
  </si>
  <si>
    <t>5–9</t>
  </si>
  <si>
    <t>10–14</t>
  </si>
  <si>
    <t>15–19</t>
  </si>
  <si>
    <t>20–24</t>
  </si>
  <si>
    <t>25–29</t>
  </si>
  <si>
    <t>30–34</t>
  </si>
  <si>
    <t>35–39</t>
  </si>
  <si>
    <t>40–44</t>
  </si>
  <si>
    <t>45–49</t>
  </si>
  <si>
    <t>50–54</t>
  </si>
  <si>
    <t>55–59</t>
  </si>
  <si>
    <t>60–64</t>
  </si>
  <si>
    <t>65–69</t>
  </si>
  <si>
    <t>70–74</t>
  </si>
  <si>
    <t>75–79</t>
  </si>
  <si>
    <t>80–84</t>
  </si>
  <si>
    <t>85+</t>
  </si>
  <si>
    <t>Confidence intervals</t>
  </si>
  <si>
    <t>Rate ratios</t>
  </si>
  <si>
    <t>F</t>
  </si>
  <si>
    <t>nonMaori</t>
  </si>
  <si>
    <t>M</t>
  </si>
  <si>
    <t>T</t>
  </si>
  <si>
    <t>1996-98</t>
  </si>
  <si>
    <t>1997-99</t>
  </si>
  <si>
    <t>1998-00</t>
  </si>
  <si>
    <t>1999-01</t>
  </si>
  <si>
    <t>2000-02</t>
  </si>
  <si>
    <t>2001-03</t>
  </si>
  <si>
    <t>2002-04</t>
  </si>
  <si>
    <t>2003-05</t>
  </si>
  <si>
    <t>2004-06</t>
  </si>
  <si>
    <t>2005-07</t>
  </si>
  <si>
    <t>2006-08</t>
  </si>
  <si>
    <t>2007-09</t>
  </si>
  <si>
    <t>2008-10</t>
  </si>
  <si>
    <t>2009-11</t>
  </si>
  <si>
    <t>2010-12</t>
  </si>
  <si>
    <t>2011-13</t>
  </si>
  <si>
    <t>2012-14</t>
  </si>
  <si>
    <t>Condition</t>
  </si>
  <si>
    <t>ICD-9-CMA</t>
  </si>
  <si>
    <t>ICD-10-AM</t>
  </si>
  <si>
    <t xml:space="preserve">Unless otherwise stated, all indicators used ethnicity as recorded on the relevant collection. </t>
  </si>
  <si>
    <t>Age-standardised and crude rates</t>
  </si>
  <si>
    <t>Table 2: 2001 Census total Māori population</t>
  </si>
  <si>
    <t>A confidence interval (CI) gives an indication of uncertainty around a single value (such as an age-standardised rate). CIs are calculated with a stated probability; in the case of this Excel tool, 95 percent (ie, each CI in this Excel tool has a 95 percent probability of enclosing the true value).</t>
  </si>
  <si>
    <t>The CI is influenced by the sample size of the group. As the sample size becomes smaller, the CI becomes wider, and there is less certainty about the rate.</t>
  </si>
  <si>
    <t>Age group (years)</t>
  </si>
  <si>
    <t>1991-93</t>
  </si>
  <si>
    <t>1992-94</t>
  </si>
  <si>
    <t>1993-95</t>
  </si>
  <si>
    <t>1994-96</t>
  </si>
  <si>
    <t>1995-97</t>
  </si>
  <si>
    <t>2013-15</t>
  </si>
  <si>
    <t>2014-16</t>
  </si>
  <si>
    <t>Three years of data were aggregated to provide stable rate estimates.</t>
  </si>
  <si>
    <t>Table 1 gives full details of the International Statistical Classification of Diseases and Related Health Problems, Ninth and Tenth Revisions, Australian Modification (ICD-9-CM-A and ICD-10-AM) codes used for data.</t>
  </si>
  <si>
    <t>Table 1: ICD codes used in this Excel tool</t>
  </si>
  <si>
    <t>SNZ’s mid-year (at 30 June) estimated resident population were used as denominator data in the calculation of population rates.</t>
  </si>
  <si>
    <t>Rates were not calculated for counts fewer than five in data.</t>
  </si>
  <si>
    <t>ASR = age-standardised rates (per 100,000), age standardised to the 2001 Census Māori population.</t>
  </si>
  <si>
    <t>If the confidence intervals of two rates do not overlap, the difference in rates is said to be statistically significant.</t>
  </si>
  <si>
    <t>Age-standardised rate ratio, by sex, 1996-2016</t>
  </si>
  <si>
    <t>All indicators presented in this Excel tool compare Māori with non-Māori non-Pacific (NMNP). Prioritised ethnicity classification was used when people identified with more than one ethnic group. A person was classified as Māori if one of their recorded ethnicities as Māori. All ethnicities other than Māori and Pacific were classified as non-Māori non-Pacific, and represent a comparative or reference group. (For example, a person recorded as both Māori and New Zealand European was counted as Māori.) Unknown or missing ethnicity was counted as non-Māori non-Pacific.</t>
  </si>
  <si>
    <t>Age-standardised rates account for differences in population structure, and can be used to compare groups with different age structures, such as Māori and non-Māori non-Pacific. Direct age-standardisation method was used here. Rates were standardised to the 2001 Census Māori population (see Table 2) and expressed as an age standardised rate per 100,000.</t>
  </si>
  <si>
    <t>Standardising to the 2001 Census Māori population provides rates that more closely approximate the crude Māori rates (ie, the actual rates among the Māori population) than could be provided by other standard populations (eg, the World Health Organization (WHO) World Standard Population), while also allowing comparisons with the non-Māori non-Pacific population. Caution should be taken when comparing data in this Excel tool with data in reports that use a different population standard.</t>
  </si>
  <si>
    <t>Age-standardised rate ratios are used in this Excel tool to compare age-standardised rates between Māori and non-Māori non-Pacific. The rate ratio (RR) is equal to the age-standardised Māori rate divided by the age-standardised non-Māori non-Pacific rate. Thus the non-Māori non-Pacific population is used as the reference population. For example, an age-standardised RR of 1.5 means that the rate is 50 percent higher (or 1.5 times as high) in Māori than in non-Māori non-Pacific, after taking into account the different age structures of these two populations.</t>
  </si>
  <si>
    <t>Age-standardised rate ratio 2001–2013</t>
  </si>
  <si>
    <t>Non-Māori Non-Pacific</t>
  </si>
  <si>
    <t>Māori vs non-Māori non-Pacific</t>
  </si>
  <si>
    <t>Māori vs Non-Māori Non-Pacific</t>
  </si>
  <si>
    <t>Māori male vs non-Māori non-Pacific male</t>
  </si>
  <si>
    <t>Māori female vs non-Māori non-Pacific female</t>
  </si>
  <si>
    <t>Non-Māori Non-Pacific male</t>
  </si>
  <si>
    <t>Non-Māori Non-Pacific female</t>
  </si>
  <si>
    <t>Data in this Excel tool were sourced from the National Minimum Data Set (NMDS), Ministry of Health and Statistics New Zealand (SNZ).</t>
  </si>
  <si>
    <t>Diabetes complications - renal failure with concurrent diabetes</t>
  </si>
  <si>
    <t>E10.2, E11.2, E12.2, E13.2, E14.2</t>
  </si>
  <si>
    <t>Diabetes complications - lower limb amputation with concurrent diabetes</t>
  </si>
  <si>
    <t>8410, 8411, 8412, 8413, 8414, 8415, 8416, 8417, 8418, 8419</t>
  </si>
  <si>
    <t>E10-E14 together with 4433800, 4435800, 9055700, 4436100, 4436400, 4436401, 4436101, 4436700, 4437000, 4437300, 5023600, 5203300, 5023602, 4436701, 4436702</t>
  </si>
  <si>
    <t>Renal failure with concurrent diabetes, 15+ years</t>
  </si>
  <si>
    <t>Lower limb amputation with concurrent diabetes, 15+ years</t>
  </si>
  <si>
    <t>Health Status - Diabetes Complications Hospitalisations</t>
  </si>
  <si>
    <t>events</t>
  </si>
  <si>
    <t>National Minimum Data Set (NMDS), Ministry of Health.</t>
  </si>
  <si>
    <t xml:space="preserve">Health Status - Diabetes Complications Hospitalisations, by sex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</si>
</sst>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5" x14ac:knownFonts="1">
    <font>
      <sz val="10"/>
      <color theme="1"/>
      <name val="Arial"/>
      <family val="2"/>
    </font>
    <font>
      <sz val="10"/>
      <color theme="1"/>
      <name val="Arial"/>
      <family val="2"/>
    </font>
    <font>
      <sz val="18"/>
      <color theme="3"/>
      <name val="Calibri Light"/>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b/>
      <sz val="12"/>
      <color theme="1"/>
      <name val="Arial"/>
      <family val="2"/>
    </font>
    <font>
      <sz val="9"/>
      <color theme="1"/>
      <name val="Arial"/>
      <family val="2"/>
    </font>
    <font>
      <b/>
      <sz val="15"/>
      <name val="Arial"/>
      <family val="2"/>
    </font>
    <font>
      <sz val="10"/>
      <name val="Arial"/>
      <family val="2"/>
    </font>
    <font>
      <b/>
      <sz val="10"/>
      <name val="Arial"/>
      <family val="2"/>
    </font>
    <font>
      <sz val="9"/>
      <name val="Arial"/>
      <family val="2"/>
    </font>
    <font>
      <u/>
      <sz val="10"/>
      <color theme="10"/>
      <name val="Arial"/>
      <family val="2"/>
    </font>
    <font>
      <sz val="10"/>
      <name val="Arial Narrow"/>
      <family val="2"/>
    </font>
    <font>
      <b/>
      <sz val="14"/>
      <name val="Arial"/>
      <family val="2"/>
    </font>
    <font>
      <sz val="9"/>
      <color theme="0"/>
      <name val="Arial"/>
      <family val="2"/>
    </font>
    <font>
      <u/>
      <sz val="10"/>
      <color theme="4" tint="-0.249977111117893"/>
      <name val="Arial"/>
      <family val="2"/>
    </font>
    <font>
      <sz val="11"/>
      <color theme="1"/>
      <name val="Georgia"/>
      <family val="1"/>
    </font>
    <font>
      <b/>
      <sz val="11"/>
      <color theme="1"/>
      <name val="Georgia"/>
      <family val="1"/>
    </font>
    <font>
      <b/>
      <sz val="10"/>
      <color theme="1"/>
      <name val="Calibri"/>
      <family val="2"/>
      <scheme val="minor"/>
    </font>
    <font>
      <sz val="10"/>
      <color theme="1"/>
      <name val="Calibri"/>
      <family val="2"/>
      <scheme val="minor"/>
    </font>
    <font>
      <b/>
      <sz val="12"/>
      <name val="Arial"/>
      <family val="2"/>
    </font>
    <font>
      <sz val="8"/>
      <color theme="0"/>
      <name val="Arial"/>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0"/>
        <bgColor indexed="64"/>
      </patternFill>
    </fill>
    <fill>
      <patternFill patternType="solid">
        <fgColor rgb="FFF5F9FD"/>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4" fillId="0" borderId="0" applyNumberFormat="0" applyFill="0" applyBorder="0" applyAlignment="0" applyProtection="0"/>
    <xf numFmtId="0" fontId="25" fillId="0" borderId="0"/>
    <xf numFmtId="0" fontId="25" fillId="0" borderId="0"/>
  </cellStyleXfs>
  <cellXfs count="117">
    <xf numFmtId="0" fontId="0" fillId="0" borderId="0" xfId="0"/>
    <xf numFmtId="0" fontId="16" fillId="0" borderId="0" xfId="0" applyFont="1"/>
    <xf numFmtId="0" fontId="0" fillId="0" borderId="0" xfId="0" applyAlignment="1">
      <alignment horizontal="left"/>
    </xf>
    <xf numFmtId="0" fontId="16" fillId="0" borderId="0" xfId="0" applyFont="1" applyAlignment="1">
      <alignment horizontal="left"/>
    </xf>
    <xf numFmtId="0" fontId="0" fillId="34" borderId="0" xfId="0" applyFill="1"/>
    <xf numFmtId="0" fontId="0" fillId="34" borderId="0" xfId="0" applyFill="1" applyAlignment="1">
      <alignment vertical="top"/>
    </xf>
    <xf numFmtId="49" fontId="16" fillId="0" borderId="0" xfId="0" applyNumberFormat="1" applyFont="1"/>
    <xf numFmtId="49" fontId="0" fillId="0" borderId="0" xfId="0" applyNumberFormat="1"/>
    <xf numFmtId="0" fontId="0" fillId="0" borderId="0" xfId="0" applyNumberFormat="1"/>
    <xf numFmtId="0" fontId="18" fillId="34" borderId="0" xfId="0" applyFont="1" applyFill="1" applyAlignment="1">
      <alignment vertical="top"/>
    </xf>
    <xf numFmtId="0" fontId="0" fillId="34" borderId="0" xfId="0" applyFill="1" applyAlignment="1">
      <alignment horizontal="left" vertical="top"/>
    </xf>
    <xf numFmtId="0" fontId="0" fillId="34" borderId="0" xfId="0" applyFill="1" applyAlignment="1">
      <alignment vertical="top" wrapText="1"/>
    </xf>
    <xf numFmtId="0" fontId="16" fillId="34" borderId="0" xfId="0" applyFont="1" applyFill="1" applyAlignment="1">
      <alignment vertical="top"/>
    </xf>
    <xf numFmtId="0" fontId="0" fillId="34" borderId="0" xfId="0" applyFont="1" applyFill="1" applyAlignment="1">
      <alignment vertical="top"/>
    </xf>
    <xf numFmtId="0" fontId="30" fillId="34" borderId="12" xfId="0" applyFont="1" applyFill="1" applyBorder="1" applyAlignment="1">
      <alignment vertical="top"/>
    </xf>
    <xf numFmtId="0" fontId="30" fillId="34" borderId="12" xfId="0" applyFont="1" applyFill="1" applyBorder="1" applyAlignment="1">
      <alignment horizontal="left" vertical="top"/>
    </xf>
    <xf numFmtId="0" fontId="30" fillId="34" borderId="0" xfId="0" applyFont="1" applyFill="1" applyBorder="1" applyAlignment="1">
      <alignment vertical="top"/>
    </xf>
    <xf numFmtId="0" fontId="29" fillId="34" borderId="12" xfId="0" applyFont="1" applyFill="1" applyBorder="1" applyAlignment="1">
      <alignment vertical="top" wrapText="1"/>
    </xf>
    <xf numFmtId="0" fontId="29" fillId="34" borderId="12" xfId="0" applyFont="1" applyFill="1" applyBorder="1" applyAlignment="1">
      <alignment horizontal="left" vertical="top" wrapText="1"/>
    </xf>
    <xf numFmtId="0" fontId="29" fillId="34" borderId="0" xfId="0" applyFont="1" applyFill="1" applyBorder="1" applyAlignment="1">
      <alignment vertical="top" wrapText="1"/>
    </xf>
    <xf numFmtId="0" fontId="31" fillId="34" borderId="0" xfId="0" applyFont="1" applyFill="1" applyBorder="1"/>
    <xf numFmtId="0" fontId="32" fillId="34" borderId="0" xfId="0" applyFont="1" applyFill="1" applyBorder="1" applyAlignment="1">
      <alignment vertical="top" wrapText="1"/>
    </xf>
    <xf numFmtId="0" fontId="32" fillId="34" borderId="0" xfId="0" quotePrefix="1" applyFont="1" applyFill="1" applyBorder="1" applyAlignment="1">
      <alignment horizontal="left"/>
    </xf>
    <xf numFmtId="0" fontId="32" fillId="34" borderId="0" xfId="0" quotePrefix="1" applyFont="1" applyFill="1" applyBorder="1"/>
    <xf numFmtId="0" fontId="32" fillId="34" borderId="0" xfId="0" applyFont="1" applyFill="1" applyBorder="1"/>
    <xf numFmtId="0" fontId="30" fillId="34" borderId="13" xfId="0" applyFont="1" applyFill="1" applyBorder="1" applyAlignment="1">
      <alignment horizontal="center" vertical="top" wrapText="1"/>
    </xf>
    <xf numFmtId="0" fontId="30" fillId="34" borderId="13" xfId="0" applyFont="1" applyFill="1" applyBorder="1" applyAlignment="1">
      <alignment horizontal="center" vertical="center" wrapText="1"/>
    </xf>
    <xf numFmtId="0" fontId="29" fillId="34" borderId="0" xfId="0" applyFont="1" applyFill="1" applyAlignment="1">
      <alignment vertical="top" wrapText="1"/>
    </xf>
    <xf numFmtId="3" fontId="29" fillId="34" borderId="0" xfId="0" applyNumberFormat="1" applyFont="1" applyFill="1" applyAlignment="1">
      <alignment vertical="top" wrapText="1"/>
    </xf>
    <xf numFmtId="0" fontId="29" fillId="34" borderId="0" xfId="0" applyFont="1" applyFill="1" applyAlignment="1">
      <alignment vertical="center" wrapText="1"/>
    </xf>
    <xf numFmtId="0" fontId="32" fillId="34" borderId="0" xfId="0" applyFont="1" applyFill="1"/>
    <xf numFmtId="0" fontId="29" fillId="34" borderId="11" xfId="0" applyFont="1" applyFill="1" applyBorder="1" applyAlignment="1">
      <alignment vertical="top" wrapText="1"/>
    </xf>
    <xf numFmtId="0" fontId="29" fillId="34" borderId="11" xfId="0" applyFont="1" applyFill="1" applyBorder="1" applyAlignment="1">
      <alignment vertical="center" wrapText="1"/>
    </xf>
    <xf numFmtId="0" fontId="32" fillId="34" borderId="10" xfId="0" applyFont="1" applyFill="1" applyBorder="1"/>
    <xf numFmtId="0" fontId="32" fillId="34" borderId="10" xfId="0" applyFont="1" applyFill="1" applyBorder="1" applyAlignment="1">
      <alignment horizontal="left"/>
    </xf>
    <xf numFmtId="0" fontId="0" fillId="34" borderId="0" xfId="0" applyFont="1" applyFill="1" applyAlignment="1">
      <alignment horizontal="left" vertical="top" wrapText="1"/>
    </xf>
    <xf numFmtId="0" fontId="20" fillId="34" borderId="0" xfId="0" applyFont="1" applyFill="1" applyAlignment="1" applyProtection="1">
      <alignment horizontal="left" vertical="center"/>
      <protection locked="0"/>
    </xf>
    <xf numFmtId="0" fontId="26" fillId="34" borderId="0" xfId="0" applyFont="1" applyFill="1" applyAlignment="1" applyProtection="1">
      <alignment horizontal="left" vertical="center"/>
      <protection locked="0"/>
    </xf>
    <xf numFmtId="0" fontId="0" fillId="34" borderId="0" xfId="0" applyFill="1" applyProtection="1">
      <protection locked="0"/>
    </xf>
    <xf numFmtId="0" fontId="28" fillId="34" borderId="0" xfId="42" applyFont="1" applyFill="1" applyProtection="1">
      <protection locked="0"/>
    </xf>
    <xf numFmtId="0" fontId="21" fillId="34" borderId="0" xfId="0" applyFont="1" applyFill="1" applyProtection="1">
      <protection locked="0"/>
    </xf>
    <xf numFmtId="0" fontId="17" fillId="34" borderId="0" xfId="0" applyFont="1" applyFill="1" applyProtection="1">
      <protection locked="0"/>
    </xf>
    <xf numFmtId="0" fontId="24" fillId="34" borderId="0" xfId="42" applyFill="1" applyProtection="1">
      <protection locked="0"/>
    </xf>
    <xf numFmtId="0" fontId="0" fillId="33" borderId="0" xfId="0" applyFill="1" applyProtection="1">
      <protection locked="0"/>
    </xf>
    <xf numFmtId="0" fontId="16" fillId="33" borderId="0" xfId="0" applyFont="1" applyFill="1" applyProtection="1">
      <protection locked="0"/>
    </xf>
    <xf numFmtId="0" fontId="18" fillId="33" borderId="0" xfId="0" applyFont="1" applyFill="1" applyProtection="1">
      <protection locked="0"/>
    </xf>
    <xf numFmtId="0" fontId="19" fillId="33" borderId="0" xfId="0" applyFont="1" applyFill="1" applyProtection="1">
      <protection locked="0"/>
    </xf>
    <xf numFmtId="0" fontId="34" fillId="34" borderId="0" xfId="0" applyFont="1" applyFill="1" applyProtection="1">
      <protection locked="0"/>
    </xf>
    <xf numFmtId="0" fontId="27" fillId="34" borderId="0" xfId="0" applyFont="1" applyFill="1" applyProtection="1">
      <protection locked="0"/>
    </xf>
    <xf numFmtId="0" fontId="0" fillId="33" borderId="0" xfId="0" applyFill="1" applyAlignment="1" applyProtection="1">
      <alignment vertical="center"/>
      <protection locked="0"/>
    </xf>
    <xf numFmtId="0" fontId="16" fillId="34" borderId="0" xfId="0" applyFont="1" applyFill="1" applyProtection="1">
      <protection locked="0"/>
    </xf>
    <xf numFmtId="0" fontId="22" fillId="34" borderId="0" xfId="0" applyFont="1" applyFill="1" applyProtection="1">
      <protection locked="0"/>
    </xf>
    <xf numFmtId="0" fontId="13" fillId="34" borderId="0" xfId="0" applyFont="1" applyFill="1" applyProtection="1">
      <protection locked="0"/>
    </xf>
    <xf numFmtId="0" fontId="17" fillId="34" borderId="0" xfId="0" applyFont="1" applyFill="1" applyAlignment="1" applyProtection="1">
      <alignment vertical="center"/>
      <protection locked="0"/>
    </xf>
    <xf numFmtId="0" fontId="16" fillId="33" borderId="0" xfId="0" applyFont="1" applyFill="1" applyAlignment="1" applyProtection="1">
      <alignment vertical="center"/>
      <protection locked="0"/>
    </xf>
    <xf numFmtId="0" fontId="0" fillId="34" borderId="0" xfId="0" applyFill="1" applyAlignment="1" applyProtection="1">
      <alignment vertical="center"/>
      <protection locked="0"/>
    </xf>
    <xf numFmtId="0" fontId="21" fillId="34" borderId="0" xfId="0" applyFont="1" applyFill="1" applyAlignment="1" applyProtection="1">
      <alignment vertical="center"/>
      <protection locked="0"/>
    </xf>
    <xf numFmtId="164" fontId="17" fillId="34" borderId="0" xfId="0" applyNumberFormat="1" applyFont="1" applyFill="1" applyAlignment="1" applyProtection="1">
      <alignment vertical="center"/>
      <protection locked="0"/>
    </xf>
    <xf numFmtId="2" fontId="17" fillId="35" borderId="0" xfId="0" applyNumberFormat="1" applyFont="1" applyFill="1" applyAlignment="1" applyProtection="1">
      <alignment horizontal="right"/>
      <protection locked="0"/>
    </xf>
    <xf numFmtId="2" fontId="17" fillId="34" borderId="0" xfId="0" applyNumberFormat="1" applyFont="1" applyFill="1" applyAlignment="1" applyProtection="1">
      <alignment vertical="center"/>
      <protection locked="0"/>
    </xf>
    <xf numFmtId="0" fontId="0" fillId="33" borderId="0" xfId="0" applyFill="1" applyAlignment="1" applyProtection="1">
      <alignment vertical="top"/>
      <protection locked="0"/>
    </xf>
    <xf numFmtId="0" fontId="22" fillId="33" borderId="0" xfId="0" applyFont="1" applyFill="1" applyBorder="1" applyAlignment="1" applyProtection="1">
      <alignment horizontal="right" vertical="top"/>
      <protection locked="0"/>
    </xf>
    <xf numFmtId="0" fontId="16" fillId="33" borderId="0" xfId="0" applyFont="1" applyFill="1" applyAlignment="1" applyProtection="1">
      <alignment horizontal="right" vertical="top"/>
      <protection locked="0"/>
    </xf>
    <xf numFmtId="0" fontId="0" fillId="34" borderId="0" xfId="0" applyFill="1" applyAlignment="1" applyProtection="1">
      <alignment vertical="top"/>
      <protection locked="0"/>
    </xf>
    <xf numFmtId="0" fontId="21" fillId="34" borderId="0" xfId="0" applyFont="1" applyFill="1" applyAlignment="1" applyProtection="1">
      <alignment vertical="top"/>
      <protection locked="0"/>
    </xf>
    <xf numFmtId="0" fontId="17" fillId="34" borderId="0" xfId="0" applyFont="1" applyFill="1" applyAlignment="1" applyProtection="1">
      <alignment vertical="top"/>
      <protection locked="0"/>
    </xf>
    <xf numFmtId="0" fontId="18" fillId="33" borderId="0" xfId="0" applyFont="1" applyFill="1" applyBorder="1" applyProtection="1">
      <protection locked="0"/>
    </xf>
    <xf numFmtId="0" fontId="16" fillId="33" borderId="0" xfId="0" applyFont="1" applyFill="1" applyBorder="1" applyAlignment="1" applyProtection="1">
      <alignment horizontal="right"/>
      <protection locked="0"/>
    </xf>
    <xf numFmtId="0" fontId="0" fillId="33" borderId="0" xfId="0" applyFill="1" applyBorder="1" applyAlignment="1" applyProtection="1">
      <alignment horizontal="right"/>
      <protection locked="0"/>
    </xf>
    <xf numFmtId="0" fontId="21" fillId="33" borderId="0" xfId="0" applyFont="1" applyFill="1" applyAlignment="1" applyProtection="1">
      <alignment vertical="center"/>
      <protection locked="0"/>
    </xf>
    <xf numFmtId="164" fontId="16" fillId="33" borderId="0" xfId="0" applyNumberFormat="1" applyFont="1" applyFill="1" applyBorder="1" applyAlignment="1" applyProtection="1">
      <alignment horizontal="right"/>
      <protection locked="0"/>
    </xf>
    <xf numFmtId="164" fontId="0" fillId="33" borderId="0" xfId="0" applyNumberFormat="1" applyFill="1" applyBorder="1" applyAlignment="1" applyProtection="1">
      <alignment horizontal="right"/>
      <protection locked="0"/>
    </xf>
    <xf numFmtId="164" fontId="22" fillId="33" borderId="0" xfId="0" applyNumberFormat="1" applyFont="1" applyFill="1" applyAlignment="1" applyProtection="1">
      <alignment vertical="center"/>
      <protection locked="0"/>
    </xf>
    <xf numFmtId="164" fontId="0" fillId="33" borderId="0" xfId="0" applyNumberFormat="1" applyFill="1" applyProtection="1">
      <protection locked="0"/>
    </xf>
    <xf numFmtId="2" fontId="16" fillId="33" borderId="0" xfId="0" applyNumberFormat="1" applyFont="1" applyFill="1" applyAlignment="1" applyProtection="1">
      <alignment horizontal="right"/>
      <protection locked="0"/>
    </xf>
    <xf numFmtId="2" fontId="0" fillId="33" borderId="0" xfId="0" applyNumberFormat="1" applyFont="1" applyFill="1" applyBorder="1" applyAlignment="1" applyProtection="1">
      <alignment horizontal="right"/>
      <protection locked="0"/>
    </xf>
    <xf numFmtId="0" fontId="16" fillId="33" borderId="0" xfId="0" applyFont="1" applyFill="1" applyAlignment="1" applyProtection="1">
      <alignment vertical="top"/>
      <protection locked="0"/>
    </xf>
    <xf numFmtId="0" fontId="33" fillId="33" borderId="0" xfId="0" applyFont="1" applyFill="1" applyAlignment="1" applyProtection="1">
      <alignment vertical="top"/>
      <protection locked="0"/>
    </xf>
    <xf numFmtId="0" fontId="0" fillId="33" borderId="0" xfId="0" applyFill="1" applyBorder="1" applyProtection="1">
      <protection locked="0"/>
    </xf>
    <xf numFmtId="0" fontId="22" fillId="33" borderId="0" xfId="0" applyFont="1" applyFill="1" applyProtection="1">
      <protection locked="0"/>
    </xf>
    <xf numFmtId="0" fontId="21" fillId="33" borderId="0" xfId="0" applyFont="1" applyFill="1" applyProtection="1">
      <protection locked="0"/>
    </xf>
    <xf numFmtId="164" fontId="19" fillId="33" borderId="0" xfId="0" applyNumberFormat="1" applyFont="1" applyFill="1" applyProtection="1">
      <protection locked="0"/>
    </xf>
    <xf numFmtId="0" fontId="21" fillId="33" borderId="0" xfId="0" applyFont="1" applyFill="1" applyAlignment="1" applyProtection="1">
      <alignment vertical="top"/>
      <protection locked="0"/>
    </xf>
    <xf numFmtId="0" fontId="21" fillId="33" borderId="10" xfId="0" applyFont="1" applyFill="1" applyBorder="1" applyProtection="1">
      <protection locked="0"/>
    </xf>
    <xf numFmtId="164" fontId="16" fillId="33" borderId="10" xfId="0" applyNumberFormat="1" applyFont="1" applyFill="1" applyBorder="1" applyAlignment="1" applyProtection="1">
      <alignment horizontal="right"/>
      <protection locked="0"/>
    </xf>
    <xf numFmtId="164" fontId="0" fillId="33" borderId="10" xfId="0" applyNumberFormat="1" applyFill="1" applyBorder="1" applyAlignment="1" applyProtection="1">
      <alignment horizontal="right"/>
      <protection locked="0"/>
    </xf>
    <xf numFmtId="164" fontId="22" fillId="33" borderId="10" xfId="0" applyNumberFormat="1" applyFont="1" applyFill="1" applyBorder="1" applyAlignment="1" applyProtection="1">
      <alignment vertical="center"/>
      <protection locked="0"/>
    </xf>
    <xf numFmtId="2" fontId="16" fillId="33" borderId="10" xfId="0" applyNumberFormat="1" applyFont="1" applyFill="1" applyBorder="1" applyAlignment="1" applyProtection="1">
      <alignment horizontal="right"/>
      <protection locked="0"/>
    </xf>
    <xf numFmtId="2" fontId="0" fillId="33" borderId="10" xfId="0" applyNumberFormat="1" applyFont="1" applyFill="1" applyBorder="1" applyAlignment="1" applyProtection="1">
      <alignment horizontal="right"/>
      <protection locked="0"/>
    </xf>
    <xf numFmtId="0" fontId="17" fillId="0" borderId="0" xfId="0" applyFont="1" applyProtection="1">
      <protection locked="0"/>
    </xf>
    <xf numFmtId="0" fontId="21" fillId="33" borderId="0" xfId="0" applyFont="1" applyFill="1" applyBorder="1" applyProtection="1">
      <protection locked="0"/>
    </xf>
    <xf numFmtId="164" fontId="22" fillId="33" borderId="0" xfId="0" applyNumberFormat="1" applyFont="1" applyFill="1" applyBorder="1" applyAlignment="1" applyProtection="1">
      <alignment vertical="center"/>
      <protection locked="0"/>
    </xf>
    <xf numFmtId="164" fontId="0" fillId="33" borderId="0" xfId="0" applyNumberFormat="1" applyFill="1" applyBorder="1" applyProtection="1">
      <protection locked="0"/>
    </xf>
    <xf numFmtId="2" fontId="16" fillId="33" borderId="0" xfId="0" applyNumberFormat="1" applyFont="1" applyFill="1" applyBorder="1" applyAlignment="1" applyProtection="1">
      <alignment horizontal="right"/>
      <protection locked="0"/>
    </xf>
    <xf numFmtId="164" fontId="17" fillId="34" borderId="0" xfId="0" applyNumberFormat="1" applyFont="1" applyFill="1" applyProtection="1">
      <protection locked="0"/>
    </xf>
    <xf numFmtId="0" fontId="19" fillId="33" borderId="0" xfId="0" applyFont="1" applyFill="1" applyBorder="1" applyProtection="1">
      <protection locked="0"/>
    </xf>
    <xf numFmtId="0" fontId="0" fillId="33" borderId="0" xfId="0" applyFill="1" applyAlignment="1" applyProtection="1">
      <alignment horizontal="right"/>
      <protection locked="0"/>
    </xf>
    <xf numFmtId="2" fontId="17" fillId="34" borderId="0" xfId="0" applyNumberFormat="1" applyFont="1" applyFill="1" applyProtection="1">
      <protection locked="0"/>
    </xf>
    <xf numFmtId="0" fontId="19" fillId="34" borderId="0" xfId="0" applyFont="1" applyFill="1" applyProtection="1">
      <protection locked="0"/>
    </xf>
    <xf numFmtId="0" fontId="23" fillId="34" borderId="0" xfId="0" applyFont="1" applyFill="1" applyProtection="1">
      <protection locked="0"/>
    </xf>
    <xf numFmtId="0" fontId="17" fillId="0" borderId="0" xfId="0" applyFont="1" applyFill="1" applyBorder="1" applyProtection="1">
      <protection locked="0"/>
    </xf>
    <xf numFmtId="0" fontId="13" fillId="34" borderId="0" xfId="0" applyFont="1" applyFill="1" applyBorder="1" applyAlignment="1" applyProtection="1">
      <alignment vertical="center"/>
      <protection locked="0"/>
    </xf>
    <xf numFmtId="0" fontId="33" fillId="33" borderId="0" xfId="0" applyFont="1" applyFill="1" applyProtection="1">
      <protection locked="0"/>
    </xf>
    <xf numFmtId="0" fontId="21" fillId="33" borderId="0" xfId="0" applyFont="1" applyFill="1" applyBorder="1" applyAlignment="1" applyProtection="1">
      <alignment vertical="center"/>
      <protection locked="0"/>
    </xf>
    <xf numFmtId="164" fontId="0" fillId="33" borderId="0" xfId="0" applyNumberFormat="1" applyFill="1" applyAlignment="1" applyProtection="1">
      <alignment horizontal="right"/>
      <protection locked="0"/>
    </xf>
    <xf numFmtId="2" fontId="0" fillId="33" borderId="0" xfId="0" applyNumberFormat="1" applyFont="1" applyFill="1" applyAlignment="1" applyProtection="1">
      <alignment horizontal="right"/>
      <protection locked="0"/>
    </xf>
    <xf numFmtId="0" fontId="33" fillId="33" borderId="0" xfId="0" applyFont="1" applyFill="1" applyBorder="1" applyAlignment="1" applyProtection="1">
      <alignment horizontal="left" vertical="top"/>
      <protection locked="0"/>
    </xf>
    <xf numFmtId="0" fontId="22" fillId="33" borderId="0" xfId="0" applyFont="1" applyFill="1" applyBorder="1" applyAlignment="1" applyProtection="1">
      <alignment vertical="top"/>
      <protection locked="0"/>
    </xf>
    <xf numFmtId="0" fontId="18" fillId="33" borderId="0" xfId="0" applyFont="1" applyFill="1" applyAlignment="1" applyProtection="1">
      <alignment horizontal="left" vertical="top"/>
      <protection locked="0"/>
    </xf>
    <xf numFmtId="0" fontId="0" fillId="33" borderId="10" xfId="0" applyFill="1" applyBorder="1" applyProtection="1">
      <protection locked="0"/>
    </xf>
    <xf numFmtId="0" fontId="0" fillId="34" borderId="0" xfId="0" applyFont="1" applyFill="1" applyAlignment="1">
      <alignment horizontal="left" vertical="top" wrapText="1"/>
    </xf>
    <xf numFmtId="0" fontId="0" fillId="34" borderId="0" xfId="0" applyFill="1" applyAlignment="1">
      <alignment horizontal="left" vertical="top" wrapText="1"/>
    </xf>
    <xf numFmtId="0" fontId="29" fillId="34" borderId="0" xfId="0" applyFont="1" applyFill="1" applyBorder="1" applyAlignment="1">
      <alignment horizontal="left" vertical="top" wrapText="1"/>
    </xf>
    <xf numFmtId="0" fontId="30" fillId="34" borderId="0" xfId="0" applyFont="1" applyFill="1" applyBorder="1" applyAlignment="1">
      <alignment horizontal="center" vertical="top" wrapText="1"/>
    </xf>
    <xf numFmtId="0" fontId="22" fillId="33" borderId="0" xfId="0" applyFont="1" applyFill="1" applyBorder="1" applyAlignment="1" applyProtection="1">
      <alignment horizontal="center" vertical="top"/>
      <protection locked="0"/>
    </xf>
    <xf numFmtId="0" fontId="16" fillId="33" borderId="0" xfId="0" applyFont="1" applyFill="1" applyAlignment="1" applyProtection="1">
      <alignment horizontal="center" vertical="top" wrapText="1"/>
      <protection locked="0"/>
    </xf>
    <xf numFmtId="0" fontId="16" fillId="33" borderId="0" xfId="0" applyFont="1" applyFill="1" applyAlignment="1" applyProtection="1">
      <alignment horizontal="right" vertical="top" wrapText="1"/>
      <protection locked="0"/>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rmal 2" xfId="44" xr:uid="{00000000-0005-0000-0000-000026000000}"/>
    <cellStyle name="Normal 3" xfId="43" xr:uid="{00000000-0005-0000-0000-000027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8">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s>
  <tableStyles count="0" defaultTableStyle="TableStyleMedium2" defaultPivotStyle="PivotStyleLight16"/>
  <colors>
    <mruColors>
      <color rgb="FFDFECF9"/>
      <color rgb="FFF5F9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3556862745098034E-2"/>
          <c:y val="0.23529411764705882"/>
          <c:w val="0.89404869281045751"/>
          <c:h val="0.51003562893336629"/>
        </c:manualLayout>
      </c:layout>
      <c:lineChart>
        <c:grouping val="standard"/>
        <c:varyColors val="0"/>
        <c:ser>
          <c:idx val="1"/>
          <c:order val="0"/>
          <c:tx>
            <c:strRef>
              <c:f>'Māori vs Non-Māori Non-Pacific'!$BI$33</c:f>
              <c:strCache>
                <c:ptCount val="1"/>
                <c:pt idx="0">
                  <c:v>Māori</c:v>
                </c:pt>
              </c:strCache>
            </c:strRef>
          </c:tx>
          <c:spPr>
            <a:ln w="28575" cap="rnd">
              <a:solidFill>
                <a:srgbClr val="0070C0"/>
              </a:solidFill>
              <a:round/>
            </a:ln>
            <a:effectLst/>
          </c:spPr>
          <c:marker>
            <c:symbol val="square"/>
            <c:size val="7"/>
            <c:spPr>
              <a:solidFill>
                <a:srgbClr val="0070C0"/>
              </a:solidFill>
              <a:ln>
                <a:solidFill>
                  <a:srgbClr val="0070C0"/>
                </a:solidFill>
              </a:ln>
            </c:spPr>
          </c:marker>
          <c:errBars>
            <c:errDir val="y"/>
            <c:errBarType val="both"/>
            <c:errValType val="cust"/>
            <c:noEndCap val="0"/>
            <c:plus>
              <c:numRef>
                <c:f>'Māori vs Non-Māori Non-Pacific'!$BN$41:$BN$51</c:f>
                <c:numCache>
                  <c:formatCode>General</c:formatCode>
                  <c:ptCount val="11"/>
                  <c:pt idx="0">
                    <c:v>4.7999999999999972</c:v>
                  </c:pt>
                  <c:pt idx="1">
                    <c:v>4.8999999999999915</c:v>
                  </c:pt>
                  <c:pt idx="2">
                    <c:v>4.7999999999999972</c:v>
                  </c:pt>
                  <c:pt idx="3">
                    <c:v>4.7000000000000028</c:v>
                  </c:pt>
                  <c:pt idx="4">
                    <c:v>4.5</c:v>
                  </c:pt>
                  <c:pt idx="5">
                    <c:v>4.2999999999999972</c:v>
                  </c:pt>
                  <c:pt idx="6">
                    <c:v>4.5</c:v>
                  </c:pt>
                  <c:pt idx="7">
                    <c:v>4.7000000000000028</c:v>
                  </c:pt>
                  <c:pt idx="8">
                    <c:v>4.7000000000000028</c:v>
                  </c:pt>
                  <c:pt idx="9">
                    <c:v>4.6000000000000085</c:v>
                  </c:pt>
                  <c:pt idx="10">
                    <c:v>4.2999999999999972</c:v>
                  </c:pt>
                </c:numCache>
              </c:numRef>
            </c:plus>
            <c:minus>
              <c:numRef>
                <c:f>'Māori vs Non-Māori Non-Pacific'!$BM$41:$BM$51</c:f>
                <c:numCache>
                  <c:formatCode>General</c:formatCode>
                  <c:ptCount val="11"/>
                  <c:pt idx="0">
                    <c:v>4.7000000000000028</c:v>
                  </c:pt>
                  <c:pt idx="1">
                    <c:v>4.7000000000000028</c:v>
                  </c:pt>
                  <c:pt idx="2">
                    <c:v>4.6000000000000085</c:v>
                  </c:pt>
                  <c:pt idx="3">
                    <c:v>4.5</c:v>
                  </c:pt>
                  <c:pt idx="4">
                    <c:v>4.4000000000000057</c:v>
                  </c:pt>
                  <c:pt idx="5">
                    <c:v>4.2000000000000028</c:v>
                  </c:pt>
                  <c:pt idx="6">
                    <c:v>4.3000000000000114</c:v>
                  </c:pt>
                  <c:pt idx="7">
                    <c:v>4.5</c:v>
                  </c:pt>
                  <c:pt idx="8">
                    <c:v>4.5</c:v>
                  </c:pt>
                  <c:pt idx="9">
                    <c:v>4.3999999999999915</c:v>
                  </c:pt>
                  <c:pt idx="10">
                    <c:v>4.0999999999999943</c:v>
                  </c:pt>
                </c:numCache>
              </c:numRef>
            </c:minus>
            <c:spPr>
              <a:ln w="12700">
                <a:solidFill>
                  <a:srgbClr val="0070C0"/>
                </a:solidFill>
              </a:ln>
            </c:spPr>
          </c:errBars>
          <c:cat>
            <c:strRef>
              <c:f>'Māori vs Non-Māori Non-Pacific'!$BH$41:$BH$51</c:f>
              <c:strCache>
                <c:ptCount val="11"/>
                <c:pt idx="0">
                  <c:v>2001-03</c:v>
                </c:pt>
                <c:pt idx="1">
                  <c:v>2002-04</c:v>
                </c:pt>
                <c:pt idx="2">
                  <c:v>2003-05</c:v>
                </c:pt>
                <c:pt idx="3">
                  <c:v>2004-06</c:v>
                </c:pt>
                <c:pt idx="4">
                  <c:v>2005-07</c:v>
                </c:pt>
                <c:pt idx="5">
                  <c:v>2006-08</c:v>
                </c:pt>
                <c:pt idx="6">
                  <c:v>2007-09</c:v>
                </c:pt>
                <c:pt idx="7">
                  <c:v>2008-10</c:v>
                </c:pt>
                <c:pt idx="8">
                  <c:v>2009-11</c:v>
                </c:pt>
                <c:pt idx="9">
                  <c:v>2010-12</c:v>
                </c:pt>
                <c:pt idx="10">
                  <c:v>2011-13</c:v>
                </c:pt>
              </c:strCache>
            </c:strRef>
          </c:cat>
          <c:val>
            <c:numRef>
              <c:f>'Māori vs Non-Māori Non-Pacific'!$BI$41:$BI$51</c:f>
              <c:numCache>
                <c:formatCode>General</c:formatCode>
                <c:ptCount val="11"/>
                <c:pt idx="0">
                  <c:v>66.2</c:v>
                </c:pt>
                <c:pt idx="1">
                  <c:v>70.7</c:v>
                </c:pt>
                <c:pt idx="2">
                  <c:v>70.2</c:v>
                </c:pt>
                <c:pt idx="3">
                  <c:v>70.099999999999994</c:v>
                </c:pt>
                <c:pt idx="4">
                  <c:v>67.900000000000006</c:v>
                </c:pt>
                <c:pt idx="5">
                  <c:v>66</c:v>
                </c:pt>
                <c:pt idx="6">
                  <c:v>73.400000000000006</c:v>
                </c:pt>
                <c:pt idx="7">
                  <c:v>84.8</c:v>
                </c:pt>
                <c:pt idx="8">
                  <c:v>86.7</c:v>
                </c:pt>
                <c:pt idx="9">
                  <c:v>86.1</c:v>
                </c:pt>
                <c:pt idx="10">
                  <c:v>79.3</c:v>
                </c:pt>
              </c:numCache>
            </c:numRef>
          </c:val>
          <c:smooth val="0"/>
          <c:extLst>
            <c:ext xmlns:c16="http://schemas.microsoft.com/office/drawing/2014/chart" uri="{C3380CC4-5D6E-409C-BE32-E72D297353CC}">
              <c16:uniqueId val="{00000000-340C-4E69-8B5D-B32C31E41014}"/>
            </c:ext>
          </c:extLst>
        </c:ser>
        <c:ser>
          <c:idx val="2"/>
          <c:order val="1"/>
          <c:tx>
            <c:strRef>
              <c:f>'Māori vs Non-Māori Non-Pacific'!$BJ$33</c:f>
              <c:strCache>
                <c:ptCount val="1"/>
                <c:pt idx="0">
                  <c:v>Non-Māori Non-Pacific</c:v>
                </c:pt>
              </c:strCache>
            </c:strRef>
          </c:tx>
          <c:spPr>
            <a:ln w="22225" cap="rnd">
              <a:solidFill>
                <a:sysClr val="window" lastClr="FFFFFF">
                  <a:lumMod val="65000"/>
                </a:sysClr>
              </a:solidFill>
              <a:round/>
            </a:ln>
            <a:effectLst/>
          </c:spPr>
          <c:marker>
            <c:symbol val="square"/>
            <c:size val="5"/>
            <c:spPr>
              <a:ln>
                <a:solidFill>
                  <a:sysClr val="window" lastClr="FFFFFF">
                    <a:lumMod val="65000"/>
                  </a:sysClr>
                </a:solidFill>
              </a:ln>
            </c:spPr>
          </c:marker>
          <c:errBars>
            <c:errDir val="y"/>
            <c:errBarType val="both"/>
            <c:errValType val="cust"/>
            <c:noEndCap val="0"/>
            <c:plus>
              <c:numRef>
                <c:f>'Māori vs Non-Māori Non-Pacific'!$BQ$41:$BQ$51</c:f>
                <c:numCache>
                  <c:formatCode>General</c:formatCode>
                  <c:ptCount val="11"/>
                  <c:pt idx="0">
                    <c:v>0.5</c:v>
                  </c:pt>
                  <c:pt idx="1">
                    <c:v>0.40000000000000036</c:v>
                  </c:pt>
                  <c:pt idx="2">
                    <c:v>0.5</c:v>
                  </c:pt>
                  <c:pt idx="3">
                    <c:v>0.39999999999999947</c:v>
                  </c:pt>
                  <c:pt idx="4">
                    <c:v>0.40000000000000036</c:v>
                  </c:pt>
                  <c:pt idx="5">
                    <c:v>0.40000000000000036</c:v>
                  </c:pt>
                  <c:pt idx="6">
                    <c:v>0.40000000000000036</c:v>
                  </c:pt>
                  <c:pt idx="7">
                    <c:v>0.40000000000000036</c:v>
                  </c:pt>
                  <c:pt idx="8">
                    <c:v>0.40000000000000036</c:v>
                  </c:pt>
                  <c:pt idx="9">
                    <c:v>0.40000000000000036</c:v>
                  </c:pt>
                  <c:pt idx="10">
                    <c:v>0.40000000000000036</c:v>
                  </c:pt>
                </c:numCache>
              </c:numRef>
            </c:plus>
            <c:minus>
              <c:numRef>
                <c:f>'Māori vs Non-Māori Non-Pacific'!$BP$41:$BP$51</c:f>
                <c:numCache>
                  <c:formatCode>General</c:formatCode>
                  <c:ptCount val="11"/>
                  <c:pt idx="0">
                    <c:v>0.39999999999999947</c:v>
                  </c:pt>
                  <c:pt idx="1">
                    <c:v>0.39999999999999947</c:v>
                  </c:pt>
                  <c:pt idx="2">
                    <c:v>0.40000000000000036</c:v>
                  </c:pt>
                  <c:pt idx="3">
                    <c:v>0.40000000000000036</c:v>
                  </c:pt>
                  <c:pt idx="4">
                    <c:v>0.29999999999999982</c:v>
                  </c:pt>
                  <c:pt idx="5">
                    <c:v>0.29999999999999982</c:v>
                  </c:pt>
                  <c:pt idx="6">
                    <c:v>0.29999999999999982</c:v>
                  </c:pt>
                  <c:pt idx="7">
                    <c:v>0.30000000000000071</c:v>
                  </c:pt>
                  <c:pt idx="8">
                    <c:v>0.39999999999999858</c:v>
                  </c:pt>
                  <c:pt idx="9">
                    <c:v>0.5</c:v>
                  </c:pt>
                  <c:pt idx="10">
                    <c:v>0.40000000000000036</c:v>
                  </c:pt>
                </c:numCache>
              </c:numRef>
            </c:minus>
            <c:spPr>
              <a:ln>
                <a:solidFill>
                  <a:sysClr val="window" lastClr="FFFFFF">
                    <a:lumMod val="65000"/>
                  </a:sysClr>
                </a:solidFill>
              </a:ln>
            </c:spPr>
          </c:errBars>
          <c:cat>
            <c:strRef>
              <c:f>'Māori vs Non-Māori Non-Pacific'!$BH$41:$BH$51</c:f>
              <c:strCache>
                <c:ptCount val="11"/>
                <c:pt idx="0">
                  <c:v>2001-03</c:v>
                </c:pt>
                <c:pt idx="1">
                  <c:v>2002-04</c:v>
                </c:pt>
                <c:pt idx="2">
                  <c:v>2003-05</c:v>
                </c:pt>
                <c:pt idx="3">
                  <c:v>2004-06</c:v>
                </c:pt>
                <c:pt idx="4">
                  <c:v>2005-07</c:v>
                </c:pt>
                <c:pt idx="5">
                  <c:v>2006-08</c:v>
                </c:pt>
                <c:pt idx="6">
                  <c:v>2007-09</c:v>
                </c:pt>
                <c:pt idx="7">
                  <c:v>2008-10</c:v>
                </c:pt>
                <c:pt idx="8">
                  <c:v>2009-11</c:v>
                </c:pt>
                <c:pt idx="9">
                  <c:v>2010-12</c:v>
                </c:pt>
                <c:pt idx="10">
                  <c:v>2011-13</c:v>
                </c:pt>
              </c:strCache>
            </c:strRef>
          </c:cat>
          <c:val>
            <c:numRef>
              <c:f>'Māori vs Non-Māori Non-Pacific'!$BJ$41:$BJ$51</c:f>
              <c:numCache>
                <c:formatCode>General</c:formatCode>
                <c:ptCount val="11"/>
                <c:pt idx="0">
                  <c:v>6.3</c:v>
                </c:pt>
                <c:pt idx="1">
                  <c:v>7.1</c:v>
                </c:pt>
                <c:pt idx="2">
                  <c:v>6.9</c:v>
                </c:pt>
                <c:pt idx="3">
                  <c:v>6.9</c:v>
                </c:pt>
                <c:pt idx="4">
                  <c:v>7</c:v>
                </c:pt>
                <c:pt idx="5">
                  <c:v>7.1</c:v>
                </c:pt>
                <c:pt idx="6">
                  <c:v>7.6</c:v>
                </c:pt>
                <c:pt idx="7">
                  <c:v>8.4</c:v>
                </c:pt>
                <c:pt idx="8">
                  <c:v>9.1999999999999993</c:v>
                </c:pt>
                <c:pt idx="9">
                  <c:v>10.5</c:v>
                </c:pt>
                <c:pt idx="10">
                  <c:v>11.1</c:v>
                </c:pt>
              </c:numCache>
            </c:numRef>
          </c:val>
          <c:smooth val="0"/>
          <c:extLst>
            <c:ext xmlns:c16="http://schemas.microsoft.com/office/drawing/2014/chart" uri="{C3380CC4-5D6E-409C-BE32-E72D297353CC}">
              <c16:uniqueId val="{00000001-340C-4E69-8B5D-B32C31E41014}"/>
            </c:ext>
          </c:extLst>
        </c:ser>
        <c:ser>
          <c:idx val="0"/>
          <c:order val="2"/>
          <c:tx>
            <c:v>Ghost</c:v>
          </c:tx>
          <c:spPr>
            <a:ln w="28575" cap="rnd">
              <a:noFill/>
              <a:round/>
            </a:ln>
            <a:effectLst/>
          </c:spPr>
          <c:marker>
            <c:symbol val="none"/>
          </c:marker>
          <c:cat>
            <c:strRef>
              <c:f>'Māori vs Non-Māori Non-Pacific'!$BH$41:$BH$51</c:f>
              <c:strCache>
                <c:ptCount val="11"/>
                <c:pt idx="0">
                  <c:v>2001-03</c:v>
                </c:pt>
                <c:pt idx="1">
                  <c:v>2002-04</c:v>
                </c:pt>
                <c:pt idx="2">
                  <c:v>2003-05</c:v>
                </c:pt>
                <c:pt idx="3">
                  <c:v>2004-06</c:v>
                </c:pt>
                <c:pt idx="4">
                  <c:v>2005-07</c:v>
                </c:pt>
                <c:pt idx="5">
                  <c:v>2006-08</c:v>
                </c:pt>
                <c:pt idx="6">
                  <c:v>2007-09</c:v>
                </c:pt>
                <c:pt idx="7">
                  <c:v>2008-10</c:v>
                </c:pt>
                <c:pt idx="8">
                  <c:v>2009-11</c:v>
                </c:pt>
                <c:pt idx="9">
                  <c:v>2010-12</c:v>
                </c:pt>
                <c:pt idx="10">
                  <c:v>2011-13</c:v>
                </c:pt>
              </c:strCache>
            </c:strRef>
          </c:cat>
          <c:val>
            <c:numRef>
              <c:f>'Māori vs Non-Māori Non-Pacific'!$BK$35:$BK$36</c:f>
              <c:numCache>
                <c:formatCode>General</c:formatCode>
                <c:ptCount val="2"/>
                <c:pt idx="0">
                  <c:v>106.2</c:v>
                </c:pt>
                <c:pt idx="1">
                  <c:v>5</c:v>
                </c:pt>
              </c:numCache>
            </c:numRef>
          </c:val>
          <c:smooth val="0"/>
          <c:extLst>
            <c:ext xmlns:c16="http://schemas.microsoft.com/office/drawing/2014/chart" uri="{C3380CC4-5D6E-409C-BE32-E72D297353CC}">
              <c16:uniqueId val="{00000002-340C-4E69-8B5D-B32C31E41014}"/>
            </c:ext>
          </c:extLst>
        </c:ser>
        <c:dLbls>
          <c:showLegendKey val="0"/>
          <c:showVal val="0"/>
          <c:showCatName val="0"/>
          <c:showSerName val="0"/>
          <c:showPercent val="0"/>
          <c:showBubbleSize val="0"/>
        </c:dLbls>
        <c:marker val="1"/>
        <c:smooth val="0"/>
        <c:axId val="327800048"/>
        <c:axId val="327796128"/>
      </c:lineChart>
      <c:catAx>
        <c:axId val="327800048"/>
        <c:scaling>
          <c:orientation val="minMax"/>
        </c:scaling>
        <c:delete val="0"/>
        <c:axPos val="b"/>
        <c:numFmt formatCode="General" sourceLinked="1"/>
        <c:majorTickMark val="none"/>
        <c:minorTickMark val="none"/>
        <c:tickLblPos val="nextTo"/>
        <c:spPr>
          <a:noFill/>
          <a:ln w="9525" cap="flat" cmpd="sng" algn="ctr">
            <a:solidFill>
              <a:sysClr val="window" lastClr="FFFFFF">
                <a:lumMod val="50000"/>
              </a:sysClr>
            </a:solidFill>
            <a:round/>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27796128"/>
        <c:crosses val="autoZero"/>
        <c:auto val="1"/>
        <c:lblAlgn val="ctr"/>
        <c:lblOffset val="100"/>
        <c:noMultiLvlLbl val="0"/>
      </c:catAx>
      <c:valAx>
        <c:axId val="327796128"/>
        <c:scaling>
          <c:orientation val="minMax"/>
        </c:scaling>
        <c:delete val="0"/>
        <c:axPos val="l"/>
        <c:numFmt formatCode="General" sourceLinked="1"/>
        <c:majorTickMark val="out"/>
        <c:minorTickMark val="none"/>
        <c:tickLblPos val="nextTo"/>
        <c:spPr>
          <a:noFill/>
          <a:ln>
            <a:solidFill>
              <a:sysClr val="window" lastClr="FFFFFF">
                <a:lumMod val="50000"/>
              </a:sys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27800048"/>
        <c:crosses val="autoZero"/>
        <c:crossBetween val="between"/>
      </c:valAx>
      <c:spPr>
        <a:noFill/>
        <a:ln>
          <a:noFill/>
        </a:ln>
        <a:effectLst/>
      </c:spPr>
    </c:plotArea>
    <c:legend>
      <c:legendPos val="b"/>
      <c:legendEntry>
        <c:idx val="2"/>
        <c:delete val="1"/>
      </c:legendEntry>
      <c:layout>
        <c:manualLayout>
          <c:xMode val="edge"/>
          <c:yMode val="edge"/>
          <c:x val="0.70628403592408096"/>
          <c:y val="9.0685811332406996E-2"/>
          <c:w val="0.28126496942984169"/>
          <c:h val="0.1331354021923730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556862745098034E-2"/>
          <c:y val="0.23958302469135798"/>
          <c:w val="0.89973709150326797"/>
          <c:h val="0.50215202481916865"/>
        </c:manualLayout>
      </c:layout>
      <c:lineChart>
        <c:grouping val="standard"/>
        <c:varyColors val="0"/>
        <c:ser>
          <c:idx val="0"/>
          <c:order val="0"/>
          <c:tx>
            <c:strRef>
              <c:f>'Māori vs Non-Māori Non-Pacific'!$BV$33</c:f>
              <c:strCache>
                <c:ptCount val="1"/>
                <c:pt idx="0">
                  <c:v>Māori vs Non-Māori Non-Pacific</c:v>
                </c:pt>
              </c:strCache>
            </c:strRef>
          </c:tx>
          <c:spPr>
            <a:ln w="28575" cap="rnd">
              <a:solidFill>
                <a:srgbClr val="FFC000"/>
              </a:solidFill>
              <a:round/>
            </a:ln>
            <a:effectLst/>
          </c:spPr>
          <c:marker>
            <c:symbol val="circle"/>
            <c:size val="5"/>
            <c:spPr>
              <a:solidFill>
                <a:srgbClr val="FFC000"/>
              </a:solidFill>
              <a:ln>
                <a:solidFill>
                  <a:srgbClr val="FFC000"/>
                </a:solidFill>
              </a:ln>
            </c:spPr>
          </c:marker>
          <c:dPt>
            <c:idx val="19"/>
            <c:bubble3D val="0"/>
            <c:extLst>
              <c:ext xmlns:c16="http://schemas.microsoft.com/office/drawing/2014/chart" uri="{C3380CC4-5D6E-409C-BE32-E72D297353CC}">
                <c16:uniqueId val="{00000000-C4FD-427A-8C7E-31859669E238}"/>
              </c:ext>
            </c:extLst>
          </c:dPt>
          <c:errBars>
            <c:errDir val="y"/>
            <c:errBarType val="both"/>
            <c:errValType val="cust"/>
            <c:noEndCap val="0"/>
            <c:plus>
              <c:numRef>
                <c:f>'Māori vs Non-Māori Non-Pacific'!$CA$41:$CA$51</c:f>
                <c:numCache>
                  <c:formatCode>General</c:formatCode>
                  <c:ptCount val="11"/>
                  <c:pt idx="0">
                    <c:v>1.17</c:v>
                  </c:pt>
                  <c:pt idx="1">
                    <c:v>1.0399999999999991</c:v>
                  </c:pt>
                  <c:pt idx="2">
                    <c:v>1.0400000000000009</c:v>
                  </c:pt>
                  <c:pt idx="3">
                    <c:v>1.0200000000000014</c:v>
                  </c:pt>
                  <c:pt idx="4">
                    <c:v>0.94999999999999929</c:v>
                  </c:pt>
                  <c:pt idx="5">
                    <c:v>0.88999999999999879</c:v>
                  </c:pt>
                  <c:pt idx="6">
                    <c:v>0.86000000000000121</c:v>
                  </c:pt>
                  <c:pt idx="7">
                    <c:v>0.81999999999999851</c:v>
                  </c:pt>
                  <c:pt idx="8">
                    <c:v>0.75</c:v>
                  </c:pt>
                  <c:pt idx="9">
                    <c:v>0.62999999999999901</c:v>
                  </c:pt>
                  <c:pt idx="10">
                    <c:v>0.54</c:v>
                  </c:pt>
                </c:numCache>
              </c:numRef>
            </c:plus>
            <c:minus>
              <c:numRef>
                <c:f>'Māori vs Non-Māori Non-Pacific'!$BZ$41:$BZ$51</c:f>
                <c:numCache>
                  <c:formatCode>General</c:formatCode>
                  <c:ptCount val="11"/>
                  <c:pt idx="0">
                    <c:v>1.0499999999999989</c:v>
                  </c:pt>
                  <c:pt idx="1">
                    <c:v>0.95000000000000107</c:v>
                  </c:pt>
                  <c:pt idx="2">
                    <c:v>0.94999999999999929</c:v>
                  </c:pt>
                  <c:pt idx="3">
                    <c:v>0.91999999999999993</c:v>
                  </c:pt>
                  <c:pt idx="4">
                    <c:v>0.86000000000000121</c:v>
                  </c:pt>
                  <c:pt idx="5">
                    <c:v>0.82000000000000028</c:v>
                  </c:pt>
                  <c:pt idx="6">
                    <c:v>0.78999999999999915</c:v>
                  </c:pt>
                  <c:pt idx="7">
                    <c:v>0.77000000000000135</c:v>
                  </c:pt>
                  <c:pt idx="8">
                    <c:v>0.6899999999999995</c:v>
                  </c:pt>
                  <c:pt idx="9">
                    <c:v>0.58999999999999986</c:v>
                  </c:pt>
                  <c:pt idx="10">
                    <c:v>0.51000000000000068</c:v>
                  </c:pt>
                </c:numCache>
              </c:numRef>
            </c:minus>
            <c:spPr>
              <a:ln w="12700">
                <a:solidFill>
                  <a:srgbClr val="FFC000"/>
                </a:solidFill>
              </a:ln>
            </c:spPr>
          </c:errBars>
          <c:cat>
            <c:strRef>
              <c:f>'Māori vs Non-Māori Non-Pacific'!$BU$41:$BU$51</c:f>
              <c:strCache>
                <c:ptCount val="11"/>
                <c:pt idx="0">
                  <c:v>2001-03</c:v>
                </c:pt>
                <c:pt idx="1">
                  <c:v>2002-04</c:v>
                </c:pt>
                <c:pt idx="2">
                  <c:v>2003-05</c:v>
                </c:pt>
                <c:pt idx="3">
                  <c:v>2004-06</c:v>
                </c:pt>
                <c:pt idx="4">
                  <c:v>2005-07</c:v>
                </c:pt>
                <c:pt idx="5">
                  <c:v>2006-08</c:v>
                </c:pt>
                <c:pt idx="6">
                  <c:v>2007-09</c:v>
                </c:pt>
                <c:pt idx="7">
                  <c:v>2008-10</c:v>
                </c:pt>
                <c:pt idx="8">
                  <c:v>2009-11</c:v>
                </c:pt>
                <c:pt idx="9">
                  <c:v>2010-12</c:v>
                </c:pt>
                <c:pt idx="10">
                  <c:v>2011-13</c:v>
                </c:pt>
              </c:strCache>
            </c:strRef>
          </c:cat>
          <c:val>
            <c:numRef>
              <c:f>'Māori vs Non-Māori Non-Pacific'!$BV$41:$BV$51</c:f>
              <c:numCache>
                <c:formatCode>0.00</c:formatCode>
                <c:ptCount val="11"/>
                <c:pt idx="0">
                  <c:v>10.43</c:v>
                </c:pt>
                <c:pt idx="1">
                  <c:v>9.9700000000000006</c:v>
                </c:pt>
                <c:pt idx="2">
                  <c:v>10.11</c:v>
                </c:pt>
                <c:pt idx="3">
                  <c:v>10.119999999999999</c:v>
                </c:pt>
                <c:pt idx="4">
                  <c:v>9.6300000000000008</c:v>
                </c:pt>
                <c:pt idx="5">
                  <c:v>9.23</c:v>
                </c:pt>
                <c:pt idx="6">
                  <c:v>9.6</c:v>
                </c:pt>
                <c:pt idx="7">
                  <c:v>10.050000000000001</c:v>
                </c:pt>
                <c:pt idx="8">
                  <c:v>9.41</c:v>
                </c:pt>
                <c:pt idx="9">
                  <c:v>8.24</c:v>
                </c:pt>
                <c:pt idx="10">
                  <c:v>7.15</c:v>
                </c:pt>
              </c:numCache>
            </c:numRef>
          </c:val>
          <c:smooth val="0"/>
          <c:extLst>
            <c:ext xmlns:c16="http://schemas.microsoft.com/office/drawing/2014/chart" uri="{C3380CC4-5D6E-409C-BE32-E72D297353CC}">
              <c16:uniqueId val="{00000001-C4FD-427A-8C7E-31859669E238}"/>
            </c:ext>
          </c:extLst>
        </c:ser>
        <c:ser>
          <c:idx val="2"/>
          <c:order val="1"/>
          <c:tx>
            <c:v>Ghost</c:v>
          </c:tx>
          <c:spPr>
            <a:ln w="28575" cap="rnd">
              <a:noFill/>
              <a:round/>
            </a:ln>
            <a:effectLst/>
          </c:spPr>
          <c:marker>
            <c:symbol val="none"/>
          </c:marker>
          <c:cat>
            <c:strRef>
              <c:f>'Māori vs Non-Māori Non-Pacific'!$BU$41:$BU$51</c:f>
              <c:strCache>
                <c:ptCount val="11"/>
                <c:pt idx="0">
                  <c:v>2001-03</c:v>
                </c:pt>
                <c:pt idx="1">
                  <c:v>2002-04</c:v>
                </c:pt>
                <c:pt idx="2">
                  <c:v>2003-05</c:v>
                </c:pt>
                <c:pt idx="3">
                  <c:v>2004-06</c:v>
                </c:pt>
                <c:pt idx="4">
                  <c:v>2005-07</c:v>
                </c:pt>
                <c:pt idx="5">
                  <c:v>2006-08</c:v>
                </c:pt>
                <c:pt idx="6">
                  <c:v>2007-09</c:v>
                </c:pt>
                <c:pt idx="7">
                  <c:v>2008-10</c:v>
                </c:pt>
                <c:pt idx="8">
                  <c:v>2009-11</c:v>
                </c:pt>
                <c:pt idx="9">
                  <c:v>2010-12</c:v>
                </c:pt>
                <c:pt idx="10">
                  <c:v>2011-13</c:v>
                </c:pt>
              </c:strCache>
            </c:strRef>
          </c:cat>
          <c:val>
            <c:numRef>
              <c:f>'Māori vs Non-Māori Non-Pacific'!$BX$35:$BX$36</c:f>
              <c:numCache>
                <c:formatCode>0.00</c:formatCode>
                <c:ptCount val="2"/>
                <c:pt idx="0">
                  <c:v>11.23</c:v>
                </c:pt>
                <c:pt idx="1">
                  <c:v>7.11</c:v>
                </c:pt>
              </c:numCache>
            </c:numRef>
          </c:val>
          <c:smooth val="0"/>
          <c:extLst>
            <c:ext xmlns:c16="http://schemas.microsoft.com/office/drawing/2014/chart" uri="{C3380CC4-5D6E-409C-BE32-E72D297353CC}">
              <c16:uniqueId val="{00000002-C4FD-427A-8C7E-31859669E238}"/>
            </c:ext>
          </c:extLst>
        </c:ser>
        <c:ser>
          <c:idx val="1"/>
          <c:order val="2"/>
          <c:tx>
            <c:strRef>
              <c:f>'Māori vs Non-Māori Non-Pacific'!$CC$33</c:f>
              <c:strCache>
                <c:ptCount val="1"/>
                <c:pt idx="0">
                  <c:v>Reference (1.00)</c:v>
                </c:pt>
              </c:strCache>
            </c:strRef>
          </c:tx>
          <c:spPr>
            <a:ln>
              <a:solidFill>
                <a:schemeClr val="tx1"/>
              </a:solidFill>
            </a:ln>
          </c:spPr>
          <c:marker>
            <c:symbol val="none"/>
          </c:marker>
          <c:cat>
            <c:strRef>
              <c:f>'Māori vs Non-Māori Non-Pacific'!$BU$41:$BU$51</c:f>
              <c:strCache>
                <c:ptCount val="11"/>
                <c:pt idx="0">
                  <c:v>2001-03</c:v>
                </c:pt>
                <c:pt idx="1">
                  <c:v>2002-04</c:v>
                </c:pt>
                <c:pt idx="2">
                  <c:v>2003-05</c:v>
                </c:pt>
                <c:pt idx="3">
                  <c:v>2004-06</c:v>
                </c:pt>
                <c:pt idx="4">
                  <c:v>2005-07</c:v>
                </c:pt>
                <c:pt idx="5">
                  <c:v>2006-08</c:v>
                </c:pt>
                <c:pt idx="6">
                  <c:v>2007-09</c:v>
                </c:pt>
                <c:pt idx="7">
                  <c:v>2008-10</c:v>
                </c:pt>
                <c:pt idx="8">
                  <c:v>2009-11</c:v>
                </c:pt>
                <c:pt idx="9">
                  <c:v>2010-12</c:v>
                </c:pt>
                <c:pt idx="10">
                  <c:v>2011-13</c:v>
                </c:pt>
              </c:strCache>
            </c:strRef>
          </c:cat>
          <c:val>
            <c:numRef>
              <c:f>'Māori vs Non-Māori Non-Pacific'!$CC$41:$CC$51</c:f>
              <c:numCache>
                <c:formatCode>General</c:formatCode>
                <c:ptCount val="11"/>
                <c:pt idx="0">
                  <c:v>1</c:v>
                </c:pt>
                <c:pt idx="1">
                  <c:v>1</c:v>
                </c:pt>
                <c:pt idx="2">
                  <c:v>1</c:v>
                </c:pt>
                <c:pt idx="3">
                  <c:v>1</c:v>
                </c:pt>
                <c:pt idx="4">
                  <c:v>1</c:v>
                </c:pt>
                <c:pt idx="5">
                  <c:v>1</c:v>
                </c:pt>
                <c:pt idx="6">
                  <c:v>1</c:v>
                </c:pt>
                <c:pt idx="7">
                  <c:v>1</c:v>
                </c:pt>
                <c:pt idx="8">
                  <c:v>1</c:v>
                </c:pt>
                <c:pt idx="9">
                  <c:v>1</c:v>
                </c:pt>
                <c:pt idx="10">
                  <c:v>1</c:v>
                </c:pt>
              </c:numCache>
            </c:numRef>
          </c:val>
          <c:smooth val="0"/>
          <c:extLst>
            <c:ext xmlns:c16="http://schemas.microsoft.com/office/drawing/2014/chart" uri="{C3380CC4-5D6E-409C-BE32-E72D297353CC}">
              <c16:uniqueId val="{00000003-C4FD-427A-8C7E-31859669E238}"/>
            </c:ext>
          </c:extLst>
        </c:ser>
        <c:dLbls>
          <c:showLegendKey val="0"/>
          <c:showVal val="0"/>
          <c:showCatName val="0"/>
          <c:showSerName val="0"/>
          <c:showPercent val="0"/>
          <c:showBubbleSize val="0"/>
        </c:dLbls>
        <c:marker val="1"/>
        <c:smooth val="0"/>
        <c:axId val="327795344"/>
        <c:axId val="327795736"/>
      </c:lineChart>
      <c:catAx>
        <c:axId val="327795344"/>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27795736"/>
        <c:crosses val="autoZero"/>
        <c:auto val="1"/>
        <c:lblAlgn val="ctr"/>
        <c:lblOffset val="100"/>
        <c:tickLblSkip val="1"/>
        <c:noMultiLvlLbl val="0"/>
      </c:catAx>
      <c:valAx>
        <c:axId val="327795736"/>
        <c:scaling>
          <c:orientation val="minMax"/>
        </c:scaling>
        <c:delete val="0"/>
        <c:axPos val="l"/>
        <c:numFmt formatCode="#,##0.0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27795344"/>
        <c:crosses val="autoZero"/>
        <c:crossBetween val="between"/>
      </c:valAx>
      <c:spPr>
        <a:noFill/>
        <a:ln>
          <a:noFill/>
        </a:ln>
        <a:effectLst/>
      </c:spPr>
    </c:plotArea>
    <c:legend>
      <c:legendPos val="b"/>
      <c:legendEntry>
        <c:idx val="1"/>
        <c:delete val="1"/>
      </c:legendEntry>
      <c:layout>
        <c:manualLayout>
          <c:xMode val="edge"/>
          <c:yMode val="edge"/>
          <c:x val="0.55258761633935793"/>
          <c:y val="0.10373453749315818"/>
          <c:w val="0.44741238366064212"/>
          <c:h val="6.8984196839367878E-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9142762891967342E-2"/>
          <c:y val="0.23529411764705882"/>
          <c:w val="0.91846269109285505"/>
          <c:h val="0.44099555832645804"/>
        </c:manualLayout>
      </c:layout>
      <c:lineChart>
        <c:grouping val="standard"/>
        <c:varyColors val="0"/>
        <c:ser>
          <c:idx val="1"/>
          <c:order val="0"/>
          <c:tx>
            <c:strRef>
              <c:f>'Māori vs NMNP by sex'!$BI$32</c:f>
              <c:strCache>
                <c:ptCount val="1"/>
                <c:pt idx="0">
                  <c:v>Māori</c:v>
                </c:pt>
              </c:strCache>
            </c:strRef>
          </c:tx>
          <c:spPr>
            <a:ln w="28575" cap="rnd">
              <a:solidFill>
                <a:srgbClr val="0070C0"/>
              </a:solidFill>
              <a:round/>
            </a:ln>
            <a:effectLst/>
          </c:spPr>
          <c:marker>
            <c:symbol val="square"/>
            <c:size val="7"/>
            <c:spPr>
              <a:solidFill>
                <a:srgbClr val="0070C0"/>
              </a:solidFill>
              <a:ln>
                <a:solidFill>
                  <a:srgbClr val="0070C0"/>
                </a:solidFill>
              </a:ln>
            </c:spPr>
          </c:marker>
          <c:dPt>
            <c:idx val="11"/>
            <c:bubble3D val="0"/>
            <c:spPr>
              <a:ln w="28575" cap="rnd">
                <a:noFill/>
                <a:round/>
              </a:ln>
              <a:effectLst/>
            </c:spPr>
            <c:extLst>
              <c:ext xmlns:c16="http://schemas.microsoft.com/office/drawing/2014/chart" uri="{C3380CC4-5D6E-409C-BE32-E72D297353CC}">
                <c16:uniqueId val="{00000001-D110-45B3-9BF7-19A6A55C3DD3}"/>
              </c:ext>
            </c:extLst>
          </c:dPt>
          <c:dPt>
            <c:idx val="17"/>
            <c:bubble3D val="0"/>
            <c:extLst>
              <c:ext xmlns:c16="http://schemas.microsoft.com/office/drawing/2014/chart" uri="{C3380CC4-5D6E-409C-BE32-E72D297353CC}">
                <c16:uniqueId val="{00000002-D110-45B3-9BF7-19A6A55C3DD3}"/>
              </c:ext>
            </c:extLst>
          </c:dPt>
          <c:dPt>
            <c:idx val="19"/>
            <c:bubble3D val="0"/>
            <c:spPr>
              <a:ln w="28575" cap="rnd">
                <a:solidFill>
                  <a:srgbClr val="0070C0"/>
                </a:solidFill>
                <a:round/>
              </a:ln>
              <a:effectLst/>
            </c:spPr>
            <c:extLst>
              <c:ext xmlns:c16="http://schemas.microsoft.com/office/drawing/2014/chart" uri="{C3380CC4-5D6E-409C-BE32-E72D297353CC}">
                <c16:uniqueId val="{00000004-D110-45B3-9BF7-19A6A55C3DD3}"/>
              </c:ext>
            </c:extLst>
          </c:dPt>
          <c:dPt>
            <c:idx val="24"/>
            <c:bubble3D val="0"/>
            <c:spPr>
              <a:ln w="28575" cap="rnd">
                <a:solidFill>
                  <a:srgbClr val="0070C0"/>
                </a:solidFill>
                <a:round/>
              </a:ln>
              <a:effectLst/>
            </c:spPr>
            <c:extLst>
              <c:ext xmlns:c16="http://schemas.microsoft.com/office/drawing/2014/chart" uri="{C3380CC4-5D6E-409C-BE32-E72D297353CC}">
                <c16:uniqueId val="{00000006-D110-45B3-9BF7-19A6A55C3DD3}"/>
              </c:ext>
            </c:extLst>
          </c:dPt>
          <c:errBars>
            <c:errDir val="y"/>
            <c:errBarType val="both"/>
            <c:errValType val="cust"/>
            <c:noEndCap val="0"/>
            <c:plus>
              <c:numRef>
                <c:f>('Māori vs NMNP by sex'!$BN$68:$BN$78,'Māori vs NMNP by sex'!$BN$92:$BN$102)</c:f>
                <c:numCache>
                  <c:formatCode>General</c:formatCode>
                  <c:ptCount val="22"/>
                  <c:pt idx="0">
                    <c:v>7.6999999999999886</c:v>
                  </c:pt>
                  <c:pt idx="1">
                    <c:v>7.6999999999999886</c:v>
                  </c:pt>
                  <c:pt idx="2">
                    <c:v>7.8000000000000114</c:v>
                  </c:pt>
                  <c:pt idx="3">
                    <c:v>7.7000000000000028</c:v>
                  </c:pt>
                  <c:pt idx="4">
                    <c:v>7.5999999999999943</c:v>
                  </c:pt>
                  <c:pt idx="5">
                    <c:v>7.3999999999999915</c:v>
                  </c:pt>
                  <c:pt idx="6">
                    <c:v>7.5</c:v>
                  </c:pt>
                  <c:pt idx="7">
                    <c:v>7.7000000000000028</c:v>
                  </c:pt>
                  <c:pt idx="8">
                    <c:v>7.5999999999999943</c:v>
                  </c:pt>
                  <c:pt idx="9">
                    <c:v>7.4000000000000057</c:v>
                  </c:pt>
                  <c:pt idx="10">
                    <c:v>7.0999999999999943</c:v>
                  </c:pt>
                  <c:pt idx="11">
                    <c:v>6.3000000000000043</c:v>
                  </c:pt>
                  <c:pt idx="12">
                    <c:v>6.5</c:v>
                  </c:pt>
                  <c:pt idx="13">
                    <c:v>6.1000000000000014</c:v>
                  </c:pt>
                  <c:pt idx="14">
                    <c:v>5.8999999999999986</c:v>
                  </c:pt>
                  <c:pt idx="15">
                    <c:v>5.5</c:v>
                  </c:pt>
                  <c:pt idx="16">
                    <c:v>5.2999999999999972</c:v>
                  </c:pt>
                  <c:pt idx="17">
                    <c:v>5.3999999999999986</c:v>
                  </c:pt>
                  <c:pt idx="18">
                    <c:v>5.8999999999999915</c:v>
                  </c:pt>
                  <c:pt idx="19">
                    <c:v>5.7999999999999972</c:v>
                  </c:pt>
                  <c:pt idx="20">
                    <c:v>5.7000000000000028</c:v>
                  </c:pt>
                  <c:pt idx="21">
                    <c:v>5.2999999999999972</c:v>
                  </c:pt>
                </c:numCache>
              </c:numRef>
            </c:plus>
            <c:minus>
              <c:numRef>
                <c:f>('Māori vs NMNP by sex'!$BM$68:$BM$78,'Māori vs NMNP by sex'!$BM$92:$BM$102)</c:f>
                <c:numCache>
                  <c:formatCode>General</c:formatCode>
                  <c:ptCount val="22"/>
                  <c:pt idx="0">
                    <c:v>7.2000000000000028</c:v>
                  </c:pt>
                  <c:pt idx="1">
                    <c:v>7.3000000000000114</c:v>
                  </c:pt>
                  <c:pt idx="2">
                    <c:v>7.2999999999999972</c:v>
                  </c:pt>
                  <c:pt idx="3">
                    <c:v>7.2000000000000028</c:v>
                  </c:pt>
                  <c:pt idx="4">
                    <c:v>7.1000000000000085</c:v>
                  </c:pt>
                  <c:pt idx="5">
                    <c:v>6.9000000000000057</c:v>
                  </c:pt>
                  <c:pt idx="6">
                    <c:v>7.0999999999999943</c:v>
                  </c:pt>
                  <c:pt idx="7">
                    <c:v>7.2999999999999972</c:v>
                  </c:pt>
                  <c:pt idx="8">
                    <c:v>7.2999999999999972</c:v>
                  </c:pt>
                  <c:pt idx="9">
                    <c:v>7.0999999999999943</c:v>
                  </c:pt>
                  <c:pt idx="10">
                    <c:v>6.7000000000000028</c:v>
                  </c:pt>
                  <c:pt idx="11">
                    <c:v>5.8999999999999986</c:v>
                  </c:pt>
                  <c:pt idx="12">
                    <c:v>6</c:v>
                  </c:pt>
                  <c:pt idx="13">
                    <c:v>5.5999999999999943</c:v>
                  </c:pt>
                  <c:pt idx="14">
                    <c:v>5.4000000000000057</c:v>
                  </c:pt>
                  <c:pt idx="15">
                    <c:v>5</c:v>
                  </c:pt>
                  <c:pt idx="16">
                    <c:v>4.9000000000000057</c:v>
                  </c:pt>
                  <c:pt idx="17">
                    <c:v>5</c:v>
                  </c:pt>
                  <c:pt idx="18">
                    <c:v>5.5000000000000071</c:v>
                  </c:pt>
                  <c:pt idx="19">
                    <c:v>5.3999999999999915</c:v>
                  </c:pt>
                  <c:pt idx="20">
                    <c:v>5.3999999999999915</c:v>
                  </c:pt>
                  <c:pt idx="21">
                    <c:v>5</c:v>
                  </c:pt>
                </c:numCache>
              </c:numRef>
            </c:minus>
            <c:spPr>
              <a:ln w="12700">
                <a:solidFill>
                  <a:srgbClr val="0070C0"/>
                </a:solidFill>
              </a:ln>
            </c:spPr>
          </c:errBars>
          <c:cat>
            <c:multiLvlStrRef>
              <c:f>('Māori vs NMNP by sex'!$BF$68:$BG$78,'Māori vs NMNP by sex'!$BF$92:$BG$102)</c:f>
              <c:multiLvlStrCache>
                <c:ptCount val="22"/>
                <c:lvl>
                  <c:pt idx="0">
                    <c:v>2001-03</c:v>
                  </c:pt>
                  <c:pt idx="1">
                    <c:v>2002-04</c:v>
                  </c:pt>
                  <c:pt idx="2">
                    <c:v>2003-05</c:v>
                  </c:pt>
                  <c:pt idx="3">
                    <c:v>2004-06</c:v>
                  </c:pt>
                  <c:pt idx="4">
                    <c:v>2005-07</c:v>
                  </c:pt>
                  <c:pt idx="5">
                    <c:v>2006-08</c:v>
                  </c:pt>
                  <c:pt idx="6">
                    <c:v>2007-09</c:v>
                  </c:pt>
                  <c:pt idx="7">
                    <c:v>2008-10</c:v>
                  </c:pt>
                  <c:pt idx="8">
                    <c:v>2009-11</c:v>
                  </c:pt>
                  <c:pt idx="9">
                    <c:v>2010-12</c:v>
                  </c:pt>
                  <c:pt idx="10">
                    <c:v>2011-13</c:v>
                  </c:pt>
                  <c:pt idx="11">
                    <c:v>2001-03</c:v>
                  </c:pt>
                  <c:pt idx="12">
                    <c:v>2002-04</c:v>
                  </c:pt>
                  <c:pt idx="13">
                    <c:v>2003-05</c:v>
                  </c:pt>
                  <c:pt idx="14">
                    <c:v>2004-06</c:v>
                  </c:pt>
                  <c:pt idx="15">
                    <c:v>2005-07</c:v>
                  </c:pt>
                  <c:pt idx="16">
                    <c:v>2006-08</c:v>
                  </c:pt>
                  <c:pt idx="17">
                    <c:v>2007-09</c:v>
                  </c:pt>
                  <c:pt idx="18">
                    <c:v>2008-10</c:v>
                  </c:pt>
                  <c:pt idx="19">
                    <c:v>2009-11</c:v>
                  </c:pt>
                  <c:pt idx="20">
                    <c:v>2010-12</c:v>
                  </c:pt>
                  <c:pt idx="21">
                    <c:v>2011-13</c:v>
                  </c:pt>
                </c:lvl>
                <c:lvl>
                  <c:pt idx="0">
                    <c:v>Male</c:v>
                  </c:pt>
                  <c:pt idx="11">
                    <c:v>Female</c:v>
                  </c:pt>
                </c:lvl>
              </c:multiLvlStrCache>
            </c:multiLvlStrRef>
          </c:cat>
          <c:val>
            <c:numRef>
              <c:f>('Māori vs NMNP by sex'!$BI$68:$BI$78,'Māori vs NMNP by sex'!$BI$92:$BI$102)</c:f>
              <c:numCache>
                <c:formatCode>General</c:formatCode>
                <c:ptCount val="22"/>
                <c:pt idx="0">
                  <c:v>77.900000000000006</c:v>
                </c:pt>
                <c:pt idx="1">
                  <c:v>81.400000000000006</c:v>
                </c:pt>
                <c:pt idx="2">
                  <c:v>85.1</c:v>
                </c:pt>
                <c:pt idx="3">
                  <c:v>86.2</c:v>
                </c:pt>
                <c:pt idx="4">
                  <c:v>88.2</c:v>
                </c:pt>
                <c:pt idx="5">
                  <c:v>85.4</c:v>
                </c:pt>
                <c:pt idx="6">
                  <c:v>94.6</c:v>
                </c:pt>
                <c:pt idx="7">
                  <c:v>103.6</c:v>
                </c:pt>
                <c:pt idx="8">
                  <c:v>106.2</c:v>
                </c:pt>
                <c:pt idx="9">
                  <c:v>104.3</c:v>
                </c:pt>
                <c:pt idx="10">
                  <c:v>96.4</c:v>
                </c:pt>
                <c:pt idx="11">
                  <c:v>55.8</c:v>
                </c:pt>
                <c:pt idx="12">
                  <c:v>61.2</c:v>
                </c:pt>
                <c:pt idx="13">
                  <c:v>56.8</c:v>
                </c:pt>
                <c:pt idx="14">
                  <c:v>55.7</c:v>
                </c:pt>
                <c:pt idx="15">
                  <c:v>49.7</c:v>
                </c:pt>
                <c:pt idx="16">
                  <c:v>48.7</c:v>
                </c:pt>
                <c:pt idx="17">
                  <c:v>54.7</c:v>
                </c:pt>
                <c:pt idx="18">
                  <c:v>68.400000000000006</c:v>
                </c:pt>
                <c:pt idx="19">
                  <c:v>69.8</c:v>
                </c:pt>
                <c:pt idx="20">
                  <c:v>70.3</c:v>
                </c:pt>
                <c:pt idx="21">
                  <c:v>64.3</c:v>
                </c:pt>
              </c:numCache>
            </c:numRef>
          </c:val>
          <c:smooth val="0"/>
          <c:extLst>
            <c:ext xmlns:c16="http://schemas.microsoft.com/office/drawing/2014/chart" uri="{C3380CC4-5D6E-409C-BE32-E72D297353CC}">
              <c16:uniqueId val="{00000007-D110-45B3-9BF7-19A6A55C3DD3}"/>
            </c:ext>
          </c:extLst>
        </c:ser>
        <c:ser>
          <c:idx val="2"/>
          <c:order val="1"/>
          <c:tx>
            <c:strRef>
              <c:f>'Māori vs NMNP by sex'!$BJ$32</c:f>
              <c:strCache>
                <c:ptCount val="1"/>
                <c:pt idx="0">
                  <c:v>Non-Māori Non-Pacific</c:v>
                </c:pt>
              </c:strCache>
            </c:strRef>
          </c:tx>
          <c:spPr>
            <a:ln w="22225" cap="rnd">
              <a:solidFill>
                <a:sysClr val="window" lastClr="FFFFFF">
                  <a:lumMod val="65000"/>
                </a:sysClr>
              </a:solidFill>
              <a:round/>
            </a:ln>
            <a:effectLst/>
          </c:spPr>
          <c:marker>
            <c:symbol val="square"/>
            <c:size val="5"/>
            <c:spPr>
              <a:ln>
                <a:solidFill>
                  <a:sysClr val="window" lastClr="FFFFFF">
                    <a:lumMod val="65000"/>
                  </a:sysClr>
                </a:solidFill>
              </a:ln>
            </c:spPr>
          </c:marker>
          <c:dPt>
            <c:idx val="11"/>
            <c:bubble3D val="0"/>
            <c:spPr>
              <a:ln w="22225" cap="rnd">
                <a:noFill/>
                <a:round/>
              </a:ln>
              <a:effectLst/>
            </c:spPr>
            <c:extLst>
              <c:ext xmlns:c16="http://schemas.microsoft.com/office/drawing/2014/chart" uri="{C3380CC4-5D6E-409C-BE32-E72D297353CC}">
                <c16:uniqueId val="{00000009-D110-45B3-9BF7-19A6A55C3DD3}"/>
              </c:ext>
            </c:extLst>
          </c:dPt>
          <c:dPt>
            <c:idx val="17"/>
            <c:bubble3D val="0"/>
            <c:extLst>
              <c:ext xmlns:c16="http://schemas.microsoft.com/office/drawing/2014/chart" uri="{C3380CC4-5D6E-409C-BE32-E72D297353CC}">
                <c16:uniqueId val="{0000000A-D110-45B3-9BF7-19A6A55C3DD3}"/>
              </c:ext>
            </c:extLst>
          </c:dPt>
          <c:dPt>
            <c:idx val="19"/>
            <c:bubble3D val="0"/>
            <c:extLst>
              <c:ext xmlns:c16="http://schemas.microsoft.com/office/drawing/2014/chart" uri="{C3380CC4-5D6E-409C-BE32-E72D297353CC}">
                <c16:uniqueId val="{0000000B-D110-45B3-9BF7-19A6A55C3DD3}"/>
              </c:ext>
            </c:extLst>
          </c:dPt>
          <c:dPt>
            <c:idx val="24"/>
            <c:bubble3D val="0"/>
            <c:extLst>
              <c:ext xmlns:c16="http://schemas.microsoft.com/office/drawing/2014/chart" uri="{C3380CC4-5D6E-409C-BE32-E72D297353CC}">
                <c16:uniqueId val="{0000000C-D110-45B3-9BF7-19A6A55C3DD3}"/>
              </c:ext>
            </c:extLst>
          </c:dPt>
          <c:errBars>
            <c:errDir val="y"/>
            <c:errBarType val="both"/>
            <c:errValType val="cust"/>
            <c:noEndCap val="0"/>
            <c:plus>
              <c:numRef>
                <c:f>('Māori vs NMNP by sex'!$BQ$68:$BQ$78,'Māori vs NMNP by sex'!$BQ$92:$BQ$102)</c:f>
                <c:numCache>
                  <c:formatCode>General</c:formatCode>
                  <c:ptCount val="22"/>
                  <c:pt idx="0">
                    <c:v>0.70000000000000018</c:v>
                  </c:pt>
                  <c:pt idx="1">
                    <c:v>0.59999999999999964</c:v>
                  </c:pt>
                  <c:pt idx="2">
                    <c:v>0.59999999999999964</c:v>
                  </c:pt>
                  <c:pt idx="3">
                    <c:v>0.59999999999999964</c:v>
                  </c:pt>
                  <c:pt idx="4">
                    <c:v>0.69999999999999929</c:v>
                  </c:pt>
                  <c:pt idx="5">
                    <c:v>0.59999999999999964</c:v>
                  </c:pt>
                  <c:pt idx="6">
                    <c:v>0.59999999999999964</c:v>
                  </c:pt>
                  <c:pt idx="7">
                    <c:v>0.60000000000000142</c:v>
                  </c:pt>
                  <c:pt idx="8">
                    <c:v>0.59999999999999964</c:v>
                  </c:pt>
                  <c:pt idx="9">
                    <c:v>0.69999999999999929</c:v>
                  </c:pt>
                  <c:pt idx="10">
                    <c:v>0.69999999999999929</c:v>
                  </c:pt>
                  <c:pt idx="11">
                    <c:v>0.5</c:v>
                  </c:pt>
                  <c:pt idx="12">
                    <c:v>0.5</c:v>
                  </c:pt>
                  <c:pt idx="13">
                    <c:v>0.59999999999999964</c:v>
                  </c:pt>
                  <c:pt idx="14">
                    <c:v>0.5</c:v>
                  </c:pt>
                  <c:pt idx="15">
                    <c:v>0.5</c:v>
                  </c:pt>
                  <c:pt idx="16">
                    <c:v>0.59999999999999964</c:v>
                  </c:pt>
                  <c:pt idx="17">
                    <c:v>0.5</c:v>
                  </c:pt>
                  <c:pt idx="18">
                    <c:v>0.5</c:v>
                  </c:pt>
                  <c:pt idx="19">
                    <c:v>0.60000000000000053</c:v>
                  </c:pt>
                  <c:pt idx="20">
                    <c:v>0.59999999999999964</c:v>
                  </c:pt>
                  <c:pt idx="21">
                    <c:v>0.59999999999999964</c:v>
                  </c:pt>
                </c:numCache>
              </c:numRef>
            </c:plus>
            <c:minus>
              <c:numRef>
                <c:f>('Māori vs NMNP by sex'!$BP$68:$BP$78,'Māori vs NMNP by sex'!$BP$92:$BP$102)</c:f>
                <c:numCache>
                  <c:formatCode>General</c:formatCode>
                  <c:ptCount val="22"/>
                  <c:pt idx="0">
                    <c:v>0.59999999999999964</c:v>
                  </c:pt>
                  <c:pt idx="1">
                    <c:v>0.70000000000000018</c:v>
                  </c:pt>
                  <c:pt idx="2">
                    <c:v>0.59999999999999964</c:v>
                  </c:pt>
                  <c:pt idx="3">
                    <c:v>0.60000000000000053</c:v>
                  </c:pt>
                  <c:pt idx="4">
                    <c:v>0.5</c:v>
                  </c:pt>
                  <c:pt idx="5">
                    <c:v>0.59999999999999964</c:v>
                  </c:pt>
                  <c:pt idx="6">
                    <c:v>0.60000000000000142</c:v>
                  </c:pt>
                  <c:pt idx="7">
                    <c:v>0.59999999999999964</c:v>
                  </c:pt>
                  <c:pt idx="8">
                    <c:v>0.59999999999999964</c:v>
                  </c:pt>
                  <c:pt idx="9">
                    <c:v>0.60000000000000142</c:v>
                  </c:pt>
                  <c:pt idx="10">
                    <c:v>0.70000000000000107</c:v>
                  </c:pt>
                  <c:pt idx="11">
                    <c:v>0.5</c:v>
                  </c:pt>
                  <c:pt idx="12">
                    <c:v>0.60000000000000053</c:v>
                  </c:pt>
                  <c:pt idx="13">
                    <c:v>0.5</c:v>
                  </c:pt>
                  <c:pt idx="14">
                    <c:v>0.5</c:v>
                  </c:pt>
                  <c:pt idx="15">
                    <c:v>0.59999999999999964</c:v>
                  </c:pt>
                  <c:pt idx="16">
                    <c:v>0.5</c:v>
                  </c:pt>
                  <c:pt idx="17">
                    <c:v>0.5</c:v>
                  </c:pt>
                  <c:pt idx="18">
                    <c:v>0.5</c:v>
                  </c:pt>
                  <c:pt idx="19">
                    <c:v>0.5</c:v>
                  </c:pt>
                  <c:pt idx="20">
                    <c:v>0.60000000000000142</c:v>
                  </c:pt>
                  <c:pt idx="21">
                    <c:v>0.5</c:v>
                  </c:pt>
                </c:numCache>
              </c:numRef>
            </c:minus>
            <c:spPr>
              <a:ln>
                <a:solidFill>
                  <a:sysClr val="window" lastClr="FFFFFF">
                    <a:lumMod val="65000"/>
                  </a:sysClr>
                </a:solidFill>
              </a:ln>
            </c:spPr>
          </c:errBars>
          <c:cat>
            <c:multiLvlStrRef>
              <c:f>('Māori vs NMNP by sex'!$BF$68:$BG$78,'Māori vs NMNP by sex'!$BF$92:$BG$102)</c:f>
              <c:multiLvlStrCache>
                <c:ptCount val="22"/>
                <c:lvl>
                  <c:pt idx="0">
                    <c:v>2001-03</c:v>
                  </c:pt>
                  <c:pt idx="1">
                    <c:v>2002-04</c:v>
                  </c:pt>
                  <c:pt idx="2">
                    <c:v>2003-05</c:v>
                  </c:pt>
                  <c:pt idx="3">
                    <c:v>2004-06</c:v>
                  </c:pt>
                  <c:pt idx="4">
                    <c:v>2005-07</c:v>
                  </c:pt>
                  <c:pt idx="5">
                    <c:v>2006-08</c:v>
                  </c:pt>
                  <c:pt idx="6">
                    <c:v>2007-09</c:v>
                  </c:pt>
                  <c:pt idx="7">
                    <c:v>2008-10</c:v>
                  </c:pt>
                  <c:pt idx="8">
                    <c:v>2009-11</c:v>
                  </c:pt>
                  <c:pt idx="9">
                    <c:v>2010-12</c:v>
                  </c:pt>
                  <c:pt idx="10">
                    <c:v>2011-13</c:v>
                  </c:pt>
                  <c:pt idx="11">
                    <c:v>2001-03</c:v>
                  </c:pt>
                  <c:pt idx="12">
                    <c:v>2002-04</c:v>
                  </c:pt>
                  <c:pt idx="13">
                    <c:v>2003-05</c:v>
                  </c:pt>
                  <c:pt idx="14">
                    <c:v>2004-06</c:v>
                  </c:pt>
                  <c:pt idx="15">
                    <c:v>2005-07</c:v>
                  </c:pt>
                  <c:pt idx="16">
                    <c:v>2006-08</c:v>
                  </c:pt>
                  <c:pt idx="17">
                    <c:v>2007-09</c:v>
                  </c:pt>
                  <c:pt idx="18">
                    <c:v>2008-10</c:v>
                  </c:pt>
                  <c:pt idx="19">
                    <c:v>2009-11</c:v>
                  </c:pt>
                  <c:pt idx="20">
                    <c:v>2010-12</c:v>
                  </c:pt>
                  <c:pt idx="21">
                    <c:v>2011-13</c:v>
                  </c:pt>
                </c:lvl>
                <c:lvl>
                  <c:pt idx="0">
                    <c:v>Male</c:v>
                  </c:pt>
                  <c:pt idx="11">
                    <c:v>Female</c:v>
                  </c:pt>
                </c:lvl>
              </c:multiLvlStrCache>
            </c:multiLvlStrRef>
          </c:cat>
          <c:val>
            <c:numRef>
              <c:f>('Māori vs NMNP by sex'!$BJ$68:$BJ$78,'Māori vs NMNP by sex'!$BJ$92:$BJ$102)</c:f>
              <c:numCache>
                <c:formatCode>General</c:formatCode>
                <c:ptCount val="22"/>
                <c:pt idx="0">
                  <c:v>7.8</c:v>
                </c:pt>
                <c:pt idx="1">
                  <c:v>8.5</c:v>
                </c:pt>
                <c:pt idx="2">
                  <c:v>8.1</c:v>
                </c:pt>
                <c:pt idx="3">
                  <c:v>7.9</c:v>
                </c:pt>
                <c:pt idx="4">
                  <c:v>7.9</c:v>
                </c:pt>
                <c:pt idx="5">
                  <c:v>8</c:v>
                </c:pt>
                <c:pt idx="6">
                  <c:v>8.8000000000000007</c:v>
                </c:pt>
                <c:pt idx="7">
                  <c:v>9.6999999999999993</c:v>
                </c:pt>
                <c:pt idx="8">
                  <c:v>10.9</c:v>
                </c:pt>
                <c:pt idx="9">
                  <c:v>12.3</c:v>
                </c:pt>
                <c:pt idx="10">
                  <c:v>13.4</c:v>
                </c:pt>
                <c:pt idx="11">
                  <c:v>5</c:v>
                </c:pt>
                <c:pt idx="12">
                  <c:v>5.9</c:v>
                </c:pt>
                <c:pt idx="13">
                  <c:v>5.9</c:v>
                </c:pt>
                <c:pt idx="14">
                  <c:v>6.1</c:v>
                </c:pt>
                <c:pt idx="15">
                  <c:v>6.3</c:v>
                </c:pt>
                <c:pt idx="16">
                  <c:v>6.4</c:v>
                </c:pt>
                <c:pt idx="17">
                  <c:v>6.7</c:v>
                </c:pt>
                <c:pt idx="18">
                  <c:v>7.4</c:v>
                </c:pt>
                <c:pt idx="19">
                  <c:v>7.7</c:v>
                </c:pt>
                <c:pt idx="20">
                  <c:v>8.8000000000000007</c:v>
                </c:pt>
                <c:pt idx="21">
                  <c:v>9</c:v>
                </c:pt>
              </c:numCache>
            </c:numRef>
          </c:val>
          <c:smooth val="0"/>
          <c:extLst>
            <c:ext xmlns:c16="http://schemas.microsoft.com/office/drawing/2014/chart" uri="{C3380CC4-5D6E-409C-BE32-E72D297353CC}">
              <c16:uniqueId val="{0000000D-D110-45B3-9BF7-19A6A55C3DD3}"/>
            </c:ext>
          </c:extLst>
        </c:ser>
        <c:ser>
          <c:idx val="0"/>
          <c:order val="2"/>
          <c:tx>
            <c:v>Ghost</c:v>
          </c:tx>
          <c:spPr>
            <a:ln w="28575" cap="rnd">
              <a:noFill/>
              <a:round/>
            </a:ln>
            <a:effectLst/>
          </c:spPr>
          <c:marker>
            <c:symbol val="none"/>
          </c:marker>
          <c:cat>
            <c:multiLvlStrRef>
              <c:f>('Māori vs NMNP by sex'!$BF$68:$BG$78,'Māori vs NMNP by sex'!$BF$92:$BG$102)</c:f>
              <c:multiLvlStrCache>
                <c:ptCount val="22"/>
                <c:lvl>
                  <c:pt idx="0">
                    <c:v>2001-03</c:v>
                  </c:pt>
                  <c:pt idx="1">
                    <c:v>2002-04</c:v>
                  </c:pt>
                  <c:pt idx="2">
                    <c:v>2003-05</c:v>
                  </c:pt>
                  <c:pt idx="3">
                    <c:v>2004-06</c:v>
                  </c:pt>
                  <c:pt idx="4">
                    <c:v>2005-07</c:v>
                  </c:pt>
                  <c:pt idx="5">
                    <c:v>2006-08</c:v>
                  </c:pt>
                  <c:pt idx="6">
                    <c:v>2007-09</c:v>
                  </c:pt>
                  <c:pt idx="7">
                    <c:v>2008-10</c:v>
                  </c:pt>
                  <c:pt idx="8">
                    <c:v>2009-11</c:v>
                  </c:pt>
                  <c:pt idx="9">
                    <c:v>2010-12</c:v>
                  </c:pt>
                  <c:pt idx="10">
                    <c:v>2011-13</c:v>
                  </c:pt>
                  <c:pt idx="11">
                    <c:v>2001-03</c:v>
                  </c:pt>
                  <c:pt idx="12">
                    <c:v>2002-04</c:v>
                  </c:pt>
                  <c:pt idx="13">
                    <c:v>2003-05</c:v>
                  </c:pt>
                  <c:pt idx="14">
                    <c:v>2004-06</c:v>
                  </c:pt>
                  <c:pt idx="15">
                    <c:v>2005-07</c:v>
                  </c:pt>
                  <c:pt idx="16">
                    <c:v>2006-08</c:v>
                  </c:pt>
                  <c:pt idx="17">
                    <c:v>2007-09</c:v>
                  </c:pt>
                  <c:pt idx="18">
                    <c:v>2008-10</c:v>
                  </c:pt>
                  <c:pt idx="19">
                    <c:v>2009-11</c:v>
                  </c:pt>
                  <c:pt idx="20">
                    <c:v>2010-12</c:v>
                  </c:pt>
                  <c:pt idx="21">
                    <c:v>2011-13</c:v>
                  </c:pt>
                </c:lvl>
                <c:lvl>
                  <c:pt idx="0">
                    <c:v>Male</c:v>
                  </c:pt>
                  <c:pt idx="11">
                    <c:v>Female</c:v>
                  </c:pt>
                </c:lvl>
              </c:multiLvlStrCache>
            </c:multiLvlStrRef>
          </c:cat>
          <c:val>
            <c:numRef>
              <c:f>'Māori vs NMNP by sex'!$BK$33:$BK$34</c:f>
              <c:numCache>
                <c:formatCode>General</c:formatCode>
                <c:ptCount val="2"/>
                <c:pt idx="0">
                  <c:v>106.2</c:v>
                </c:pt>
                <c:pt idx="1">
                  <c:v>6.3</c:v>
                </c:pt>
              </c:numCache>
            </c:numRef>
          </c:val>
          <c:smooth val="0"/>
          <c:extLst>
            <c:ext xmlns:c16="http://schemas.microsoft.com/office/drawing/2014/chart" uri="{C3380CC4-5D6E-409C-BE32-E72D297353CC}">
              <c16:uniqueId val="{0000000E-D110-45B3-9BF7-19A6A55C3DD3}"/>
            </c:ext>
          </c:extLst>
        </c:ser>
        <c:dLbls>
          <c:showLegendKey val="0"/>
          <c:showVal val="0"/>
          <c:showCatName val="0"/>
          <c:showSerName val="0"/>
          <c:showPercent val="0"/>
          <c:showBubbleSize val="0"/>
        </c:dLbls>
        <c:marker val="1"/>
        <c:smooth val="0"/>
        <c:axId val="327796520"/>
        <c:axId val="327796912"/>
      </c:lineChart>
      <c:catAx>
        <c:axId val="327796520"/>
        <c:scaling>
          <c:orientation val="minMax"/>
        </c:scaling>
        <c:delete val="0"/>
        <c:axPos val="b"/>
        <c:numFmt formatCode="General" sourceLinked="1"/>
        <c:majorTickMark val="none"/>
        <c:minorTickMark val="none"/>
        <c:tickLblPos val="nextTo"/>
        <c:spPr>
          <a:noFill/>
          <a:ln w="9525" cap="flat" cmpd="sng" algn="ctr">
            <a:solidFill>
              <a:sysClr val="window" lastClr="FFFFFF">
                <a:lumMod val="50000"/>
              </a:sysClr>
            </a:solidFill>
            <a:round/>
          </a:ln>
          <a:effectLst/>
        </c:spPr>
        <c:txPr>
          <a:bodyPr rot="-54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27796912"/>
        <c:crosses val="autoZero"/>
        <c:auto val="1"/>
        <c:lblAlgn val="ctr"/>
        <c:lblOffset val="100"/>
        <c:noMultiLvlLbl val="0"/>
      </c:catAx>
      <c:valAx>
        <c:axId val="327796912"/>
        <c:scaling>
          <c:orientation val="minMax"/>
        </c:scaling>
        <c:delete val="0"/>
        <c:axPos val="l"/>
        <c:numFmt formatCode="General" sourceLinked="1"/>
        <c:majorTickMark val="out"/>
        <c:minorTickMark val="none"/>
        <c:tickLblPos val="nextTo"/>
        <c:spPr>
          <a:noFill/>
          <a:ln>
            <a:solidFill>
              <a:sysClr val="window" lastClr="FFFFFF">
                <a:lumMod val="50000"/>
              </a:sys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27796520"/>
        <c:crosses val="autoZero"/>
        <c:crossBetween val="between"/>
      </c:valAx>
      <c:spPr>
        <a:noFill/>
        <a:ln>
          <a:noFill/>
        </a:ln>
        <a:effectLst/>
      </c:spPr>
    </c:plotArea>
    <c:legend>
      <c:legendPos val="b"/>
      <c:legendEntry>
        <c:idx val="2"/>
        <c:delete val="1"/>
      </c:legendEntry>
      <c:layout>
        <c:manualLayout>
          <c:xMode val="edge"/>
          <c:yMode val="edge"/>
          <c:x val="0.66994682221261326"/>
          <c:y val="9.0685811332406996E-2"/>
          <c:w val="0.31760213726159126"/>
          <c:h val="0.12222921388453965"/>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556862745098034E-2"/>
          <c:y val="0.23958302469135798"/>
          <c:w val="0.89973709150326797"/>
          <c:h val="0.50215202481916865"/>
        </c:manualLayout>
      </c:layout>
      <c:lineChart>
        <c:grouping val="standard"/>
        <c:varyColors val="0"/>
        <c:ser>
          <c:idx val="0"/>
          <c:order val="0"/>
          <c:tx>
            <c:strRef>
              <c:f>'Māori vs NMNP by sex'!$BS$58</c:f>
              <c:strCache>
                <c:ptCount val="1"/>
                <c:pt idx="0">
                  <c:v>Māori male vs non-Māori non-Pacific male</c:v>
                </c:pt>
              </c:strCache>
            </c:strRef>
          </c:tx>
          <c:spPr>
            <a:ln w="28575" cap="rnd">
              <a:solidFill>
                <a:schemeClr val="accent6">
                  <a:lumMod val="75000"/>
                </a:schemeClr>
              </a:solidFill>
              <a:round/>
            </a:ln>
            <a:effectLst/>
          </c:spPr>
          <c:marker>
            <c:symbol val="circle"/>
            <c:size val="7"/>
            <c:spPr>
              <a:solidFill>
                <a:schemeClr val="accent6">
                  <a:lumMod val="75000"/>
                </a:schemeClr>
              </a:solidFill>
              <a:ln>
                <a:solidFill>
                  <a:schemeClr val="accent6">
                    <a:lumMod val="75000"/>
                  </a:schemeClr>
                </a:solidFill>
              </a:ln>
            </c:spPr>
          </c:marker>
          <c:dPt>
            <c:idx val="19"/>
            <c:bubble3D val="0"/>
            <c:extLst>
              <c:ext xmlns:c16="http://schemas.microsoft.com/office/drawing/2014/chart" uri="{C3380CC4-5D6E-409C-BE32-E72D297353CC}">
                <c16:uniqueId val="{00000000-9783-4196-89C9-76F75C5F7554}"/>
              </c:ext>
            </c:extLst>
          </c:dPt>
          <c:errBars>
            <c:errDir val="y"/>
            <c:errBarType val="both"/>
            <c:errValType val="cust"/>
            <c:noEndCap val="0"/>
            <c:plus>
              <c:numRef>
                <c:f>'Māori vs NMNP by sex'!$CA$68:$CA$78</c:f>
                <c:numCache>
                  <c:formatCode>General</c:formatCode>
                  <c:ptCount val="11"/>
                  <c:pt idx="0">
                    <c:v>1.4600000000000009</c:v>
                  </c:pt>
                  <c:pt idx="1">
                    <c:v>1.3399999999999999</c:v>
                  </c:pt>
                  <c:pt idx="2">
                    <c:v>1.4299999999999997</c:v>
                  </c:pt>
                  <c:pt idx="3">
                    <c:v>1.4399999999999995</c:v>
                  </c:pt>
                  <c:pt idx="4">
                    <c:v>1.4299999999999997</c:v>
                  </c:pt>
                  <c:pt idx="5">
                    <c:v>1.3599999999999994</c:v>
                  </c:pt>
                  <c:pt idx="6">
                    <c:v>1.2599999999999998</c:v>
                  </c:pt>
                  <c:pt idx="7">
                    <c:v>1.17</c:v>
                  </c:pt>
                  <c:pt idx="8">
                    <c:v>1.0199999999999996</c:v>
                  </c:pt>
                  <c:pt idx="9">
                    <c:v>0.85999999999999943</c:v>
                  </c:pt>
                  <c:pt idx="10">
                    <c:v>0.73000000000000043</c:v>
                  </c:pt>
                </c:numCache>
              </c:numRef>
            </c:plus>
            <c:minus>
              <c:numRef>
                <c:f>'Māori vs NMNP by sex'!$BZ$68:$BZ$78</c:f>
                <c:numCache>
                  <c:formatCode>General</c:formatCode>
                  <c:ptCount val="11"/>
                  <c:pt idx="0">
                    <c:v>1.2799999999999994</c:v>
                  </c:pt>
                  <c:pt idx="1">
                    <c:v>1.1800000000000015</c:v>
                  </c:pt>
                  <c:pt idx="2">
                    <c:v>1.2600000000000016</c:v>
                  </c:pt>
                  <c:pt idx="3">
                    <c:v>1.2699999999999996</c:v>
                  </c:pt>
                  <c:pt idx="4">
                    <c:v>1.2599999999999998</c:v>
                  </c:pt>
                  <c:pt idx="5">
                    <c:v>1.2000000000000011</c:v>
                  </c:pt>
                  <c:pt idx="6">
                    <c:v>1.129999999999999</c:v>
                  </c:pt>
                  <c:pt idx="7">
                    <c:v>1.0499999999999989</c:v>
                  </c:pt>
                  <c:pt idx="8">
                    <c:v>0.92999999999999972</c:v>
                  </c:pt>
                  <c:pt idx="9">
                    <c:v>0.78000000000000114</c:v>
                  </c:pt>
                  <c:pt idx="10">
                    <c:v>0.66000000000000014</c:v>
                  </c:pt>
                </c:numCache>
              </c:numRef>
            </c:minus>
            <c:spPr>
              <a:ln w="12700">
                <a:solidFill>
                  <a:schemeClr val="accent6">
                    <a:lumMod val="75000"/>
                  </a:schemeClr>
                </a:solidFill>
              </a:ln>
            </c:spPr>
          </c:errBars>
          <c:cat>
            <c:strRef>
              <c:f>'Māori vs NMNP by sex'!$BU$43:$BU$53</c:f>
              <c:strCache>
                <c:ptCount val="11"/>
                <c:pt idx="0">
                  <c:v>2001-03</c:v>
                </c:pt>
                <c:pt idx="1">
                  <c:v>2002-04</c:v>
                </c:pt>
                <c:pt idx="2">
                  <c:v>2003-05</c:v>
                </c:pt>
                <c:pt idx="3">
                  <c:v>2004-06</c:v>
                </c:pt>
                <c:pt idx="4">
                  <c:v>2005-07</c:v>
                </c:pt>
                <c:pt idx="5">
                  <c:v>2006-08</c:v>
                </c:pt>
                <c:pt idx="6">
                  <c:v>2007-09</c:v>
                </c:pt>
                <c:pt idx="7">
                  <c:v>2008-10</c:v>
                </c:pt>
                <c:pt idx="8">
                  <c:v>2009-11</c:v>
                </c:pt>
                <c:pt idx="9">
                  <c:v>2010-12</c:v>
                </c:pt>
                <c:pt idx="10">
                  <c:v>2011-13</c:v>
                </c:pt>
              </c:strCache>
            </c:strRef>
          </c:cat>
          <c:val>
            <c:numRef>
              <c:f>'Māori vs NMNP by sex'!$BV$68:$BV$78</c:f>
              <c:numCache>
                <c:formatCode>0.00</c:formatCode>
                <c:ptCount val="11"/>
                <c:pt idx="0">
                  <c:v>9.93</c:v>
                </c:pt>
                <c:pt idx="1">
                  <c:v>9.6300000000000008</c:v>
                </c:pt>
                <c:pt idx="2">
                  <c:v>10.55</c:v>
                </c:pt>
                <c:pt idx="3">
                  <c:v>10.9</c:v>
                </c:pt>
                <c:pt idx="4">
                  <c:v>11.1</c:v>
                </c:pt>
                <c:pt idx="5">
                  <c:v>10.71</c:v>
                </c:pt>
                <c:pt idx="6">
                  <c:v>10.78</c:v>
                </c:pt>
                <c:pt idx="7">
                  <c:v>10.7</c:v>
                </c:pt>
                <c:pt idx="8">
                  <c:v>9.75</c:v>
                </c:pt>
                <c:pt idx="9">
                  <c:v>8.4600000000000009</c:v>
                </c:pt>
                <c:pt idx="10">
                  <c:v>7.21</c:v>
                </c:pt>
              </c:numCache>
            </c:numRef>
          </c:val>
          <c:smooth val="0"/>
          <c:extLst>
            <c:ext xmlns:c16="http://schemas.microsoft.com/office/drawing/2014/chart" uri="{C3380CC4-5D6E-409C-BE32-E72D297353CC}">
              <c16:uniqueId val="{00000001-9783-4196-89C9-76F75C5F7554}"/>
            </c:ext>
          </c:extLst>
        </c:ser>
        <c:ser>
          <c:idx val="3"/>
          <c:order val="1"/>
          <c:tx>
            <c:strRef>
              <c:f>'Māori vs NMNP by sex'!$BS$82</c:f>
              <c:strCache>
                <c:ptCount val="1"/>
                <c:pt idx="0">
                  <c:v>Māori female vs non-Māori non-Pacific female</c:v>
                </c:pt>
              </c:strCache>
            </c:strRef>
          </c:tx>
          <c:spPr>
            <a:ln w="28575">
              <a:solidFill>
                <a:schemeClr val="accent2">
                  <a:lumMod val="75000"/>
                </a:schemeClr>
              </a:solidFill>
            </a:ln>
          </c:spPr>
          <c:marker>
            <c:symbol val="circle"/>
            <c:size val="7"/>
            <c:spPr>
              <a:solidFill>
                <a:schemeClr val="accent2">
                  <a:lumMod val="75000"/>
                </a:schemeClr>
              </a:solidFill>
              <a:ln>
                <a:solidFill>
                  <a:schemeClr val="accent2">
                    <a:lumMod val="75000"/>
                  </a:schemeClr>
                </a:solidFill>
              </a:ln>
            </c:spPr>
          </c:marker>
          <c:errBars>
            <c:errDir val="y"/>
            <c:errBarType val="both"/>
            <c:errValType val="cust"/>
            <c:noEndCap val="0"/>
            <c:plus>
              <c:numRef>
                <c:f>'Māori vs NMNP by sex'!$CA$92:$CA$102</c:f>
                <c:numCache>
                  <c:formatCode>General</c:formatCode>
                  <c:ptCount val="11"/>
                  <c:pt idx="0">
                    <c:v>2.0299999999999994</c:v>
                  </c:pt>
                  <c:pt idx="1">
                    <c:v>1.7300000000000004</c:v>
                  </c:pt>
                  <c:pt idx="2">
                    <c:v>1.58</c:v>
                  </c:pt>
                  <c:pt idx="3">
                    <c:v>1.4700000000000006</c:v>
                  </c:pt>
                  <c:pt idx="4">
                    <c:v>1.2800000000000002</c:v>
                  </c:pt>
                  <c:pt idx="5">
                    <c:v>1.1799999999999997</c:v>
                  </c:pt>
                  <c:pt idx="6">
                    <c:v>1.1899999999999995</c:v>
                  </c:pt>
                  <c:pt idx="7">
                    <c:v>1.1999999999999993</c:v>
                  </c:pt>
                  <c:pt idx="8">
                    <c:v>1.1300000000000008</c:v>
                  </c:pt>
                  <c:pt idx="9">
                    <c:v>0.97000000000000064</c:v>
                  </c:pt>
                  <c:pt idx="10">
                    <c:v>0.84999999999999964</c:v>
                  </c:pt>
                </c:numCache>
              </c:numRef>
            </c:plus>
            <c:minus>
              <c:numRef>
                <c:f>'Māori vs NMNP by sex'!$BZ$92:$BZ$102</c:f>
                <c:numCache>
                  <c:formatCode>General</c:formatCode>
                  <c:ptCount val="11"/>
                  <c:pt idx="0">
                    <c:v>1.7200000000000006</c:v>
                  </c:pt>
                  <c:pt idx="1">
                    <c:v>1.4900000000000002</c:v>
                  </c:pt>
                  <c:pt idx="2">
                    <c:v>1.3499999999999996</c:v>
                  </c:pt>
                  <c:pt idx="3">
                    <c:v>1.2799999999999994</c:v>
                  </c:pt>
                  <c:pt idx="4">
                    <c:v>1.0899999999999999</c:v>
                  </c:pt>
                  <c:pt idx="5">
                    <c:v>1.0200000000000005</c:v>
                  </c:pt>
                  <c:pt idx="6">
                    <c:v>1.04</c:v>
                  </c:pt>
                  <c:pt idx="7">
                    <c:v>1.0700000000000003</c:v>
                  </c:pt>
                  <c:pt idx="8">
                    <c:v>1.0099999999999998</c:v>
                  </c:pt>
                  <c:pt idx="9">
                    <c:v>0.86000000000000032</c:v>
                  </c:pt>
                  <c:pt idx="10">
                    <c:v>0.76000000000000068</c:v>
                  </c:pt>
                </c:numCache>
              </c:numRef>
            </c:minus>
            <c:spPr>
              <a:ln>
                <a:solidFill>
                  <a:schemeClr val="accent2">
                    <a:lumMod val="75000"/>
                  </a:schemeClr>
                </a:solidFill>
              </a:ln>
            </c:spPr>
          </c:errBars>
          <c:cat>
            <c:strRef>
              <c:f>'Māori vs NMNP by sex'!$BU$43:$BU$53</c:f>
              <c:strCache>
                <c:ptCount val="11"/>
                <c:pt idx="0">
                  <c:v>2001-03</c:v>
                </c:pt>
                <c:pt idx="1">
                  <c:v>2002-04</c:v>
                </c:pt>
                <c:pt idx="2">
                  <c:v>2003-05</c:v>
                </c:pt>
                <c:pt idx="3">
                  <c:v>2004-06</c:v>
                </c:pt>
                <c:pt idx="4">
                  <c:v>2005-07</c:v>
                </c:pt>
                <c:pt idx="5">
                  <c:v>2006-08</c:v>
                </c:pt>
                <c:pt idx="6">
                  <c:v>2007-09</c:v>
                </c:pt>
                <c:pt idx="7">
                  <c:v>2008-10</c:v>
                </c:pt>
                <c:pt idx="8">
                  <c:v>2009-11</c:v>
                </c:pt>
                <c:pt idx="9">
                  <c:v>2010-12</c:v>
                </c:pt>
                <c:pt idx="10">
                  <c:v>2011-13</c:v>
                </c:pt>
              </c:strCache>
            </c:strRef>
          </c:cat>
          <c:val>
            <c:numRef>
              <c:f>'Māori vs NMNP by sex'!$BV$92:$BV$102</c:f>
              <c:numCache>
                <c:formatCode>0.00</c:formatCode>
                <c:ptCount val="11"/>
                <c:pt idx="0">
                  <c:v>11.23</c:v>
                </c:pt>
                <c:pt idx="1">
                  <c:v>10.44</c:v>
                </c:pt>
                <c:pt idx="2">
                  <c:v>9.56</c:v>
                </c:pt>
                <c:pt idx="3">
                  <c:v>9.1999999999999993</c:v>
                </c:pt>
                <c:pt idx="4">
                  <c:v>7.95</c:v>
                </c:pt>
                <c:pt idx="5">
                  <c:v>7.58</c:v>
                </c:pt>
                <c:pt idx="6">
                  <c:v>8.23</c:v>
                </c:pt>
                <c:pt idx="7">
                  <c:v>9.3000000000000007</c:v>
                </c:pt>
                <c:pt idx="8">
                  <c:v>9.0399999999999991</c:v>
                </c:pt>
                <c:pt idx="9">
                  <c:v>8</c:v>
                </c:pt>
                <c:pt idx="10">
                  <c:v>7.11</c:v>
                </c:pt>
              </c:numCache>
            </c:numRef>
          </c:val>
          <c:smooth val="0"/>
          <c:extLst>
            <c:ext xmlns:c16="http://schemas.microsoft.com/office/drawing/2014/chart" uri="{C3380CC4-5D6E-409C-BE32-E72D297353CC}">
              <c16:uniqueId val="{00000002-9783-4196-89C9-76F75C5F7554}"/>
            </c:ext>
          </c:extLst>
        </c:ser>
        <c:ser>
          <c:idx val="2"/>
          <c:order val="2"/>
          <c:tx>
            <c:v>Ghost</c:v>
          </c:tx>
          <c:spPr>
            <a:ln w="28575" cap="rnd">
              <a:noFill/>
              <a:round/>
            </a:ln>
            <a:effectLst/>
          </c:spPr>
          <c:marker>
            <c:symbol val="none"/>
          </c:marker>
          <c:cat>
            <c:strRef>
              <c:f>'Māori vs NMNP by sex'!$BU$43:$BU$53</c:f>
              <c:strCache>
                <c:ptCount val="11"/>
                <c:pt idx="0">
                  <c:v>2001-03</c:v>
                </c:pt>
                <c:pt idx="1">
                  <c:v>2002-04</c:v>
                </c:pt>
                <c:pt idx="2">
                  <c:v>2003-05</c:v>
                </c:pt>
                <c:pt idx="3">
                  <c:v>2004-06</c:v>
                </c:pt>
                <c:pt idx="4">
                  <c:v>2005-07</c:v>
                </c:pt>
                <c:pt idx="5">
                  <c:v>2006-08</c:v>
                </c:pt>
                <c:pt idx="6">
                  <c:v>2007-09</c:v>
                </c:pt>
                <c:pt idx="7">
                  <c:v>2008-10</c:v>
                </c:pt>
                <c:pt idx="8">
                  <c:v>2009-11</c:v>
                </c:pt>
                <c:pt idx="9">
                  <c:v>2010-12</c:v>
                </c:pt>
                <c:pt idx="10">
                  <c:v>2011-13</c:v>
                </c:pt>
              </c:strCache>
            </c:strRef>
          </c:cat>
          <c:val>
            <c:numRef>
              <c:f>'Māori vs NMNP by sex'!$BX$33:$BX$34</c:f>
              <c:numCache>
                <c:formatCode>0.00</c:formatCode>
                <c:ptCount val="2"/>
                <c:pt idx="0">
                  <c:v>11.23</c:v>
                </c:pt>
                <c:pt idx="1">
                  <c:v>7.11</c:v>
                </c:pt>
              </c:numCache>
            </c:numRef>
          </c:val>
          <c:smooth val="0"/>
          <c:extLst>
            <c:ext xmlns:c16="http://schemas.microsoft.com/office/drawing/2014/chart" uri="{C3380CC4-5D6E-409C-BE32-E72D297353CC}">
              <c16:uniqueId val="{00000003-9783-4196-89C9-76F75C5F7554}"/>
            </c:ext>
          </c:extLst>
        </c:ser>
        <c:ser>
          <c:idx val="1"/>
          <c:order val="3"/>
          <c:tx>
            <c:strRef>
              <c:f>'Māori vs NMNP by sex'!$CC$57</c:f>
              <c:strCache>
                <c:ptCount val="1"/>
                <c:pt idx="0">
                  <c:v>Reference (1.00)</c:v>
                </c:pt>
              </c:strCache>
            </c:strRef>
          </c:tx>
          <c:spPr>
            <a:ln>
              <a:solidFill>
                <a:schemeClr val="tx1"/>
              </a:solidFill>
            </a:ln>
          </c:spPr>
          <c:marker>
            <c:symbol val="none"/>
          </c:marker>
          <c:cat>
            <c:strRef>
              <c:f>'Māori vs NMNP by sex'!$BU$43:$BU$53</c:f>
              <c:strCache>
                <c:ptCount val="11"/>
                <c:pt idx="0">
                  <c:v>2001-03</c:v>
                </c:pt>
                <c:pt idx="1">
                  <c:v>2002-04</c:v>
                </c:pt>
                <c:pt idx="2">
                  <c:v>2003-05</c:v>
                </c:pt>
                <c:pt idx="3">
                  <c:v>2004-06</c:v>
                </c:pt>
                <c:pt idx="4">
                  <c:v>2005-07</c:v>
                </c:pt>
                <c:pt idx="5">
                  <c:v>2006-08</c:v>
                </c:pt>
                <c:pt idx="6">
                  <c:v>2007-09</c:v>
                </c:pt>
                <c:pt idx="7">
                  <c:v>2008-10</c:v>
                </c:pt>
                <c:pt idx="8">
                  <c:v>2009-11</c:v>
                </c:pt>
                <c:pt idx="9">
                  <c:v>2010-12</c:v>
                </c:pt>
                <c:pt idx="10">
                  <c:v>2011-13</c:v>
                </c:pt>
              </c:strCache>
            </c:strRef>
          </c:cat>
          <c:val>
            <c:numRef>
              <c:f>'Māori vs NMNP by sex'!$CC$68:$CC$78</c:f>
              <c:numCache>
                <c:formatCode>General</c:formatCode>
                <c:ptCount val="11"/>
                <c:pt idx="0">
                  <c:v>1</c:v>
                </c:pt>
                <c:pt idx="1">
                  <c:v>1</c:v>
                </c:pt>
                <c:pt idx="2">
                  <c:v>1</c:v>
                </c:pt>
                <c:pt idx="3">
                  <c:v>1</c:v>
                </c:pt>
                <c:pt idx="4">
                  <c:v>1</c:v>
                </c:pt>
                <c:pt idx="5">
                  <c:v>1</c:v>
                </c:pt>
                <c:pt idx="6">
                  <c:v>1</c:v>
                </c:pt>
                <c:pt idx="7">
                  <c:v>1</c:v>
                </c:pt>
                <c:pt idx="8">
                  <c:v>1</c:v>
                </c:pt>
                <c:pt idx="9">
                  <c:v>1</c:v>
                </c:pt>
                <c:pt idx="10">
                  <c:v>1</c:v>
                </c:pt>
              </c:numCache>
            </c:numRef>
          </c:val>
          <c:smooth val="0"/>
          <c:extLst>
            <c:ext xmlns:c16="http://schemas.microsoft.com/office/drawing/2014/chart" uri="{C3380CC4-5D6E-409C-BE32-E72D297353CC}">
              <c16:uniqueId val="{00000004-9783-4196-89C9-76F75C5F7554}"/>
            </c:ext>
          </c:extLst>
        </c:ser>
        <c:dLbls>
          <c:showLegendKey val="0"/>
          <c:showVal val="0"/>
          <c:showCatName val="0"/>
          <c:showSerName val="0"/>
          <c:showPercent val="0"/>
          <c:showBubbleSize val="0"/>
        </c:dLbls>
        <c:marker val="1"/>
        <c:smooth val="0"/>
        <c:axId val="327199840"/>
        <c:axId val="329202832"/>
      </c:lineChart>
      <c:catAx>
        <c:axId val="327199840"/>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29202832"/>
        <c:crosses val="autoZero"/>
        <c:auto val="1"/>
        <c:lblAlgn val="ctr"/>
        <c:lblOffset val="100"/>
        <c:tickLblSkip val="1"/>
        <c:noMultiLvlLbl val="0"/>
      </c:catAx>
      <c:valAx>
        <c:axId val="329202832"/>
        <c:scaling>
          <c:orientation val="minMax"/>
        </c:scaling>
        <c:delete val="0"/>
        <c:axPos val="l"/>
        <c:numFmt formatCode="#,##0.0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27199840"/>
        <c:crosses val="autoZero"/>
        <c:crossBetween val="between"/>
      </c:valAx>
      <c:spPr>
        <a:noFill/>
        <a:ln>
          <a:noFill/>
        </a:ln>
        <a:effectLst/>
      </c:spPr>
    </c:plotArea>
    <c:legend>
      <c:legendPos val="b"/>
      <c:legendEntry>
        <c:idx val="2"/>
        <c:delete val="1"/>
      </c:legendEntry>
      <c:layout>
        <c:manualLayout>
          <c:xMode val="edge"/>
          <c:yMode val="edge"/>
          <c:x val="0.17373799823323804"/>
          <c:y val="0.11343714139824815"/>
          <c:w val="0.78509158565148485"/>
          <c:h val="4.9562979262519173E-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trlProps/ctrlProp1.xml><?xml version="1.0" encoding="utf-8"?>
<formControlPr xmlns="http://schemas.microsoft.com/office/spreadsheetml/2009/9/main" objectType="Drop" dropLines="11" dropStyle="combo" dx="16" fmlaLink="$BG$4" fmlaRange="ref!$C$1:$C$11" noThreeD="1" sel="1" val="0"/>
</file>

<file path=xl/ctrlProps/ctrlProp2.xml><?xml version="1.0" encoding="utf-8"?>
<formControlPr xmlns="http://schemas.microsoft.com/office/spreadsheetml/2009/9/main" objectType="Drop" dropLines="11" dropStyle="combo" dx="16" fmlaLink="$BG$4" fmlaRange="ref!$C$1:$C$11" noThreeD="1" sel="1" val="0"/>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350520</xdr:colOff>
          <xdr:row>3</xdr:row>
          <xdr:rowOff>0</xdr:rowOff>
        </xdr:from>
        <xdr:to>
          <xdr:col>13</xdr:col>
          <xdr:colOff>175260</xdr:colOff>
          <xdr:row>3</xdr:row>
          <xdr:rowOff>144780</xdr:rowOff>
        </xdr:to>
        <xdr:sp macro="" textlink="">
          <xdr:nvSpPr>
            <xdr:cNvPr id="12289" name="Drop Down 1" hidden="1">
              <a:extLst>
                <a:ext uri="{63B3BB69-23CF-44E3-9099-C40C66FF867C}">
                  <a14:compatExt spid="_x0000_s12289"/>
                </a:ext>
                <a:ext uri="{FF2B5EF4-FFF2-40B4-BE49-F238E27FC236}">
                  <a16:creationId xmlns:a16="http://schemas.microsoft.com/office/drawing/2014/main" id="{00000000-0008-0000-0100-00000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370527</xdr:colOff>
      <xdr:row>7</xdr:row>
      <xdr:rowOff>137160</xdr:rowOff>
    </xdr:from>
    <xdr:to>
      <xdr:col>14</xdr:col>
      <xdr:colOff>182880</xdr:colOff>
      <xdr:row>35</xdr:row>
      <xdr:rowOff>0</xdr:rowOff>
    </xdr:to>
    <xdr:grpSp>
      <xdr:nvGrpSpPr>
        <xdr:cNvPr id="5" name="Group 4">
          <a:extLst>
            <a:ext uri="{FF2B5EF4-FFF2-40B4-BE49-F238E27FC236}">
              <a16:creationId xmlns:a16="http://schemas.microsoft.com/office/drawing/2014/main" id="{00000000-0008-0000-0100-000005000000}"/>
            </a:ext>
          </a:extLst>
        </xdr:cNvPr>
        <xdr:cNvGrpSpPr/>
      </xdr:nvGrpSpPr>
      <xdr:grpSpPr>
        <a:xfrm>
          <a:off x="553407" y="1424940"/>
          <a:ext cx="7843833" cy="4244340"/>
          <a:chOff x="515307" y="1424940"/>
          <a:chExt cx="7843833" cy="4244340"/>
        </a:xfrm>
      </xdr:grpSpPr>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518160" y="1424940"/>
          <a:ext cx="7840980" cy="4244340"/>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515307" y="5072545"/>
            <a:ext cx="6321334" cy="3929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NZ" sz="900">
                <a:solidFill>
                  <a:schemeClr val="dk1"/>
                </a:solidFill>
                <a:effectLst/>
                <a:latin typeface="+mn-lt"/>
                <a:ea typeface="+mn-ea"/>
                <a:cs typeface="+mn-cs"/>
              </a:rPr>
              <a:t>Notes: Rates are age standardised to the 2001 Census Māori population.</a:t>
            </a:r>
            <a:endParaRPr lang="en-NZ" sz="900">
              <a:effectLst/>
            </a:endParaRPr>
          </a:p>
          <a:p>
            <a:pPr eaLnBrk="1" fontAlgn="auto" latinLnBrk="0" hangingPunct="1"/>
            <a:r>
              <a:rPr lang="en-NZ" sz="900">
                <a:solidFill>
                  <a:schemeClr val="dk1"/>
                </a:solidFill>
                <a:effectLst/>
                <a:latin typeface="+mn-lt"/>
                <a:ea typeface="+mn-ea"/>
                <a:cs typeface="+mn-cs"/>
              </a:rPr>
              <a:t>If the confidence intervals of two rates do not overlap, the difference in rates is said to be statistically significant.</a:t>
            </a:r>
            <a:endParaRPr lang="en-NZ" sz="1000"/>
          </a:p>
        </xdr:txBody>
      </xdr:sp>
    </xdr:grpSp>
    <xdr:clientData/>
  </xdr:twoCellAnchor>
  <xdr:twoCellAnchor>
    <xdr:from>
      <xdr:col>15</xdr:col>
      <xdr:colOff>209550</xdr:colOff>
      <xdr:row>7</xdr:row>
      <xdr:rowOff>137160</xdr:rowOff>
    </xdr:from>
    <xdr:to>
      <xdr:col>27</xdr:col>
      <xdr:colOff>220980</xdr:colOff>
      <xdr:row>35</xdr:row>
      <xdr:rowOff>7620</xdr:rowOff>
    </xdr:to>
    <xdr:graphicFrame macro="">
      <xdr:nvGraphicFramePr>
        <xdr:cNvPr id="18" name="Chart 17">
          <a:extLst>
            <a:ext uri="{FF2B5EF4-FFF2-40B4-BE49-F238E27FC236}">
              <a16:creationId xmlns:a16="http://schemas.microsoft.com/office/drawing/2014/main" id="{00000000-0008-0000-01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0.0156</cdr:x>
      <cdr:y>0.03529</cdr:y>
    </cdr:from>
    <cdr:to>
      <cdr:x>0.35725</cdr:x>
      <cdr:y>0.11176</cdr:y>
    </cdr:to>
    <cdr:sp macro="" textlink="">
      <cdr:nvSpPr>
        <cdr:cNvPr id="3" name="TextBox 2"/>
        <cdr:cNvSpPr txBox="1"/>
      </cdr:nvSpPr>
      <cdr:spPr>
        <a:xfrm xmlns:a="http://schemas.openxmlformats.org/drawingml/2006/main">
          <a:off x="95251" y="114300"/>
          <a:ext cx="20859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0.0121</cdr:y>
    </cdr:from>
    <cdr:to>
      <cdr:x>0.96339</cdr:x>
      <cdr:y>0.07934</cdr:y>
    </cdr:to>
    <cdr:sp macro="" textlink="'Māori vs Non-Māori Non-Pacific'!$BG$10">
      <cdr:nvSpPr>
        <cdr:cNvPr id="11" name="TextBox 10"/>
        <cdr:cNvSpPr txBox="1"/>
      </cdr:nvSpPr>
      <cdr:spPr>
        <a:xfrm xmlns:a="http://schemas.openxmlformats.org/drawingml/2006/main">
          <a:off x="0" y="44190"/>
          <a:ext cx="5895976" cy="24557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3C18DE2A-116B-4666-8DB3-1893AC46C888}" type="TxLink">
            <a:rPr lang="en-US" sz="1000" b="1" i="0" u="none" strike="noStrike">
              <a:solidFill>
                <a:srgbClr val="000000"/>
              </a:solidFill>
              <a:latin typeface="Arial"/>
              <a:cs typeface="Arial"/>
            </a:rPr>
            <a:pPr/>
            <a:t>Renal failure with concurrent diabetes, 15+ years</a:t>
          </a:fld>
          <a:endParaRPr lang="en-NZ" sz="1100" b="1"/>
        </a:p>
      </cdr:txBody>
    </cdr:sp>
  </cdr:relSizeAnchor>
  <cdr:relSizeAnchor xmlns:cdr="http://schemas.openxmlformats.org/drawingml/2006/chartDrawing">
    <cdr:from>
      <cdr:x>0</cdr:x>
      <cdr:y>0.06765</cdr:y>
    </cdr:from>
    <cdr:to>
      <cdr:x>0.60699</cdr:x>
      <cdr:y>0.14454</cdr:y>
    </cdr:to>
    <cdr:sp macro="" textlink="'Māori vs Non-Māori Non-Pacific'!$BG$8">
      <cdr:nvSpPr>
        <cdr:cNvPr id="12" name="TextBox 11"/>
        <cdr:cNvSpPr txBox="1"/>
      </cdr:nvSpPr>
      <cdr:spPr>
        <a:xfrm xmlns:a="http://schemas.openxmlformats.org/drawingml/2006/main">
          <a:off x="0" y="247064"/>
          <a:ext cx="3714751" cy="2808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0E18897-9F7A-4F8A-A470-D3CCBB81C49C}" type="TxLink">
            <a:rPr lang="en-US" sz="10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cdr:x>
      <cdr:y>0.14706</cdr:y>
    </cdr:from>
    <cdr:to>
      <cdr:x>0.29641</cdr:x>
      <cdr:y>0.20882</cdr:y>
    </cdr:to>
    <cdr:sp macro="" textlink="">
      <cdr:nvSpPr>
        <cdr:cNvPr id="13" name="TextBox 12"/>
        <cdr:cNvSpPr txBox="1"/>
      </cdr:nvSpPr>
      <cdr:spPr>
        <a:xfrm xmlns:a="http://schemas.openxmlformats.org/drawingml/2006/main">
          <a:off x="0" y="476250"/>
          <a:ext cx="180975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0.01716</cdr:x>
      <cdr:y>0.15294</cdr:y>
    </cdr:from>
    <cdr:to>
      <cdr:x>0.32917</cdr:x>
      <cdr:y>0.21765</cdr:y>
    </cdr:to>
    <cdr:sp macro="" textlink="">
      <cdr:nvSpPr>
        <cdr:cNvPr id="14" name="TextBox 13"/>
        <cdr:cNvSpPr txBox="1"/>
      </cdr:nvSpPr>
      <cdr:spPr>
        <a:xfrm xmlns:a="http://schemas.openxmlformats.org/drawingml/2006/main">
          <a:off x="104776" y="495300"/>
          <a:ext cx="19050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0.13529</cdr:y>
    </cdr:from>
    <cdr:to>
      <cdr:x>0.42382</cdr:x>
      <cdr:y>0.19882</cdr:y>
    </cdr:to>
    <cdr:sp macro="" textlink="'Māori vs Non-Māori Non-Pacific'!$BG$14">
      <cdr:nvSpPr>
        <cdr:cNvPr id="15" name="TextBox 14"/>
        <cdr:cNvSpPr txBox="1"/>
      </cdr:nvSpPr>
      <cdr:spPr>
        <a:xfrm xmlns:a="http://schemas.openxmlformats.org/drawingml/2006/main">
          <a:off x="0" y="506977"/>
          <a:ext cx="2663191" cy="23808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B03BA5F-1E5E-4E65-A690-5E6CE82FB9CC}" type="TxLink">
            <a:rPr lang="en-US" sz="900" b="0" i="0" u="none" strike="noStrike">
              <a:solidFill>
                <a:srgbClr val="000000"/>
              </a:solidFill>
              <a:latin typeface="Arial"/>
              <a:cs typeface="Arial"/>
            </a:rPr>
            <a:pPr/>
            <a:t>Age-standardised rate (events per 100,000)</a:t>
          </a:fld>
          <a:endParaRPr lang="en-NZ" sz="1050"/>
        </a:p>
      </cdr:txBody>
    </cdr:sp>
  </cdr:relSizeAnchor>
  <cdr:relSizeAnchor xmlns:cdr="http://schemas.openxmlformats.org/drawingml/2006/chartDrawing">
    <cdr:from>
      <cdr:x>0</cdr:x>
      <cdr:y>0.93545</cdr:y>
    </cdr:from>
    <cdr:to>
      <cdr:x>0.82059</cdr:x>
      <cdr:y>0.99426</cdr:y>
    </cdr:to>
    <cdr:sp macro="" textlink="'Māori vs Non-Māori Non-Pacific'!$BG$17">
      <cdr:nvSpPr>
        <cdr:cNvPr id="16" name="TextBox 15"/>
        <cdr:cNvSpPr txBox="1"/>
      </cdr:nvSpPr>
      <cdr:spPr>
        <a:xfrm xmlns:a="http://schemas.openxmlformats.org/drawingml/2006/main">
          <a:off x="0" y="3719281"/>
          <a:ext cx="6181923" cy="2338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3F46938E-E1EE-48A2-AE2E-7099A936DBD9}" type="TxLink">
            <a:rPr lang="en-US" sz="800" b="0" i="0" u="none" strike="noStrike">
              <a:solidFill>
                <a:srgbClr val="000000"/>
              </a:solidFill>
              <a:latin typeface="Arial"/>
              <a:cs typeface="Arial"/>
            </a:rPr>
            <a:pPr/>
            <a:t>Source: National Minimum Data Set (NMDS), Ministry of Health.</a:t>
          </a:fld>
          <a:endParaRPr lang="en-NZ" sz="800"/>
        </a:p>
      </cdr:txBody>
    </cdr:sp>
  </cdr:relSizeAnchor>
</c:userShapes>
</file>

<file path=xl/drawings/drawing3.xml><?xml version="1.0" encoding="utf-8"?>
<c:userShapes xmlns:c="http://schemas.openxmlformats.org/drawingml/2006/chart">
  <cdr:relSizeAnchor xmlns:cdr="http://schemas.openxmlformats.org/drawingml/2006/chartDrawing">
    <cdr:from>
      <cdr:x>0.00467</cdr:x>
      <cdr:y>0.01617</cdr:y>
    </cdr:from>
    <cdr:to>
      <cdr:x>0.97585</cdr:x>
      <cdr:y>0.08712</cdr:y>
    </cdr:to>
    <cdr:sp macro="" textlink="'Māori vs Non-Māori Non-Pacific'!$BG$10">
      <cdr:nvSpPr>
        <cdr:cNvPr id="2" name="TextBox 1"/>
        <cdr:cNvSpPr txBox="1"/>
      </cdr:nvSpPr>
      <cdr:spPr>
        <a:xfrm xmlns:a="http://schemas.openxmlformats.org/drawingml/2006/main">
          <a:off x="28579" y="59085"/>
          <a:ext cx="5943595" cy="25925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ECA18C3C-6560-4513-8850-2794E1FE9794}" type="TxLink">
            <a:rPr lang="en-US" sz="1000" b="1" i="0" u="none" strike="noStrike">
              <a:solidFill>
                <a:srgbClr val="000000"/>
              </a:solidFill>
              <a:latin typeface="Arial"/>
              <a:cs typeface="Arial"/>
            </a:rPr>
            <a:pPr/>
            <a:t>Renal failure with concurrent diabetes, 15+ years</a:t>
          </a:fld>
          <a:endParaRPr lang="en-NZ" sz="1100" b="1"/>
        </a:p>
      </cdr:txBody>
    </cdr:sp>
  </cdr:relSizeAnchor>
  <cdr:relSizeAnchor xmlns:cdr="http://schemas.openxmlformats.org/drawingml/2006/chartDrawing">
    <cdr:from>
      <cdr:x>0.00156</cdr:x>
      <cdr:y>0.06715</cdr:y>
    </cdr:from>
    <cdr:to>
      <cdr:x>0.45602</cdr:x>
      <cdr:y>0.1377</cdr:y>
    </cdr:to>
    <cdr:sp macro="" textlink="'Māori vs Non-Māori Non-Pacific'!$BG$7">
      <cdr:nvSpPr>
        <cdr:cNvPr id="3" name="TextBox 2"/>
        <cdr:cNvSpPr txBox="1"/>
      </cdr:nvSpPr>
      <cdr:spPr>
        <a:xfrm xmlns:a="http://schemas.openxmlformats.org/drawingml/2006/main">
          <a:off x="9525" y="245349"/>
          <a:ext cx="2781300" cy="25781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5BF55FF-24E0-4E8D-B0FF-0E6D26A77AA0}" type="TxLink">
            <a:rPr lang="en-US" sz="10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0.00623</cdr:x>
      <cdr:y>0.13964</cdr:y>
    </cdr:from>
    <cdr:to>
      <cdr:x>0.26614</cdr:x>
      <cdr:y>0.21608</cdr:y>
    </cdr:to>
    <cdr:sp macro="" textlink="'Māori vs Non-Māori Non-Pacific'!$BG$15">
      <cdr:nvSpPr>
        <cdr:cNvPr id="4" name="TextBox 3"/>
        <cdr:cNvSpPr txBox="1"/>
      </cdr:nvSpPr>
      <cdr:spPr>
        <a:xfrm xmlns:a="http://schemas.openxmlformats.org/drawingml/2006/main">
          <a:off x="38100" y="452438"/>
          <a:ext cx="15906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726C85F-9586-42F5-B6F6-5ECAB860DC60}" type="TxLink">
            <a:rPr lang="en-US" sz="1000" b="0" i="0" u="none" strike="noStrike">
              <a:solidFill>
                <a:srgbClr val="000000"/>
              </a:solidFill>
              <a:latin typeface="Arial"/>
              <a:cs typeface="Arial"/>
            </a:rPr>
            <a:pPr/>
            <a:t>Rate ratio</a:t>
          </a:fld>
          <a:endParaRPr lang="en-NZ" sz="1050"/>
        </a:p>
      </cdr:txBody>
    </cdr:sp>
  </cdr:relSizeAnchor>
  <cdr:relSizeAnchor xmlns:cdr="http://schemas.openxmlformats.org/drawingml/2006/chartDrawing">
    <cdr:from>
      <cdr:x>0</cdr:x>
      <cdr:y>0.94337</cdr:y>
    </cdr:from>
    <cdr:to>
      <cdr:x>0.79531</cdr:x>
      <cdr:y>1</cdr:y>
    </cdr:to>
    <cdr:sp macro="" textlink="'Māori vs Non-Māori Non-Pacific'!$BG$17">
      <cdr:nvSpPr>
        <cdr:cNvPr id="5" name="TextBox 4"/>
        <cdr:cNvSpPr txBox="1"/>
      </cdr:nvSpPr>
      <cdr:spPr>
        <a:xfrm xmlns:a="http://schemas.openxmlformats.org/drawingml/2006/main">
          <a:off x="0" y="3808298"/>
          <a:ext cx="6008750" cy="2286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65A02BE9-6F05-45E2-BC56-80265B008933}" type="TxLink">
            <a:rPr lang="en-US" sz="800" b="0" i="0" u="none" strike="noStrike">
              <a:solidFill>
                <a:srgbClr val="000000"/>
              </a:solidFill>
              <a:latin typeface="Arial"/>
              <a:cs typeface="Arial"/>
            </a:rPr>
            <a:pPr/>
            <a:t>Source: National Minimum Data Set (NMDS), Ministry of Health.</a:t>
          </a:fld>
          <a:endParaRPr lang="en-NZ" sz="800"/>
        </a:p>
      </cdr:txBody>
    </cdr:sp>
  </cdr:relSizeAnchor>
  <cdr:relSizeAnchor xmlns:cdr="http://schemas.openxmlformats.org/drawingml/2006/chartDrawing">
    <cdr:from>
      <cdr:x>0</cdr:x>
      <cdr:y>0.8705</cdr:y>
    </cdr:from>
    <cdr:to>
      <cdr:x>0.95717</cdr:x>
      <cdr:y>0.97924</cdr:y>
    </cdr:to>
    <cdr:sp macro="" textlink="">
      <cdr:nvSpPr>
        <cdr:cNvPr id="7" name="TextBox 6"/>
        <cdr:cNvSpPr txBox="1"/>
      </cdr:nvSpPr>
      <cdr:spPr>
        <a:xfrm xmlns:a="http://schemas.openxmlformats.org/drawingml/2006/main">
          <a:off x="0" y="3514132"/>
          <a:ext cx="7231639" cy="43894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eaLnBrk="1" fontAlgn="auto" latinLnBrk="0" hangingPunct="1"/>
          <a:r>
            <a:rPr lang="en-NZ" sz="900">
              <a:effectLst/>
              <a:latin typeface="+mn-lt"/>
              <a:ea typeface="+mn-ea"/>
              <a:cs typeface="+mn-cs"/>
            </a:rPr>
            <a:t>Notes: Ratios are age standardised to the 2001 Census Māori population.</a:t>
          </a:r>
          <a:endParaRPr lang="en-NZ" sz="900">
            <a:effectLst/>
          </a:endParaRPr>
        </a:p>
        <a:p xmlns:a="http://schemas.openxmlformats.org/drawingml/2006/main">
          <a:pPr eaLnBrk="1" fontAlgn="auto" latinLnBrk="0" hangingPunct="1"/>
          <a:r>
            <a:rPr lang="en-NZ" sz="900">
              <a:effectLst/>
              <a:latin typeface="+mn-lt"/>
              <a:ea typeface="+mn-ea"/>
              <a:cs typeface="+mn-cs"/>
            </a:rPr>
            <a:t>If the confidence interval of the rate ratio does not include the number 1, the ratio is said to be statistically significant.</a:t>
          </a:r>
        </a:p>
      </cdr:txBody>
    </cdr:sp>
  </cdr:relSizeAnchor>
</c:userShapes>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350520</xdr:colOff>
          <xdr:row>3</xdr:row>
          <xdr:rowOff>0</xdr:rowOff>
        </xdr:from>
        <xdr:to>
          <xdr:col>13</xdr:col>
          <xdr:colOff>68580</xdr:colOff>
          <xdr:row>4</xdr:row>
          <xdr:rowOff>22860</xdr:rowOff>
        </xdr:to>
        <xdr:sp macro="" textlink="">
          <xdr:nvSpPr>
            <xdr:cNvPr id="24577" name="Drop Down 1" hidden="1">
              <a:extLst>
                <a:ext uri="{63B3BB69-23CF-44E3-9099-C40C66FF867C}">
                  <a14:compatExt spid="_x0000_s24577"/>
                </a:ext>
                <a:ext uri="{FF2B5EF4-FFF2-40B4-BE49-F238E27FC236}">
                  <a16:creationId xmlns:a16="http://schemas.microsoft.com/office/drawing/2014/main" id="{00000000-0008-0000-0200-000001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22858</xdr:colOff>
      <xdr:row>5</xdr:row>
      <xdr:rowOff>127430</xdr:rowOff>
    </xdr:from>
    <xdr:to>
      <xdr:col>14</xdr:col>
      <xdr:colOff>297180</xdr:colOff>
      <xdr:row>36</xdr:row>
      <xdr:rowOff>22859</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38099</xdr:colOff>
      <xdr:row>32</xdr:row>
      <xdr:rowOff>106681</xdr:rowOff>
    </xdr:from>
    <xdr:to>
      <xdr:col>11</xdr:col>
      <xdr:colOff>382904</xdr:colOff>
      <xdr:row>35</xdr:row>
      <xdr:rowOff>7621</xdr:rowOff>
    </xdr:to>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704849" y="4973956"/>
          <a:ext cx="5850255" cy="3867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NZ" sz="900">
              <a:solidFill>
                <a:schemeClr val="dk1"/>
              </a:solidFill>
              <a:effectLst/>
              <a:latin typeface="+mn-lt"/>
              <a:ea typeface="+mn-ea"/>
              <a:cs typeface="+mn-cs"/>
            </a:rPr>
            <a:t>Notes: Rates are age standardised to the 2001 Census Māori population.</a:t>
          </a:r>
          <a:endParaRPr lang="en-NZ" sz="900">
            <a:effectLst/>
          </a:endParaRPr>
        </a:p>
        <a:p>
          <a:pPr eaLnBrk="1" fontAlgn="auto" latinLnBrk="0" hangingPunct="1"/>
          <a:r>
            <a:rPr lang="en-NZ" sz="900">
              <a:solidFill>
                <a:schemeClr val="dk1"/>
              </a:solidFill>
              <a:effectLst/>
              <a:latin typeface="+mn-lt"/>
              <a:ea typeface="+mn-ea"/>
              <a:cs typeface="+mn-cs"/>
            </a:rPr>
            <a:t>If the confidence intervals of two rates do not overlap, the difference in rates is said to be statistically significant.</a:t>
          </a:r>
          <a:endParaRPr lang="en-NZ" sz="1000"/>
        </a:p>
      </xdr:txBody>
    </xdr:sp>
    <xdr:clientData/>
  </xdr:twoCellAnchor>
  <xdr:twoCellAnchor>
    <xdr:from>
      <xdr:col>16</xdr:col>
      <xdr:colOff>400050</xdr:colOff>
      <xdr:row>5</xdr:row>
      <xdr:rowOff>154101</xdr:rowOff>
    </xdr:from>
    <xdr:to>
      <xdr:col>26</xdr:col>
      <xdr:colOff>594360</xdr:colOff>
      <xdr:row>36</xdr:row>
      <xdr:rowOff>7620</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0.0156</cdr:x>
      <cdr:y>0.03529</cdr:y>
    </cdr:from>
    <cdr:to>
      <cdr:x>0.35725</cdr:x>
      <cdr:y>0.11176</cdr:y>
    </cdr:to>
    <cdr:sp macro="" textlink="">
      <cdr:nvSpPr>
        <cdr:cNvPr id="3" name="TextBox 2"/>
        <cdr:cNvSpPr txBox="1"/>
      </cdr:nvSpPr>
      <cdr:spPr>
        <a:xfrm xmlns:a="http://schemas.openxmlformats.org/drawingml/2006/main">
          <a:off x="95251" y="114300"/>
          <a:ext cx="20859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0.0121</cdr:y>
    </cdr:from>
    <cdr:to>
      <cdr:x>0.9525</cdr:x>
      <cdr:y>0.08717</cdr:y>
    </cdr:to>
    <cdr:sp macro="" textlink="'Māori vs NMNP by sex'!$BG$10">
      <cdr:nvSpPr>
        <cdr:cNvPr id="11" name="TextBox 10"/>
        <cdr:cNvSpPr txBox="1"/>
      </cdr:nvSpPr>
      <cdr:spPr>
        <a:xfrm xmlns:a="http://schemas.openxmlformats.org/drawingml/2006/main">
          <a:off x="0" y="44190"/>
          <a:ext cx="5829300" cy="27414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3C18DE2A-116B-4666-8DB3-1893AC46C888}" type="TxLink">
            <a:rPr lang="en-US" sz="1000" b="1" i="0" u="none" strike="noStrike">
              <a:solidFill>
                <a:srgbClr val="000000"/>
              </a:solidFill>
              <a:latin typeface="Arial"/>
              <a:cs typeface="Arial"/>
            </a:rPr>
            <a:pPr/>
            <a:t>Renal failure with concurrent diabetes, 15+ years</a:t>
          </a:fld>
          <a:endParaRPr lang="en-NZ" sz="1100" b="1"/>
        </a:p>
      </cdr:txBody>
    </cdr:sp>
  </cdr:relSizeAnchor>
  <cdr:relSizeAnchor xmlns:cdr="http://schemas.openxmlformats.org/drawingml/2006/chartDrawing">
    <cdr:from>
      <cdr:x>0</cdr:x>
      <cdr:y>0.06765</cdr:y>
    </cdr:from>
    <cdr:to>
      <cdr:x>0.60699</cdr:x>
      <cdr:y>0.14454</cdr:y>
    </cdr:to>
    <cdr:sp macro="" textlink="'Māori vs NMNP by sex'!$BG$8">
      <cdr:nvSpPr>
        <cdr:cNvPr id="12" name="TextBox 11"/>
        <cdr:cNvSpPr txBox="1"/>
      </cdr:nvSpPr>
      <cdr:spPr>
        <a:xfrm xmlns:a="http://schemas.openxmlformats.org/drawingml/2006/main">
          <a:off x="0" y="247064"/>
          <a:ext cx="3714751" cy="2808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0E18897-9F7A-4F8A-A470-D3CCBB81C49C}" type="TxLink">
            <a:rPr lang="en-US" sz="10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cdr:x>
      <cdr:y>0.14706</cdr:y>
    </cdr:from>
    <cdr:to>
      <cdr:x>0.29641</cdr:x>
      <cdr:y>0.20882</cdr:y>
    </cdr:to>
    <cdr:sp macro="" textlink="">
      <cdr:nvSpPr>
        <cdr:cNvPr id="13" name="TextBox 12"/>
        <cdr:cNvSpPr txBox="1"/>
      </cdr:nvSpPr>
      <cdr:spPr>
        <a:xfrm xmlns:a="http://schemas.openxmlformats.org/drawingml/2006/main">
          <a:off x="0" y="476250"/>
          <a:ext cx="180975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0.01716</cdr:x>
      <cdr:y>0.15294</cdr:y>
    </cdr:from>
    <cdr:to>
      <cdr:x>0.32917</cdr:x>
      <cdr:y>0.21765</cdr:y>
    </cdr:to>
    <cdr:sp macro="" textlink="">
      <cdr:nvSpPr>
        <cdr:cNvPr id="14" name="TextBox 13"/>
        <cdr:cNvSpPr txBox="1"/>
      </cdr:nvSpPr>
      <cdr:spPr>
        <a:xfrm xmlns:a="http://schemas.openxmlformats.org/drawingml/2006/main">
          <a:off x="104776" y="495300"/>
          <a:ext cx="19050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0.13529</cdr:y>
    </cdr:from>
    <cdr:to>
      <cdr:x>0.47446</cdr:x>
      <cdr:y>0.21257</cdr:y>
    </cdr:to>
    <cdr:sp macro="" textlink="'Māori vs NMNP by sex'!$BG$14">
      <cdr:nvSpPr>
        <cdr:cNvPr id="15" name="TextBox 14"/>
        <cdr:cNvSpPr txBox="1"/>
      </cdr:nvSpPr>
      <cdr:spPr>
        <a:xfrm xmlns:a="http://schemas.openxmlformats.org/drawingml/2006/main">
          <a:off x="0" y="534811"/>
          <a:ext cx="3680462" cy="30549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B03BA5F-1E5E-4E65-A690-5E6CE82FB9CC}" type="TxLink">
            <a:rPr lang="en-US" sz="900" b="0" i="0" u="none" strike="noStrike">
              <a:solidFill>
                <a:srgbClr val="000000"/>
              </a:solidFill>
              <a:latin typeface="Arial"/>
              <a:cs typeface="Arial"/>
            </a:rPr>
            <a:pPr/>
            <a:t>Age-standardised rate (events per 100,000)</a:t>
          </a:fld>
          <a:endParaRPr lang="en-NZ" sz="1050"/>
        </a:p>
      </cdr:txBody>
    </cdr:sp>
  </cdr:relSizeAnchor>
  <cdr:relSizeAnchor xmlns:cdr="http://schemas.openxmlformats.org/drawingml/2006/chartDrawing">
    <cdr:from>
      <cdr:x>0.0025</cdr:x>
      <cdr:y>0.9324</cdr:y>
    </cdr:from>
    <cdr:to>
      <cdr:x>0.82309</cdr:x>
      <cdr:y>0.99121</cdr:y>
    </cdr:to>
    <cdr:sp macro="" textlink="'Māori vs NMNP by sex'!$BG$17">
      <cdr:nvSpPr>
        <cdr:cNvPr id="16" name="TextBox 15"/>
        <cdr:cNvSpPr txBox="1"/>
      </cdr:nvSpPr>
      <cdr:spPr>
        <a:xfrm xmlns:a="http://schemas.openxmlformats.org/drawingml/2006/main">
          <a:off x="19050" y="4236458"/>
          <a:ext cx="6243518" cy="26721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24283D01-3543-4A98-8EA5-55AC486DF252}" type="TxLink">
            <a:rPr lang="en-US" sz="800" b="0" i="0" u="none" strike="noStrike">
              <a:solidFill>
                <a:srgbClr val="000000"/>
              </a:solidFill>
              <a:latin typeface="Arial"/>
              <a:cs typeface="Arial"/>
            </a:rPr>
            <a:pPr/>
            <a:t>Source: National Minimum Data Set (NMDS), Ministry of Health.</a:t>
          </a:fld>
          <a:endParaRPr lang="en-NZ" sz="800"/>
        </a:p>
      </cdr:txBody>
    </cdr:sp>
  </cdr:relSizeAnchor>
</c:userShapes>
</file>

<file path=xl/drawings/drawing6.xml><?xml version="1.0" encoding="utf-8"?>
<c:userShapes xmlns:c="http://schemas.openxmlformats.org/drawingml/2006/chart">
  <cdr:relSizeAnchor xmlns:cdr="http://schemas.openxmlformats.org/drawingml/2006/chartDrawing">
    <cdr:from>
      <cdr:x>0.00467</cdr:x>
      <cdr:y>0.01617</cdr:y>
    </cdr:from>
    <cdr:to>
      <cdr:x>0.95717</cdr:x>
      <cdr:y>0.09494</cdr:y>
    </cdr:to>
    <cdr:sp macro="" textlink="'Māori vs NMNP by sex'!$BG$10">
      <cdr:nvSpPr>
        <cdr:cNvPr id="2" name="TextBox 1"/>
        <cdr:cNvSpPr txBox="1"/>
      </cdr:nvSpPr>
      <cdr:spPr>
        <a:xfrm xmlns:a="http://schemas.openxmlformats.org/drawingml/2006/main">
          <a:off x="28579" y="59085"/>
          <a:ext cx="5829295" cy="28782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ECA18C3C-6560-4513-8850-2794E1FE9794}" type="TxLink">
            <a:rPr lang="en-US" sz="1000" b="1" i="0" u="none" strike="noStrike">
              <a:solidFill>
                <a:srgbClr val="000000"/>
              </a:solidFill>
              <a:latin typeface="Arial"/>
              <a:cs typeface="Arial"/>
            </a:rPr>
            <a:pPr/>
            <a:t>Renal failure with concurrent diabetes, 15+ years</a:t>
          </a:fld>
          <a:endParaRPr lang="en-NZ" sz="1100" b="1"/>
        </a:p>
      </cdr:txBody>
    </cdr:sp>
  </cdr:relSizeAnchor>
  <cdr:relSizeAnchor xmlns:cdr="http://schemas.openxmlformats.org/drawingml/2006/chartDrawing">
    <cdr:from>
      <cdr:x>0.00156</cdr:x>
      <cdr:y>0.06715</cdr:y>
    </cdr:from>
    <cdr:to>
      <cdr:x>0.45602</cdr:x>
      <cdr:y>0.1377</cdr:y>
    </cdr:to>
    <cdr:sp macro="" textlink="'Māori vs NMNP by sex'!$BG$7">
      <cdr:nvSpPr>
        <cdr:cNvPr id="3" name="TextBox 2"/>
        <cdr:cNvSpPr txBox="1"/>
      </cdr:nvSpPr>
      <cdr:spPr>
        <a:xfrm xmlns:a="http://schemas.openxmlformats.org/drawingml/2006/main">
          <a:off x="9525" y="245349"/>
          <a:ext cx="2781300" cy="25781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5BF55FF-24E0-4E8D-B0FF-0E6D26A77AA0}" type="TxLink">
            <a:rPr lang="en-US" sz="10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0.00623</cdr:x>
      <cdr:y>0.13964</cdr:y>
    </cdr:from>
    <cdr:to>
      <cdr:x>0.26614</cdr:x>
      <cdr:y>0.21608</cdr:y>
    </cdr:to>
    <cdr:sp macro="" textlink="'Māori vs NMNP by sex'!$BG$15">
      <cdr:nvSpPr>
        <cdr:cNvPr id="4" name="TextBox 3"/>
        <cdr:cNvSpPr txBox="1"/>
      </cdr:nvSpPr>
      <cdr:spPr>
        <a:xfrm xmlns:a="http://schemas.openxmlformats.org/drawingml/2006/main">
          <a:off x="38100" y="452438"/>
          <a:ext cx="15906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726C85F-9586-42F5-B6F6-5ECAB860DC60}" type="TxLink">
            <a:rPr lang="en-US" sz="1000" b="0" i="0" u="none" strike="noStrike">
              <a:solidFill>
                <a:srgbClr val="000000"/>
              </a:solidFill>
              <a:latin typeface="Arial"/>
              <a:cs typeface="Arial"/>
            </a:rPr>
            <a:pPr/>
            <a:t>Rate ratio</a:t>
          </a:fld>
          <a:endParaRPr lang="en-NZ" sz="1050"/>
        </a:p>
      </cdr:txBody>
    </cdr:sp>
  </cdr:relSizeAnchor>
  <cdr:relSizeAnchor xmlns:cdr="http://schemas.openxmlformats.org/drawingml/2006/chartDrawing">
    <cdr:from>
      <cdr:x>0.5385</cdr:x>
      <cdr:y>0.95397</cdr:y>
    </cdr:from>
    <cdr:to>
      <cdr:x>0.9883</cdr:x>
      <cdr:y>0.99807</cdr:y>
    </cdr:to>
    <cdr:sp macro="" textlink="">
      <cdr:nvSpPr>
        <cdr:cNvPr id="6" name="TextBox 5"/>
        <cdr:cNvSpPr txBox="1"/>
      </cdr:nvSpPr>
      <cdr:spPr>
        <a:xfrm xmlns:a="http://schemas.openxmlformats.org/drawingml/2006/main">
          <a:off x="3295650" y="3090863"/>
          <a:ext cx="2752725" cy="1428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0.86712</cdr:y>
    </cdr:from>
    <cdr:to>
      <cdr:x>0.95717</cdr:x>
      <cdr:y>0.97354</cdr:y>
    </cdr:to>
    <cdr:sp macro="" textlink="">
      <cdr:nvSpPr>
        <cdr:cNvPr id="7" name="TextBox 6"/>
        <cdr:cNvSpPr txBox="1"/>
      </cdr:nvSpPr>
      <cdr:spPr>
        <a:xfrm xmlns:a="http://schemas.openxmlformats.org/drawingml/2006/main">
          <a:off x="0" y="3903549"/>
          <a:ext cx="8044880" cy="4790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eaLnBrk="1" fontAlgn="auto" latinLnBrk="0" hangingPunct="1"/>
          <a:r>
            <a:rPr lang="en-NZ" sz="900">
              <a:effectLst/>
              <a:latin typeface="+mn-lt"/>
              <a:ea typeface="+mn-ea"/>
              <a:cs typeface="+mn-cs"/>
            </a:rPr>
            <a:t>Notes: Ratios are age standardised to the 2001 Census Māori population.</a:t>
          </a:r>
          <a:endParaRPr lang="en-NZ" sz="900">
            <a:effectLst/>
          </a:endParaRPr>
        </a:p>
        <a:p xmlns:a="http://schemas.openxmlformats.org/drawingml/2006/main">
          <a:pPr eaLnBrk="1" fontAlgn="auto" latinLnBrk="0" hangingPunct="1"/>
          <a:r>
            <a:rPr lang="en-NZ" sz="900">
              <a:effectLst/>
              <a:latin typeface="+mn-lt"/>
              <a:ea typeface="+mn-ea"/>
              <a:cs typeface="+mn-cs"/>
            </a:rPr>
            <a:t>If the confidence interval of the rate ratio does not include the number 1, the ratio is said to be statistically significant.</a:t>
          </a:r>
          <a:endParaRPr lang="en-NZ" sz="900"/>
        </a:p>
      </cdr:txBody>
    </cdr:sp>
  </cdr:relSizeAnchor>
  <cdr:relSizeAnchor xmlns:cdr="http://schemas.openxmlformats.org/drawingml/2006/chartDrawing">
    <cdr:from>
      <cdr:x>0</cdr:x>
      <cdr:y>0.93892</cdr:y>
    </cdr:from>
    <cdr:to>
      <cdr:x>0.79531</cdr:x>
      <cdr:y>0.98646</cdr:y>
    </cdr:to>
    <cdr:sp macro="" textlink="'Māori vs NMNP by sex'!$BG$17">
      <cdr:nvSpPr>
        <cdr:cNvPr id="5" name="TextBox 4"/>
        <cdr:cNvSpPr txBox="1"/>
      </cdr:nvSpPr>
      <cdr:spPr>
        <a:xfrm xmlns:a="http://schemas.openxmlformats.org/drawingml/2006/main">
          <a:off x="0" y="4334079"/>
          <a:ext cx="6869307" cy="21946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0D9DEC37-9A21-4C31-97F0-4771DF521855}" type="TxLink">
            <a:rPr lang="en-US" sz="800" b="0" i="0" u="none" strike="noStrike">
              <a:solidFill>
                <a:srgbClr val="000000"/>
              </a:solidFill>
              <a:latin typeface="Arial"/>
              <a:cs typeface="Arial"/>
            </a:rPr>
            <a:pPr/>
            <a:t>Source: National Minimum Data Set (NMDS), Ministry of Health.</a:t>
          </a:fld>
          <a:endParaRPr lang="en-NZ" sz="8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G:\Mortality\Historical%20Mortality\Historical%20Mortality%201948-2014\Analysis\historical_mortality1948-2014_annual%20templateol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ntents"/>
      <sheetName val="Graphs"/>
      <sheetName val="Coding"/>
      <sheetName val="Historic data"/>
      <sheetName val="DataAnnualUpdate"/>
      <sheetName val="Annual update"/>
      <sheetName val="ref"/>
    </sheetNames>
    <sheetDataSet>
      <sheetData sheetId="0"/>
      <sheetData sheetId="1"/>
      <sheetData sheetId="2"/>
      <sheetData sheetId="3"/>
      <sheetData sheetId="4">
        <row r="1">
          <cell r="A1" t="str">
            <v>combo</v>
          </cell>
        </row>
      </sheetData>
      <sheetData sheetId="5">
        <row r="1">
          <cell r="A1" t="str">
            <v>combo</v>
          </cell>
          <cell r="L1" t="str">
            <v>combo</v>
          </cell>
          <cell r="M1" t="str">
            <v>year</v>
          </cell>
          <cell r="N1" t="str">
            <v>type</v>
          </cell>
          <cell r="O1" t="str">
            <v>ethmn</v>
          </cell>
          <cell r="P1" t="str">
            <v>sex</v>
          </cell>
          <cell r="Q1" t="str">
            <v>num</v>
          </cell>
          <cell r="R1" t="str">
            <v>perc</v>
          </cell>
        </row>
        <row r="2">
          <cell r="L2" t="str">
            <v>2010All cancerMaleAllEth</v>
          </cell>
          <cell r="M2">
            <v>2010</v>
          </cell>
          <cell r="N2" t="str">
            <v>All cancer</v>
          </cell>
          <cell r="O2" t="str">
            <v>AllEth</v>
          </cell>
          <cell r="P2" t="str">
            <v>Male</v>
          </cell>
          <cell r="Q2">
            <v>4511</v>
          </cell>
          <cell r="R2">
            <v>52.5</v>
          </cell>
        </row>
        <row r="3">
          <cell r="L3" t="str">
            <v>2010All cancerMaleMaori</v>
          </cell>
          <cell r="M3">
            <v>2010</v>
          </cell>
          <cell r="N3" t="str">
            <v>All cancer</v>
          </cell>
          <cell r="O3" t="str">
            <v>Maori</v>
          </cell>
          <cell r="P3" t="str">
            <v>Male</v>
          </cell>
          <cell r="Q3">
            <v>422</v>
          </cell>
          <cell r="R3">
            <v>48.1</v>
          </cell>
        </row>
        <row r="4">
          <cell r="L4" t="str">
            <v>2010All cancerMaleNon-Maori</v>
          </cell>
          <cell r="M4">
            <v>2010</v>
          </cell>
          <cell r="N4" t="str">
            <v>All cancer</v>
          </cell>
          <cell r="O4" t="str">
            <v>Non-Maori</v>
          </cell>
          <cell r="P4" t="str">
            <v>Male</v>
          </cell>
          <cell r="Q4">
            <v>4089</v>
          </cell>
          <cell r="R4">
            <v>53</v>
          </cell>
        </row>
        <row r="5">
          <cell r="L5" t="str">
            <v>2010All deathsMaleAllEth</v>
          </cell>
          <cell r="M5">
            <v>2010</v>
          </cell>
          <cell r="N5" t="str">
            <v>All deaths</v>
          </cell>
          <cell r="O5" t="str">
            <v>AllEth</v>
          </cell>
          <cell r="P5" t="str">
            <v>Male</v>
          </cell>
          <cell r="Q5">
            <v>14338</v>
          </cell>
          <cell r="R5">
            <v>50.1</v>
          </cell>
        </row>
        <row r="6">
          <cell r="L6" t="str">
            <v>2010All deathsMaleMaori</v>
          </cell>
          <cell r="M6">
            <v>2010</v>
          </cell>
          <cell r="N6" t="str">
            <v>All deaths</v>
          </cell>
          <cell r="O6" t="str">
            <v>Maori</v>
          </cell>
          <cell r="P6" t="str">
            <v>Male</v>
          </cell>
          <cell r="Q6">
            <v>1534</v>
          </cell>
          <cell r="R6">
            <v>53.2</v>
          </cell>
        </row>
        <row r="7">
          <cell r="L7" t="str">
            <v>2010All deathsMaleNon-Maori</v>
          </cell>
          <cell r="M7">
            <v>2010</v>
          </cell>
          <cell r="N7" t="str">
            <v>All deaths</v>
          </cell>
          <cell r="O7" t="str">
            <v>Non-Maori</v>
          </cell>
          <cell r="P7" t="str">
            <v>Male</v>
          </cell>
          <cell r="Q7">
            <v>12804</v>
          </cell>
          <cell r="R7">
            <v>49.7</v>
          </cell>
        </row>
        <row r="8">
          <cell r="L8" t="str">
            <v>2010AssaultMaleAllEth</v>
          </cell>
          <cell r="M8">
            <v>2010</v>
          </cell>
          <cell r="N8" t="str">
            <v>Assault</v>
          </cell>
          <cell r="O8" t="str">
            <v>AllEth</v>
          </cell>
          <cell r="P8" t="str">
            <v>Male</v>
          </cell>
          <cell r="Q8">
            <v>31</v>
          </cell>
          <cell r="R8">
            <v>56.4</v>
          </cell>
        </row>
        <row r="9">
          <cell r="L9" t="str">
            <v>2010AssaultMaleMaori</v>
          </cell>
          <cell r="M9">
            <v>2010</v>
          </cell>
          <cell r="N9" t="str">
            <v>Assault</v>
          </cell>
          <cell r="O9" t="str">
            <v>Maori</v>
          </cell>
          <cell r="P9" t="str">
            <v>Male</v>
          </cell>
          <cell r="Q9">
            <v>14</v>
          </cell>
          <cell r="R9">
            <v>70</v>
          </cell>
        </row>
        <row r="10">
          <cell r="L10" t="str">
            <v>2010AssaultMaleNon-Maori</v>
          </cell>
          <cell r="M10">
            <v>2010</v>
          </cell>
          <cell r="N10" t="str">
            <v>Assault</v>
          </cell>
          <cell r="O10" t="str">
            <v>Non-Maori</v>
          </cell>
          <cell r="P10" t="str">
            <v>Male</v>
          </cell>
          <cell r="Q10">
            <v>17</v>
          </cell>
          <cell r="R10">
            <v>48.6</v>
          </cell>
        </row>
        <row r="11">
          <cell r="L11" t="str">
            <v>2010Cerebrovascular diseaseMaleAllEth</v>
          </cell>
          <cell r="M11">
            <v>2010</v>
          </cell>
          <cell r="N11" t="str">
            <v>Cerebrovascular disease</v>
          </cell>
          <cell r="O11" t="str">
            <v>AllEth</v>
          </cell>
          <cell r="P11" t="str">
            <v>Male</v>
          </cell>
          <cell r="Q11">
            <v>945</v>
          </cell>
          <cell r="R11">
            <v>38.299999999999997</v>
          </cell>
        </row>
        <row r="12">
          <cell r="L12" t="str">
            <v>2010Cerebrovascular diseaseMaleMaori</v>
          </cell>
          <cell r="M12">
            <v>2010</v>
          </cell>
          <cell r="N12" t="str">
            <v>Cerebrovascular disease</v>
          </cell>
          <cell r="O12" t="str">
            <v>Maori</v>
          </cell>
          <cell r="P12" t="str">
            <v>Male</v>
          </cell>
          <cell r="Q12">
            <v>58</v>
          </cell>
          <cell r="R12">
            <v>37.200000000000003</v>
          </cell>
        </row>
        <row r="13">
          <cell r="L13" t="str">
            <v>2010Cerebrovascular diseaseMaleNon-Maori</v>
          </cell>
          <cell r="M13">
            <v>2010</v>
          </cell>
          <cell r="N13" t="str">
            <v>Cerebrovascular disease</v>
          </cell>
          <cell r="O13" t="str">
            <v>Non-Maori</v>
          </cell>
          <cell r="P13" t="str">
            <v>Male</v>
          </cell>
          <cell r="Q13">
            <v>887</v>
          </cell>
          <cell r="R13">
            <v>38.4</v>
          </cell>
        </row>
        <row r="14">
          <cell r="L14" t="str">
            <v>2010Cervical cancerMaleAllEth</v>
          </cell>
          <cell r="M14">
            <v>2010</v>
          </cell>
          <cell r="N14" t="str">
            <v>Cervical cancer</v>
          </cell>
          <cell r="O14" t="str">
            <v>AllEth</v>
          </cell>
          <cell r="P14" t="str">
            <v>Male</v>
          </cell>
        </row>
        <row r="15">
          <cell r="L15" t="str">
            <v>2010Cervical cancerMaleMaori</v>
          </cell>
          <cell r="M15">
            <v>2010</v>
          </cell>
          <cell r="N15" t="str">
            <v>Cervical cancer</v>
          </cell>
          <cell r="O15" t="str">
            <v>Maori</v>
          </cell>
          <cell r="P15" t="str">
            <v>Male</v>
          </cell>
        </row>
        <row r="16">
          <cell r="L16" t="str">
            <v>2010Cervical cancerMaleNon-Maori</v>
          </cell>
          <cell r="M16">
            <v>2010</v>
          </cell>
          <cell r="N16" t="str">
            <v>Cervical cancer</v>
          </cell>
          <cell r="O16" t="str">
            <v>Non-Maori</v>
          </cell>
          <cell r="P16" t="str">
            <v>Male</v>
          </cell>
        </row>
        <row r="17">
          <cell r="L17" t="str">
            <v>2010Chronic lower respiratory diseasesMaleAllEth</v>
          </cell>
          <cell r="M17">
            <v>2010</v>
          </cell>
          <cell r="N17" t="str">
            <v>Chronic lower respiratory diseases</v>
          </cell>
          <cell r="O17" t="str">
            <v>AllEth</v>
          </cell>
          <cell r="P17" t="str">
            <v>Male</v>
          </cell>
          <cell r="Q17">
            <v>859</v>
          </cell>
          <cell r="R17">
            <v>51.9</v>
          </cell>
        </row>
        <row r="18">
          <cell r="L18" t="str">
            <v>2010Chronic lower respiratory diseasesMaleMaori</v>
          </cell>
          <cell r="M18">
            <v>2010</v>
          </cell>
          <cell r="N18" t="str">
            <v>Chronic lower respiratory diseases</v>
          </cell>
          <cell r="O18" t="str">
            <v>Maori</v>
          </cell>
          <cell r="P18" t="str">
            <v>Male</v>
          </cell>
          <cell r="Q18">
            <v>95</v>
          </cell>
          <cell r="R18">
            <v>45.9</v>
          </cell>
        </row>
        <row r="19">
          <cell r="L19" t="str">
            <v>2010Chronic lower respiratory diseasesMaleNon-Maori</v>
          </cell>
          <cell r="M19">
            <v>2010</v>
          </cell>
          <cell r="N19" t="str">
            <v>Chronic lower respiratory diseases</v>
          </cell>
          <cell r="O19" t="str">
            <v>Non-Maori</v>
          </cell>
          <cell r="P19" t="str">
            <v>Male</v>
          </cell>
          <cell r="Q19">
            <v>764</v>
          </cell>
          <cell r="R19">
            <v>52.7</v>
          </cell>
        </row>
        <row r="20">
          <cell r="L20" t="str">
            <v>2010Colon, rectum and rectosigmoid junction cancerMaleAllEth</v>
          </cell>
          <cell r="M20">
            <v>2010</v>
          </cell>
          <cell r="N20" t="str">
            <v>Colon, rectum and rectosigmoid junction cancer</v>
          </cell>
          <cell r="O20" t="str">
            <v>AllEth</v>
          </cell>
          <cell r="P20" t="str">
            <v>Male</v>
          </cell>
          <cell r="Q20">
            <v>613</v>
          </cell>
          <cell r="R20">
            <v>51.5</v>
          </cell>
        </row>
        <row r="21">
          <cell r="L21" t="str">
            <v>2010Colon, rectum and rectosigmoid junction cancerMaleMaori</v>
          </cell>
          <cell r="M21">
            <v>2010</v>
          </cell>
          <cell r="N21" t="str">
            <v>Colon, rectum and rectosigmoid junction cancer</v>
          </cell>
          <cell r="O21" t="str">
            <v>Maori</v>
          </cell>
          <cell r="P21" t="str">
            <v>Male</v>
          </cell>
          <cell r="Q21">
            <v>33</v>
          </cell>
          <cell r="R21">
            <v>57.9</v>
          </cell>
        </row>
        <row r="22">
          <cell r="L22" t="str">
            <v>2010Colon, rectum and rectosigmoid junction cancerMaleNon-Maori</v>
          </cell>
          <cell r="M22">
            <v>2010</v>
          </cell>
          <cell r="N22" t="str">
            <v>Colon, rectum and rectosigmoid junction cancer</v>
          </cell>
          <cell r="O22" t="str">
            <v>Non-Maori</v>
          </cell>
          <cell r="P22" t="str">
            <v>Male</v>
          </cell>
          <cell r="Q22">
            <v>580</v>
          </cell>
          <cell r="R22">
            <v>51.2</v>
          </cell>
        </row>
        <row r="23">
          <cell r="L23" t="str">
            <v>2010Diabetes mellitusMaleAllEth</v>
          </cell>
          <cell r="M23">
            <v>2010</v>
          </cell>
          <cell r="N23" t="str">
            <v>Diabetes mellitus</v>
          </cell>
          <cell r="O23" t="str">
            <v>AllEth</v>
          </cell>
          <cell r="P23" t="str">
            <v>Male</v>
          </cell>
          <cell r="Q23">
            <v>391</v>
          </cell>
          <cell r="R23">
            <v>50.9</v>
          </cell>
        </row>
        <row r="24">
          <cell r="L24" t="str">
            <v>2010Diabetes mellitusMaleMaori</v>
          </cell>
          <cell r="M24">
            <v>2010</v>
          </cell>
          <cell r="N24" t="str">
            <v>Diabetes mellitus</v>
          </cell>
          <cell r="O24" t="str">
            <v>Maori</v>
          </cell>
          <cell r="P24" t="str">
            <v>Male</v>
          </cell>
          <cell r="Q24">
            <v>82</v>
          </cell>
          <cell r="R24">
            <v>48.2</v>
          </cell>
        </row>
        <row r="25">
          <cell r="L25" t="str">
            <v>2010Diabetes mellitusMaleNon-Maori</v>
          </cell>
          <cell r="M25">
            <v>2010</v>
          </cell>
          <cell r="N25" t="str">
            <v>Diabetes mellitus</v>
          </cell>
          <cell r="O25" t="str">
            <v>Non-Maori</v>
          </cell>
          <cell r="P25" t="str">
            <v>Male</v>
          </cell>
          <cell r="Q25">
            <v>309</v>
          </cell>
          <cell r="R25">
            <v>51.7</v>
          </cell>
        </row>
        <row r="26">
          <cell r="L26" t="str">
            <v>2010Diseases of the circulatory systemMaleAllEth</v>
          </cell>
          <cell r="M26">
            <v>2010</v>
          </cell>
          <cell r="N26" t="str">
            <v>Diseases of the circulatory system</v>
          </cell>
          <cell r="O26" t="str">
            <v>AllEth</v>
          </cell>
          <cell r="P26" t="str">
            <v>Male</v>
          </cell>
          <cell r="Q26">
            <v>4877</v>
          </cell>
          <cell r="R26">
            <v>47.9</v>
          </cell>
        </row>
        <row r="27">
          <cell r="L27" t="str">
            <v>2010Diseases of the circulatory systemMaleMaori</v>
          </cell>
          <cell r="M27">
            <v>2010</v>
          </cell>
          <cell r="N27" t="str">
            <v>Diseases of the circulatory system</v>
          </cell>
          <cell r="O27" t="str">
            <v>Maori</v>
          </cell>
          <cell r="P27" t="str">
            <v>Male</v>
          </cell>
          <cell r="Q27">
            <v>452</v>
          </cell>
          <cell r="R27">
            <v>53.6</v>
          </cell>
        </row>
        <row r="28">
          <cell r="L28" t="str">
            <v>2010Diseases of the circulatory systemMaleNon-Maori</v>
          </cell>
          <cell r="M28">
            <v>2010</v>
          </cell>
          <cell r="N28" t="str">
            <v>Diseases of the circulatory system</v>
          </cell>
          <cell r="O28" t="str">
            <v>Non-Maori</v>
          </cell>
          <cell r="P28" t="str">
            <v>Male</v>
          </cell>
          <cell r="Q28">
            <v>4425</v>
          </cell>
          <cell r="R28">
            <v>47.4</v>
          </cell>
        </row>
        <row r="29">
          <cell r="L29" t="str">
            <v>2010Diseases of the respiratory systemMaleAllEth</v>
          </cell>
          <cell r="M29">
            <v>2010</v>
          </cell>
          <cell r="N29" t="str">
            <v>Diseases of the respiratory system</v>
          </cell>
          <cell r="O29" t="str">
            <v>AllEth</v>
          </cell>
          <cell r="P29" t="str">
            <v>Male</v>
          </cell>
          <cell r="Q29">
            <v>1243</v>
          </cell>
          <cell r="R29">
            <v>50.6</v>
          </cell>
        </row>
        <row r="30">
          <cell r="L30" t="str">
            <v>2010Diseases of the respiratory systemMaleMaori</v>
          </cell>
          <cell r="M30">
            <v>2010</v>
          </cell>
          <cell r="N30" t="str">
            <v>Diseases of the respiratory system</v>
          </cell>
          <cell r="O30" t="str">
            <v>Maori</v>
          </cell>
          <cell r="P30" t="str">
            <v>Male</v>
          </cell>
          <cell r="Q30">
            <v>119</v>
          </cell>
          <cell r="R30">
            <v>48.6</v>
          </cell>
        </row>
        <row r="31">
          <cell r="L31" t="str">
            <v>2010Diseases of the respiratory systemMaleNon-Maori</v>
          </cell>
          <cell r="M31">
            <v>2010</v>
          </cell>
          <cell r="N31" t="str">
            <v>Diseases of the respiratory system</v>
          </cell>
          <cell r="O31" t="str">
            <v>Non-Maori</v>
          </cell>
          <cell r="P31" t="str">
            <v>Male</v>
          </cell>
          <cell r="Q31">
            <v>1124</v>
          </cell>
          <cell r="R31">
            <v>50.8</v>
          </cell>
        </row>
        <row r="32">
          <cell r="L32" t="str">
            <v>2010External causes of morbidity and mortalityMaleAllEth</v>
          </cell>
          <cell r="M32">
            <v>2010</v>
          </cell>
          <cell r="N32" t="str">
            <v>External causes of morbidity and mortality</v>
          </cell>
          <cell r="O32" t="str">
            <v>AllEth</v>
          </cell>
          <cell r="P32" t="str">
            <v>Male</v>
          </cell>
          <cell r="Q32">
            <v>1221</v>
          </cell>
          <cell r="R32">
            <v>62.5</v>
          </cell>
        </row>
        <row r="33">
          <cell r="L33" t="str">
            <v>2010External causes of morbidity and mortalityMaleMaori</v>
          </cell>
          <cell r="M33">
            <v>2010</v>
          </cell>
          <cell r="N33" t="str">
            <v>External causes of morbidity and mortality</v>
          </cell>
          <cell r="O33" t="str">
            <v>Maori</v>
          </cell>
          <cell r="P33" t="str">
            <v>Male</v>
          </cell>
          <cell r="Q33">
            <v>262</v>
          </cell>
          <cell r="R33">
            <v>70.400000000000006</v>
          </cell>
        </row>
        <row r="34">
          <cell r="L34" t="str">
            <v>2010External causes of morbidity and mortalityMaleNon-Maori</v>
          </cell>
          <cell r="M34">
            <v>2010</v>
          </cell>
          <cell r="N34" t="str">
            <v>External causes of morbidity and mortality</v>
          </cell>
          <cell r="O34" t="str">
            <v>Non-Maori</v>
          </cell>
          <cell r="P34" t="str">
            <v>Male</v>
          </cell>
          <cell r="Q34">
            <v>959</v>
          </cell>
          <cell r="R34">
            <v>60.7</v>
          </cell>
        </row>
        <row r="35">
          <cell r="L35" t="str">
            <v>2010Female breast cancerMaleAllEth</v>
          </cell>
          <cell r="M35">
            <v>2010</v>
          </cell>
          <cell r="N35" t="str">
            <v>Female breast cancer</v>
          </cell>
          <cell r="O35" t="str">
            <v>AllEth</v>
          </cell>
          <cell r="P35" t="str">
            <v>Male</v>
          </cell>
        </row>
        <row r="36">
          <cell r="L36" t="str">
            <v>2010Female breast cancerMaleMaori</v>
          </cell>
          <cell r="M36">
            <v>2010</v>
          </cell>
          <cell r="N36" t="str">
            <v>Female breast cancer</v>
          </cell>
          <cell r="O36" t="str">
            <v>Maori</v>
          </cell>
          <cell r="P36" t="str">
            <v>Male</v>
          </cell>
        </row>
        <row r="37">
          <cell r="L37" t="str">
            <v>2010Female breast cancerMaleNon-Maori</v>
          </cell>
          <cell r="M37">
            <v>2010</v>
          </cell>
          <cell r="N37" t="str">
            <v>Female breast cancer</v>
          </cell>
          <cell r="O37" t="str">
            <v>Non-Maori</v>
          </cell>
          <cell r="P37" t="str">
            <v>Male</v>
          </cell>
        </row>
        <row r="38">
          <cell r="L38" t="str">
            <v>2010Influenza and pneumoniaMaleAllEth</v>
          </cell>
          <cell r="M38">
            <v>2010</v>
          </cell>
          <cell r="N38" t="str">
            <v>Influenza and pneumonia</v>
          </cell>
          <cell r="O38" t="str">
            <v>AllEth</v>
          </cell>
          <cell r="P38" t="str">
            <v>Male</v>
          </cell>
          <cell r="Q38">
            <v>207</v>
          </cell>
          <cell r="R38">
            <v>43.3</v>
          </cell>
        </row>
        <row r="39">
          <cell r="L39" t="str">
            <v>2010Influenza and pneumoniaMaleMaori</v>
          </cell>
          <cell r="M39">
            <v>2010</v>
          </cell>
          <cell r="N39" t="str">
            <v>Influenza and pneumonia</v>
          </cell>
          <cell r="O39" t="str">
            <v>Maori</v>
          </cell>
          <cell r="P39" t="str">
            <v>Male</v>
          </cell>
          <cell r="Q39">
            <v>19</v>
          </cell>
          <cell r="R39">
            <v>70.400000000000006</v>
          </cell>
        </row>
        <row r="40">
          <cell r="L40" t="str">
            <v>2010Influenza and pneumoniaMaleNon-Maori</v>
          </cell>
          <cell r="M40">
            <v>2010</v>
          </cell>
          <cell r="N40" t="str">
            <v>Influenza and pneumonia</v>
          </cell>
          <cell r="O40" t="str">
            <v>Non-Maori</v>
          </cell>
          <cell r="P40" t="str">
            <v>Male</v>
          </cell>
          <cell r="Q40">
            <v>188</v>
          </cell>
          <cell r="R40">
            <v>41.7</v>
          </cell>
        </row>
        <row r="41">
          <cell r="L41" t="str">
            <v>2010Intentional self-harmMaleAllEth</v>
          </cell>
          <cell r="M41">
            <v>2010</v>
          </cell>
          <cell r="N41" t="str">
            <v>Intentional self-harm</v>
          </cell>
          <cell r="O41" t="str">
            <v>AllEth</v>
          </cell>
          <cell r="P41" t="str">
            <v>Male</v>
          </cell>
          <cell r="Q41">
            <v>387</v>
          </cell>
          <cell r="R41">
            <v>72.5</v>
          </cell>
        </row>
        <row r="42">
          <cell r="L42" t="str">
            <v>2010Intentional self-harmMaleMaori</v>
          </cell>
          <cell r="M42">
            <v>2010</v>
          </cell>
          <cell r="N42" t="str">
            <v>Intentional self-harm</v>
          </cell>
          <cell r="O42" t="str">
            <v>Maori</v>
          </cell>
          <cell r="P42" t="str">
            <v>Male</v>
          </cell>
          <cell r="Q42">
            <v>72</v>
          </cell>
          <cell r="R42">
            <v>70.599999999999994</v>
          </cell>
        </row>
        <row r="43">
          <cell r="L43" t="str">
            <v>2010Intentional self-harmMaleNon-Maori</v>
          </cell>
          <cell r="M43">
            <v>2010</v>
          </cell>
          <cell r="N43" t="str">
            <v>Intentional self-harm</v>
          </cell>
          <cell r="O43" t="str">
            <v>Non-Maori</v>
          </cell>
          <cell r="P43" t="str">
            <v>Male</v>
          </cell>
          <cell r="Q43">
            <v>315</v>
          </cell>
          <cell r="R43">
            <v>72.900000000000006</v>
          </cell>
        </row>
        <row r="44">
          <cell r="L44" t="str">
            <v>2010Ischaemic heart diseaseMaleAllEth</v>
          </cell>
          <cell r="M44">
            <v>2010</v>
          </cell>
          <cell r="N44" t="str">
            <v>Ischaemic heart disease</v>
          </cell>
          <cell r="O44" t="str">
            <v>AllEth</v>
          </cell>
          <cell r="P44" t="str">
            <v>Male</v>
          </cell>
          <cell r="Q44">
            <v>2901</v>
          </cell>
          <cell r="R44">
            <v>53.8</v>
          </cell>
        </row>
        <row r="45">
          <cell r="L45" t="str">
            <v>2010Ischaemic heart diseaseMaleMaori</v>
          </cell>
          <cell r="M45">
            <v>2010</v>
          </cell>
          <cell r="N45" t="str">
            <v>Ischaemic heart disease</v>
          </cell>
          <cell r="O45" t="str">
            <v>Maori</v>
          </cell>
          <cell r="P45" t="str">
            <v>Male</v>
          </cell>
          <cell r="Q45">
            <v>261</v>
          </cell>
          <cell r="R45">
            <v>58.9</v>
          </cell>
        </row>
        <row r="46">
          <cell r="L46" t="str">
            <v>2010Ischaemic heart diseaseMaleNon-Maori</v>
          </cell>
          <cell r="M46">
            <v>2010</v>
          </cell>
          <cell r="N46" t="str">
            <v>Ischaemic heart disease</v>
          </cell>
          <cell r="O46" t="str">
            <v>Non-Maori</v>
          </cell>
          <cell r="P46" t="str">
            <v>Male</v>
          </cell>
          <cell r="Q46">
            <v>2640</v>
          </cell>
          <cell r="R46">
            <v>53.4</v>
          </cell>
        </row>
        <row r="47">
          <cell r="L47" t="str">
            <v>2010Lung cancerMaleAllEth</v>
          </cell>
          <cell r="M47">
            <v>2010</v>
          </cell>
          <cell r="N47" t="str">
            <v>Lung cancer</v>
          </cell>
          <cell r="O47" t="str">
            <v>AllEth</v>
          </cell>
          <cell r="P47" t="str">
            <v>Male</v>
          </cell>
          <cell r="Q47">
            <v>893</v>
          </cell>
          <cell r="R47">
            <v>54.1</v>
          </cell>
        </row>
        <row r="48">
          <cell r="L48" t="str">
            <v>2010Lung cancerMaleMaori</v>
          </cell>
          <cell r="M48">
            <v>2010</v>
          </cell>
          <cell r="N48" t="str">
            <v>Lung cancer</v>
          </cell>
          <cell r="O48" t="str">
            <v>Maori</v>
          </cell>
          <cell r="P48" t="str">
            <v>Male</v>
          </cell>
          <cell r="Q48">
            <v>130</v>
          </cell>
          <cell r="R48">
            <v>43.5</v>
          </cell>
        </row>
        <row r="49">
          <cell r="L49" t="str">
            <v>2010Lung cancerMaleNon-Maori</v>
          </cell>
          <cell r="M49">
            <v>2010</v>
          </cell>
          <cell r="N49" t="str">
            <v>Lung cancer</v>
          </cell>
          <cell r="O49" t="str">
            <v>Non-Maori</v>
          </cell>
          <cell r="P49" t="str">
            <v>Male</v>
          </cell>
          <cell r="Q49">
            <v>763</v>
          </cell>
          <cell r="R49">
            <v>56.5</v>
          </cell>
        </row>
        <row r="50">
          <cell r="L50" t="str">
            <v>2010Melanoma of the skinMaleAllEth</v>
          </cell>
          <cell r="M50">
            <v>2010</v>
          </cell>
          <cell r="N50" t="str">
            <v>Melanoma of the skin</v>
          </cell>
          <cell r="O50" t="str">
            <v>AllEth</v>
          </cell>
          <cell r="P50" t="str">
            <v>Male</v>
          </cell>
          <cell r="Q50">
            <v>199</v>
          </cell>
          <cell r="R50">
            <v>61.4</v>
          </cell>
        </row>
        <row r="51">
          <cell r="L51" t="str">
            <v>2010Melanoma of the skinMaleMaori</v>
          </cell>
          <cell r="M51">
            <v>2010</v>
          </cell>
          <cell r="N51" t="str">
            <v>Melanoma of the skin</v>
          </cell>
          <cell r="O51" t="str">
            <v>Maori</v>
          </cell>
          <cell r="P51" t="str">
            <v>Male</v>
          </cell>
          <cell r="Q51">
            <v>3</v>
          </cell>
          <cell r="R51">
            <v>50</v>
          </cell>
        </row>
        <row r="52">
          <cell r="L52" t="str">
            <v>2010Melanoma of the skinMaleNon-Maori</v>
          </cell>
          <cell r="M52">
            <v>2010</v>
          </cell>
          <cell r="N52" t="str">
            <v>Melanoma of the skin</v>
          </cell>
          <cell r="O52" t="str">
            <v>Non-Maori</v>
          </cell>
          <cell r="P52" t="str">
            <v>Male</v>
          </cell>
          <cell r="Q52">
            <v>196</v>
          </cell>
          <cell r="R52">
            <v>61.6</v>
          </cell>
        </row>
        <row r="53">
          <cell r="L53" t="str">
            <v>2010Motor vehicle accidentsMaleAllEth</v>
          </cell>
          <cell r="M53">
            <v>2010</v>
          </cell>
          <cell r="N53" t="str">
            <v>Motor vehicle accidents</v>
          </cell>
          <cell r="O53" t="str">
            <v>AllEth</v>
          </cell>
          <cell r="P53" t="str">
            <v>Male</v>
          </cell>
          <cell r="Q53">
            <v>293</v>
          </cell>
          <cell r="R53">
            <v>70.8</v>
          </cell>
        </row>
        <row r="54">
          <cell r="L54" t="str">
            <v>2010Motor vehicle accidentsMaleMaori</v>
          </cell>
          <cell r="M54">
            <v>2010</v>
          </cell>
          <cell r="N54" t="str">
            <v>Motor vehicle accidents</v>
          </cell>
          <cell r="O54" t="str">
            <v>Maori</v>
          </cell>
          <cell r="P54" t="str">
            <v>Male</v>
          </cell>
          <cell r="Q54">
            <v>88</v>
          </cell>
          <cell r="R54">
            <v>72.099999999999994</v>
          </cell>
        </row>
        <row r="55">
          <cell r="L55" t="str">
            <v>2010Motor vehicle accidentsMaleNon-Maori</v>
          </cell>
          <cell r="M55">
            <v>2010</v>
          </cell>
          <cell r="N55" t="str">
            <v>Motor vehicle accidents</v>
          </cell>
          <cell r="O55" t="str">
            <v>Non-Maori</v>
          </cell>
          <cell r="P55" t="str">
            <v>Male</v>
          </cell>
          <cell r="Q55">
            <v>205</v>
          </cell>
          <cell r="R55">
            <v>70.2</v>
          </cell>
        </row>
        <row r="56">
          <cell r="L56" t="str">
            <v>2010Other forms of heart diseaseMaleAllEth</v>
          </cell>
          <cell r="M56">
            <v>2010</v>
          </cell>
          <cell r="N56" t="str">
            <v>Other forms of heart disease</v>
          </cell>
          <cell r="O56" t="str">
            <v>AllEth</v>
          </cell>
          <cell r="P56" t="str">
            <v>Male</v>
          </cell>
          <cell r="Q56">
            <v>580</v>
          </cell>
          <cell r="R56">
            <v>44.5</v>
          </cell>
        </row>
        <row r="57">
          <cell r="L57" t="str">
            <v>2010Other forms of heart diseaseMaleMaori</v>
          </cell>
          <cell r="M57">
            <v>2010</v>
          </cell>
          <cell r="N57" t="str">
            <v>Other forms of heart disease</v>
          </cell>
          <cell r="O57" t="str">
            <v>Maori</v>
          </cell>
          <cell r="P57" t="str">
            <v>Male</v>
          </cell>
          <cell r="Q57">
            <v>75</v>
          </cell>
          <cell r="R57">
            <v>56.4</v>
          </cell>
        </row>
        <row r="58">
          <cell r="L58" t="str">
            <v>2010Other forms of heart diseaseMaleNon-Maori</v>
          </cell>
          <cell r="M58">
            <v>2010</v>
          </cell>
          <cell r="N58" t="str">
            <v>Other forms of heart disease</v>
          </cell>
          <cell r="O58" t="str">
            <v>Non-Maori</v>
          </cell>
          <cell r="P58" t="str">
            <v>Male</v>
          </cell>
          <cell r="Q58">
            <v>505</v>
          </cell>
          <cell r="R58">
            <v>43.1</v>
          </cell>
        </row>
        <row r="59">
          <cell r="L59" t="str">
            <v>2010Prostate cancerMaleAllEth</v>
          </cell>
          <cell r="M59">
            <v>2010</v>
          </cell>
          <cell r="N59" t="str">
            <v>Prostate cancer</v>
          </cell>
          <cell r="O59" t="str">
            <v>AllEth</v>
          </cell>
          <cell r="P59" t="str">
            <v>Male</v>
          </cell>
          <cell r="Q59">
            <v>589</v>
          </cell>
          <cell r="R59">
            <v>100</v>
          </cell>
        </row>
        <row r="60">
          <cell r="L60" t="str">
            <v>2010Prostate cancerMaleMaori</v>
          </cell>
          <cell r="M60">
            <v>2010</v>
          </cell>
          <cell r="N60" t="str">
            <v>Prostate cancer</v>
          </cell>
          <cell r="O60" t="str">
            <v>Maori</v>
          </cell>
          <cell r="P60" t="str">
            <v>Male</v>
          </cell>
          <cell r="Q60">
            <v>46</v>
          </cell>
          <cell r="R60">
            <v>100</v>
          </cell>
        </row>
        <row r="61">
          <cell r="L61" t="str">
            <v>2010Prostate cancerMaleNon-Maori</v>
          </cell>
          <cell r="M61">
            <v>2010</v>
          </cell>
          <cell r="N61" t="str">
            <v>Prostate cancer</v>
          </cell>
          <cell r="O61" t="str">
            <v>Non-Maori</v>
          </cell>
          <cell r="P61" t="str">
            <v>Male</v>
          </cell>
          <cell r="Q61">
            <v>543</v>
          </cell>
          <cell r="R61">
            <v>100</v>
          </cell>
        </row>
        <row r="62">
          <cell r="L62" t="str">
            <v>2011All cancerMaleAllEth</v>
          </cell>
          <cell r="M62">
            <v>2011</v>
          </cell>
          <cell r="N62" t="str">
            <v>All cancer</v>
          </cell>
          <cell r="O62" t="str">
            <v>AllEth</v>
          </cell>
          <cell r="P62" t="str">
            <v>Male</v>
          </cell>
          <cell r="Q62">
            <v>4650</v>
          </cell>
          <cell r="R62">
            <v>52.3</v>
          </cell>
        </row>
        <row r="63">
          <cell r="L63" t="str">
            <v>2011All cancerMaleMaori</v>
          </cell>
          <cell r="M63">
            <v>2011</v>
          </cell>
          <cell r="N63" t="str">
            <v>All cancer</v>
          </cell>
          <cell r="O63" t="str">
            <v>Maori</v>
          </cell>
          <cell r="P63" t="str">
            <v>Male</v>
          </cell>
          <cell r="Q63">
            <v>428</v>
          </cell>
          <cell r="R63">
            <v>45.6</v>
          </cell>
        </row>
        <row r="64">
          <cell r="L64" t="str">
            <v>2011All cancerMaleNon-Maori</v>
          </cell>
          <cell r="M64">
            <v>2011</v>
          </cell>
          <cell r="N64" t="str">
            <v>All cancer</v>
          </cell>
          <cell r="O64" t="str">
            <v>Non-Maori</v>
          </cell>
          <cell r="P64" t="str">
            <v>Male</v>
          </cell>
          <cell r="Q64">
            <v>4222</v>
          </cell>
          <cell r="R64">
            <v>53.1</v>
          </cell>
        </row>
        <row r="65">
          <cell r="L65" t="str">
            <v>2011All deathsMaleAllEth</v>
          </cell>
          <cell r="M65">
            <v>2011</v>
          </cell>
          <cell r="N65" t="str">
            <v>All deaths</v>
          </cell>
          <cell r="O65" t="str">
            <v>AllEth</v>
          </cell>
          <cell r="P65" t="str">
            <v>Male</v>
          </cell>
          <cell r="Q65">
            <v>14940</v>
          </cell>
          <cell r="R65">
            <v>49.3</v>
          </cell>
        </row>
        <row r="66">
          <cell r="L66" t="str">
            <v>2011All deathsMaleMaori</v>
          </cell>
          <cell r="M66">
            <v>2011</v>
          </cell>
          <cell r="N66" t="str">
            <v>All deaths</v>
          </cell>
          <cell r="O66" t="str">
            <v>Maori</v>
          </cell>
          <cell r="P66" t="str">
            <v>Male</v>
          </cell>
          <cell r="Q66">
            <v>1568</v>
          </cell>
          <cell r="R66">
            <v>51.8</v>
          </cell>
        </row>
        <row r="67">
          <cell r="L67" t="str">
            <v>2011All deathsMaleNon-Maori</v>
          </cell>
          <cell r="M67">
            <v>2011</v>
          </cell>
          <cell r="N67" t="str">
            <v>All deaths</v>
          </cell>
          <cell r="O67" t="str">
            <v>Non-Maori</v>
          </cell>
          <cell r="P67" t="str">
            <v>Male</v>
          </cell>
          <cell r="Q67">
            <v>13372</v>
          </cell>
          <cell r="R67">
            <v>49.1</v>
          </cell>
        </row>
        <row r="68">
          <cell r="L68" t="str">
            <v>2011AssaultMaleAllEth</v>
          </cell>
          <cell r="M68">
            <v>2011</v>
          </cell>
          <cell r="N68" t="str">
            <v>Assault</v>
          </cell>
          <cell r="O68" t="str">
            <v>AllEth</v>
          </cell>
          <cell r="P68" t="str">
            <v>Male</v>
          </cell>
          <cell r="Q68">
            <v>36</v>
          </cell>
          <cell r="R68">
            <v>66.7</v>
          </cell>
        </row>
        <row r="69">
          <cell r="L69" t="str">
            <v>2011AssaultMaleMaori</v>
          </cell>
          <cell r="M69">
            <v>2011</v>
          </cell>
          <cell r="N69" t="str">
            <v>Assault</v>
          </cell>
          <cell r="O69" t="str">
            <v>Maori</v>
          </cell>
          <cell r="P69" t="str">
            <v>Male</v>
          </cell>
          <cell r="Q69">
            <v>8</v>
          </cell>
          <cell r="R69">
            <v>61.5</v>
          </cell>
        </row>
        <row r="70">
          <cell r="L70" t="str">
            <v>2011AssaultMaleNon-Maori</v>
          </cell>
          <cell r="M70">
            <v>2011</v>
          </cell>
          <cell r="N70" t="str">
            <v>Assault</v>
          </cell>
          <cell r="O70" t="str">
            <v>Non-Maori</v>
          </cell>
          <cell r="P70" t="str">
            <v>Male</v>
          </cell>
          <cell r="Q70">
            <v>28</v>
          </cell>
          <cell r="R70">
            <v>68.3</v>
          </cell>
        </row>
        <row r="71">
          <cell r="L71" t="str">
            <v>2011Cerebrovascular diseaseMaleAllEth</v>
          </cell>
          <cell r="M71">
            <v>2011</v>
          </cell>
          <cell r="N71" t="str">
            <v>Cerebrovascular disease</v>
          </cell>
          <cell r="O71" t="str">
            <v>AllEth</v>
          </cell>
          <cell r="P71" t="str">
            <v>Male</v>
          </cell>
          <cell r="Q71">
            <v>1011</v>
          </cell>
          <cell r="R71">
            <v>38</v>
          </cell>
        </row>
        <row r="72">
          <cell r="L72" t="str">
            <v>2011Cerebrovascular diseaseMaleMaori</v>
          </cell>
          <cell r="M72">
            <v>2011</v>
          </cell>
          <cell r="N72" t="str">
            <v>Cerebrovascular disease</v>
          </cell>
          <cell r="O72" t="str">
            <v>Maori</v>
          </cell>
          <cell r="P72" t="str">
            <v>Male</v>
          </cell>
          <cell r="Q72">
            <v>59</v>
          </cell>
          <cell r="R72">
            <v>40.1</v>
          </cell>
        </row>
        <row r="73">
          <cell r="L73" t="str">
            <v>2011Cerebrovascular diseaseMaleNon-Maori</v>
          </cell>
          <cell r="M73">
            <v>2011</v>
          </cell>
          <cell r="N73" t="str">
            <v>Cerebrovascular disease</v>
          </cell>
          <cell r="O73" t="str">
            <v>Non-Maori</v>
          </cell>
          <cell r="P73" t="str">
            <v>Male</v>
          </cell>
          <cell r="Q73">
            <v>952</v>
          </cell>
          <cell r="R73">
            <v>37.799999999999997</v>
          </cell>
        </row>
        <row r="74">
          <cell r="L74" t="str">
            <v>2011Cervical cancerMaleAllEth</v>
          </cell>
          <cell r="M74">
            <v>2011</v>
          </cell>
          <cell r="N74" t="str">
            <v>Cervical cancer</v>
          </cell>
          <cell r="O74" t="str">
            <v>AllEth</v>
          </cell>
          <cell r="P74" t="str">
            <v>Male</v>
          </cell>
        </row>
        <row r="75">
          <cell r="L75" t="str">
            <v>2011Cervical cancerMaleMaori</v>
          </cell>
          <cell r="M75">
            <v>2011</v>
          </cell>
          <cell r="N75" t="str">
            <v>Cervical cancer</v>
          </cell>
          <cell r="O75" t="str">
            <v>Maori</v>
          </cell>
          <cell r="P75" t="str">
            <v>Male</v>
          </cell>
        </row>
        <row r="76">
          <cell r="L76" t="str">
            <v>2011Cervical cancerMaleNon-Maori</v>
          </cell>
          <cell r="M76">
            <v>2011</v>
          </cell>
          <cell r="N76" t="str">
            <v>Cervical cancer</v>
          </cell>
          <cell r="O76" t="str">
            <v>Non-Maori</v>
          </cell>
          <cell r="P76" t="str">
            <v>Male</v>
          </cell>
        </row>
        <row r="77">
          <cell r="L77" t="str">
            <v>2011Chronic lower respiratory diseasesMaleAllEth</v>
          </cell>
          <cell r="M77">
            <v>2011</v>
          </cell>
          <cell r="N77" t="str">
            <v>Chronic lower respiratory diseases</v>
          </cell>
          <cell r="O77" t="str">
            <v>AllEth</v>
          </cell>
          <cell r="P77" t="str">
            <v>Male</v>
          </cell>
          <cell r="Q77">
            <v>893</v>
          </cell>
          <cell r="R77">
            <v>50.5</v>
          </cell>
        </row>
        <row r="78">
          <cell r="L78" t="str">
            <v>2011Chronic lower respiratory diseasesMaleMaori</v>
          </cell>
          <cell r="M78">
            <v>2011</v>
          </cell>
          <cell r="N78" t="str">
            <v>Chronic lower respiratory diseases</v>
          </cell>
          <cell r="O78" t="str">
            <v>Maori</v>
          </cell>
          <cell r="P78" t="str">
            <v>Male</v>
          </cell>
          <cell r="Q78">
            <v>93</v>
          </cell>
          <cell r="R78">
            <v>41.5</v>
          </cell>
        </row>
        <row r="79">
          <cell r="L79" t="str">
            <v>2011Chronic lower respiratory diseasesMaleNon-Maori</v>
          </cell>
          <cell r="M79">
            <v>2011</v>
          </cell>
          <cell r="N79" t="str">
            <v>Chronic lower respiratory diseases</v>
          </cell>
          <cell r="O79" t="str">
            <v>Non-Maori</v>
          </cell>
          <cell r="P79" t="str">
            <v>Male</v>
          </cell>
          <cell r="Q79">
            <v>800</v>
          </cell>
          <cell r="R79">
            <v>51.8</v>
          </cell>
        </row>
        <row r="80">
          <cell r="L80" t="str">
            <v>2011Colon, rectum and rectosigmoid junction cancerMaleAllEth</v>
          </cell>
          <cell r="M80">
            <v>2011</v>
          </cell>
          <cell r="N80" t="str">
            <v>Colon, rectum and rectosigmoid junction cancer</v>
          </cell>
          <cell r="O80" t="str">
            <v>AllEth</v>
          </cell>
          <cell r="P80" t="str">
            <v>Male</v>
          </cell>
          <cell r="Q80">
            <v>591</v>
          </cell>
          <cell r="R80">
            <v>50.5</v>
          </cell>
        </row>
        <row r="81">
          <cell r="L81" t="str">
            <v>2011Colon, rectum and rectosigmoid junction cancerMaleMaori</v>
          </cell>
          <cell r="M81">
            <v>2011</v>
          </cell>
          <cell r="N81" t="str">
            <v>Colon, rectum and rectosigmoid junction cancer</v>
          </cell>
          <cell r="O81" t="str">
            <v>Maori</v>
          </cell>
          <cell r="P81" t="str">
            <v>Male</v>
          </cell>
          <cell r="Q81">
            <v>44</v>
          </cell>
          <cell r="R81">
            <v>57.9</v>
          </cell>
        </row>
        <row r="82">
          <cell r="L82" t="str">
            <v>2011Colon, rectum and rectosigmoid junction cancerMaleNon-Maori</v>
          </cell>
          <cell r="M82">
            <v>2011</v>
          </cell>
          <cell r="N82" t="str">
            <v>Colon, rectum and rectosigmoid junction cancer</v>
          </cell>
          <cell r="O82" t="str">
            <v>Non-Maori</v>
          </cell>
          <cell r="P82" t="str">
            <v>Male</v>
          </cell>
          <cell r="Q82">
            <v>547</v>
          </cell>
          <cell r="R82">
            <v>50</v>
          </cell>
        </row>
        <row r="83">
          <cell r="L83" t="str">
            <v>2011Diabetes mellitusMaleAllEth</v>
          </cell>
          <cell r="M83">
            <v>2011</v>
          </cell>
          <cell r="N83" t="str">
            <v>Diabetes mellitus</v>
          </cell>
          <cell r="O83" t="str">
            <v>AllEth</v>
          </cell>
          <cell r="P83" t="str">
            <v>Male</v>
          </cell>
          <cell r="Q83">
            <v>438</v>
          </cell>
          <cell r="R83">
            <v>52.5</v>
          </cell>
        </row>
        <row r="84">
          <cell r="L84" t="str">
            <v>2011Diabetes mellitusMaleMaori</v>
          </cell>
          <cell r="M84">
            <v>2011</v>
          </cell>
          <cell r="N84" t="str">
            <v>Diabetes mellitus</v>
          </cell>
          <cell r="O84" t="str">
            <v>Maori</v>
          </cell>
          <cell r="P84" t="str">
            <v>Male</v>
          </cell>
          <cell r="Q84">
            <v>115</v>
          </cell>
          <cell r="R84">
            <v>58.7</v>
          </cell>
        </row>
        <row r="85">
          <cell r="L85" t="str">
            <v>2011Diabetes mellitusMaleNon-Maori</v>
          </cell>
          <cell r="M85">
            <v>2011</v>
          </cell>
          <cell r="N85" t="str">
            <v>Diabetes mellitus</v>
          </cell>
          <cell r="O85" t="str">
            <v>Non-Maori</v>
          </cell>
          <cell r="P85" t="str">
            <v>Male</v>
          </cell>
          <cell r="Q85">
            <v>323</v>
          </cell>
          <cell r="R85">
            <v>50.5</v>
          </cell>
        </row>
        <row r="86">
          <cell r="L86" t="str">
            <v>2011Diseases of the circulatory systemMaleAllEth</v>
          </cell>
          <cell r="M86">
            <v>2011</v>
          </cell>
          <cell r="N86" t="str">
            <v>Diseases of the circulatory system</v>
          </cell>
          <cell r="O86" t="str">
            <v>AllEth</v>
          </cell>
          <cell r="P86" t="str">
            <v>Male</v>
          </cell>
          <cell r="Q86">
            <v>4988</v>
          </cell>
          <cell r="R86">
            <v>47.3</v>
          </cell>
        </row>
        <row r="87">
          <cell r="L87" t="str">
            <v>2011Diseases of the circulatory systemMaleMaori</v>
          </cell>
          <cell r="M87">
            <v>2011</v>
          </cell>
          <cell r="N87" t="str">
            <v>Diseases of the circulatory system</v>
          </cell>
          <cell r="O87" t="str">
            <v>Maori</v>
          </cell>
          <cell r="P87" t="str">
            <v>Male</v>
          </cell>
          <cell r="Q87">
            <v>435</v>
          </cell>
          <cell r="R87">
            <v>50.9</v>
          </cell>
        </row>
        <row r="88">
          <cell r="L88" t="str">
            <v>2011Diseases of the circulatory systemMaleNon-Maori</v>
          </cell>
          <cell r="M88">
            <v>2011</v>
          </cell>
          <cell r="N88" t="str">
            <v>Diseases of the circulatory system</v>
          </cell>
          <cell r="O88" t="str">
            <v>Non-Maori</v>
          </cell>
          <cell r="P88" t="str">
            <v>Male</v>
          </cell>
          <cell r="Q88">
            <v>4553</v>
          </cell>
          <cell r="R88">
            <v>47</v>
          </cell>
        </row>
        <row r="89">
          <cell r="L89" t="str">
            <v>2011Diseases of the respiratory systemMaleAllEth</v>
          </cell>
          <cell r="M89">
            <v>2011</v>
          </cell>
          <cell r="N89" t="str">
            <v>Diseases of the respiratory system</v>
          </cell>
          <cell r="O89" t="str">
            <v>AllEth</v>
          </cell>
          <cell r="P89" t="str">
            <v>Male</v>
          </cell>
          <cell r="Q89">
            <v>1317</v>
          </cell>
          <cell r="R89">
            <v>48.4</v>
          </cell>
        </row>
        <row r="90">
          <cell r="L90" t="str">
            <v>2011Diseases of the respiratory systemMaleMaori</v>
          </cell>
          <cell r="M90">
            <v>2011</v>
          </cell>
          <cell r="N90" t="str">
            <v>Diseases of the respiratory system</v>
          </cell>
          <cell r="O90" t="str">
            <v>Maori</v>
          </cell>
          <cell r="P90" t="str">
            <v>Male</v>
          </cell>
          <cell r="Q90">
            <v>108</v>
          </cell>
          <cell r="R90">
            <v>42.2</v>
          </cell>
        </row>
        <row r="91">
          <cell r="L91" t="str">
            <v>2011Diseases of the respiratory systemMaleNon-Maori</v>
          </cell>
          <cell r="M91">
            <v>2011</v>
          </cell>
          <cell r="N91" t="str">
            <v>Diseases of the respiratory system</v>
          </cell>
          <cell r="O91" t="str">
            <v>Non-Maori</v>
          </cell>
          <cell r="P91" t="str">
            <v>Male</v>
          </cell>
          <cell r="Q91">
            <v>1209</v>
          </cell>
          <cell r="R91">
            <v>49</v>
          </cell>
        </row>
        <row r="92">
          <cell r="L92" t="str">
            <v>2011External causes of morbidity and mortalityMaleAllEth</v>
          </cell>
          <cell r="M92">
            <v>2011</v>
          </cell>
          <cell r="N92" t="str">
            <v>External causes of morbidity and mortality</v>
          </cell>
          <cell r="O92" t="str">
            <v>AllEth</v>
          </cell>
          <cell r="P92" t="str">
            <v>Male</v>
          </cell>
          <cell r="Q92">
            <v>1281</v>
          </cell>
          <cell r="R92">
            <v>63.2</v>
          </cell>
        </row>
        <row r="93">
          <cell r="L93" t="str">
            <v>2011External causes of morbidity and mortalityMaleMaori</v>
          </cell>
          <cell r="M93">
            <v>2011</v>
          </cell>
          <cell r="N93" t="str">
            <v>External causes of morbidity and mortality</v>
          </cell>
          <cell r="O93" t="str">
            <v>Maori</v>
          </cell>
          <cell r="P93" t="str">
            <v>Male</v>
          </cell>
          <cell r="Q93">
            <v>236</v>
          </cell>
          <cell r="R93">
            <v>74</v>
          </cell>
        </row>
        <row r="94">
          <cell r="L94" t="str">
            <v>2011External causes of morbidity and mortalityMaleNon-Maori</v>
          </cell>
          <cell r="M94">
            <v>2011</v>
          </cell>
          <cell r="N94" t="str">
            <v>External causes of morbidity and mortality</v>
          </cell>
          <cell r="O94" t="str">
            <v>Non-Maori</v>
          </cell>
          <cell r="P94" t="str">
            <v>Male</v>
          </cell>
          <cell r="Q94">
            <v>1045</v>
          </cell>
          <cell r="R94">
            <v>61.2</v>
          </cell>
        </row>
        <row r="95">
          <cell r="L95" t="str">
            <v>2011Female breast cancerMaleAllEth</v>
          </cell>
          <cell r="M95">
            <v>2011</v>
          </cell>
          <cell r="N95" t="str">
            <v>Female breast cancer</v>
          </cell>
          <cell r="O95" t="str">
            <v>AllEth</v>
          </cell>
          <cell r="P95" t="str">
            <v>Male</v>
          </cell>
        </row>
        <row r="96">
          <cell r="L96" t="str">
            <v>2011Female breast cancerMaleMaori</v>
          </cell>
          <cell r="M96">
            <v>2011</v>
          </cell>
          <cell r="N96" t="str">
            <v>Female breast cancer</v>
          </cell>
          <cell r="O96" t="str">
            <v>Maori</v>
          </cell>
          <cell r="P96" t="str">
            <v>Male</v>
          </cell>
        </row>
        <row r="97">
          <cell r="L97" t="str">
            <v>2011Female breast cancerMaleNon-Maori</v>
          </cell>
          <cell r="M97">
            <v>2011</v>
          </cell>
          <cell r="N97" t="str">
            <v>Female breast cancer</v>
          </cell>
          <cell r="O97" t="str">
            <v>Non-Maori</v>
          </cell>
          <cell r="P97" t="str">
            <v>Male</v>
          </cell>
        </row>
        <row r="98">
          <cell r="L98" t="str">
            <v>2011Influenza and pneumoniaMaleAllEth</v>
          </cell>
          <cell r="M98">
            <v>2011</v>
          </cell>
          <cell r="N98" t="str">
            <v>Influenza and pneumonia</v>
          </cell>
          <cell r="O98" t="str">
            <v>AllEth</v>
          </cell>
          <cell r="P98" t="str">
            <v>Male</v>
          </cell>
          <cell r="Q98">
            <v>238</v>
          </cell>
          <cell r="R98">
            <v>38.299999999999997</v>
          </cell>
        </row>
        <row r="99">
          <cell r="L99" t="str">
            <v>2011Influenza and pneumoniaMaleMaori</v>
          </cell>
          <cell r="M99">
            <v>2011</v>
          </cell>
          <cell r="N99" t="str">
            <v>Influenza and pneumonia</v>
          </cell>
          <cell r="O99" t="str">
            <v>Maori</v>
          </cell>
          <cell r="P99" t="str">
            <v>Male</v>
          </cell>
          <cell r="Q99">
            <v>10</v>
          </cell>
          <cell r="R99">
            <v>47.6</v>
          </cell>
        </row>
        <row r="100">
          <cell r="L100" t="str">
            <v>2011Influenza and pneumoniaMaleNon-Maori</v>
          </cell>
          <cell r="M100">
            <v>2011</v>
          </cell>
          <cell r="N100" t="str">
            <v>Influenza and pneumonia</v>
          </cell>
          <cell r="O100" t="str">
            <v>Non-Maori</v>
          </cell>
          <cell r="P100" t="str">
            <v>Male</v>
          </cell>
          <cell r="Q100">
            <v>228</v>
          </cell>
          <cell r="R100">
            <v>37.9</v>
          </cell>
        </row>
        <row r="101">
          <cell r="L101" t="str">
            <v>2011Intentional self-harmMaleAllEth</v>
          </cell>
          <cell r="M101">
            <v>2011</v>
          </cell>
          <cell r="N101" t="str">
            <v>Intentional self-harm</v>
          </cell>
          <cell r="O101" t="str">
            <v>AllEth</v>
          </cell>
          <cell r="P101" t="str">
            <v>Male</v>
          </cell>
          <cell r="Q101">
            <v>377</v>
          </cell>
          <cell r="R101">
            <v>76.3</v>
          </cell>
        </row>
        <row r="102">
          <cell r="L102" t="str">
            <v>2011Intentional self-harmMaleMaori</v>
          </cell>
          <cell r="M102">
            <v>2011</v>
          </cell>
          <cell r="N102" t="str">
            <v>Intentional self-harm</v>
          </cell>
          <cell r="O102" t="str">
            <v>Maori</v>
          </cell>
          <cell r="P102" t="str">
            <v>Male</v>
          </cell>
          <cell r="Q102">
            <v>81</v>
          </cell>
          <cell r="R102">
            <v>71.7</v>
          </cell>
        </row>
        <row r="103">
          <cell r="L103" t="str">
            <v>2011Intentional self-harmMaleNon-Maori</v>
          </cell>
          <cell r="M103">
            <v>2011</v>
          </cell>
          <cell r="N103" t="str">
            <v>Intentional self-harm</v>
          </cell>
          <cell r="O103" t="str">
            <v>Non-Maori</v>
          </cell>
          <cell r="P103" t="str">
            <v>Male</v>
          </cell>
          <cell r="Q103">
            <v>296</v>
          </cell>
          <cell r="R103">
            <v>77.7</v>
          </cell>
        </row>
        <row r="104">
          <cell r="L104" t="str">
            <v>2011Ischaemic heart diseaseMaleAllEth</v>
          </cell>
          <cell r="M104">
            <v>2011</v>
          </cell>
          <cell r="N104" t="str">
            <v>Ischaemic heart disease</v>
          </cell>
          <cell r="O104" t="str">
            <v>AllEth</v>
          </cell>
          <cell r="P104" t="str">
            <v>Male</v>
          </cell>
          <cell r="Q104">
            <v>2934</v>
          </cell>
          <cell r="R104">
            <v>53</v>
          </cell>
        </row>
        <row r="105">
          <cell r="L105" t="str">
            <v>2011Ischaemic heart diseaseMaleMaori</v>
          </cell>
          <cell r="M105">
            <v>2011</v>
          </cell>
          <cell r="N105" t="str">
            <v>Ischaemic heart disease</v>
          </cell>
          <cell r="O105" t="str">
            <v>Maori</v>
          </cell>
          <cell r="P105" t="str">
            <v>Male</v>
          </cell>
          <cell r="Q105">
            <v>265</v>
          </cell>
          <cell r="R105">
            <v>56.7</v>
          </cell>
        </row>
        <row r="106">
          <cell r="L106" t="str">
            <v>2011Ischaemic heart diseaseMaleNon-Maori</v>
          </cell>
          <cell r="M106">
            <v>2011</v>
          </cell>
          <cell r="N106" t="str">
            <v>Ischaemic heart disease</v>
          </cell>
          <cell r="O106" t="str">
            <v>Non-Maori</v>
          </cell>
          <cell r="P106" t="str">
            <v>Male</v>
          </cell>
          <cell r="Q106">
            <v>2669</v>
          </cell>
          <cell r="R106">
            <v>52.7</v>
          </cell>
        </row>
        <row r="107">
          <cell r="L107" t="str">
            <v>2011Lung cancerMaleAllEth</v>
          </cell>
          <cell r="M107">
            <v>2011</v>
          </cell>
          <cell r="N107" t="str">
            <v>Lung cancer</v>
          </cell>
          <cell r="O107" t="str">
            <v>AllEth</v>
          </cell>
          <cell r="P107" t="str">
            <v>Male</v>
          </cell>
          <cell r="Q107">
            <v>909</v>
          </cell>
          <cell r="R107">
            <v>54</v>
          </cell>
        </row>
        <row r="108">
          <cell r="L108" t="str">
            <v>2011Lung cancerMaleMaori</v>
          </cell>
          <cell r="M108">
            <v>2011</v>
          </cell>
          <cell r="N108" t="str">
            <v>Lung cancer</v>
          </cell>
          <cell r="O108" t="str">
            <v>Maori</v>
          </cell>
          <cell r="P108" t="str">
            <v>Male</v>
          </cell>
          <cell r="Q108">
            <v>129</v>
          </cell>
          <cell r="R108">
            <v>42.6</v>
          </cell>
        </row>
        <row r="109">
          <cell r="L109" t="str">
            <v>2011Lung cancerMaleNon-Maori</v>
          </cell>
          <cell r="M109">
            <v>2011</v>
          </cell>
          <cell r="N109" t="str">
            <v>Lung cancer</v>
          </cell>
          <cell r="O109" t="str">
            <v>Non-Maori</v>
          </cell>
          <cell r="P109" t="str">
            <v>Male</v>
          </cell>
          <cell r="Q109">
            <v>780</v>
          </cell>
          <cell r="R109">
            <v>56.6</v>
          </cell>
        </row>
        <row r="110">
          <cell r="L110" t="str">
            <v>2011Melanoma of the skinMaleAllEth</v>
          </cell>
          <cell r="M110">
            <v>2011</v>
          </cell>
          <cell r="N110" t="str">
            <v>Melanoma of the skin</v>
          </cell>
          <cell r="O110" t="str">
            <v>AllEth</v>
          </cell>
          <cell r="P110" t="str">
            <v>Male</v>
          </cell>
          <cell r="Q110">
            <v>243</v>
          </cell>
          <cell r="R110">
            <v>67.7</v>
          </cell>
        </row>
        <row r="111">
          <cell r="L111" t="str">
            <v>2011Melanoma of the skinMaleMaori</v>
          </cell>
          <cell r="M111">
            <v>2011</v>
          </cell>
          <cell r="N111" t="str">
            <v>Melanoma of the skin</v>
          </cell>
          <cell r="O111" t="str">
            <v>Maori</v>
          </cell>
          <cell r="P111" t="str">
            <v>Male</v>
          </cell>
          <cell r="Q111">
            <v>3</v>
          </cell>
          <cell r="R111">
            <v>75</v>
          </cell>
        </row>
        <row r="112">
          <cell r="L112" t="str">
            <v>2011Melanoma of the skinMaleNon-Maori</v>
          </cell>
          <cell r="M112">
            <v>2011</v>
          </cell>
          <cell r="N112" t="str">
            <v>Melanoma of the skin</v>
          </cell>
          <cell r="O112" t="str">
            <v>Non-Maori</v>
          </cell>
          <cell r="P112" t="str">
            <v>Male</v>
          </cell>
          <cell r="Q112">
            <v>240</v>
          </cell>
          <cell r="R112">
            <v>67.599999999999994</v>
          </cell>
        </row>
        <row r="113">
          <cell r="L113" t="str">
            <v>2011Motor vehicle accidentsMaleAllEth</v>
          </cell>
          <cell r="M113">
            <v>2011</v>
          </cell>
          <cell r="N113" t="str">
            <v>Motor vehicle accidents</v>
          </cell>
          <cell r="O113" t="str">
            <v>AllEth</v>
          </cell>
          <cell r="P113" t="str">
            <v>Male</v>
          </cell>
          <cell r="Q113">
            <v>221</v>
          </cell>
          <cell r="R113">
            <v>72.5</v>
          </cell>
        </row>
        <row r="114">
          <cell r="L114" t="str">
            <v>2011Motor vehicle accidentsMaleMaori</v>
          </cell>
          <cell r="M114">
            <v>2011</v>
          </cell>
          <cell r="N114" t="str">
            <v>Motor vehicle accidents</v>
          </cell>
          <cell r="O114" t="str">
            <v>Maori</v>
          </cell>
          <cell r="P114" t="str">
            <v>Male</v>
          </cell>
          <cell r="Q114">
            <v>52</v>
          </cell>
          <cell r="R114">
            <v>76.5</v>
          </cell>
        </row>
        <row r="115">
          <cell r="L115" t="str">
            <v>2011Motor vehicle accidentsMaleNon-Maori</v>
          </cell>
          <cell r="M115">
            <v>2011</v>
          </cell>
          <cell r="N115" t="str">
            <v>Motor vehicle accidents</v>
          </cell>
          <cell r="O115" t="str">
            <v>Non-Maori</v>
          </cell>
          <cell r="P115" t="str">
            <v>Male</v>
          </cell>
          <cell r="Q115">
            <v>169</v>
          </cell>
          <cell r="R115">
            <v>71.3</v>
          </cell>
        </row>
        <row r="116">
          <cell r="L116" t="str">
            <v>2011Other forms of heart diseaseMaleAllEth</v>
          </cell>
          <cell r="M116">
            <v>2011</v>
          </cell>
          <cell r="N116" t="str">
            <v>Other forms of heart disease</v>
          </cell>
          <cell r="O116" t="str">
            <v>AllEth</v>
          </cell>
          <cell r="P116" t="str">
            <v>Male</v>
          </cell>
          <cell r="Q116">
            <v>569</v>
          </cell>
          <cell r="R116">
            <v>44.3</v>
          </cell>
        </row>
        <row r="117">
          <cell r="L117" t="str">
            <v>2011Other forms of heart diseaseMaleMaori</v>
          </cell>
          <cell r="M117">
            <v>2011</v>
          </cell>
          <cell r="N117" t="str">
            <v>Other forms of heart disease</v>
          </cell>
          <cell r="O117" t="str">
            <v>Maori</v>
          </cell>
          <cell r="P117" t="str">
            <v>Male</v>
          </cell>
          <cell r="Q117">
            <v>56</v>
          </cell>
          <cell r="R117">
            <v>49.1</v>
          </cell>
        </row>
        <row r="118">
          <cell r="L118" t="str">
            <v>2011Other forms of heart diseaseMaleNon-Maori</v>
          </cell>
          <cell r="M118">
            <v>2011</v>
          </cell>
          <cell r="N118" t="str">
            <v>Other forms of heart disease</v>
          </cell>
          <cell r="O118" t="str">
            <v>Non-Maori</v>
          </cell>
          <cell r="P118" t="str">
            <v>Male</v>
          </cell>
          <cell r="Q118">
            <v>513</v>
          </cell>
          <cell r="R118">
            <v>43.8</v>
          </cell>
        </row>
        <row r="119">
          <cell r="L119" t="str">
            <v>2011Prostate cancerMaleAllEth</v>
          </cell>
          <cell r="M119">
            <v>2011</v>
          </cell>
          <cell r="N119" t="str">
            <v>Prostate cancer</v>
          </cell>
          <cell r="O119" t="str">
            <v>AllEth</v>
          </cell>
          <cell r="P119" t="str">
            <v>Male</v>
          </cell>
          <cell r="Q119">
            <v>585</v>
          </cell>
          <cell r="R119">
            <v>100</v>
          </cell>
        </row>
        <row r="120">
          <cell r="L120" t="str">
            <v>2011Prostate cancerMaleMaori</v>
          </cell>
          <cell r="M120">
            <v>2011</v>
          </cell>
          <cell r="N120" t="str">
            <v>Prostate cancer</v>
          </cell>
          <cell r="O120" t="str">
            <v>Maori</v>
          </cell>
          <cell r="P120" t="str">
            <v>Male</v>
          </cell>
          <cell r="Q120">
            <v>37</v>
          </cell>
          <cell r="R120">
            <v>100</v>
          </cell>
        </row>
        <row r="121">
          <cell r="L121" t="str">
            <v>2011Prostate cancerMaleNon-Maori</v>
          </cell>
          <cell r="M121">
            <v>2011</v>
          </cell>
          <cell r="N121" t="str">
            <v>Prostate cancer</v>
          </cell>
          <cell r="O121" t="str">
            <v>Non-Maori</v>
          </cell>
          <cell r="P121" t="str">
            <v>Male</v>
          </cell>
          <cell r="Q121">
            <v>548</v>
          </cell>
          <cell r="R121">
            <v>100</v>
          </cell>
        </row>
        <row r="122">
          <cell r="L122" t="str">
            <v>2012All cancerMaleAllEth</v>
          </cell>
          <cell r="M122">
            <v>2012</v>
          </cell>
          <cell r="N122" t="str">
            <v>All cancer</v>
          </cell>
          <cell r="O122" t="str">
            <v>AllEth</v>
          </cell>
          <cell r="P122" t="str">
            <v>Male</v>
          </cell>
          <cell r="Q122">
            <v>4733</v>
          </cell>
          <cell r="R122">
            <v>53.2</v>
          </cell>
        </row>
        <row r="123">
          <cell r="L123" t="str">
            <v>2012All cancerMaleMaori</v>
          </cell>
          <cell r="M123">
            <v>2012</v>
          </cell>
          <cell r="N123" t="str">
            <v>All cancer</v>
          </cell>
          <cell r="O123" t="str">
            <v>Maori</v>
          </cell>
          <cell r="P123" t="str">
            <v>Male</v>
          </cell>
          <cell r="Q123">
            <v>440</v>
          </cell>
          <cell r="R123">
            <v>47.1</v>
          </cell>
        </row>
        <row r="124">
          <cell r="L124" t="str">
            <v>2012All cancerMaleNon-Maori</v>
          </cell>
          <cell r="M124">
            <v>2012</v>
          </cell>
          <cell r="N124" t="str">
            <v>All cancer</v>
          </cell>
          <cell r="O124" t="str">
            <v>Non-Maori</v>
          </cell>
          <cell r="P124" t="str">
            <v>Male</v>
          </cell>
          <cell r="Q124">
            <v>4293</v>
          </cell>
          <cell r="R124">
            <v>53.9</v>
          </cell>
        </row>
        <row r="125">
          <cell r="L125" t="str">
            <v>2012All deathsMaleAllEth</v>
          </cell>
          <cell r="M125">
            <v>2012</v>
          </cell>
          <cell r="N125" t="str">
            <v>All deaths</v>
          </cell>
          <cell r="O125" t="str">
            <v>AllEth</v>
          </cell>
          <cell r="P125" t="str">
            <v>Male</v>
          </cell>
          <cell r="Q125">
            <v>15147</v>
          </cell>
          <cell r="R125">
            <v>50</v>
          </cell>
        </row>
        <row r="126">
          <cell r="L126" t="str">
            <v>2012All deathsMaleMaori</v>
          </cell>
          <cell r="M126">
            <v>2012</v>
          </cell>
          <cell r="N126" t="str">
            <v>All deaths</v>
          </cell>
          <cell r="O126" t="str">
            <v>Maori</v>
          </cell>
          <cell r="P126" t="str">
            <v>Male</v>
          </cell>
          <cell r="Q126">
            <v>1643</v>
          </cell>
          <cell r="R126">
            <v>53.6</v>
          </cell>
        </row>
        <row r="127">
          <cell r="L127" t="str">
            <v>2012All deathsMaleNon-Maori</v>
          </cell>
          <cell r="M127">
            <v>2012</v>
          </cell>
          <cell r="N127" t="str">
            <v>All deaths</v>
          </cell>
          <cell r="O127" t="str">
            <v>Non-Maori</v>
          </cell>
          <cell r="P127" t="str">
            <v>Male</v>
          </cell>
          <cell r="Q127">
            <v>13504</v>
          </cell>
          <cell r="R127">
            <v>49.6</v>
          </cell>
        </row>
        <row r="128">
          <cell r="L128" t="str">
            <v>2012AssaultMaleAllEth</v>
          </cell>
          <cell r="M128">
            <v>2012</v>
          </cell>
          <cell r="N128" t="str">
            <v>Assault</v>
          </cell>
          <cell r="O128" t="str">
            <v>AllEth</v>
          </cell>
          <cell r="P128" t="str">
            <v>Male</v>
          </cell>
          <cell r="Q128">
            <v>32</v>
          </cell>
          <cell r="R128">
            <v>56.1</v>
          </cell>
        </row>
        <row r="129">
          <cell r="L129" t="str">
            <v>2012AssaultMaleMaori</v>
          </cell>
          <cell r="M129">
            <v>2012</v>
          </cell>
          <cell r="N129" t="str">
            <v>Assault</v>
          </cell>
          <cell r="O129" t="str">
            <v>Maori</v>
          </cell>
          <cell r="P129" t="str">
            <v>Male</v>
          </cell>
          <cell r="Q129">
            <v>13</v>
          </cell>
          <cell r="R129">
            <v>76.5</v>
          </cell>
        </row>
        <row r="130">
          <cell r="L130" t="str">
            <v>2012AssaultMaleNon-Maori</v>
          </cell>
          <cell r="M130">
            <v>2012</v>
          </cell>
          <cell r="N130" t="str">
            <v>Assault</v>
          </cell>
          <cell r="O130" t="str">
            <v>Non-Maori</v>
          </cell>
          <cell r="P130" t="str">
            <v>Male</v>
          </cell>
          <cell r="Q130">
            <v>19</v>
          </cell>
          <cell r="R130">
            <v>47.5</v>
          </cell>
        </row>
        <row r="131">
          <cell r="L131" t="str">
            <v>2012Cerebrovascular diseaseMaleAllEth</v>
          </cell>
          <cell r="M131">
            <v>2012</v>
          </cell>
          <cell r="N131" t="str">
            <v>Cerebrovascular disease</v>
          </cell>
          <cell r="O131" t="str">
            <v>AllEth</v>
          </cell>
          <cell r="P131" t="str">
            <v>Male</v>
          </cell>
          <cell r="Q131">
            <v>968</v>
          </cell>
          <cell r="R131">
            <v>37.1</v>
          </cell>
        </row>
        <row r="132">
          <cell r="L132" t="str">
            <v>2012Cerebrovascular diseaseMaleMaori</v>
          </cell>
          <cell r="M132">
            <v>2012</v>
          </cell>
          <cell r="N132" t="str">
            <v>Cerebrovascular disease</v>
          </cell>
          <cell r="O132" t="str">
            <v>Maori</v>
          </cell>
          <cell r="P132" t="str">
            <v>Male</v>
          </cell>
          <cell r="Q132">
            <v>59</v>
          </cell>
          <cell r="R132">
            <v>45</v>
          </cell>
        </row>
        <row r="133">
          <cell r="L133" t="str">
            <v>2012Cerebrovascular diseaseMaleNon-Maori</v>
          </cell>
          <cell r="M133">
            <v>2012</v>
          </cell>
          <cell r="N133" t="str">
            <v>Cerebrovascular disease</v>
          </cell>
          <cell r="O133" t="str">
            <v>Non-Maori</v>
          </cell>
          <cell r="P133" t="str">
            <v>Male</v>
          </cell>
          <cell r="Q133">
            <v>909</v>
          </cell>
          <cell r="R133">
            <v>36.700000000000003</v>
          </cell>
        </row>
        <row r="134">
          <cell r="L134" t="str">
            <v>2012Cervical cancerMaleAllEth</v>
          </cell>
          <cell r="M134">
            <v>2012</v>
          </cell>
          <cell r="N134" t="str">
            <v>Cervical cancer</v>
          </cell>
          <cell r="O134" t="str">
            <v>AllEth</v>
          </cell>
          <cell r="P134" t="str">
            <v>Male</v>
          </cell>
        </row>
        <row r="135">
          <cell r="L135" t="str">
            <v>2012Cervical cancerMaleMaori</v>
          </cell>
          <cell r="M135">
            <v>2012</v>
          </cell>
          <cell r="N135" t="str">
            <v>Cervical cancer</v>
          </cell>
          <cell r="O135" t="str">
            <v>Maori</v>
          </cell>
          <cell r="P135" t="str">
            <v>Male</v>
          </cell>
        </row>
        <row r="136">
          <cell r="L136" t="str">
            <v>2012Cervical cancerMaleNon-Maori</v>
          </cell>
          <cell r="M136">
            <v>2012</v>
          </cell>
          <cell r="N136" t="str">
            <v>Cervical cancer</v>
          </cell>
          <cell r="O136" t="str">
            <v>Non-Maori</v>
          </cell>
          <cell r="P136" t="str">
            <v>Male</v>
          </cell>
        </row>
        <row r="137">
          <cell r="L137" t="str">
            <v>2012Chronic lower respiratory diseasesMaleAllEth</v>
          </cell>
          <cell r="M137">
            <v>2012</v>
          </cell>
          <cell r="N137" t="str">
            <v>Chronic lower respiratory diseases</v>
          </cell>
          <cell r="O137" t="str">
            <v>AllEth</v>
          </cell>
          <cell r="P137" t="str">
            <v>Male</v>
          </cell>
          <cell r="Q137">
            <v>851</v>
          </cell>
          <cell r="R137">
            <v>49.6</v>
          </cell>
        </row>
        <row r="138">
          <cell r="L138" t="str">
            <v>2012Chronic lower respiratory diseasesMaleMaori</v>
          </cell>
          <cell r="M138">
            <v>2012</v>
          </cell>
          <cell r="N138" t="str">
            <v>Chronic lower respiratory diseases</v>
          </cell>
          <cell r="O138" t="str">
            <v>Maori</v>
          </cell>
          <cell r="P138" t="str">
            <v>Male</v>
          </cell>
          <cell r="Q138">
            <v>99</v>
          </cell>
          <cell r="R138">
            <v>44.6</v>
          </cell>
        </row>
        <row r="139">
          <cell r="L139" t="str">
            <v>2012Chronic lower respiratory diseasesMaleNon-Maori</v>
          </cell>
          <cell r="M139">
            <v>2012</v>
          </cell>
          <cell r="N139" t="str">
            <v>Chronic lower respiratory diseases</v>
          </cell>
          <cell r="O139" t="str">
            <v>Non-Maori</v>
          </cell>
          <cell r="P139" t="str">
            <v>Male</v>
          </cell>
          <cell r="Q139">
            <v>752</v>
          </cell>
          <cell r="R139">
            <v>50.3</v>
          </cell>
        </row>
        <row r="140">
          <cell r="L140" t="str">
            <v>2012Colon, rectum and rectosigmoid junction cancerMaleAllEth</v>
          </cell>
          <cell r="M140">
            <v>2012</v>
          </cell>
          <cell r="N140" t="str">
            <v>Colon, rectum and rectosigmoid junction cancer</v>
          </cell>
          <cell r="O140" t="str">
            <v>AllEth</v>
          </cell>
          <cell r="P140" t="str">
            <v>Male</v>
          </cell>
          <cell r="Q140">
            <v>652</v>
          </cell>
          <cell r="R140">
            <v>51.7</v>
          </cell>
        </row>
        <row r="141">
          <cell r="L141" t="str">
            <v>2012Colon, rectum and rectosigmoid junction cancerMaleMaori</v>
          </cell>
          <cell r="M141">
            <v>2012</v>
          </cell>
          <cell r="N141" t="str">
            <v>Colon, rectum and rectosigmoid junction cancer</v>
          </cell>
          <cell r="O141" t="str">
            <v>Maori</v>
          </cell>
          <cell r="P141" t="str">
            <v>Male</v>
          </cell>
          <cell r="Q141">
            <v>33</v>
          </cell>
          <cell r="R141">
            <v>54.1</v>
          </cell>
        </row>
        <row r="142">
          <cell r="L142" t="str">
            <v>2012Colon, rectum and rectosigmoid junction cancerMaleNon-Maori</v>
          </cell>
          <cell r="M142">
            <v>2012</v>
          </cell>
          <cell r="N142" t="str">
            <v>Colon, rectum and rectosigmoid junction cancer</v>
          </cell>
          <cell r="O142" t="str">
            <v>Non-Maori</v>
          </cell>
          <cell r="P142" t="str">
            <v>Male</v>
          </cell>
          <cell r="Q142">
            <v>619</v>
          </cell>
          <cell r="R142">
            <v>51.5</v>
          </cell>
        </row>
        <row r="143">
          <cell r="L143" t="str">
            <v>2012Diabetes mellitusMaleAllEth</v>
          </cell>
          <cell r="M143">
            <v>2012</v>
          </cell>
          <cell r="N143" t="str">
            <v>Diabetes mellitus</v>
          </cell>
          <cell r="O143" t="str">
            <v>AllEth</v>
          </cell>
          <cell r="P143" t="str">
            <v>Male</v>
          </cell>
          <cell r="Q143">
            <v>430</v>
          </cell>
          <cell r="R143">
            <v>53.3</v>
          </cell>
        </row>
        <row r="144">
          <cell r="L144" t="str">
            <v>2012Diabetes mellitusMaleMaori</v>
          </cell>
          <cell r="M144">
            <v>2012</v>
          </cell>
          <cell r="N144" t="str">
            <v>Diabetes mellitus</v>
          </cell>
          <cell r="O144" t="str">
            <v>Maori</v>
          </cell>
          <cell r="P144" t="str">
            <v>Male</v>
          </cell>
          <cell r="Q144">
            <v>103</v>
          </cell>
          <cell r="R144">
            <v>55.7</v>
          </cell>
        </row>
        <row r="145">
          <cell r="L145" t="str">
            <v>2012Diabetes mellitusMaleNon-Maori</v>
          </cell>
          <cell r="M145">
            <v>2012</v>
          </cell>
          <cell r="N145" t="str">
            <v>Diabetes mellitus</v>
          </cell>
          <cell r="O145" t="str">
            <v>Non-Maori</v>
          </cell>
          <cell r="P145" t="str">
            <v>Male</v>
          </cell>
          <cell r="Q145">
            <v>327</v>
          </cell>
          <cell r="R145">
            <v>52.6</v>
          </cell>
        </row>
        <row r="146">
          <cell r="L146" t="str">
            <v>2012Diseases of the circulatory systemMaleAllEth</v>
          </cell>
          <cell r="M146">
            <v>2012</v>
          </cell>
          <cell r="N146" t="str">
            <v>Diseases of the circulatory system</v>
          </cell>
          <cell r="O146" t="str">
            <v>AllEth</v>
          </cell>
          <cell r="P146" t="str">
            <v>Male</v>
          </cell>
          <cell r="Q146">
            <v>5022</v>
          </cell>
          <cell r="R146">
            <v>48.5</v>
          </cell>
        </row>
        <row r="147">
          <cell r="L147" t="str">
            <v>2012Diseases of the circulatory systemMaleMaori</v>
          </cell>
          <cell r="M147">
            <v>2012</v>
          </cell>
          <cell r="N147" t="str">
            <v>Diseases of the circulatory system</v>
          </cell>
          <cell r="O147" t="str">
            <v>Maori</v>
          </cell>
          <cell r="P147" t="str">
            <v>Male</v>
          </cell>
          <cell r="Q147">
            <v>491</v>
          </cell>
          <cell r="R147">
            <v>56.2</v>
          </cell>
        </row>
        <row r="148">
          <cell r="L148" t="str">
            <v>2012Diseases of the circulatory systemMaleNon-Maori</v>
          </cell>
          <cell r="M148">
            <v>2012</v>
          </cell>
          <cell r="N148" t="str">
            <v>Diseases of the circulatory system</v>
          </cell>
          <cell r="O148" t="str">
            <v>Non-Maori</v>
          </cell>
          <cell r="P148" t="str">
            <v>Male</v>
          </cell>
          <cell r="Q148">
            <v>4531</v>
          </cell>
          <cell r="R148">
            <v>47.8</v>
          </cell>
        </row>
        <row r="149">
          <cell r="L149" t="str">
            <v>2012Diseases of the respiratory systemMaleAllEth</v>
          </cell>
          <cell r="M149">
            <v>2012</v>
          </cell>
          <cell r="N149" t="str">
            <v>Diseases of the respiratory system</v>
          </cell>
          <cell r="O149" t="str">
            <v>AllEth</v>
          </cell>
          <cell r="P149" t="str">
            <v>Male</v>
          </cell>
          <cell r="Q149">
            <v>1369</v>
          </cell>
          <cell r="R149">
            <v>48.5</v>
          </cell>
        </row>
        <row r="150">
          <cell r="L150" t="str">
            <v>2012Diseases of the respiratory systemMaleMaori</v>
          </cell>
          <cell r="M150">
            <v>2012</v>
          </cell>
          <cell r="N150" t="str">
            <v>Diseases of the respiratory system</v>
          </cell>
          <cell r="O150" t="str">
            <v>Maori</v>
          </cell>
          <cell r="P150" t="str">
            <v>Male</v>
          </cell>
          <cell r="Q150">
            <v>126</v>
          </cell>
          <cell r="R150">
            <v>45.7</v>
          </cell>
        </row>
        <row r="151">
          <cell r="L151" t="str">
            <v>2012Diseases of the respiratory systemMaleNon-Maori</v>
          </cell>
          <cell r="M151">
            <v>2012</v>
          </cell>
          <cell r="N151" t="str">
            <v>Diseases of the respiratory system</v>
          </cell>
          <cell r="O151" t="str">
            <v>Non-Maori</v>
          </cell>
          <cell r="P151" t="str">
            <v>Male</v>
          </cell>
          <cell r="Q151">
            <v>1243</v>
          </cell>
          <cell r="R151">
            <v>48.8</v>
          </cell>
        </row>
        <row r="152">
          <cell r="L152" t="str">
            <v>2012External causes of morbidity and mortalityMaleAllEth</v>
          </cell>
          <cell r="M152">
            <v>2012</v>
          </cell>
          <cell r="N152" t="str">
            <v>External causes of morbidity and mortality</v>
          </cell>
          <cell r="O152" t="str">
            <v>AllEth</v>
          </cell>
          <cell r="P152" t="str">
            <v>Male</v>
          </cell>
          <cell r="Q152">
            <v>1216</v>
          </cell>
          <cell r="R152">
            <v>63.5</v>
          </cell>
        </row>
        <row r="153">
          <cell r="L153" t="str">
            <v>2012External causes of morbidity and mortalityMaleMaori</v>
          </cell>
          <cell r="M153">
            <v>2012</v>
          </cell>
          <cell r="N153" t="str">
            <v>External causes of morbidity and mortality</v>
          </cell>
          <cell r="O153" t="str">
            <v>Maori</v>
          </cell>
          <cell r="P153" t="str">
            <v>Male</v>
          </cell>
          <cell r="Q153">
            <v>243</v>
          </cell>
          <cell r="R153">
            <v>71.099999999999994</v>
          </cell>
        </row>
        <row r="154">
          <cell r="L154" t="str">
            <v>2012External causes of morbidity and mortalityMaleNon-Maori</v>
          </cell>
          <cell r="M154">
            <v>2012</v>
          </cell>
          <cell r="N154" t="str">
            <v>External causes of morbidity and mortality</v>
          </cell>
          <cell r="O154" t="str">
            <v>Non-Maori</v>
          </cell>
          <cell r="P154" t="str">
            <v>Male</v>
          </cell>
          <cell r="Q154">
            <v>973</v>
          </cell>
          <cell r="R154">
            <v>61.8</v>
          </cell>
        </row>
        <row r="155">
          <cell r="L155" t="str">
            <v>2012Female breast cancerMaleAllEth</v>
          </cell>
          <cell r="M155">
            <v>2012</v>
          </cell>
          <cell r="N155" t="str">
            <v>Female breast cancer</v>
          </cell>
          <cell r="O155" t="str">
            <v>AllEth</v>
          </cell>
          <cell r="P155" t="str">
            <v>Male</v>
          </cell>
        </row>
        <row r="156">
          <cell r="L156" t="str">
            <v>2012Female breast cancerMaleMaori</v>
          </cell>
          <cell r="M156">
            <v>2012</v>
          </cell>
          <cell r="N156" t="str">
            <v>Female breast cancer</v>
          </cell>
          <cell r="O156" t="str">
            <v>Maori</v>
          </cell>
          <cell r="P156" t="str">
            <v>Male</v>
          </cell>
        </row>
        <row r="157">
          <cell r="L157" t="str">
            <v>2012Female breast cancerMaleNon-Maori</v>
          </cell>
          <cell r="M157">
            <v>2012</v>
          </cell>
          <cell r="N157" t="str">
            <v>Female breast cancer</v>
          </cell>
          <cell r="O157" t="str">
            <v>Non-Maori</v>
          </cell>
          <cell r="P157" t="str">
            <v>Male</v>
          </cell>
        </row>
        <row r="158">
          <cell r="L158" t="str">
            <v>2012Influenza and pneumoniaMaleAllEth</v>
          </cell>
          <cell r="M158">
            <v>2012</v>
          </cell>
          <cell r="N158" t="str">
            <v>Influenza and pneumonia</v>
          </cell>
          <cell r="O158" t="str">
            <v>AllEth</v>
          </cell>
          <cell r="P158" t="str">
            <v>Male</v>
          </cell>
          <cell r="Q158">
            <v>301</v>
          </cell>
          <cell r="R158">
            <v>41.8</v>
          </cell>
        </row>
        <row r="159">
          <cell r="L159" t="str">
            <v>2012Influenza and pneumoniaMaleMaori</v>
          </cell>
          <cell r="M159">
            <v>2012</v>
          </cell>
          <cell r="N159" t="str">
            <v>Influenza and pneumonia</v>
          </cell>
          <cell r="O159" t="str">
            <v>Maori</v>
          </cell>
          <cell r="P159" t="str">
            <v>Male</v>
          </cell>
          <cell r="Q159">
            <v>22</v>
          </cell>
          <cell r="R159">
            <v>51.2</v>
          </cell>
        </row>
        <row r="160">
          <cell r="L160" t="str">
            <v>2012Influenza and pneumoniaMaleNon-Maori</v>
          </cell>
          <cell r="M160">
            <v>2012</v>
          </cell>
          <cell r="N160" t="str">
            <v>Influenza and pneumonia</v>
          </cell>
          <cell r="O160" t="str">
            <v>Non-Maori</v>
          </cell>
          <cell r="P160" t="str">
            <v>Male</v>
          </cell>
          <cell r="Q160">
            <v>279</v>
          </cell>
          <cell r="R160">
            <v>41.2</v>
          </cell>
        </row>
        <row r="161">
          <cell r="L161" t="str">
            <v>2012Intentional self-harmMaleAllEth</v>
          </cell>
          <cell r="M161">
            <v>2012</v>
          </cell>
          <cell r="N161" t="str">
            <v>Intentional self-harm</v>
          </cell>
          <cell r="O161" t="str">
            <v>AllEth</v>
          </cell>
          <cell r="P161" t="str">
            <v>Male</v>
          </cell>
          <cell r="Q161">
            <v>404</v>
          </cell>
          <cell r="R161">
            <v>73.599999999999994</v>
          </cell>
        </row>
        <row r="162">
          <cell r="L162" t="str">
            <v>2012Intentional self-harmMaleMaori</v>
          </cell>
          <cell r="M162">
            <v>2012</v>
          </cell>
          <cell r="N162" t="str">
            <v>Intentional self-harm</v>
          </cell>
          <cell r="O162" t="str">
            <v>Maori</v>
          </cell>
          <cell r="P162" t="str">
            <v>Male</v>
          </cell>
          <cell r="Q162">
            <v>82</v>
          </cell>
          <cell r="R162">
            <v>68.900000000000006</v>
          </cell>
        </row>
        <row r="163">
          <cell r="L163" t="str">
            <v>2012Intentional self-harmMaleNon-Maori</v>
          </cell>
          <cell r="M163">
            <v>2012</v>
          </cell>
          <cell r="N163" t="str">
            <v>Intentional self-harm</v>
          </cell>
          <cell r="O163" t="str">
            <v>Non-Maori</v>
          </cell>
          <cell r="P163" t="str">
            <v>Male</v>
          </cell>
          <cell r="Q163">
            <v>322</v>
          </cell>
          <cell r="R163">
            <v>74.900000000000006</v>
          </cell>
        </row>
        <row r="164">
          <cell r="L164" t="str">
            <v>2012Ischaemic heart diseaseMaleAllEth</v>
          </cell>
          <cell r="M164">
            <v>2012</v>
          </cell>
          <cell r="N164" t="str">
            <v>Ischaemic heart disease</v>
          </cell>
          <cell r="O164" t="str">
            <v>AllEth</v>
          </cell>
          <cell r="P164" t="str">
            <v>Male</v>
          </cell>
          <cell r="Q164">
            <v>2953</v>
          </cell>
          <cell r="R164">
            <v>55.3</v>
          </cell>
        </row>
        <row r="165">
          <cell r="L165" t="str">
            <v>2012Ischaemic heart diseaseMaleMaori</v>
          </cell>
          <cell r="M165">
            <v>2012</v>
          </cell>
          <cell r="N165" t="str">
            <v>Ischaemic heart disease</v>
          </cell>
          <cell r="O165" t="str">
            <v>Maori</v>
          </cell>
          <cell r="P165" t="str">
            <v>Male</v>
          </cell>
          <cell r="Q165">
            <v>288</v>
          </cell>
          <cell r="R165">
            <v>61.8</v>
          </cell>
        </row>
        <row r="166">
          <cell r="L166" t="str">
            <v>2012Ischaemic heart diseaseMaleNon-Maori</v>
          </cell>
          <cell r="M166">
            <v>2012</v>
          </cell>
          <cell r="N166" t="str">
            <v>Ischaemic heart disease</v>
          </cell>
          <cell r="O166" t="str">
            <v>Non-Maori</v>
          </cell>
          <cell r="P166" t="str">
            <v>Male</v>
          </cell>
          <cell r="Q166">
            <v>2665</v>
          </cell>
          <cell r="R166">
            <v>54.7</v>
          </cell>
        </row>
        <row r="167">
          <cell r="L167" t="str">
            <v>2012Lung cancerMaleAllEth</v>
          </cell>
          <cell r="M167">
            <v>2012</v>
          </cell>
          <cell r="N167" t="str">
            <v>Lung cancer</v>
          </cell>
          <cell r="O167" t="str">
            <v>AllEth</v>
          </cell>
          <cell r="P167" t="str">
            <v>Male</v>
          </cell>
          <cell r="Q167">
            <v>891</v>
          </cell>
          <cell r="R167">
            <v>54.7</v>
          </cell>
        </row>
        <row r="168">
          <cell r="L168" t="str">
            <v>2012Lung cancerMaleMaori</v>
          </cell>
          <cell r="M168">
            <v>2012</v>
          </cell>
          <cell r="N168" t="str">
            <v>Lung cancer</v>
          </cell>
          <cell r="O168" t="str">
            <v>Maori</v>
          </cell>
          <cell r="P168" t="str">
            <v>Male</v>
          </cell>
          <cell r="Q168">
            <v>140</v>
          </cell>
          <cell r="R168">
            <v>45.5</v>
          </cell>
        </row>
        <row r="169">
          <cell r="L169" t="str">
            <v>2012Lung cancerMaleNon-Maori</v>
          </cell>
          <cell r="M169">
            <v>2012</v>
          </cell>
          <cell r="N169" t="str">
            <v>Lung cancer</v>
          </cell>
          <cell r="O169" t="str">
            <v>Non-Maori</v>
          </cell>
          <cell r="P169" t="str">
            <v>Male</v>
          </cell>
          <cell r="Q169">
            <v>751</v>
          </cell>
          <cell r="R169">
            <v>56.9</v>
          </cell>
        </row>
        <row r="170">
          <cell r="L170" t="str">
            <v>2012Melanoma of the skinMaleAllEth</v>
          </cell>
          <cell r="M170">
            <v>2012</v>
          </cell>
          <cell r="N170" t="str">
            <v>Melanoma of the skin</v>
          </cell>
          <cell r="O170" t="str">
            <v>AllEth</v>
          </cell>
          <cell r="P170" t="str">
            <v>Male</v>
          </cell>
          <cell r="Q170">
            <v>222</v>
          </cell>
          <cell r="R170">
            <v>62.7</v>
          </cell>
        </row>
        <row r="171">
          <cell r="L171" t="str">
            <v>2012Melanoma of the skinMaleMaori</v>
          </cell>
          <cell r="M171">
            <v>2012</v>
          </cell>
          <cell r="N171" t="str">
            <v>Melanoma of the skin</v>
          </cell>
          <cell r="O171" t="str">
            <v>Maori</v>
          </cell>
          <cell r="P171" t="str">
            <v>Male</v>
          </cell>
          <cell r="Q171">
            <v>1</v>
          </cell>
          <cell r="R171">
            <v>33.299999999999997</v>
          </cell>
        </row>
        <row r="172">
          <cell r="L172" t="str">
            <v>2012Melanoma of the skinMaleNon-Maori</v>
          </cell>
          <cell r="M172">
            <v>2012</v>
          </cell>
          <cell r="N172" t="str">
            <v>Melanoma of the skin</v>
          </cell>
          <cell r="O172" t="str">
            <v>Non-Maori</v>
          </cell>
          <cell r="P172" t="str">
            <v>Male</v>
          </cell>
          <cell r="Q172">
            <v>221</v>
          </cell>
          <cell r="R172">
            <v>63</v>
          </cell>
        </row>
        <row r="173">
          <cell r="L173" t="str">
            <v>2012Motor vehicle accidentsMaleAllEth</v>
          </cell>
          <cell r="M173">
            <v>2012</v>
          </cell>
          <cell r="N173" t="str">
            <v>Motor vehicle accidents</v>
          </cell>
          <cell r="O173" t="str">
            <v>AllEth</v>
          </cell>
          <cell r="P173" t="str">
            <v>Male</v>
          </cell>
          <cell r="Q173">
            <v>255</v>
          </cell>
          <cell r="R173">
            <v>73.5</v>
          </cell>
        </row>
        <row r="174">
          <cell r="L174" t="str">
            <v>2012Motor vehicle accidentsMaleMaori</v>
          </cell>
          <cell r="M174">
            <v>2012</v>
          </cell>
          <cell r="N174" t="str">
            <v>Motor vehicle accidents</v>
          </cell>
          <cell r="O174" t="str">
            <v>Maori</v>
          </cell>
          <cell r="P174" t="str">
            <v>Male</v>
          </cell>
          <cell r="Q174">
            <v>68</v>
          </cell>
          <cell r="R174">
            <v>77.3</v>
          </cell>
        </row>
        <row r="175">
          <cell r="L175" t="str">
            <v>2012Motor vehicle accidentsMaleNon-Maori</v>
          </cell>
          <cell r="M175">
            <v>2012</v>
          </cell>
          <cell r="N175" t="str">
            <v>Motor vehicle accidents</v>
          </cell>
          <cell r="O175" t="str">
            <v>Non-Maori</v>
          </cell>
          <cell r="P175" t="str">
            <v>Male</v>
          </cell>
          <cell r="Q175">
            <v>187</v>
          </cell>
          <cell r="R175">
            <v>72.2</v>
          </cell>
        </row>
        <row r="176">
          <cell r="L176" t="str">
            <v>2012Other forms of heart diseaseMaleAllEth</v>
          </cell>
          <cell r="M176">
            <v>2012</v>
          </cell>
          <cell r="N176" t="str">
            <v>Other forms of heart disease</v>
          </cell>
          <cell r="O176" t="str">
            <v>AllEth</v>
          </cell>
          <cell r="P176" t="str">
            <v>Male</v>
          </cell>
          <cell r="Q176">
            <v>626</v>
          </cell>
          <cell r="R176">
            <v>45.2</v>
          </cell>
        </row>
        <row r="177">
          <cell r="L177" t="str">
            <v>2012Other forms of heart diseaseMaleMaori</v>
          </cell>
          <cell r="M177">
            <v>2012</v>
          </cell>
          <cell r="N177" t="str">
            <v>Other forms of heart disease</v>
          </cell>
          <cell r="O177" t="str">
            <v>Maori</v>
          </cell>
          <cell r="P177" t="str">
            <v>Male</v>
          </cell>
          <cell r="Q177">
            <v>89</v>
          </cell>
          <cell r="R177">
            <v>57.8</v>
          </cell>
        </row>
        <row r="178">
          <cell r="L178" t="str">
            <v>2012Other forms of heart diseaseMaleNon-Maori</v>
          </cell>
          <cell r="M178">
            <v>2012</v>
          </cell>
          <cell r="N178" t="str">
            <v>Other forms of heart disease</v>
          </cell>
          <cell r="O178" t="str">
            <v>Non-Maori</v>
          </cell>
          <cell r="P178" t="str">
            <v>Male</v>
          </cell>
          <cell r="Q178">
            <v>537</v>
          </cell>
          <cell r="R178">
            <v>43.7</v>
          </cell>
        </row>
        <row r="179">
          <cell r="L179" t="str">
            <v>2012Prostate cancerMaleAllEth</v>
          </cell>
          <cell r="M179">
            <v>2012</v>
          </cell>
          <cell r="N179" t="str">
            <v>Prostate cancer</v>
          </cell>
          <cell r="O179" t="str">
            <v>AllEth</v>
          </cell>
          <cell r="P179" t="str">
            <v>Male</v>
          </cell>
          <cell r="Q179">
            <v>607</v>
          </cell>
          <cell r="R179">
            <v>100</v>
          </cell>
        </row>
        <row r="180">
          <cell r="L180" t="str">
            <v>2012Prostate cancerMaleMaori</v>
          </cell>
          <cell r="M180">
            <v>2012</v>
          </cell>
          <cell r="N180" t="str">
            <v>Prostate cancer</v>
          </cell>
          <cell r="O180" t="str">
            <v>Maori</v>
          </cell>
          <cell r="P180" t="str">
            <v>Male</v>
          </cell>
          <cell r="Q180">
            <v>32</v>
          </cell>
          <cell r="R180">
            <v>100</v>
          </cell>
        </row>
        <row r="181">
          <cell r="L181" t="str">
            <v>2012Prostate cancerMaleNon-Maori</v>
          </cell>
          <cell r="M181">
            <v>2012</v>
          </cell>
          <cell r="N181" t="str">
            <v>Prostate cancer</v>
          </cell>
          <cell r="O181" t="str">
            <v>Non-Maori</v>
          </cell>
          <cell r="P181" t="str">
            <v>Male</v>
          </cell>
          <cell r="Q181">
            <v>575</v>
          </cell>
          <cell r="R181">
            <v>100</v>
          </cell>
        </row>
        <row r="182">
          <cell r="L182" t="str">
            <v>2013All cancerMaleAllEth</v>
          </cell>
          <cell r="M182">
            <v>2013</v>
          </cell>
          <cell r="N182" t="str">
            <v>All cancer</v>
          </cell>
          <cell r="O182" t="str">
            <v>AllEth</v>
          </cell>
          <cell r="P182" t="str">
            <v>Male</v>
          </cell>
          <cell r="Q182">
            <v>4821</v>
          </cell>
          <cell r="R182">
            <v>53.2</v>
          </cell>
        </row>
        <row r="183">
          <cell r="L183" t="str">
            <v>2013All cancerMaleMaori</v>
          </cell>
          <cell r="M183">
            <v>2013</v>
          </cell>
          <cell r="N183" t="str">
            <v>All cancer</v>
          </cell>
          <cell r="O183" t="str">
            <v>Maori</v>
          </cell>
          <cell r="P183" t="str">
            <v>Male</v>
          </cell>
          <cell r="Q183">
            <v>459</v>
          </cell>
          <cell r="R183">
            <v>46.4</v>
          </cell>
        </row>
        <row r="184">
          <cell r="L184" t="str">
            <v>2013All cancerMaleNon-Maori</v>
          </cell>
          <cell r="M184">
            <v>2013</v>
          </cell>
          <cell r="N184" t="str">
            <v>All cancer</v>
          </cell>
          <cell r="O184" t="str">
            <v>Non-Maori</v>
          </cell>
          <cell r="P184" t="str">
            <v>Male</v>
          </cell>
          <cell r="Q184">
            <v>4362</v>
          </cell>
          <cell r="R184">
            <v>54</v>
          </cell>
        </row>
        <row r="185">
          <cell r="L185" t="str">
            <v>2013All deathsMaleAllEth</v>
          </cell>
          <cell r="M185">
            <v>2013</v>
          </cell>
          <cell r="N185" t="str">
            <v>All deaths</v>
          </cell>
          <cell r="O185" t="str">
            <v>AllEth</v>
          </cell>
          <cell r="P185" t="str">
            <v>Male</v>
          </cell>
          <cell r="Q185">
            <v>14996</v>
          </cell>
          <cell r="R185">
            <v>50.6</v>
          </cell>
        </row>
        <row r="186">
          <cell r="L186" t="str">
            <v>2013All deathsMaleMaori</v>
          </cell>
          <cell r="M186">
            <v>2013</v>
          </cell>
          <cell r="N186" t="str">
            <v>All deaths</v>
          </cell>
          <cell r="O186" t="str">
            <v>Maori</v>
          </cell>
          <cell r="P186" t="str">
            <v>Male</v>
          </cell>
          <cell r="Q186">
            <v>1641</v>
          </cell>
          <cell r="R186">
            <v>52.6</v>
          </cell>
        </row>
        <row r="187">
          <cell r="L187" t="str">
            <v>2013All deathsMaleNon-Maori</v>
          </cell>
          <cell r="M187">
            <v>2013</v>
          </cell>
          <cell r="N187" t="str">
            <v>All deaths</v>
          </cell>
          <cell r="O187" t="str">
            <v>Non-Maori</v>
          </cell>
          <cell r="P187" t="str">
            <v>Male</v>
          </cell>
          <cell r="Q187">
            <v>13355</v>
          </cell>
          <cell r="R187">
            <v>50.4</v>
          </cell>
        </row>
        <row r="188">
          <cell r="L188" t="str">
            <v>2013AssaultMaleAllEth</v>
          </cell>
          <cell r="M188">
            <v>2013</v>
          </cell>
          <cell r="N188" t="str">
            <v>Assault</v>
          </cell>
          <cell r="O188" t="str">
            <v>AllEth</v>
          </cell>
          <cell r="P188" t="str">
            <v>Male</v>
          </cell>
          <cell r="Q188">
            <v>40</v>
          </cell>
          <cell r="R188">
            <v>74.099999999999994</v>
          </cell>
        </row>
        <row r="189">
          <cell r="L189" t="str">
            <v>2013AssaultMaleMaori</v>
          </cell>
          <cell r="M189">
            <v>2013</v>
          </cell>
          <cell r="N189" t="str">
            <v>Assault</v>
          </cell>
          <cell r="O189" t="str">
            <v>Maori</v>
          </cell>
          <cell r="P189" t="str">
            <v>Male</v>
          </cell>
          <cell r="Q189">
            <v>18</v>
          </cell>
          <cell r="R189">
            <v>69.2</v>
          </cell>
        </row>
        <row r="190">
          <cell r="L190" t="str">
            <v>2013AssaultMaleNon-Maori</v>
          </cell>
          <cell r="M190">
            <v>2013</v>
          </cell>
          <cell r="N190" t="str">
            <v>Assault</v>
          </cell>
          <cell r="O190" t="str">
            <v>Non-Maori</v>
          </cell>
          <cell r="P190" t="str">
            <v>Male</v>
          </cell>
          <cell r="Q190">
            <v>22</v>
          </cell>
          <cell r="R190">
            <v>78.599999999999994</v>
          </cell>
        </row>
        <row r="191">
          <cell r="L191" t="str">
            <v>2013Cerebrovascular diseaseMaleAllEth</v>
          </cell>
          <cell r="M191">
            <v>2013</v>
          </cell>
          <cell r="N191" t="str">
            <v>Cerebrovascular disease</v>
          </cell>
          <cell r="O191" t="str">
            <v>AllEth</v>
          </cell>
          <cell r="P191" t="str">
            <v>Male</v>
          </cell>
          <cell r="Q191">
            <v>938</v>
          </cell>
          <cell r="R191">
            <v>40.5</v>
          </cell>
        </row>
        <row r="192">
          <cell r="L192" t="str">
            <v>2013Cerebrovascular diseaseMaleMaori</v>
          </cell>
          <cell r="M192">
            <v>2013</v>
          </cell>
          <cell r="N192" t="str">
            <v>Cerebrovascular disease</v>
          </cell>
          <cell r="O192" t="str">
            <v>Maori</v>
          </cell>
          <cell r="P192" t="str">
            <v>Male</v>
          </cell>
          <cell r="Q192">
            <v>75</v>
          </cell>
          <cell r="R192">
            <v>45.2</v>
          </cell>
        </row>
        <row r="193">
          <cell r="L193" t="str">
            <v>2013Cerebrovascular diseaseMaleNon-Maori</v>
          </cell>
          <cell r="M193">
            <v>2013</v>
          </cell>
          <cell r="N193" t="str">
            <v>Cerebrovascular disease</v>
          </cell>
          <cell r="O193" t="str">
            <v>Non-Maori</v>
          </cell>
          <cell r="P193" t="str">
            <v>Male</v>
          </cell>
          <cell r="Q193">
            <v>863</v>
          </cell>
          <cell r="R193">
            <v>40.1</v>
          </cell>
        </row>
        <row r="194">
          <cell r="L194" t="str">
            <v>2013Cervical cancerMaleAllEth</v>
          </cell>
          <cell r="M194">
            <v>2013</v>
          </cell>
          <cell r="N194" t="str">
            <v>Cervical cancer</v>
          </cell>
          <cell r="O194" t="str">
            <v>AllEth</v>
          </cell>
          <cell r="P194" t="str">
            <v>Male</v>
          </cell>
        </row>
        <row r="195">
          <cell r="L195" t="str">
            <v>2013Cervical cancerMaleMaori</v>
          </cell>
          <cell r="M195">
            <v>2013</v>
          </cell>
          <cell r="N195" t="str">
            <v>Cervical cancer</v>
          </cell>
          <cell r="O195" t="str">
            <v>Maori</v>
          </cell>
          <cell r="P195" t="str">
            <v>Male</v>
          </cell>
        </row>
        <row r="196">
          <cell r="L196" t="str">
            <v>2013Cervical cancerMaleNon-Maori</v>
          </cell>
          <cell r="M196">
            <v>2013</v>
          </cell>
          <cell r="N196" t="str">
            <v>Cervical cancer</v>
          </cell>
          <cell r="O196" t="str">
            <v>Non-Maori</v>
          </cell>
          <cell r="P196" t="str">
            <v>Male</v>
          </cell>
        </row>
        <row r="197">
          <cell r="L197" t="str">
            <v>2013Chronic lower respiratory diseasesMaleAllEth</v>
          </cell>
          <cell r="M197">
            <v>2013</v>
          </cell>
          <cell r="N197" t="str">
            <v>Chronic lower respiratory diseases</v>
          </cell>
          <cell r="O197" t="str">
            <v>AllEth</v>
          </cell>
          <cell r="P197" t="str">
            <v>Male</v>
          </cell>
          <cell r="Q197">
            <v>859</v>
          </cell>
          <cell r="R197">
            <v>51.1</v>
          </cell>
        </row>
        <row r="198">
          <cell r="L198" t="str">
            <v>2013Chronic lower respiratory diseasesMaleMaori</v>
          </cell>
          <cell r="M198">
            <v>2013</v>
          </cell>
          <cell r="N198" t="str">
            <v>Chronic lower respiratory diseases</v>
          </cell>
          <cell r="O198" t="str">
            <v>Maori</v>
          </cell>
          <cell r="P198" t="str">
            <v>Male</v>
          </cell>
          <cell r="Q198">
            <v>86</v>
          </cell>
          <cell r="R198">
            <v>41.3</v>
          </cell>
        </row>
        <row r="199">
          <cell r="L199" t="str">
            <v>2013Chronic lower respiratory diseasesMaleNon-Maori</v>
          </cell>
          <cell r="M199">
            <v>2013</v>
          </cell>
          <cell r="N199" t="str">
            <v>Chronic lower respiratory diseases</v>
          </cell>
          <cell r="O199" t="str">
            <v>Non-Maori</v>
          </cell>
          <cell r="P199" t="str">
            <v>Male</v>
          </cell>
          <cell r="Q199">
            <v>773</v>
          </cell>
          <cell r="R199">
            <v>52.5</v>
          </cell>
        </row>
        <row r="200">
          <cell r="L200" t="str">
            <v>2013Colon, rectum and rectosigmoid junction cancerMaleAllEth</v>
          </cell>
          <cell r="M200">
            <v>2013</v>
          </cell>
          <cell r="N200" t="str">
            <v>Colon, rectum and rectosigmoid junction cancer</v>
          </cell>
          <cell r="O200" t="str">
            <v>AllEth</v>
          </cell>
          <cell r="P200" t="str">
            <v>Male</v>
          </cell>
          <cell r="Q200">
            <v>644</v>
          </cell>
          <cell r="R200">
            <v>52.7</v>
          </cell>
        </row>
        <row r="201">
          <cell r="L201" t="str">
            <v>2013Colon, rectum and rectosigmoid junction cancerMaleMaori</v>
          </cell>
          <cell r="M201">
            <v>2013</v>
          </cell>
          <cell r="N201" t="str">
            <v>Colon, rectum and rectosigmoid junction cancer</v>
          </cell>
          <cell r="O201" t="str">
            <v>Maori</v>
          </cell>
          <cell r="P201" t="str">
            <v>Male</v>
          </cell>
          <cell r="Q201">
            <v>37</v>
          </cell>
          <cell r="R201">
            <v>53.6</v>
          </cell>
        </row>
        <row r="202">
          <cell r="L202" t="str">
            <v>2013Colon, rectum and rectosigmoid junction cancerMaleNon-Maori</v>
          </cell>
          <cell r="M202">
            <v>2013</v>
          </cell>
          <cell r="N202" t="str">
            <v>Colon, rectum and rectosigmoid junction cancer</v>
          </cell>
          <cell r="O202" t="str">
            <v>Non-Maori</v>
          </cell>
          <cell r="P202" t="str">
            <v>Male</v>
          </cell>
          <cell r="Q202">
            <v>607</v>
          </cell>
          <cell r="R202">
            <v>52.6</v>
          </cell>
        </row>
        <row r="203">
          <cell r="L203" t="str">
            <v>2013Diabetes mellitusMaleAllEth</v>
          </cell>
          <cell r="M203">
            <v>2013</v>
          </cell>
          <cell r="N203" t="str">
            <v>Diabetes mellitus</v>
          </cell>
          <cell r="O203" t="str">
            <v>AllEth</v>
          </cell>
          <cell r="P203" t="str">
            <v>Male</v>
          </cell>
          <cell r="Q203">
            <v>437</v>
          </cell>
          <cell r="R203">
            <v>55.1</v>
          </cell>
        </row>
        <row r="204">
          <cell r="L204" t="str">
            <v>2013Diabetes mellitusMaleMaori</v>
          </cell>
          <cell r="M204">
            <v>2013</v>
          </cell>
          <cell r="N204" t="str">
            <v>Diabetes mellitus</v>
          </cell>
          <cell r="O204" t="str">
            <v>Maori</v>
          </cell>
          <cell r="P204" t="str">
            <v>Male</v>
          </cell>
          <cell r="Q204">
            <v>95</v>
          </cell>
          <cell r="R204">
            <v>56.2</v>
          </cell>
        </row>
        <row r="205">
          <cell r="L205" t="str">
            <v>2013Diabetes mellitusMaleNon-Maori</v>
          </cell>
          <cell r="M205">
            <v>2013</v>
          </cell>
          <cell r="N205" t="str">
            <v>Diabetes mellitus</v>
          </cell>
          <cell r="O205" t="str">
            <v>Non-Maori</v>
          </cell>
          <cell r="P205" t="str">
            <v>Male</v>
          </cell>
          <cell r="Q205">
            <v>342</v>
          </cell>
          <cell r="R205">
            <v>54.8</v>
          </cell>
        </row>
        <row r="206">
          <cell r="L206" t="str">
            <v>2013Diseases of the circulatory systemMaleAllEth</v>
          </cell>
          <cell r="M206">
            <v>2013</v>
          </cell>
          <cell r="N206" t="str">
            <v>Diseases of the circulatory system</v>
          </cell>
          <cell r="O206" t="str">
            <v>AllEth</v>
          </cell>
          <cell r="P206" t="str">
            <v>Male</v>
          </cell>
          <cell r="Q206">
            <v>4876</v>
          </cell>
          <cell r="R206">
            <v>49.9</v>
          </cell>
        </row>
        <row r="207">
          <cell r="L207" t="str">
            <v>2013Diseases of the circulatory systemMaleMaori</v>
          </cell>
          <cell r="M207">
            <v>2013</v>
          </cell>
          <cell r="N207" t="str">
            <v>Diseases of the circulatory system</v>
          </cell>
          <cell r="O207" t="str">
            <v>Maori</v>
          </cell>
          <cell r="P207" t="str">
            <v>Male</v>
          </cell>
          <cell r="Q207">
            <v>536</v>
          </cell>
          <cell r="R207">
            <v>55.9</v>
          </cell>
        </row>
        <row r="208">
          <cell r="L208" t="str">
            <v>2013Diseases of the circulatory systemMaleNon-Maori</v>
          </cell>
          <cell r="M208">
            <v>2013</v>
          </cell>
          <cell r="N208" t="str">
            <v>Diseases of the circulatory system</v>
          </cell>
          <cell r="O208" t="str">
            <v>Non-Maori</v>
          </cell>
          <cell r="P208" t="str">
            <v>Male</v>
          </cell>
          <cell r="Q208">
            <v>4340</v>
          </cell>
          <cell r="R208">
            <v>49.3</v>
          </cell>
        </row>
        <row r="209">
          <cell r="L209" t="str">
            <v>2013Diseases of the respiratory systemMaleAllEth</v>
          </cell>
          <cell r="M209">
            <v>2013</v>
          </cell>
          <cell r="N209" t="str">
            <v>Diseases of the respiratory system</v>
          </cell>
          <cell r="O209" t="str">
            <v>AllEth</v>
          </cell>
          <cell r="P209" t="str">
            <v>Male</v>
          </cell>
          <cell r="Q209">
            <v>1332</v>
          </cell>
          <cell r="R209">
            <v>49</v>
          </cell>
        </row>
        <row r="210">
          <cell r="L210" t="str">
            <v>2013Diseases of the respiratory systemMaleMaori</v>
          </cell>
          <cell r="M210">
            <v>2013</v>
          </cell>
          <cell r="N210" t="str">
            <v>Diseases of the respiratory system</v>
          </cell>
          <cell r="O210" t="str">
            <v>Maori</v>
          </cell>
          <cell r="P210" t="str">
            <v>Male</v>
          </cell>
          <cell r="Q210">
            <v>104</v>
          </cell>
          <cell r="R210">
            <v>40.299999999999997</v>
          </cell>
        </row>
        <row r="211">
          <cell r="L211" t="str">
            <v>2013Diseases of the respiratory systemMaleNon-Maori</v>
          </cell>
          <cell r="M211">
            <v>2013</v>
          </cell>
          <cell r="N211" t="str">
            <v>Diseases of the respiratory system</v>
          </cell>
          <cell r="O211" t="str">
            <v>Non-Maori</v>
          </cell>
          <cell r="P211" t="str">
            <v>Male</v>
          </cell>
          <cell r="Q211">
            <v>1228</v>
          </cell>
          <cell r="R211">
            <v>50</v>
          </cell>
        </row>
        <row r="212">
          <cell r="L212" t="str">
            <v>2013External causes of morbidity and mortalityMaleAllEth</v>
          </cell>
          <cell r="M212">
            <v>2013</v>
          </cell>
          <cell r="N212" t="str">
            <v>External causes of morbidity and mortality</v>
          </cell>
          <cell r="O212" t="str">
            <v>AllEth</v>
          </cell>
          <cell r="P212" t="str">
            <v>Male</v>
          </cell>
          <cell r="Q212">
            <v>1131</v>
          </cell>
          <cell r="R212">
            <v>63.8</v>
          </cell>
        </row>
        <row r="213">
          <cell r="L213" t="str">
            <v>2013External causes of morbidity and mortalityMaleMaori</v>
          </cell>
          <cell r="M213">
            <v>2013</v>
          </cell>
          <cell r="N213" t="str">
            <v>External causes of morbidity and mortality</v>
          </cell>
          <cell r="O213" t="str">
            <v>Maori</v>
          </cell>
          <cell r="P213" t="str">
            <v>Male</v>
          </cell>
          <cell r="Q213">
            <v>209</v>
          </cell>
          <cell r="R213">
            <v>68.099999999999994</v>
          </cell>
        </row>
        <row r="214">
          <cell r="L214" t="str">
            <v>2013External causes of morbidity and mortalityMaleNon-Maori</v>
          </cell>
          <cell r="M214">
            <v>2013</v>
          </cell>
          <cell r="N214" t="str">
            <v>External causes of morbidity and mortality</v>
          </cell>
          <cell r="O214" t="str">
            <v>Non-Maori</v>
          </cell>
          <cell r="P214" t="str">
            <v>Male</v>
          </cell>
          <cell r="Q214">
            <v>922</v>
          </cell>
          <cell r="R214">
            <v>62.8</v>
          </cell>
        </row>
        <row r="215">
          <cell r="L215" t="str">
            <v>2013Female breast cancerMaleAllEth</v>
          </cell>
          <cell r="M215">
            <v>2013</v>
          </cell>
          <cell r="N215" t="str">
            <v>Female breast cancer</v>
          </cell>
          <cell r="O215" t="str">
            <v>AllEth</v>
          </cell>
          <cell r="P215" t="str">
            <v>Male</v>
          </cell>
        </row>
        <row r="216">
          <cell r="L216" t="str">
            <v>2013Female breast cancerMaleMaori</v>
          </cell>
          <cell r="M216">
            <v>2013</v>
          </cell>
          <cell r="N216" t="str">
            <v>Female breast cancer</v>
          </cell>
          <cell r="O216" t="str">
            <v>Maori</v>
          </cell>
          <cell r="P216" t="str">
            <v>Male</v>
          </cell>
        </row>
        <row r="217">
          <cell r="L217" t="str">
            <v>2013Female breast cancerMaleNon-Maori</v>
          </cell>
          <cell r="M217">
            <v>2013</v>
          </cell>
          <cell r="N217" t="str">
            <v>Female breast cancer</v>
          </cell>
          <cell r="O217" t="str">
            <v>Non-Maori</v>
          </cell>
          <cell r="P217" t="str">
            <v>Male</v>
          </cell>
        </row>
        <row r="218">
          <cell r="L218" t="str">
            <v>2013Influenza and pneumoniaMaleAllEth</v>
          </cell>
          <cell r="M218">
            <v>2013</v>
          </cell>
          <cell r="N218" t="str">
            <v>Influenza and pneumonia</v>
          </cell>
          <cell r="O218" t="str">
            <v>AllEth</v>
          </cell>
          <cell r="P218" t="str">
            <v>Male</v>
          </cell>
          <cell r="Q218">
            <v>255</v>
          </cell>
          <cell r="R218">
            <v>39.5</v>
          </cell>
        </row>
        <row r="219">
          <cell r="L219" t="str">
            <v>2013Influenza and pneumoniaMaleMaori</v>
          </cell>
          <cell r="M219">
            <v>2013</v>
          </cell>
          <cell r="N219" t="str">
            <v>Influenza and pneumonia</v>
          </cell>
          <cell r="O219" t="str">
            <v>Maori</v>
          </cell>
          <cell r="P219" t="str">
            <v>Male</v>
          </cell>
          <cell r="Q219">
            <v>9</v>
          </cell>
          <cell r="R219">
            <v>27.3</v>
          </cell>
        </row>
        <row r="220">
          <cell r="L220" t="str">
            <v>2013Influenza and pneumoniaMaleNon-Maori</v>
          </cell>
          <cell r="M220">
            <v>2013</v>
          </cell>
          <cell r="N220" t="str">
            <v>Influenza and pneumonia</v>
          </cell>
          <cell r="O220" t="str">
            <v>Non-Maori</v>
          </cell>
          <cell r="P220" t="str">
            <v>Male</v>
          </cell>
          <cell r="Q220">
            <v>246</v>
          </cell>
          <cell r="R220">
            <v>40.1</v>
          </cell>
        </row>
        <row r="221">
          <cell r="L221" t="str">
            <v>2013Intentional self-harmMaleAllEth</v>
          </cell>
          <cell r="M221">
            <v>2013</v>
          </cell>
          <cell r="N221" t="str">
            <v>Intentional self-harm</v>
          </cell>
          <cell r="O221" t="str">
            <v>AllEth</v>
          </cell>
          <cell r="P221" t="str">
            <v>Male</v>
          </cell>
          <cell r="Q221">
            <v>366</v>
          </cell>
          <cell r="R221">
            <v>71.3</v>
          </cell>
        </row>
        <row r="222">
          <cell r="L222" t="str">
            <v>2013Intentional self-harmMaleMaori</v>
          </cell>
          <cell r="M222">
            <v>2013</v>
          </cell>
          <cell r="N222" t="str">
            <v>Intentional self-harm</v>
          </cell>
          <cell r="O222" t="str">
            <v>Maori</v>
          </cell>
          <cell r="P222" t="str">
            <v>Male</v>
          </cell>
          <cell r="Q222">
            <v>66</v>
          </cell>
          <cell r="R222">
            <v>62.9</v>
          </cell>
        </row>
        <row r="223">
          <cell r="L223" t="str">
            <v>2013Intentional self-harmMaleNon-Maori</v>
          </cell>
          <cell r="M223">
            <v>2013</v>
          </cell>
          <cell r="N223" t="str">
            <v>Intentional self-harm</v>
          </cell>
          <cell r="O223" t="str">
            <v>Non-Maori</v>
          </cell>
          <cell r="P223" t="str">
            <v>Male</v>
          </cell>
          <cell r="Q223">
            <v>300</v>
          </cell>
          <cell r="R223">
            <v>73.5</v>
          </cell>
        </row>
        <row r="224">
          <cell r="L224" t="str">
            <v>2013Ischaemic heart diseaseMaleAllEth</v>
          </cell>
          <cell r="M224">
            <v>2013</v>
          </cell>
          <cell r="N224" t="str">
            <v>Ischaemic heart disease</v>
          </cell>
          <cell r="O224" t="str">
            <v>AllEth</v>
          </cell>
          <cell r="P224" t="str">
            <v>Male</v>
          </cell>
          <cell r="Q224">
            <v>2813</v>
          </cell>
          <cell r="R224">
            <v>55.9</v>
          </cell>
        </row>
        <row r="225">
          <cell r="L225" t="str">
            <v>2013Ischaemic heart diseaseMaleMaori</v>
          </cell>
          <cell r="M225">
            <v>2013</v>
          </cell>
          <cell r="N225" t="str">
            <v>Ischaemic heart disease</v>
          </cell>
          <cell r="O225" t="str">
            <v>Maori</v>
          </cell>
          <cell r="P225" t="str">
            <v>Male</v>
          </cell>
          <cell r="Q225">
            <v>288</v>
          </cell>
          <cell r="R225">
            <v>60</v>
          </cell>
        </row>
        <row r="226">
          <cell r="L226" t="str">
            <v>2013Ischaemic heart diseaseMaleNon-Maori</v>
          </cell>
          <cell r="M226">
            <v>2013</v>
          </cell>
          <cell r="N226" t="str">
            <v>Ischaemic heart disease</v>
          </cell>
          <cell r="O226" t="str">
            <v>Non-Maori</v>
          </cell>
          <cell r="P226" t="str">
            <v>Male</v>
          </cell>
          <cell r="Q226">
            <v>2525</v>
          </cell>
          <cell r="R226">
            <v>55.5</v>
          </cell>
        </row>
        <row r="227">
          <cell r="L227" t="str">
            <v>2013Lung cancerMaleAllEth</v>
          </cell>
          <cell r="M227">
            <v>2013</v>
          </cell>
          <cell r="N227" t="str">
            <v>Lung cancer</v>
          </cell>
          <cell r="O227" t="str">
            <v>AllEth</v>
          </cell>
          <cell r="P227" t="str">
            <v>Male</v>
          </cell>
          <cell r="Q227">
            <v>864</v>
          </cell>
          <cell r="R227">
            <v>52.2</v>
          </cell>
        </row>
        <row r="228">
          <cell r="L228" t="str">
            <v>2013Lung cancerMaleMaori</v>
          </cell>
          <cell r="M228">
            <v>2013</v>
          </cell>
          <cell r="N228" t="str">
            <v>Lung cancer</v>
          </cell>
          <cell r="O228" t="str">
            <v>Maori</v>
          </cell>
          <cell r="P228" t="str">
            <v>Male</v>
          </cell>
          <cell r="Q228">
            <v>131</v>
          </cell>
          <cell r="R228">
            <v>43.8</v>
          </cell>
        </row>
        <row r="229">
          <cell r="L229" t="str">
            <v>2013Lung cancerMaleNon-Maori</v>
          </cell>
          <cell r="M229">
            <v>2013</v>
          </cell>
          <cell r="N229" t="str">
            <v>Lung cancer</v>
          </cell>
          <cell r="O229" t="str">
            <v>Non-Maori</v>
          </cell>
          <cell r="P229" t="str">
            <v>Male</v>
          </cell>
          <cell r="Q229">
            <v>733</v>
          </cell>
          <cell r="R229">
            <v>54</v>
          </cell>
        </row>
        <row r="230">
          <cell r="L230" t="str">
            <v>2013Melanoma of the skinMaleAllEth</v>
          </cell>
          <cell r="M230">
            <v>2013</v>
          </cell>
          <cell r="N230" t="str">
            <v>Melanoma of the skin</v>
          </cell>
          <cell r="O230" t="str">
            <v>AllEth</v>
          </cell>
          <cell r="P230" t="str">
            <v>Male</v>
          </cell>
          <cell r="Q230">
            <v>232</v>
          </cell>
          <cell r="R230">
            <v>65.2</v>
          </cell>
        </row>
        <row r="231">
          <cell r="L231" t="str">
            <v>2013Melanoma of the skinMaleMaori</v>
          </cell>
          <cell r="M231">
            <v>2013</v>
          </cell>
          <cell r="N231" t="str">
            <v>Melanoma of the skin</v>
          </cell>
          <cell r="O231" t="str">
            <v>Maori</v>
          </cell>
          <cell r="P231" t="str">
            <v>Male</v>
          </cell>
          <cell r="Q231">
            <v>5</v>
          </cell>
          <cell r="R231">
            <v>55.6</v>
          </cell>
        </row>
        <row r="232">
          <cell r="L232" t="str">
            <v>2013Melanoma of the skinMaleNon-Maori</v>
          </cell>
          <cell r="M232">
            <v>2013</v>
          </cell>
          <cell r="N232" t="str">
            <v>Melanoma of the skin</v>
          </cell>
          <cell r="O232" t="str">
            <v>Non-Maori</v>
          </cell>
          <cell r="P232" t="str">
            <v>Male</v>
          </cell>
          <cell r="Q232">
            <v>227</v>
          </cell>
          <cell r="R232">
            <v>65.400000000000006</v>
          </cell>
        </row>
        <row r="233">
          <cell r="L233" t="str">
            <v>2013Motor vehicle accidentsMaleAllEth</v>
          </cell>
          <cell r="M233">
            <v>2013</v>
          </cell>
          <cell r="N233" t="str">
            <v>Motor vehicle accidents</v>
          </cell>
          <cell r="O233" t="str">
            <v>AllEth</v>
          </cell>
          <cell r="P233" t="str">
            <v>Male</v>
          </cell>
          <cell r="Q233">
            <v>200</v>
          </cell>
          <cell r="R233">
            <v>71.2</v>
          </cell>
        </row>
        <row r="234">
          <cell r="L234" t="str">
            <v>2013Motor vehicle accidentsMaleMaori</v>
          </cell>
          <cell r="M234">
            <v>2013</v>
          </cell>
          <cell r="N234" t="str">
            <v>Motor vehicle accidents</v>
          </cell>
          <cell r="O234" t="str">
            <v>Maori</v>
          </cell>
          <cell r="P234" t="str">
            <v>Male</v>
          </cell>
          <cell r="Q234">
            <v>42</v>
          </cell>
          <cell r="R234">
            <v>67.7</v>
          </cell>
        </row>
        <row r="235">
          <cell r="L235" t="str">
            <v>2013Motor vehicle accidentsMaleNon-Maori</v>
          </cell>
          <cell r="M235">
            <v>2013</v>
          </cell>
          <cell r="N235" t="str">
            <v>Motor vehicle accidents</v>
          </cell>
          <cell r="O235" t="str">
            <v>Non-Maori</v>
          </cell>
          <cell r="P235" t="str">
            <v>Male</v>
          </cell>
          <cell r="Q235">
            <v>158</v>
          </cell>
          <cell r="R235">
            <v>72.099999999999994</v>
          </cell>
        </row>
        <row r="236">
          <cell r="L236" t="str">
            <v>2013Other forms of heart diseaseMaleAllEth</v>
          </cell>
          <cell r="M236">
            <v>2013</v>
          </cell>
          <cell r="N236" t="str">
            <v>Other forms of heart disease</v>
          </cell>
          <cell r="O236" t="str">
            <v>AllEth</v>
          </cell>
          <cell r="P236" t="str">
            <v>Male</v>
          </cell>
          <cell r="Q236">
            <v>649</v>
          </cell>
          <cell r="R236">
            <v>48</v>
          </cell>
        </row>
        <row r="237">
          <cell r="L237" t="str">
            <v>2013Other forms of heart diseaseMaleMaori</v>
          </cell>
          <cell r="M237">
            <v>2013</v>
          </cell>
          <cell r="N237" t="str">
            <v>Other forms of heart disease</v>
          </cell>
          <cell r="O237" t="str">
            <v>Maori</v>
          </cell>
          <cell r="P237" t="str">
            <v>Male</v>
          </cell>
          <cell r="Q237">
            <v>107</v>
          </cell>
          <cell r="R237">
            <v>62.2</v>
          </cell>
        </row>
        <row r="238">
          <cell r="L238" t="str">
            <v>2013Other forms of heart diseaseMaleNon-Maori</v>
          </cell>
          <cell r="M238">
            <v>2013</v>
          </cell>
          <cell r="N238" t="str">
            <v>Other forms of heart disease</v>
          </cell>
          <cell r="O238" t="str">
            <v>Non-Maori</v>
          </cell>
          <cell r="P238" t="str">
            <v>Male</v>
          </cell>
          <cell r="Q238">
            <v>542</v>
          </cell>
          <cell r="R238">
            <v>45.9</v>
          </cell>
        </row>
        <row r="239">
          <cell r="L239" t="str">
            <v>2013Prostate cancerMaleAllEth</v>
          </cell>
          <cell r="M239">
            <v>2013</v>
          </cell>
          <cell r="N239" t="str">
            <v>Prostate cancer</v>
          </cell>
          <cell r="O239" t="str">
            <v>AllEth</v>
          </cell>
          <cell r="P239" t="str">
            <v>Male</v>
          </cell>
          <cell r="Q239">
            <v>647</v>
          </cell>
          <cell r="R239">
            <v>100</v>
          </cell>
        </row>
        <row r="240">
          <cell r="L240" t="str">
            <v>2013Prostate cancerMaleMaori</v>
          </cell>
          <cell r="M240">
            <v>2013</v>
          </cell>
          <cell r="N240" t="str">
            <v>Prostate cancer</v>
          </cell>
          <cell r="O240" t="str">
            <v>Maori</v>
          </cell>
          <cell r="P240" t="str">
            <v>Male</v>
          </cell>
          <cell r="Q240">
            <v>41</v>
          </cell>
          <cell r="R240">
            <v>100</v>
          </cell>
        </row>
        <row r="241">
          <cell r="L241" t="str">
            <v>2013Prostate cancerMaleNon-Maori</v>
          </cell>
          <cell r="M241">
            <v>2013</v>
          </cell>
          <cell r="N241" t="str">
            <v>Prostate cancer</v>
          </cell>
          <cell r="O241" t="str">
            <v>Non-Maori</v>
          </cell>
          <cell r="P241" t="str">
            <v>Male</v>
          </cell>
          <cell r="Q241">
            <v>606</v>
          </cell>
          <cell r="R241">
            <v>100</v>
          </cell>
        </row>
        <row r="242">
          <cell r="L242" t="str">
            <v>2014All cancerMaleAllEth</v>
          </cell>
          <cell r="M242">
            <v>2014</v>
          </cell>
          <cell r="N242" t="str">
            <v>All cancer</v>
          </cell>
          <cell r="O242" t="str">
            <v>AllEth</v>
          </cell>
          <cell r="P242" t="str">
            <v>Male</v>
          </cell>
          <cell r="Q242">
            <v>4900</v>
          </cell>
          <cell r="R242">
            <v>53</v>
          </cell>
        </row>
        <row r="243">
          <cell r="L243" t="str">
            <v>2014All cancerMaleMaori</v>
          </cell>
          <cell r="M243">
            <v>2014</v>
          </cell>
          <cell r="N243" t="str">
            <v>All cancer</v>
          </cell>
          <cell r="O243" t="str">
            <v>Maori</v>
          </cell>
          <cell r="P243" t="str">
            <v>Male</v>
          </cell>
          <cell r="Q243">
            <v>453</v>
          </cell>
          <cell r="R243">
            <v>46.5</v>
          </cell>
        </row>
        <row r="244">
          <cell r="L244" t="str">
            <v>2014All cancerMaleNon-Maori</v>
          </cell>
          <cell r="M244">
            <v>2014</v>
          </cell>
          <cell r="N244" t="str">
            <v>All cancer</v>
          </cell>
          <cell r="O244" t="str">
            <v>Non-Maori</v>
          </cell>
          <cell r="P244" t="str">
            <v>Male</v>
          </cell>
          <cell r="Q244">
            <v>4447</v>
          </cell>
          <cell r="R244">
            <v>53.7</v>
          </cell>
        </row>
        <row r="245">
          <cell r="L245" t="str">
            <v>2014All deathsMaleAllEth</v>
          </cell>
          <cell r="M245">
            <v>2014</v>
          </cell>
          <cell r="N245" t="str">
            <v>All deaths</v>
          </cell>
          <cell r="O245" t="str">
            <v>AllEth</v>
          </cell>
          <cell r="P245" t="str">
            <v>Male</v>
          </cell>
          <cell r="Q245">
            <v>15707</v>
          </cell>
          <cell r="R245">
            <v>50.4</v>
          </cell>
        </row>
        <row r="246">
          <cell r="L246" t="str">
            <v>2014All deathsMaleMaori</v>
          </cell>
          <cell r="M246">
            <v>2014</v>
          </cell>
          <cell r="N246" t="str">
            <v>All deaths</v>
          </cell>
          <cell r="O246" t="str">
            <v>Maori</v>
          </cell>
          <cell r="P246" t="str">
            <v>Male</v>
          </cell>
          <cell r="Q246">
            <v>1716</v>
          </cell>
          <cell r="R246">
            <v>53.4</v>
          </cell>
        </row>
        <row r="247">
          <cell r="L247" t="str">
            <v>2014All deathsMaleNon-Maori</v>
          </cell>
          <cell r="M247">
            <v>2014</v>
          </cell>
          <cell r="N247" t="str">
            <v>All deaths</v>
          </cell>
          <cell r="O247" t="str">
            <v>Non-Maori</v>
          </cell>
          <cell r="P247" t="str">
            <v>Male</v>
          </cell>
          <cell r="Q247">
            <v>13991</v>
          </cell>
          <cell r="R247">
            <v>50.1</v>
          </cell>
        </row>
        <row r="248">
          <cell r="L248" t="str">
            <v>2014AssaultMaleAllEth</v>
          </cell>
          <cell r="M248">
            <v>2014</v>
          </cell>
          <cell r="N248" t="str">
            <v>Assault</v>
          </cell>
          <cell r="O248" t="str">
            <v>AllEth</v>
          </cell>
          <cell r="P248" t="str">
            <v>Male</v>
          </cell>
          <cell r="Q248">
            <v>31</v>
          </cell>
          <cell r="R248">
            <v>68.900000000000006</v>
          </cell>
        </row>
        <row r="249">
          <cell r="L249" t="str">
            <v>2014AssaultMaleMaori</v>
          </cell>
          <cell r="M249">
            <v>2014</v>
          </cell>
          <cell r="N249" t="str">
            <v>Assault</v>
          </cell>
          <cell r="O249" t="str">
            <v>Maori</v>
          </cell>
          <cell r="P249" t="str">
            <v>Male</v>
          </cell>
          <cell r="Q249">
            <v>14</v>
          </cell>
          <cell r="R249">
            <v>82.4</v>
          </cell>
        </row>
        <row r="250">
          <cell r="L250" t="str">
            <v>2014AssaultMaleNon-Maori</v>
          </cell>
          <cell r="M250">
            <v>2014</v>
          </cell>
          <cell r="N250" t="str">
            <v>Assault</v>
          </cell>
          <cell r="O250" t="str">
            <v>Non-Maori</v>
          </cell>
          <cell r="P250" t="str">
            <v>Male</v>
          </cell>
          <cell r="Q250">
            <v>17</v>
          </cell>
          <cell r="R250">
            <v>60.7</v>
          </cell>
        </row>
        <row r="251">
          <cell r="L251" t="str">
            <v>2014Cerebrovascular diseaseMaleAllEth</v>
          </cell>
          <cell r="M251">
            <v>2014</v>
          </cell>
          <cell r="N251" t="str">
            <v>Cerebrovascular disease</v>
          </cell>
          <cell r="O251" t="str">
            <v>AllEth</v>
          </cell>
          <cell r="P251" t="str">
            <v>Male</v>
          </cell>
          <cell r="Q251">
            <v>1036</v>
          </cell>
          <cell r="R251">
            <v>40.299999999999997</v>
          </cell>
        </row>
        <row r="252">
          <cell r="L252" t="str">
            <v>2014Cerebrovascular diseaseMaleMaori</v>
          </cell>
          <cell r="M252">
            <v>2014</v>
          </cell>
          <cell r="N252" t="str">
            <v>Cerebrovascular disease</v>
          </cell>
          <cell r="O252" t="str">
            <v>Maori</v>
          </cell>
          <cell r="P252" t="str">
            <v>Male</v>
          </cell>
          <cell r="Q252">
            <v>70</v>
          </cell>
          <cell r="R252">
            <v>42.7</v>
          </cell>
        </row>
        <row r="253">
          <cell r="L253" t="str">
            <v>2014Cerebrovascular diseaseMaleNon-Maori</v>
          </cell>
          <cell r="M253">
            <v>2014</v>
          </cell>
          <cell r="N253" t="str">
            <v>Cerebrovascular disease</v>
          </cell>
          <cell r="O253" t="str">
            <v>Non-Maori</v>
          </cell>
          <cell r="P253" t="str">
            <v>Male</v>
          </cell>
          <cell r="Q253">
            <v>966</v>
          </cell>
          <cell r="R253">
            <v>40.200000000000003</v>
          </cell>
        </row>
        <row r="254">
          <cell r="L254" t="str">
            <v>2014Cervical cancerMaleAllEth</v>
          </cell>
          <cell r="M254">
            <v>2014</v>
          </cell>
          <cell r="N254" t="str">
            <v>Cervical cancer</v>
          </cell>
          <cell r="O254" t="str">
            <v>AllEth</v>
          </cell>
          <cell r="P254" t="str">
            <v>Male</v>
          </cell>
        </row>
        <row r="255">
          <cell r="L255" t="str">
            <v>2014Cervical cancerMaleMaori</v>
          </cell>
          <cell r="M255">
            <v>2014</v>
          </cell>
          <cell r="N255" t="str">
            <v>Cervical cancer</v>
          </cell>
          <cell r="O255" t="str">
            <v>Maori</v>
          </cell>
          <cell r="P255" t="str">
            <v>Male</v>
          </cell>
        </row>
        <row r="256">
          <cell r="L256" t="str">
            <v>2014Cervical cancerMaleNon-Maori</v>
          </cell>
          <cell r="M256">
            <v>2014</v>
          </cell>
          <cell r="N256" t="str">
            <v>Cervical cancer</v>
          </cell>
          <cell r="O256" t="str">
            <v>Non-Maori</v>
          </cell>
          <cell r="P256" t="str">
            <v>Male</v>
          </cell>
        </row>
        <row r="257">
          <cell r="L257" t="str">
            <v>2014Chronic lower respiratory diseasesMaleAllEth</v>
          </cell>
          <cell r="M257">
            <v>2014</v>
          </cell>
          <cell r="N257" t="str">
            <v>Chronic lower respiratory diseases</v>
          </cell>
          <cell r="O257" t="str">
            <v>AllEth</v>
          </cell>
          <cell r="P257" t="str">
            <v>Male</v>
          </cell>
          <cell r="Q257">
            <v>872</v>
          </cell>
          <cell r="R257">
            <v>47.7</v>
          </cell>
        </row>
        <row r="258">
          <cell r="L258" t="str">
            <v>2014Chronic lower respiratory diseasesMaleMaori</v>
          </cell>
          <cell r="M258">
            <v>2014</v>
          </cell>
          <cell r="N258" t="str">
            <v>Chronic lower respiratory diseases</v>
          </cell>
          <cell r="O258" t="str">
            <v>Maori</v>
          </cell>
          <cell r="P258" t="str">
            <v>Male</v>
          </cell>
          <cell r="Q258">
            <v>105</v>
          </cell>
          <cell r="R258">
            <v>44.3</v>
          </cell>
        </row>
        <row r="259">
          <cell r="L259" t="str">
            <v>2014Chronic lower respiratory diseasesMaleNon-Maori</v>
          </cell>
          <cell r="M259">
            <v>2014</v>
          </cell>
          <cell r="N259" t="str">
            <v>Chronic lower respiratory diseases</v>
          </cell>
          <cell r="O259" t="str">
            <v>Non-Maori</v>
          </cell>
          <cell r="P259" t="str">
            <v>Male</v>
          </cell>
          <cell r="Q259">
            <v>767</v>
          </cell>
          <cell r="R259">
            <v>48.2</v>
          </cell>
        </row>
        <row r="260">
          <cell r="L260" t="str">
            <v>2014Colon, rectum and rectosigmoid junction cancerMaleAllEth</v>
          </cell>
          <cell r="M260">
            <v>2014</v>
          </cell>
          <cell r="N260" t="str">
            <v>Colon, rectum and rectosigmoid junction cancer</v>
          </cell>
          <cell r="O260" t="str">
            <v>AllEth</v>
          </cell>
          <cell r="P260" t="str">
            <v>Male</v>
          </cell>
          <cell r="Q260">
            <v>637</v>
          </cell>
          <cell r="R260">
            <v>51</v>
          </cell>
        </row>
        <row r="261">
          <cell r="L261" t="str">
            <v>2014Colon, rectum and rectosigmoid junction cancerMaleMaori</v>
          </cell>
          <cell r="M261">
            <v>2014</v>
          </cell>
          <cell r="N261" t="str">
            <v>Colon, rectum and rectosigmoid junction cancer</v>
          </cell>
          <cell r="O261" t="str">
            <v>Maori</v>
          </cell>
          <cell r="P261" t="str">
            <v>Male</v>
          </cell>
          <cell r="Q261">
            <v>44</v>
          </cell>
          <cell r="R261">
            <v>56.4</v>
          </cell>
        </row>
        <row r="262">
          <cell r="L262" t="str">
            <v>2014Colon, rectum and rectosigmoid junction cancerMaleNon-Maori</v>
          </cell>
          <cell r="M262">
            <v>2014</v>
          </cell>
          <cell r="N262" t="str">
            <v>Colon, rectum and rectosigmoid junction cancer</v>
          </cell>
          <cell r="O262" t="str">
            <v>Non-Maori</v>
          </cell>
          <cell r="P262" t="str">
            <v>Male</v>
          </cell>
          <cell r="Q262">
            <v>593</v>
          </cell>
          <cell r="R262">
            <v>50.6</v>
          </cell>
        </row>
        <row r="263">
          <cell r="L263" t="str">
            <v>2014Diabetes mellitusMaleAllEth</v>
          </cell>
          <cell r="M263">
            <v>2014</v>
          </cell>
          <cell r="N263" t="str">
            <v>Diabetes mellitus</v>
          </cell>
          <cell r="O263" t="str">
            <v>AllEth</v>
          </cell>
          <cell r="P263" t="str">
            <v>Male</v>
          </cell>
          <cell r="Q263">
            <v>431</v>
          </cell>
          <cell r="R263">
            <v>54.5</v>
          </cell>
        </row>
        <row r="264">
          <cell r="L264" t="str">
            <v>2014Diabetes mellitusMaleMaori</v>
          </cell>
          <cell r="M264">
            <v>2014</v>
          </cell>
          <cell r="N264" t="str">
            <v>Diabetes mellitus</v>
          </cell>
          <cell r="O264" t="str">
            <v>Maori</v>
          </cell>
          <cell r="P264" t="str">
            <v>Male</v>
          </cell>
          <cell r="Q264">
            <v>91</v>
          </cell>
          <cell r="R264">
            <v>58</v>
          </cell>
        </row>
        <row r="265">
          <cell r="L265" t="str">
            <v>2014Diabetes mellitusMaleNon-Maori</v>
          </cell>
          <cell r="M265">
            <v>2014</v>
          </cell>
          <cell r="N265" t="str">
            <v>Diabetes mellitus</v>
          </cell>
          <cell r="O265" t="str">
            <v>Non-Maori</v>
          </cell>
          <cell r="P265" t="str">
            <v>Male</v>
          </cell>
          <cell r="Q265">
            <v>340</v>
          </cell>
          <cell r="R265">
            <v>53.6</v>
          </cell>
        </row>
        <row r="266">
          <cell r="L266" t="str">
            <v>2014Diseases of the circulatory systemMaleAllEth</v>
          </cell>
          <cell r="M266">
            <v>2014</v>
          </cell>
          <cell r="N266" t="str">
            <v>Diseases of the circulatory system</v>
          </cell>
          <cell r="O266" t="str">
            <v>AllEth</v>
          </cell>
          <cell r="P266" t="str">
            <v>Male</v>
          </cell>
          <cell r="Q266">
            <v>5138</v>
          </cell>
          <cell r="R266">
            <v>49.6</v>
          </cell>
        </row>
        <row r="267">
          <cell r="L267" t="str">
            <v>2014Diseases of the circulatory systemMaleMaori</v>
          </cell>
          <cell r="M267">
            <v>2014</v>
          </cell>
          <cell r="N267" t="str">
            <v>Diseases of the circulatory system</v>
          </cell>
          <cell r="O267" t="str">
            <v>Maori</v>
          </cell>
          <cell r="P267" t="str">
            <v>Male</v>
          </cell>
          <cell r="Q267">
            <v>581</v>
          </cell>
          <cell r="R267">
            <v>57</v>
          </cell>
        </row>
        <row r="268">
          <cell r="L268" t="str">
            <v>2014Diseases of the circulatory systemMaleNon-Maori</v>
          </cell>
          <cell r="M268">
            <v>2014</v>
          </cell>
          <cell r="N268" t="str">
            <v>Diseases of the circulatory system</v>
          </cell>
          <cell r="O268" t="str">
            <v>Non-Maori</v>
          </cell>
          <cell r="P268" t="str">
            <v>Male</v>
          </cell>
          <cell r="Q268">
            <v>4557</v>
          </cell>
          <cell r="R268">
            <v>48.8</v>
          </cell>
        </row>
        <row r="269">
          <cell r="L269" t="str">
            <v>2014Diseases of the respiratory systemMaleAllEth</v>
          </cell>
          <cell r="M269">
            <v>2014</v>
          </cell>
          <cell r="N269" t="str">
            <v>Diseases of the respiratory system</v>
          </cell>
          <cell r="O269" t="str">
            <v>AllEth</v>
          </cell>
          <cell r="P269" t="str">
            <v>Male</v>
          </cell>
          <cell r="Q269">
            <v>1410</v>
          </cell>
          <cell r="R269">
            <v>48.4</v>
          </cell>
        </row>
        <row r="270">
          <cell r="L270" t="str">
            <v>2014Diseases of the respiratory systemMaleMaori</v>
          </cell>
          <cell r="M270">
            <v>2014</v>
          </cell>
          <cell r="N270" t="str">
            <v>Diseases of the respiratory system</v>
          </cell>
          <cell r="O270" t="str">
            <v>Maori</v>
          </cell>
          <cell r="P270" t="str">
            <v>Male</v>
          </cell>
          <cell r="Q270">
            <v>140</v>
          </cell>
          <cell r="R270">
            <v>48.1</v>
          </cell>
        </row>
        <row r="271">
          <cell r="L271" t="str">
            <v>2014Diseases of the respiratory systemMaleNon-Maori</v>
          </cell>
          <cell r="M271">
            <v>2014</v>
          </cell>
          <cell r="N271" t="str">
            <v>Diseases of the respiratory system</v>
          </cell>
          <cell r="O271" t="str">
            <v>Non-Maori</v>
          </cell>
          <cell r="P271" t="str">
            <v>Male</v>
          </cell>
          <cell r="Q271">
            <v>1270</v>
          </cell>
          <cell r="R271">
            <v>48.4</v>
          </cell>
        </row>
        <row r="272">
          <cell r="L272" t="str">
            <v>2014External causes of morbidity and mortalityMaleAllEth</v>
          </cell>
          <cell r="M272">
            <v>2014</v>
          </cell>
          <cell r="N272" t="str">
            <v>External causes of morbidity and mortality</v>
          </cell>
          <cell r="O272" t="str">
            <v>AllEth</v>
          </cell>
          <cell r="P272" t="str">
            <v>Male</v>
          </cell>
          <cell r="Q272">
            <v>1168</v>
          </cell>
          <cell r="R272">
            <v>62.8</v>
          </cell>
        </row>
        <row r="273">
          <cell r="L273" t="str">
            <v>2014External causes of morbidity and mortalityMaleMaori</v>
          </cell>
          <cell r="M273">
            <v>2014</v>
          </cell>
          <cell r="N273" t="str">
            <v>External causes of morbidity and mortality</v>
          </cell>
          <cell r="O273" t="str">
            <v>Maori</v>
          </cell>
          <cell r="P273" t="str">
            <v>Male</v>
          </cell>
          <cell r="Q273">
            <v>220</v>
          </cell>
          <cell r="R273">
            <v>70.7</v>
          </cell>
        </row>
        <row r="274">
          <cell r="L274" t="str">
            <v>2014External causes of morbidity and mortalityMaleNon-Maori</v>
          </cell>
          <cell r="M274">
            <v>2014</v>
          </cell>
          <cell r="N274" t="str">
            <v>External causes of morbidity and mortality</v>
          </cell>
          <cell r="O274" t="str">
            <v>Non-Maori</v>
          </cell>
          <cell r="P274" t="str">
            <v>Male</v>
          </cell>
          <cell r="Q274">
            <v>948</v>
          </cell>
          <cell r="R274">
            <v>61.2</v>
          </cell>
        </row>
        <row r="275">
          <cell r="L275" t="str">
            <v>2014Female breast cancerMaleAllEth</v>
          </cell>
          <cell r="M275">
            <v>2014</v>
          </cell>
          <cell r="N275" t="str">
            <v>Female breast cancer</v>
          </cell>
          <cell r="O275" t="str">
            <v>AllEth</v>
          </cell>
          <cell r="P275" t="str">
            <v>Male</v>
          </cell>
        </row>
        <row r="276">
          <cell r="L276" t="str">
            <v>2014Female breast cancerMaleMaori</v>
          </cell>
          <cell r="M276">
            <v>2014</v>
          </cell>
          <cell r="N276" t="str">
            <v>Female breast cancer</v>
          </cell>
          <cell r="O276" t="str">
            <v>Maori</v>
          </cell>
          <cell r="P276" t="str">
            <v>Male</v>
          </cell>
        </row>
        <row r="277">
          <cell r="L277" t="str">
            <v>2014Female breast cancerMaleNon-Maori</v>
          </cell>
          <cell r="M277">
            <v>2014</v>
          </cell>
          <cell r="N277" t="str">
            <v>Female breast cancer</v>
          </cell>
          <cell r="O277" t="str">
            <v>Non-Maori</v>
          </cell>
          <cell r="P277" t="str">
            <v>Male</v>
          </cell>
        </row>
        <row r="278">
          <cell r="L278" t="str">
            <v>2014Influenza and pneumoniaMaleAllEth</v>
          </cell>
          <cell r="M278">
            <v>2014</v>
          </cell>
          <cell r="N278" t="str">
            <v>Influenza and pneumonia</v>
          </cell>
          <cell r="O278" t="str">
            <v>AllEth</v>
          </cell>
          <cell r="P278" t="str">
            <v>Male</v>
          </cell>
          <cell r="Q278">
            <v>310</v>
          </cell>
          <cell r="R278">
            <v>43.9</v>
          </cell>
        </row>
        <row r="279">
          <cell r="L279" t="str">
            <v>2014Influenza and pneumoniaMaleMaori</v>
          </cell>
          <cell r="M279">
            <v>2014</v>
          </cell>
          <cell r="N279" t="str">
            <v>Influenza and pneumonia</v>
          </cell>
          <cell r="O279" t="str">
            <v>Maori</v>
          </cell>
          <cell r="P279" t="str">
            <v>Male</v>
          </cell>
          <cell r="Q279">
            <v>24</v>
          </cell>
          <cell r="R279">
            <v>55.8</v>
          </cell>
        </row>
        <row r="280">
          <cell r="L280" t="str">
            <v>2014Influenza and pneumoniaMaleNon-Maori</v>
          </cell>
          <cell r="M280">
            <v>2014</v>
          </cell>
          <cell r="N280" t="str">
            <v>Influenza and pneumonia</v>
          </cell>
          <cell r="O280" t="str">
            <v>Non-Maori</v>
          </cell>
          <cell r="P280" t="str">
            <v>Male</v>
          </cell>
          <cell r="Q280">
            <v>286</v>
          </cell>
          <cell r="R280">
            <v>43.1</v>
          </cell>
        </row>
        <row r="281">
          <cell r="L281" t="str">
            <v>2014Intentional self-harmMaleAllEth</v>
          </cell>
          <cell r="M281">
            <v>2014</v>
          </cell>
          <cell r="N281" t="str">
            <v>Intentional self-harm</v>
          </cell>
          <cell r="O281" t="str">
            <v>AllEth</v>
          </cell>
          <cell r="P281" t="str">
            <v>Male</v>
          </cell>
          <cell r="Q281">
            <v>379</v>
          </cell>
          <cell r="R281">
            <v>74.599999999999994</v>
          </cell>
        </row>
        <row r="282">
          <cell r="L282" t="str">
            <v>2014Intentional self-harmMaleMaori</v>
          </cell>
          <cell r="M282">
            <v>2014</v>
          </cell>
          <cell r="N282" t="str">
            <v>Intentional self-harm</v>
          </cell>
          <cell r="O282" t="str">
            <v>Maori</v>
          </cell>
          <cell r="P282" t="str">
            <v>Male</v>
          </cell>
          <cell r="Q282">
            <v>66</v>
          </cell>
          <cell r="R282">
            <v>72.5</v>
          </cell>
        </row>
        <row r="283">
          <cell r="L283" t="str">
            <v>2014Intentional self-harmMaleNon-Maori</v>
          </cell>
          <cell r="M283">
            <v>2014</v>
          </cell>
          <cell r="N283" t="str">
            <v>Intentional self-harm</v>
          </cell>
          <cell r="O283" t="str">
            <v>Non-Maori</v>
          </cell>
          <cell r="P283" t="str">
            <v>Male</v>
          </cell>
          <cell r="Q283">
            <v>313</v>
          </cell>
          <cell r="R283">
            <v>75.099999999999994</v>
          </cell>
        </row>
        <row r="284">
          <cell r="L284" t="str">
            <v>2014Ischaemic heart diseaseMaleAllEth</v>
          </cell>
          <cell r="M284">
            <v>2014</v>
          </cell>
          <cell r="N284" t="str">
            <v>Ischaemic heart disease</v>
          </cell>
          <cell r="O284" t="str">
            <v>AllEth</v>
          </cell>
          <cell r="P284" t="str">
            <v>Male</v>
          </cell>
          <cell r="Q284">
            <v>2837</v>
          </cell>
          <cell r="R284">
            <v>55.6</v>
          </cell>
        </row>
        <row r="285">
          <cell r="L285" t="str">
            <v>2014Ischaemic heart diseaseMaleMaori</v>
          </cell>
          <cell r="M285">
            <v>2014</v>
          </cell>
          <cell r="N285" t="str">
            <v>Ischaemic heart disease</v>
          </cell>
          <cell r="O285" t="str">
            <v>Maori</v>
          </cell>
          <cell r="P285" t="str">
            <v>Male</v>
          </cell>
          <cell r="Q285">
            <v>311</v>
          </cell>
          <cell r="R285">
            <v>62.6</v>
          </cell>
        </row>
        <row r="286">
          <cell r="L286" t="str">
            <v>2014Ischaemic heart diseaseMaleNon-Maori</v>
          </cell>
          <cell r="M286">
            <v>2014</v>
          </cell>
          <cell r="N286" t="str">
            <v>Ischaemic heart disease</v>
          </cell>
          <cell r="O286" t="str">
            <v>Non-Maori</v>
          </cell>
          <cell r="P286" t="str">
            <v>Male</v>
          </cell>
          <cell r="Q286">
            <v>2526</v>
          </cell>
          <cell r="R286">
            <v>54.9</v>
          </cell>
        </row>
        <row r="287">
          <cell r="L287" t="str">
            <v>2014Lung cancerMaleAllEth</v>
          </cell>
          <cell r="M287">
            <v>2014</v>
          </cell>
          <cell r="N287" t="str">
            <v>Lung cancer</v>
          </cell>
          <cell r="O287" t="str">
            <v>AllEth</v>
          </cell>
          <cell r="P287" t="str">
            <v>Male</v>
          </cell>
          <cell r="Q287">
            <v>889</v>
          </cell>
          <cell r="R287">
            <v>52.9</v>
          </cell>
        </row>
        <row r="288">
          <cell r="L288" t="str">
            <v>2014Lung cancerMaleMaori</v>
          </cell>
          <cell r="M288">
            <v>2014</v>
          </cell>
          <cell r="N288" t="str">
            <v>Lung cancer</v>
          </cell>
          <cell r="O288" t="str">
            <v>Maori</v>
          </cell>
          <cell r="P288" t="str">
            <v>Male</v>
          </cell>
          <cell r="Q288">
            <v>146</v>
          </cell>
          <cell r="R288">
            <v>44.8</v>
          </cell>
        </row>
        <row r="289">
          <cell r="L289" t="str">
            <v>2014Lung cancerMaleNon-Maori</v>
          </cell>
          <cell r="M289">
            <v>2014</v>
          </cell>
          <cell r="N289" t="str">
            <v>Lung cancer</v>
          </cell>
          <cell r="O289" t="str">
            <v>Non-Maori</v>
          </cell>
          <cell r="P289" t="str">
            <v>Male</v>
          </cell>
          <cell r="Q289">
            <v>743</v>
          </cell>
          <cell r="R289">
            <v>54.9</v>
          </cell>
        </row>
        <row r="290">
          <cell r="L290" t="str">
            <v>2014Melanoma of the skinMaleAllEth</v>
          </cell>
          <cell r="M290">
            <v>2014</v>
          </cell>
          <cell r="N290" t="str">
            <v>Melanoma of the skin</v>
          </cell>
          <cell r="O290" t="str">
            <v>AllEth</v>
          </cell>
          <cell r="P290" t="str">
            <v>Male</v>
          </cell>
          <cell r="Q290">
            <v>237</v>
          </cell>
          <cell r="R290">
            <v>62.7</v>
          </cell>
        </row>
        <row r="291">
          <cell r="L291" t="str">
            <v>2014Melanoma of the skinMaleMaori</v>
          </cell>
          <cell r="M291">
            <v>2014</v>
          </cell>
          <cell r="N291" t="str">
            <v>Melanoma of the skin</v>
          </cell>
          <cell r="O291" t="str">
            <v>Maori</v>
          </cell>
          <cell r="P291" t="str">
            <v>Male</v>
          </cell>
          <cell r="Q291">
            <v>2</v>
          </cell>
          <cell r="R291">
            <v>66.7</v>
          </cell>
        </row>
        <row r="292">
          <cell r="L292" t="str">
            <v>2014Melanoma of the skinMaleNon-Maori</v>
          </cell>
          <cell r="M292">
            <v>2014</v>
          </cell>
          <cell r="N292" t="str">
            <v>Melanoma of the skin</v>
          </cell>
          <cell r="O292" t="str">
            <v>Non-Maori</v>
          </cell>
          <cell r="P292" t="str">
            <v>Male</v>
          </cell>
          <cell r="Q292">
            <v>235</v>
          </cell>
          <cell r="R292">
            <v>62.7</v>
          </cell>
        </row>
        <row r="293">
          <cell r="L293" t="str">
            <v>2014Motor vehicle accidentsMaleAllEth</v>
          </cell>
          <cell r="M293">
            <v>2014</v>
          </cell>
          <cell r="N293" t="str">
            <v>Motor vehicle accidents</v>
          </cell>
          <cell r="O293" t="str">
            <v>AllEth</v>
          </cell>
          <cell r="P293" t="str">
            <v>Male</v>
          </cell>
          <cell r="Q293">
            <v>207</v>
          </cell>
          <cell r="R293">
            <v>65.7</v>
          </cell>
        </row>
        <row r="294">
          <cell r="L294" t="str">
            <v>2014Motor vehicle accidentsMaleMaori</v>
          </cell>
          <cell r="M294">
            <v>2014</v>
          </cell>
          <cell r="N294" t="str">
            <v>Motor vehicle accidents</v>
          </cell>
          <cell r="O294" t="str">
            <v>Maori</v>
          </cell>
          <cell r="P294" t="str">
            <v>Male</v>
          </cell>
          <cell r="Q294">
            <v>47</v>
          </cell>
          <cell r="R294">
            <v>68.099999999999994</v>
          </cell>
        </row>
        <row r="295">
          <cell r="L295" t="str">
            <v>2014Motor vehicle accidentsMaleNon-Maori</v>
          </cell>
          <cell r="M295">
            <v>2014</v>
          </cell>
          <cell r="N295" t="str">
            <v>Motor vehicle accidents</v>
          </cell>
          <cell r="O295" t="str">
            <v>Non-Maori</v>
          </cell>
          <cell r="P295" t="str">
            <v>Male</v>
          </cell>
          <cell r="Q295">
            <v>160</v>
          </cell>
          <cell r="R295">
            <v>65</v>
          </cell>
        </row>
        <row r="296">
          <cell r="L296" t="str">
            <v>2014Other forms of heart diseaseMaleAllEth</v>
          </cell>
          <cell r="M296">
            <v>2014</v>
          </cell>
          <cell r="N296" t="str">
            <v>Other forms of heart disease</v>
          </cell>
          <cell r="O296" t="str">
            <v>AllEth</v>
          </cell>
          <cell r="P296" t="str">
            <v>Male</v>
          </cell>
          <cell r="Q296">
            <v>719</v>
          </cell>
          <cell r="R296">
            <v>48.6</v>
          </cell>
        </row>
        <row r="297">
          <cell r="L297" t="str">
            <v>2014Other forms of heart diseaseMaleMaori</v>
          </cell>
          <cell r="M297">
            <v>2014</v>
          </cell>
          <cell r="N297" t="str">
            <v>Other forms of heart disease</v>
          </cell>
          <cell r="O297" t="str">
            <v>Maori</v>
          </cell>
          <cell r="P297" t="str">
            <v>Male</v>
          </cell>
          <cell r="Q297">
            <v>109</v>
          </cell>
          <cell r="R297">
            <v>58.9</v>
          </cell>
        </row>
        <row r="298">
          <cell r="L298" t="str">
            <v>2014Other forms of heart diseaseMaleNon-Maori</v>
          </cell>
          <cell r="M298">
            <v>2014</v>
          </cell>
          <cell r="N298" t="str">
            <v>Other forms of heart disease</v>
          </cell>
          <cell r="O298" t="str">
            <v>Non-Maori</v>
          </cell>
          <cell r="P298" t="str">
            <v>Male</v>
          </cell>
          <cell r="Q298">
            <v>610</v>
          </cell>
          <cell r="R298">
            <v>47.1</v>
          </cell>
        </row>
        <row r="299">
          <cell r="L299" t="str">
            <v>2014Prostate cancerMaleAllEth</v>
          </cell>
          <cell r="M299">
            <v>2014</v>
          </cell>
          <cell r="N299" t="str">
            <v>Prostate cancer</v>
          </cell>
          <cell r="O299" t="str">
            <v>AllEth</v>
          </cell>
          <cell r="P299" t="str">
            <v>Male</v>
          </cell>
          <cell r="Q299">
            <v>651</v>
          </cell>
          <cell r="R299">
            <v>100</v>
          </cell>
        </row>
        <row r="300">
          <cell r="L300" t="str">
            <v>2014Prostate cancerMaleMaori</v>
          </cell>
          <cell r="M300">
            <v>2014</v>
          </cell>
          <cell r="N300" t="str">
            <v>Prostate cancer</v>
          </cell>
          <cell r="O300" t="str">
            <v>Maori</v>
          </cell>
          <cell r="P300" t="str">
            <v>Male</v>
          </cell>
          <cell r="Q300">
            <v>42</v>
          </cell>
          <cell r="R300">
            <v>100</v>
          </cell>
        </row>
        <row r="301">
          <cell r="L301" t="str">
            <v>2014Prostate cancerMaleNon-Maori</v>
          </cell>
          <cell r="M301">
            <v>2014</v>
          </cell>
          <cell r="N301" t="str">
            <v>Prostate cancer</v>
          </cell>
          <cell r="O301" t="str">
            <v>Non-Maori</v>
          </cell>
          <cell r="P301" t="str">
            <v>Male</v>
          </cell>
          <cell r="Q301">
            <v>609</v>
          </cell>
          <cell r="R301">
            <v>100</v>
          </cell>
        </row>
        <row r="302">
          <cell r="L302" t="str">
            <v>2010All cancerFemaleAllEth</v>
          </cell>
          <cell r="M302">
            <v>2010</v>
          </cell>
          <cell r="N302" t="str">
            <v>All cancer</v>
          </cell>
          <cell r="O302" t="str">
            <v>AllEth</v>
          </cell>
          <cell r="P302" t="str">
            <v>Female</v>
          </cell>
          <cell r="Q302">
            <v>4082</v>
          </cell>
          <cell r="R302">
            <v>47.5</v>
          </cell>
        </row>
        <row r="303">
          <cell r="L303" t="str">
            <v>2010All cancerFemaleMaori</v>
          </cell>
          <cell r="M303">
            <v>2010</v>
          </cell>
          <cell r="N303" t="str">
            <v>All cancer</v>
          </cell>
          <cell r="O303" t="str">
            <v>Maori</v>
          </cell>
          <cell r="P303" t="str">
            <v>Female</v>
          </cell>
          <cell r="Q303">
            <v>455</v>
          </cell>
          <cell r="R303">
            <v>51.9</v>
          </cell>
        </row>
        <row r="304">
          <cell r="L304" t="str">
            <v>2010All cancerFemaleNon-Maori</v>
          </cell>
          <cell r="M304">
            <v>2010</v>
          </cell>
          <cell r="N304" t="str">
            <v>All cancer</v>
          </cell>
          <cell r="O304" t="str">
            <v>Non-Maori</v>
          </cell>
          <cell r="P304" t="str">
            <v>Female</v>
          </cell>
          <cell r="Q304">
            <v>3627</v>
          </cell>
          <cell r="R304">
            <v>47</v>
          </cell>
        </row>
        <row r="305">
          <cell r="L305" t="str">
            <v>2010All deathsFemaleAllEth</v>
          </cell>
          <cell r="M305">
            <v>2010</v>
          </cell>
          <cell r="N305" t="str">
            <v>All deaths</v>
          </cell>
          <cell r="O305" t="str">
            <v>AllEth</v>
          </cell>
          <cell r="P305" t="str">
            <v>Female</v>
          </cell>
          <cell r="Q305">
            <v>14308</v>
          </cell>
          <cell r="R305">
            <v>49.9</v>
          </cell>
        </row>
        <row r="306">
          <cell r="L306" t="str">
            <v>2010All deathsFemaleMaori</v>
          </cell>
          <cell r="M306">
            <v>2010</v>
          </cell>
          <cell r="N306" t="str">
            <v>All deaths</v>
          </cell>
          <cell r="O306" t="str">
            <v>Maori</v>
          </cell>
          <cell r="P306" t="str">
            <v>Female</v>
          </cell>
          <cell r="Q306">
            <v>1347</v>
          </cell>
          <cell r="R306">
            <v>46.8</v>
          </cell>
        </row>
        <row r="307">
          <cell r="L307" t="str">
            <v>2010All deathsFemaleNon-Maori</v>
          </cell>
          <cell r="M307">
            <v>2010</v>
          </cell>
          <cell r="N307" t="str">
            <v>All deaths</v>
          </cell>
          <cell r="O307" t="str">
            <v>Non-Maori</v>
          </cell>
          <cell r="P307" t="str">
            <v>Female</v>
          </cell>
          <cell r="Q307">
            <v>12961</v>
          </cell>
          <cell r="R307">
            <v>50.3</v>
          </cell>
        </row>
        <row r="308">
          <cell r="L308" t="str">
            <v>2010AssaultFemaleAllEth</v>
          </cell>
          <cell r="M308">
            <v>2010</v>
          </cell>
          <cell r="N308" t="str">
            <v>Assault</v>
          </cell>
          <cell r="O308" t="str">
            <v>AllEth</v>
          </cell>
          <cell r="P308" t="str">
            <v>Female</v>
          </cell>
          <cell r="Q308">
            <v>24</v>
          </cell>
          <cell r="R308">
            <v>43.6</v>
          </cell>
        </row>
        <row r="309">
          <cell r="L309" t="str">
            <v>2010AssaultFemaleMaori</v>
          </cell>
          <cell r="M309">
            <v>2010</v>
          </cell>
          <cell r="N309" t="str">
            <v>Assault</v>
          </cell>
          <cell r="O309" t="str">
            <v>Maori</v>
          </cell>
          <cell r="P309" t="str">
            <v>Female</v>
          </cell>
          <cell r="Q309">
            <v>6</v>
          </cell>
          <cell r="R309">
            <v>30</v>
          </cell>
        </row>
        <row r="310">
          <cell r="L310" t="str">
            <v>2010AssaultFemaleNon-Maori</v>
          </cell>
          <cell r="M310">
            <v>2010</v>
          </cell>
          <cell r="N310" t="str">
            <v>Assault</v>
          </cell>
          <cell r="O310" t="str">
            <v>Non-Maori</v>
          </cell>
          <cell r="P310" t="str">
            <v>Female</v>
          </cell>
          <cell r="Q310">
            <v>18</v>
          </cell>
          <cell r="R310">
            <v>51.4</v>
          </cell>
        </row>
        <row r="311">
          <cell r="L311" t="str">
            <v>2010Cerebrovascular diseaseFemaleAllEth</v>
          </cell>
          <cell r="M311">
            <v>2010</v>
          </cell>
          <cell r="N311" t="str">
            <v>Cerebrovascular disease</v>
          </cell>
          <cell r="O311" t="str">
            <v>AllEth</v>
          </cell>
          <cell r="P311" t="str">
            <v>Female</v>
          </cell>
          <cell r="Q311">
            <v>1522</v>
          </cell>
          <cell r="R311">
            <v>61.7</v>
          </cell>
        </row>
        <row r="312">
          <cell r="L312" t="str">
            <v>2010Cerebrovascular diseaseFemaleMaori</v>
          </cell>
          <cell r="M312">
            <v>2010</v>
          </cell>
          <cell r="N312" t="str">
            <v>Cerebrovascular disease</v>
          </cell>
          <cell r="O312" t="str">
            <v>Maori</v>
          </cell>
          <cell r="P312" t="str">
            <v>Female</v>
          </cell>
          <cell r="Q312">
            <v>98</v>
          </cell>
          <cell r="R312">
            <v>62.8</v>
          </cell>
        </row>
        <row r="313">
          <cell r="L313" t="str">
            <v>2010Cerebrovascular diseaseFemaleNon-Maori</v>
          </cell>
          <cell r="M313">
            <v>2010</v>
          </cell>
          <cell r="N313" t="str">
            <v>Cerebrovascular disease</v>
          </cell>
          <cell r="O313" t="str">
            <v>Non-Maori</v>
          </cell>
          <cell r="P313" t="str">
            <v>Female</v>
          </cell>
          <cell r="Q313">
            <v>1424</v>
          </cell>
          <cell r="R313">
            <v>61.6</v>
          </cell>
        </row>
        <row r="314">
          <cell r="L314" t="str">
            <v>2010Cervical cancerFemaleAllEth</v>
          </cell>
          <cell r="M314">
            <v>2010</v>
          </cell>
          <cell r="N314" t="str">
            <v>Cervical cancer</v>
          </cell>
          <cell r="O314" t="str">
            <v>AllEth</v>
          </cell>
          <cell r="P314" t="str">
            <v>Female</v>
          </cell>
          <cell r="Q314">
            <v>52</v>
          </cell>
          <cell r="R314">
            <v>100</v>
          </cell>
        </row>
        <row r="315">
          <cell r="L315" t="str">
            <v>2010Cervical cancerFemaleMaori</v>
          </cell>
          <cell r="M315">
            <v>2010</v>
          </cell>
          <cell r="N315" t="str">
            <v>Cervical cancer</v>
          </cell>
          <cell r="O315" t="str">
            <v>Maori</v>
          </cell>
          <cell r="P315" t="str">
            <v>Female</v>
          </cell>
          <cell r="Q315">
            <v>8</v>
          </cell>
          <cell r="R315">
            <v>100</v>
          </cell>
        </row>
        <row r="316">
          <cell r="L316" t="str">
            <v>2010Cervical cancerFemaleNon-Maori</v>
          </cell>
          <cell r="M316">
            <v>2010</v>
          </cell>
          <cell r="N316" t="str">
            <v>Cervical cancer</v>
          </cell>
          <cell r="O316" t="str">
            <v>Non-Maori</v>
          </cell>
          <cell r="P316" t="str">
            <v>Female</v>
          </cell>
          <cell r="Q316">
            <v>44</v>
          </cell>
          <cell r="R316">
            <v>100</v>
          </cell>
        </row>
        <row r="317">
          <cell r="L317" t="str">
            <v>2010Chronic lower respiratory diseasesFemaleAllEth</v>
          </cell>
          <cell r="M317">
            <v>2010</v>
          </cell>
          <cell r="N317" t="str">
            <v>Chronic lower respiratory diseases</v>
          </cell>
          <cell r="O317" t="str">
            <v>AllEth</v>
          </cell>
          <cell r="P317" t="str">
            <v>Female</v>
          </cell>
          <cell r="Q317">
            <v>797</v>
          </cell>
          <cell r="R317">
            <v>48.1</v>
          </cell>
        </row>
        <row r="318">
          <cell r="L318" t="str">
            <v>2010Chronic lower respiratory diseasesFemaleMaori</v>
          </cell>
          <cell r="M318">
            <v>2010</v>
          </cell>
          <cell r="N318" t="str">
            <v>Chronic lower respiratory diseases</v>
          </cell>
          <cell r="O318" t="str">
            <v>Maori</v>
          </cell>
          <cell r="P318" t="str">
            <v>Female</v>
          </cell>
          <cell r="Q318">
            <v>112</v>
          </cell>
          <cell r="R318">
            <v>54.1</v>
          </cell>
        </row>
        <row r="319">
          <cell r="L319" t="str">
            <v>2010Chronic lower respiratory diseasesFemaleNon-Maori</v>
          </cell>
          <cell r="M319">
            <v>2010</v>
          </cell>
          <cell r="N319" t="str">
            <v>Chronic lower respiratory diseases</v>
          </cell>
          <cell r="O319" t="str">
            <v>Non-Maori</v>
          </cell>
          <cell r="P319" t="str">
            <v>Female</v>
          </cell>
          <cell r="Q319">
            <v>685</v>
          </cell>
          <cell r="R319">
            <v>47.3</v>
          </cell>
        </row>
        <row r="320">
          <cell r="L320" t="str">
            <v>2010Colon, rectum and rectosigmoid junction cancerFemaleAllEth</v>
          </cell>
          <cell r="M320">
            <v>2010</v>
          </cell>
          <cell r="N320" t="str">
            <v>Colon, rectum and rectosigmoid junction cancer</v>
          </cell>
          <cell r="O320" t="str">
            <v>AllEth</v>
          </cell>
          <cell r="P320" t="str">
            <v>Female</v>
          </cell>
          <cell r="Q320">
            <v>577</v>
          </cell>
          <cell r="R320">
            <v>48.5</v>
          </cell>
        </row>
        <row r="321">
          <cell r="L321" t="str">
            <v>2010Colon, rectum and rectosigmoid junction cancerFemaleMaori</v>
          </cell>
          <cell r="M321">
            <v>2010</v>
          </cell>
          <cell r="N321" t="str">
            <v>Colon, rectum and rectosigmoid junction cancer</v>
          </cell>
          <cell r="O321" t="str">
            <v>Maori</v>
          </cell>
          <cell r="P321" t="str">
            <v>Female</v>
          </cell>
          <cell r="Q321">
            <v>24</v>
          </cell>
          <cell r="R321">
            <v>42.1</v>
          </cell>
        </row>
        <row r="322">
          <cell r="L322" t="str">
            <v>2010Colon, rectum and rectosigmoid junction cancerFemaleNon-Maori</v>
          </cell>
          <cell r="M322">
            <v>2010</v>
          </cell>
          <cell r="N322" t="str">
            <v>Colon, rectum and rectosigmoid junction cancer</v>
          </cell>
          <cell r="O322" t="str">
            <v>Non-Maori</v>
          </cell>
          <cell r="P322" t="str">
            <v>Female</v>
          </cell>
          <cell r="Q322">
            <v>553</v>
          </cell>
          <cell r="R322">
            <v>48.8</v>
          </cell>
        </row>
        <row r="323">
          <cell r="L323" t="str">
            <v>2010Diabetes mellitusFemaleAllEth</v>
          </cell>
          <cell r="M323">
            <v>2010</v>
          </cell>
          <cell r="N323" t="str">
            <v>Diabetes mellitus</v>
          </cell>
          <cell r="O323" t="str">
            <v>AllEth</v>
          </cell>
          <cell r="P323" t="str">
            <v>Female</v>
          </cell>
          <cell r="Q323">
            <v>377</v>
          </cell>
          <cell r="R323">
            <v>49.1</v>
          </cell>
        </row>
        <row r="324">
          <cell r="L324" t="str">
            <v>2010Diabetes mellitusFemaleMaori</v>
          </cell>
          <cell r="M324">
            <v>2010</v>
          </cell>
          <cell r="N324" t="str">
            <v>Diabetes mellitus</v>
          </cell>
          <cell r="O324" t="str">
            <v>Maori</v>
          </cell>
          <cell r="P324" t="str">
            <v>Female</v>
          </cell>
          <cell r="Q324">
            <v>88</v>
          </cell>
          <cell r="R324">
            <v>51.8</v>
          </cell>
        </row>
        <row r="325">
          <cell r="L325" t="str">
            <v>2010Diabetes mellitusFemaleNon-Maori</v>
          </cell>
          <cell r="M325">
            <v>2010</v>
          </cell>
          <cell r="N325" t="str">
            <v>Diabetes mellitus</v>
          </cell>
          <cell r="O325" t="str">
            <v>Non-Maori</v>
          </cell>
          <cell r="P325" t="str">
            <v>Female</v>
          </cell>
          <cell r="Q325">
            <v>289</v>
          </cell>
          <cell r="R325">
            <v>48.3</v>
          </cell>
        </row>
        <row r="326">
          <cell r="L326" t="str">
            <v>2010Diseases of the circulatory systemFemaleAllEth</v>
          </cell>
          <cell r="M326">
            <v>2010</v>
          </cell>
          <cell r="N326" t="str">
            <v>Diseases of the circulatory system</v>
          </cell>
          <cell r="O326" t="str">
            <v>AllEth</v>
          </cell>
          <cell r="P326" t="str">
            <v>Female</v>
          </cell>
          <cell r="Q326">
            <v>5299</v>
          </cell>
          <cell r="R326">
            <v>52.1</v>
          </cell>
        </row>
        <row r="327">
          <cell r="L327" t="str">
            <v>2010Diseases of the circulatory systemFemaleMaori</v>
          </cell>
          <cell r="M327">
            <v>2010</v>
          </cell>
          <cell r="N327" t="str">
            <v>Diseases of the circulatory system</v>
          </cell>
          <cell r="O327" t="str">
            <v>Maori</v>
          </cell>
          <cell r="P327" t="str">
            <v>Female</v>
          </cell>
          <cell r="Q327">
            <v>392</v>
          </cell>
          <cell r="R327">
            <v>46.4</v>
          </cell>
        </row>
        <row r="328">
          <cell r="L328" t="str">
            <v>2010Diseases of the circulatory systemFemaleNon-Maori</v>
          </cell>
          <cell r="M328">
            <v>2010</v>
          </cell>
          <cell r="N328" t="str">
            <v>Diseases of the circulatory system</v>
          </cell>
          <cell r="O328" t="str">
            <v>Non-Maori</v>
          </cell>
          <cell r="P328" t="str">
            <v>Female</v>
          </cell>
          <cell r="Q328">
            <v>4907</v>
          </cell>
          <cell r="R328">
            <v>52.6</v>
          </cell>
        </row>
        <row r="329">
          <cell r="L329" t="str">
            <v>2010Diseases of the respiratory systemFemaleAllEth</v>
          </cell>
          <cell r="M329">
            <v>2010</v>
          </cell>
          <cell r="N329" t="str">
            <v>Diseases of the respiratory system</v>
          </cell>
          <cell r="O329" t="str">
            <v>AllEth</v>
          </cell>
          <cell r="P329" t="str">
            <v>Female</v>
          </cell>
          <cell r="Q329">
            <v>1214</v>
          </cell>
          <cell r="R329">
            <v>49.4</v>
          </cell>
        </row>
        <row r="330">
          <cell r="L330" t="str">
            <v>2010Diseases of the respiratory systemFemaleMaori</v>
          </cell>
          <cell r="M330">
            <v>2010</v>
          </cell>
          <cell r="N330" t="str">
            <v>Diseases of the respiratory system</v>
          </cell>
          <cell r="O330" t="str">
            <v>Maori</v>
          </cell>
          <cell r="P330" t="str">
            <v>Female</v>
          </cell>
          <cell r="Q330">
            <v>126</v>
          </cell>
          <cell r="R330">
            <v>51.4</v>
          </cell>
        </row>
        <row r="331">
          <cell r="L331" t="str">
            <v>2010Diseases of the respiratory systemFemaleNon-Maori</v>
          </cell>
          <cell r="M331">
            <v>2010</v>
          </cell>
          <cell r="N331" t="str">
            <v>Diseases of the respiratory system</v>
          </cell>
          <cell r="O331" t="str">
            <v>Non-Maori</v>
          </cell>
          <cell r="P331" t="str">
            <v>Female</v>
          </cell>
          <cell r="Q331">
            <v>1088</v>
          </cell>
          <cell r="R331">
            <v>49.2</v>
          </cell>
        </row>
        <row r="332">
          <cell r="L332" t="str">
            <v>2010External causes of morbidity and mortalityFemaleAllEth</v>
          </cell>
          <cell r="M332">
            <v>2010</v>
          </cell>
          <cell r="N332" t="str">
            <v>External causes of morbidity and mortality</v>
          </cell>
          <cell r="O332" t="str">
            <v>AllEth</v>
          </cell>
          <cell r="P332" t="str">
            <v>Female</v>
          </cell>
          <cell r="Q332">
            <v>732</v>
          </cell>
          <cell r="R332">
            <v>37.5</v>
          </cell>
        </row>
        <row r="333">
          <cell r="L333" t="str">
            <v>2010External causes of morbidity and mortalityFemaleMaori</v>
          </cell>
          <cell r="M333">
            <v>2010</v>
          </cell>
          <cell r="N333" t="str">
            <v>External causes of morbidity and mortality</v>
          </cell>
          <cell r="O333" t="str">
            <v>Maori</v>
          </cell>
          <cell r="P333" t="str">
            <v>Female</v>
          </cell>
          <cell r="Q333">
            <v>110</v>
          </cell>
          <cell r="R333">
            <v>29.6</v>
          </cell>
        </row>
        <row r="334">
          <cell r="L334" t="str">
            <v>2010External causes of morbidity and mortalityFemaleNon-Maori</v>
          </cell>
          <cell r="M334">
            <v>2010</v>
          </cell>
          <cell r="N334" t="str">
            <v>External causes of morbidity and mortality</v>
          </cell>
          <cell r="O334" t="str">
            <v>Non-Maori</v>
          </cell>
          <cell r="P334" t="str">
            <v>Female</v>
          </cell>
          <cell r="Q334">
            <v>622</v>
          </cell>
          <cell r="R334">
            <v>39.299999999999997</v>
          </cell>
        </row>
        <row r="335">
          <cell r="L335" t="str">
            <v>2010Female breast cancerFemaleAllEth</v>
          </cell>
          <cell r="M335">
            <v>2010</v>
          </cell>
          <cell r="N335" t="str">
            <v>Female breast cancer</v>
          </cell>
          <cell r="O335" t="str">
            <v>AllEth</v>
          </cell>
          <cell r="P335" t="str">
            <v>Female</v>
          </cell>
          <cell r="Q335">
            <v>641</v>
          </cell>
          <cell r="R335">
            <v>100</v>
          </cell>
        </row>
        <row r="336">
          <cell r="L336" t="str">
            <v>2010Female breast cancerFemaleMaori</v>
          </cell>
          <cell r="M336">
            <v>2010</v>
          </cell>
          <cell r="N336" t="str">
            <v>Female breast cancer</v>
          </cell>
          <cell r="O336" t="str">
            <v>Maori</v>
          </cell>
          <cell r="P336" t="str">
            <v>Female</v>
          </cell>
          <cell r="Q336">
            <v>84</v>
          </cell>
          <cell r="R336">
            <v>100</v>
          </cell>
        </row>
        <row r="337">
          <cell r="L337" t="str">
            <v>2010Female breast cancerFemaleNon-Maori</v>
          </cell>
          <cell r="M337">
            <v>2010</v>
          </cell>
          <cell r="N337" t="str">
            <v>Female breast cancer</v>
          </cell>
          <cell r="O337" t="str">
            <v>Non-Maori</v>
          </cell>
          <cell r="P337" t="str">
            <v>Female</v>
          </cell>
          <cell r="Q337">
            <v>557</v>
          </cell>
          <cell r="R337">
            <v>100</v>
          </cell>
        </row>
        <row r="338">
          <cell r="L338" t="str">
            <v>2010Influenza and pneumoniaFemaleAllEth</v>
          </cell>
          <cell r="M338">
            <v>2010</v>
          </cell>
          <cell r="N338" t="str">
            <v>Influenza and pneumonia</v>
          </cell>
          <cell r="O338" t="str">
            <v>AllEth</v>
          </cell>
          <cell r="P338" t="str">
            <v>Female</v>
          </cell>
          <cell r="Q338">
            <v>271</v>
          </cell>
          <cell r="R338">
            <v>56.7</v>
          </cell>
        </row>
        <row r="339">
          <cell r="L339" t="str">
            <v>2010Influenza and pneumoniaFemaleMaori</v>
          </cell>
          <cell r="M339">
            <v>2010</v>
          </cell>
          <cell r="N339" t="str">
            <v>Influenza and pneumonia</v>
          </cell>
          <cell r="O339" t="str">
            <v>Maori</v>
          </cell>
          <cell r="P339" t="str">
            <v>Female</v>
          </cell>
          <cell r="Q339">
            <v>8</v>
          </cell>
          <cell r="R339">
            <v>29.6</v>
          </cell>
        </row>
        <row r="340">
          <cell r="L340" t="str">
            <v>2010Influenza and pneumoniaFemaleNon-Maori</v>
          </cell>
          <cell r="M340">
            <v>2010</v>
          </cell>
          <cell r="N340" t="str">
            <v>Influenza and pneumonia</v>
          </cell>
          <cell r="O340" t="str">
            <v>Non-Maori</v>
          </cell>
          <cell r="P340" t="str">
            <v>Female</v>
          </cell>
          <cell r="Q340">
            <v>263</v>
          </cell>
          <cell r="R340">
            <v>58.3</v>
          </cell>
        </row>
        <row r="341">
          <cell r="L341" t="str">
            <v>2010Intentional self-harmFemaleAllEth</v>
          </cell>
          <cell r="M341">
            <v>2010</v>
          </cell>
          <cell r="N341" t="str">
            <v>Intentional self-harm</v>
          </cell>
          <cell r="O341" t="str">
            <v>AllEth</v>
          </cell>
          <cell r="P341" t="str">
            <v>Female</v>
          </cell>
          <cell r="Q341">
            <v>147</v>
          </cell>
          <cell r="R341">
            <v>27.5</v>
          </cell>
        </row>
        <row r="342">
          <cell r="L342" t="str">
            <v>2010Intentional self-harmFemaleMaori</v>
          </cell>
          <cell r="M342">
            <v>2010</v>
          </cell>
          <cell r="N342" t="str">
            <v>Intentional self-harm</v>
          </cell>
          <cell r="O342" t="str">
            <v>Maori</v>
          </cell>
          <cell r="P342" t="str">
            <v>Female</v>
          </cell>
          <cell r="Q342">
            <v>30</v>
          </cell>
          <cell r="R342">
            <v>29.4</v>
          </cell>
        </row>
        <row r="343">
          <cell r="L343" t="str">
            <v>2010Intentional self-harmFemaleNon-Maori</v>
          </cell>
          <cell r="M343">
            <v>2010</v>
          </cell>
          <cell r="N343" t="str">
            <v>Intentional self-harm</v>
          </cell>
          <cell r="O343" t="str">
            <v>Non-Maori</v>
          </cell>
          <cell r="P343" t="str">
            <v>Female</v>
          </cell>
          <cell r="Q343">
            <v>117</v>
          </cell>
          <cell r="R343">
            <v>27.1</v>
          </cell>
        </row>
        <row r="344">
          <cell r="L344" t="str">
            <v>2010Ischaemic heart diseaseFemaleAllEth</v>
          </cell>
          <cell r="M344">
            <v>2010</v>
          </cell>
          <cell r="N344" t="str">
            <v>Ischaemic heart disease</v>
          </cell>
          <cell r="O344" t="str">
            <v>AllEth</v>
          </cell>
          <cell r="P344" t="str">
            <v>Female</v>
          </cell>
          <cell r="Q344">
            <v>2490</v>
          </cell>
          <cell r="R344">
            <v>46.2</v>
          </cell>
        </row>
        <row r="345">
          <cell r="L345" t="str">
            <v>2010Ischaemic heart diseaseFemaleMaori</v>
          </cell>
          <cell r="M345">
            <v>2010</v>
          </cell>
          <cell r="N345" t="str">
            <v>Ischaemic heart disease</v>
          </cell>
          <cell r="O345" t="str">
            <v>Maori</v>
          </cell>
          <cell r="P345" t="str">
            <v>Female</v>
          </cell>
          <cell r="Q345">
            <v>182</v>
          </cell>
          <cell r="R345">
            <v>41.1</v>
          </cell>
        </row>
        <row r="346">
          <cell r="L346" t="str">
            <v>2010Ischaemic heart diseaseFemaleNon-Maori</v>
          </cell>
          <cell r="M346">
            <v>2010</v>
          </cell>
          <cell r="N346" t="str">
            <v>Ischaemic heart disease</v>
          </cell>
          <cell r="O346" t="str">
            <v>Non-Maori</v>
          </cell>
          <cell r="P346" t="str">
            <v>Female</v>
          </cell>
          <cell r="Q346">
            <v>2308</v>
          </cell>
          <cell r="R346">
            <v>46.6</v>
          </cell>
        </row>
        <row r="347">
          <cell r="L347" t="str">
            <v>2010Lung cancerFemaleAllEth</v>
          </cell>
          <cell r="M347">
            <v>2010</v>
          </cell>
          <cell r="N347" t="str">
            <v>Lung cancer</v>
          </cell>
          <cell r="O347" t="str">
            <v>AllEth</v>
          </cell>
          <cell r="P347" t="str">
            <v>Female</v>
          </cell>
          <cell r="Q347">
            <v>757</v>
          </cell>
          <cell r="R347">
            <v>45.9</v>
          </cell>
        </row>
        <row r="348">
          <cell r="L348" t="str">
            <v>2010Lung cancerFemaleMaori</v>
          </cell>
          <cell r="M348">
            <v>2010</v>
          </cell>
          <cell r="N348" t="str">
            <v>Lung cancer</v>
          </cell>
          <cell r="O348" t="str">
            <v>Maori</v>
          </cell>
          <cell r="P348" t="str">
            <v>Female</v>
          </cell>
          <cell r="Q348">
            <v>169</v>
          </cell>
          <cell r="R348">
            <v>56.5</v>
          </cell>
        </row>
        <row r="349">
          <cell r="L349" t="str">
            <v>2010Lung cancerFemaleNon-Maori</v>
          </cell>
          <cell r="M349">
            <v>2010</v>
          </cell>
          <cell r="N349" t="str">
            <v>Lung cancer</v>
          </cell>
          <cell r="O349" t="str">
            <v>Non-Maori</v>
          </cell>
          <cell r="P349" t="str">
            <v>Female</v>
          </cell>
          <cell r="Q349">
            <v>588</v>
          </cell>
          <cell r="R349">
            <v>43.5</v>
          </cell>
        </row>
        <row r="350">
          <cell r="L350" t="str">
            <v>2010Melanoma of the skinFemaleAllEth</v>
          </cell>
          <cell r="M350">
            <v>2010</v>
          </cell>
          <cell r="N350" t="str">
            <v>Melanoma of the skin</v>
          </cell>
          <cell r="O350" t="str">
            <v>AllEth</v>
          </cell>
          <cell r="P350" t="str">
            <v>Female</v>
          </cell>
          <cell r="Q350">
            <v>125</v>
          </cell>
          <cell r="R350">
            <v>38.6</v>
          </cell>
        </row>
        <row r="351">
          <cell r="L351" t="str">
            <v>2010Melanoma of the skinFemaleMaori</v>
          </cell>
          <cell r="M351">
            <v>2010</v>
          </cell>
          <cell r="N351" t="str">
            <v>Melanoma of the skin</v>
          </cell>
          <cell r="O351" t="str">
            <v>Maori</v>
          </cell>
          <cell r="P351" t="str">
            <v>Female</v>
          </cell>
          <cell r="Q351">
            <v>3</v>
          </cell>
          <cell r="R351">
            <v>50</v>
          </cell>
        </row>
        <row r="352">
          <cell r="L352" t="str">
            <v>2010Melanoma of the skinFemaleNon-Maori</v>
          </cell>
          <cell r="M352">
            <v>2010</v>
          </cell>
          <cell r="N352" t="str">
            <v>Melanoma of the skin</v>
          </cell>
          <cell r="O352" t="str">
            <v>Non-Maori</v>
          </cell>
          <cell r="P352" t="str">
            <v>Female</v>
          </cell>
          <cell r="Q352">
            <v>122</v>
          </cell>
          <cell r="R352">
            <v>38.4</v>
          </cell>
        </row>
        <row r="353">
          <cell r="L353" t="str">
            <v>2010Motor vehicle accidentsFemaleAllEth</v>
          </cell>
          <cell r="M353">
            <v>2010</v>
          </cell>
          <cell r="N353" t="str">
            <v>Motor vehicle accidents</v>
          </cell>
          <cell r="O353" t="str">
            <v>AllEth</v>
          </cell>
          <cell r="P353" t="str">
            <v>Female</v>
          </cell>
          <cell r="Q353">
            <v>121</v>
          </cell>
          <cell r="R353">
            <v>29.2</v>
          </cell>
        </row>
        <row r="354">
          <cell r="L354" t="str">
            <v>2010Motor vehicle accidentsFemaleMaori</v>
          </cell>
          <cell r="M354">
            <v>2010</v>
          </cell>
          <cell r="N354" t="str">
            <v>Motor vehicle accidents</v>
          </cell>
          <cell r="O354" t="str">
            <v>Maori</v>
          </cell>
          <cell r="P354" t="str">
            <v>Female</v>
          </cell>
          <cell r="Q354">
            <v>34</v>
          </cell>
          <cell r="R354">
            <v>27.9</v>
          </cell>
        </row>
        <row r="355">
          <cell r="L355" t="str">
            <v>2010Motor vehicle accidentsFemaleNon-Maori</v>
          </cell>
          <cell r="M355">
            <v>2010</v>
          </cell>
          <cell r="N355" t="str">
            <v>Motor vehicle accidents</v>
          </cell>
          <cell r="O355" t="str">
            <v>Non-Maori</v>
          </cell>
          <cell r="P355" t="str">
            <v>Female</v>
          </cell>
          <cell r="Q355">
            <v>87</v>
          </cell>
          <cell r="R355">
            <v>29.8</v>
          </cell>
        </row>
        <row r="356">
          <cell r="L356" t="str">
            <v>2010Other forms of heart diseaseFemaleAllEth</v>
          </cell>
          <cell r="M356">
            <v>2010</v>
          </cell>
          <cell r="N356" t="str">
            <v>Other forms of heart disease</v>
          </cell>
          <cell r="O356" t="str">
            <v>AllEth</v>
          </cell>
          <cell r="P356" t="str">
            <v>Female</v>
          </cell>
          <cell r="Q356">
            <v>724</v>
          </cell>
          <cell r="R356">
            <v>55.5</v>
          </cell>
        </row>
        <row r="357">
          <cell r="L357" t="str">
            <v>2010Other forms of heart diseaseFemaleMaori</v>
          </cell>
          <cell r="M357">
            <v>2010</v>
          </cell>
          <cell r="N357" t="str">
            <v>Other forms of heart disease</v>
          </cell>
          <cell r="O357" t="str">
            <v>Maori</v>
          </cell>
          <cell r="P357" t="str">
            <v>Female</v>
          </cell>
          <cell r="Q357">
            <v>58</v>
          </cell>
          <cell r="R357">
            <v>43.6</v>
          </cell>
        </row>
        <row r="358">
          <cell r="L358" t="str">
            <v>2010Other forms of heart diseaseFemaleNon-Maori</v>
          </cell>
          <cell r="M358">
            <v>2010</v>
          </cell>
          <cell r="N358" t="str">
            <v>Other forms of heart disease</v>
          </cell>
          <cell r="O358" t="str">
            <v>Non-Maori</v>
          </cell>
          <cell r="P358" t="str">
            <v>Female</v>
          </cell>
          <cell r="Q358">
            <v>666</v>
          </cell>
          <cell r="R358">
            <v>56.9</v>
          </cell>
        </row>
        <row r="359">
          <cell r="L359" t="str">
            <v>2010Prostate cancerFemaleAllEth</v>
          </cell>
          <cell r="M359">
            <v>2010</v>
          </cell>
          <cell r="N359" t="str">
            <v>Prostate cancer</v>
          </cell>
          <cell r="O359" t="str">
            <v>AllEth</v>
          </cell>
          <cell r="P359" t="str">
            <v>Female</v>
          </cell>
        </row>
        <row r="360">
          <cell r="L360" t="str">
            <v>2010Prostate cancerFemaleMaori</v>
          </cell>
          <cell r="M360">
            <v>2010</v>
          </cell>
          <cell r="N360" t="str">
            <v>Prostate cancer</v>
          </cell>
          <cell r="O360" t="str">
            <v>Maori</v>
          </cell>
          <cell r="P360" t="str">
            <v>Female</v>
          </cell>
        </row>
        <row r="361">
          <cell r="L361" t="str">
            <v>2010Prostate cancerFemaleNon-Maori</v>
          </cell>
          <cell r="M361">
            <v>2010</v>
          </cell>
          <cell r="N361" t="str">
            <v>Prostate cancer</v>
          </cell>
          <cell r="O361" t="str">
            <v>Non-Maori</v>
          </cell>
          <cell r="P361" t="str">
            <v>Female</v>
          </cell>
        </row>
        <row r="362">
          <cell r="L362" t="str">
            <v>2011All cancerFemaleAllEth</v>
          </cell>
          <cell r="M362">
            <v>2011</v>
          </cell>
          <cell r="N362" t="str">
            <v>All cancer</v>
          </cell>
          <cell r="O362" t="str">
            <v>AllEth</v>
          </cell>
          <cell r="P362" t="str">
            <v>Female</v>
          </cell>
          <cell r="Q362">
            <v>4241</v>
          </cell>
          <cell r="R362">
            <v>47.7</v>
          </cell>
        </row>
        <row r="363">
          <cell r="L363" t="str">
            <v>2011All cancerFemaleMaori</v>
          </cell>
          <cell r="M363">
            <v>2011</v>
          </cell>
          <cell r="N363" t="str">
            <v>All cancer</v>
          </cell>
          <cell r="O363" t="str">
            <v>Maori</v>
          </cell>
          <cell r="P363" t="str">
            <v>Female</v>
          </cell>
          <cell r="Q363">
            <v>511</v>
          </cell>
          <cell r="R363">
            <v>54.4</v>
          </cell>
        </row>
        <row r="364">
          <cell r="L364" t="str">
            <v>2011All cancerFemaleNon-Maori</v>
          </cell>
          <cell r="M364">
            <v>2011</v>
          </cell>
          <cell r="N364" t="str">
            <v>All cancer</v>
          </cell>
          <cell r="O364" t="str">
            <v>Non-Maori</v>
          </cell>
          <cell r="P364" t="str">
            <v>Female</v>
          </cell>
          <cell r="Q364">
            <v>3730</v>
          </cell>
          <cell r="R364">
            <v>46.9</v>
          </cell>
        </row>
        <row r="365">
          <cell r="L365" t="str">
            <v>2011All deathsFemaleAllEth</v>
          </cell>
          <cell r="M365">
            <v>2011</v>
          </cell>
          <cell r="N365" t="str">
            <v>All deaths</v>
          </cell>
          <cell r="O365" t="str">
            <v>AllEth</v>
          </cell>
          <cell r="P365" t="str">
            <v>Female</v>
          </cell>
          <cell r="Q365">
            <v>15348</v>
          </cell>
          <cell r="R365">
            <v>50.7</v>
          </cell>
        </row>
        <row r="366">
          <cell r="L366" t="str">
            <v>2011All deathsFemaleMaori</v>
          </cell>
          <cell r="M366">
            <v>2011</v>
          </cell>
          <cell r="N366" t="str">
            <v>All deaths</v>
          </cell>
          <cell r="O366" t="str">
            <v>Maori</v>
          </cell>
          <cell r="P366" t="str">
            <v>Female</v>
          </cell>
          <cell r="Q366">
            <v>1459</v>
          </cell>
          <cell r="R366">
            <v>48.2</v>
          </cell>
        </row>
        <row r="367">
          <cell r="L367" t="str">
            <v>2011All deathsFemaleNon-Maori</v>
          </cell>
          <cell r="M367">
            <v>2011</v>
          </cell>
          <cell r="N367" t="str">
            <v>All deaths</v>
          </cell>
          <cell r="O367" t="str">
            <v>Non-Maori</v>
          </cell>
          <cell r="P367" t="str">
            <v>Female</v>
          </cell>
          <cell r="Q367">
            <v>13889</v>
          </cell>
          <cell r="R367">
            <v>50.9</v>
          </cell>
        </row>
        <row r="368">
          <cell r="L368" t="str">
            <v>2011AssaultFemaleAllEth</v>
          </cell>
          <cell r="M368">
            <v>2011</v>
          </cell>
          <cell r="N368" t="str">
            <v>Assault</v>
          </cell>
          <cell r="O368" t="str">
            <v>AllEth</v>
          </cell>
          <cell r="P368" t="str">
            <v>Female</v>
          </cell>
          <cell r="Q368">
            <v>18</v>
          </cell>
          <cell r="R368">
            <v>33.299999999999997</v>
          </cell>
        </row>
        <row r="369">
          <cell r="L369" t="str">
            <v>2011AssaultFemaleMaori</v>
          </cell>
          <cell r="M369">
            <v>2011</v>
          </cell>
          <cell r="N369" t="str">
            <v>Assault</v>
          </cell>
          <cell r="O369" t="str">
            <v>Maori</v>
          </cell>
          <cell r="P369" t="str">
            <v>Female</v>
          </cell>
          <cell r="Q369">
            <v>5</v>
          </cell>
          <cell r="R369">
            <v>38.5</v>
          </cell>
        </row>
        <row r="370">
          <cell r="L370" t="str">
            <v>2011AssaultFemaleNon-Maori</v>
          </cell>
          <cell r="M370">
            <v>2011</v>
          </cell>
          <cell r="N370" t="str">
            <v>Assault</v>
          </cell>
          <cell r="O370" t="str">
            <v>Non-Maori</v>
          </cell>
          <cell r="P370" t="str">
            <v>Female</v>
          </cell>
          <cell r="Q370">
            <v>13</v>
          </cell>
          <cell r="R370">
            <v>31.7</v>
          </cell>
        </row>
        <row r="371">
          <cell r="L371" t="str">
            <v>2011Cerebrovascular diseaseFemaleAllEth</v>
          </cell>
          <cell r="M371">
            <v>2011</v>
          </cell>
          <cell r="N371" t="str">
            <v>Cerebrovascular disease</v>
          </cell>
          <cell r="O371" t="str">
            <v>AllEth</v>
          </cell>
          <cell r="P371" t="str">
            <v>Female</v>
          </cell>
          <cell r="Q371">
            <v>1653</v>
          </cell>
          <cell r="R371">
            <v>62</v>
          </cell>
        </row>
        <row r="372">
          <cell r="L372" t="str">
            <v>2011Cerebrovascular diseaseFemaleMaori</v>
          </cell>
          <cell r="M372">
            <v>2011</v>
          </cell>
          <cell r="N372" t="str">
            <v>Cerebrovascular disease</v>
          </cell>
          <cell r="O372" t="str">
            <v>Maori</v>
          </cell>
          <cell r="P372" t="str">
            <v>Female</v>
          </cell>
          <cell r="Q372">
            <v>88</v>
          </cell>
          <cell r="R372">
            <v>59.9</v>
          </cell>
        </row>
        <row r="373">
          <cell r="L373" t="str">
            <v>2011Cerebrovascular diseaseFemaleNon-Maori</v>
          </cell>
          <cell r="M373">
            <v>2011</v>
          </cell>
          <cell r="N373" t="str">
            <v>Cerebrovascular disease</v>
          </cell>
          <cell r="O373" t="str">
            <v>Non-Maori</v>
          </cell>
          <cell r="P373" t="str">
            <v>Female</v>
          </cell>
          <cell r="Q373">
            <v>1565</v>
          </cell>
          <cell r="R373">
            <v>62.2</v>
          </cell>
        </row>
        <row r="374">
          <cell r="L374" t="str">
            <v>2011Cervical cancerFemaleAllEth</v>
          </cell>
          <cell r="M374">
            <v>2011</v>
          </cell>
          <cell r="N374" t="str">
            <v>Cervical cancer</v>
          </cell>
          <cell r="O374" t="str">
            <v>AllEth</v>
          </cell>
          <cell r="P374" t="str">
            <v>Female</v>
          </cell>
          <cell r="Q374">
            <v>53</v>
          </cell>
          <cell r="R374">
            <v>100</v>
          </cell>
        </row>
        <row r="375">
          <cell r="L375" t="str">
            <v>2011Cervical cancerFemaleMaori</v>
          </cell>
          <cell r="M375">
            <v>2011</v>
          </cell>
          <cell r="N375" t="str">
            <v>Cervical cancer</v>
          </cell>
          <cell r="O375" t="str">
            <v>Maori</v>
          </cell>
          <cell r="P375" t="str">
            <v>Female</v>
          </cell>
          <cell r="Q375">
            <v>14</v>
          </cell>
          <cell r="R375">
            <v>100</v>
          </cell>
        </row>
        <row r="376">
          <cell r="L376" t="str">
            <v>2011Cervical cancerFemaleNon-Maori</v>
          </cell>
          <cell r="M376">
            <v>2011</v>
          </cell>
          <cell r="N376" t="str">
            <v>Cervical cancer</v>
          </cell>
          <cell r="O376" t="str">
            <v>Non-Maori</v>
          </cell>
          <cell r="P376" t="str">
            <v>Female</v>
          </cell>
          <cell r="Q376">
            <v>39</v>
          </cell>
          <cell r="R376">
            <v>100</v>
          </cell>
        </row>
        <row r="377">
          <cell r="L377" t="str">
            <v>2011Chronic lower respiratory diseasesFemaleAllEth</v>
          </cell>
          <cell r="M377">
            <v>2011</v>
          </cell>
          <cell r="N377" t="str">
            <v>Chronic lower respiratory diseases</v>
          </cell>
          <cell r="O377" t="str">
            <v>AllEth</v>
          </cell>
          <cell r="P377" t="str">
            <v>Female</v>
          </cell>
          <cell r="Q377">
            <v>875</v>
          </cell>
          <cell r="R377">
            <v>49.5</v>
          </cell>
        </row>
        <row r="378">
          <cell r="L378" t="str">
            <v>2011Chronic lower respiratory diseasesFemaleMaori</v>
          </cell>
          <cell r="M378">
            <v>2011</v>
          </cell>
          <cell r="N378" t="str">
            <v>Chronic lower respiratory diseases</v>
          </cell>
          <cell r="O378" t="str">
            <v>Maori</v>
          </cell>
          <cell r="P378" t="str">
            <v>Female</v>
          </cell>
          <cell r="Q378">
            <v>131</v>
          </cell>
          <cell r="R378">
            <v>58.5</v>
          </cell>
        </row>
        <row r="379">
          <cell r="L379" t="str">
            <v>2011Chronic lower respiratory diseasesFemaleNon-Maori</v>
          </cell>
          <cell r="M379">
            <v>2011</v>
          </cell>
          <cell r="N379" t="str">
            <v>Chronic lower respiratory diseases</v>
          </cell>
          <cell r="O379" t="str">
            <v>Non-Maori</v>
          </cell>
          <cell r="P379" t="str">
            <v>Female</v>
          </cell>
          <cell r="Q379">
            <v>744</v>
          </cell>
          <cell r="R379">
            <v>48.2</v>
          </cell>
        </row>
        <row r="380">
          <cell r="L380" t="str">
            <v>2011Colon, rectum and rectosigmoid junction cancerFemaleAllEth</v>
          </cell>
          <cell r="M380">
            <v>2011</v>
          </cell>
          <cell r="N380" t="str">
            <v>Colon, rectum and rectosigmoid junction cancer</v>
          </cell>
          <cell r="O380" t="str">
            <v>AllEth</v>
          </cell>
          <cell r="P380" t="str">
            <v>Female</v>
          </cell>
          <cell r="Q380">
            <v>580</v>
          </cell>
          <cell r="R380">
            <v>49.5</v>
          </cell>
        </row>
        <row r="381">
          <cell r="L381" t="str">
            <v>2011Colon, rectum and rectosigmoid junction cancerFemaleMaori</v>
          </cell>
          <cell r="M381">
            <v>2011</v>
          </cell>
          <cell r="N381" t="str">
            <v>Colon, rectum and rectosigmoid junction cancer</v>
          </cell>
          <cell r="O381" t="str">
            <v>Maori</v>
          </cell>
          <cell r="P381" t="str">
            <v>Female</v>
          </cell>
          <cell r="Q381">
            <v>32</v>
          </cell>
          <cell r="R381">
            <v>42.1</v>
          </cell>
        </row>
        <row r="382">
          <cell r="L382" t="str">
            <v>2011Colon, rectum and rectosigmoid junction cancerFemaleNon-Maori</v>
          </cell>
          <cell r="M382">
            <v>2011</v>
          </cell>
          <cell r="N382" t="str">
            <v>Colon, rectum and rectosigmoid junction cancer</v>
          </cell>
          <cell r="O382" t="str">
            <v>Non-Maori</v>
          </cell>
          <cell r="P382" t="str">
            <v>Female</v>
          </cell>
          <cell r="Q382">
            <v>548</v>
          </cell>
          <cell r="R382">
            <v>50</v>
          </cell>
        </row>
        <row r="383">
          <cell r="L383" t="str">
            <v>2011Diabetes mellitusFemaleAllEth</v>
          </cell>
          <cell r="M383">
            <v>2011</v>
          </cell>
          <cell r="N383" t="str">
            <v>Diabetes mellitus</v>
          </cell>
          <cell r="O383" t="str">
            <v>AllEth</v>
          </cell>
          <cell r="P383" t="str">
            <v>Female</v>
          </cell>
          <cell r="Q383">
            <v>397</v>
          </cell>
          <cell r="R383">
            <v>47.5</v>
          </cell>
        </row>
        <row r="384">
          <cell r="L384" t="str">
            <v>2011Diabetes mellitusFemaleMaori</v>
          </cell>
          <cell r="M384">
            <v>2011</v>
          </cell>
          <cell r="N384" t="str">
            <v>Diabetes mellitus</v>
          </cell>
          <cell r="O384" t="str">
            <v>Maori</v>
          </cell>
          <cell r="P384" t="str">
            <v>Female</v>
          </cell>
          <cell r="Q384">
            <v>81</v>
          </cell>
          <cell r="R384">
            <v>41.3</v>
          </cell>
        </row>
        <row r="385">
          <cell r="L385" t="str">
            <v>2011Diabetes mellitusFemaleNon-Maori</v>
          </cell>
          <cell r="M385">
            <v>2011</v>
          </cell>
          <cell r="N385" t="str">
            <v>Diabetes mellitus</v>
          </cell>
          <cell r="O385" t="str">
            <v>Non-Maori</v>
          </cell>
          <cell r="P385" t="str">
            <v>Female</v>
          </cell>
          <cell r="Q385">
            <v>316</v>
          </cell>
          <cell r="R385">
            <v>49.5</v>
          </cell>
        </row>
        <row r="386">
          <cell r="L386" t="str">
            <v>2011Diseases of the circulatory systemFemaleAllEth</v>
          </cell>
          <cell r="M386">
            <v>2011</v>
          </cell>
          <cell r="N386" t="str">
            <v>Diseases of the circulatory system</v>
          </cell>
          <cell r="O386" t="str">
            <v>AllEth</v>
          </cell>
          <cell r="P386" t="str">
            <v>Female</v>
          </cell>
          <cell r="Q386">
            <v>5552</v>
          </cell>
          <cell r="R386">
            <v>52.7</v>
          </cell>
        </row>
        <row r="387">
          <cell r="L387" t="str">
            <v>2011Diseases of the circulatory systemFemaleMaori</v>
          </cell>
          <cell r="M387">
            <v>2011</v>
          </cell>
          <cell r="N387" t="str">
            <v>Diseases of the circulatory system</v>
          </cell>
          <cell r="O387" t="str">
            <v>Maori</v>
          </cell>
          <cell r="P387" t="str">
            <v>Female</v>
          </cell>
          <cell r="Q387">
            <v>419</v>
          </cell>
          <cell r="R387">
            <v>49.1</v>
          </cell>
        </row>
        <row r="388">
          <cell r="L388" t="str">
            <v>2011Diseases of the circulatory systemFemaleNon-Maori</v>
          </cell>
          <cell r="M388">
            <v>2011</v>
          </cell>
          <cell r="N388" t="str">
            <v>Diseases of the circulatory system</v>
          </cell>
          <cell r="O388" t="str">
            <v>Non-Maori</v>
          </cell>
          <cell r="P388" t="str">
            <v>Female</v>
          </cell>
          <cell r="Q388">
            <v>5133</v>
          </cell>
          <cell r="R388">
            <v>53</v>
          </cell>
        </row>
        <row r="389">
          <cell r="L389" t="str">
            <v>2011Diseases of the respiratory systemFemaleAllEth</v>
          </cell>
          <cell r="M389">
            <v>2011</v>
          </cell>
          <cell r="N389" t="str">
            <v>Diseases of the respiratory system</v>
          </cell>
          <cell r="O389" t="str">
            <v>AllEth</v>
          </cell>
          <cell r="P389" t="str">
            <v>Female</v>
          </cell>
          <cell r="Q389">
            <v>1406</v>
          </cell>
          <cell r="R389">
            <v>51.6</v>
          </cell>
        </row>
        <row r="390">
          <cell r="L390" t="str">
            <v>2011Diseases of the respiratory systemFemaleMaori</v>
          </cell>
          <cell r="M390">
            <v>2011</v>
          </cell>
          <cell r="N390" t="str">
            <v>Diseases of the respiratory system</v>
          </cell>
          <cell r="O390" t="str">
            <v>Maori</v>
          </cell>
          <cell r="P390" t="str">
            <v>Female</v>
          </cell>
          <cell r="Q390">
            <v>148</v>
          </cell>
          <cell r="R390">
            <v>57.8</v>
          </cell>
        </row>
        <row r="391">
          <cell r="L391" t="str">
            <v>2011Diseases of the respiratory systemFemaleNon-Maori</v>
          </cell>
          <cell r="M391">
            <v>2011</v>
          </cell>
          <cell r="N391" t="str">
            <v>Diseases of the respiratory system</v>
          </cell>
          <cell r="O391" t="str">
            <v>Non-Maori</v>
          </cell>
          <cell r="P391" t="str">
            <v>Female</v>
          </cell>
          <cell r="Q391">
            <v>1258</v>
          </cell>
          <cell r="R391">
            <v>51</v>
          </cell>
        </row>
        <row r="392">
          <cell r="L392" t="str">
            <v>2011External causes of morbidity and mortalityFemaleAllEth</v>
          </cell>
          <cell r="M392">
            <v>2011</v>
          </cell>
          <cell r="N392" t="str">
            <v>External causes of morbidity and mortality</v>
          </cell>
          <cell r="O392" t="str">
            <v>AllEth</v>
          </cell>
          <cell r="P392" t="str">
            <v>Female</v>
          </cell>
          <cell r="Q392">
            <v>746</v>
          </cell>
          <cell r="R392">
            <v>36.799999999999997</v>
          </cell>
        </row>
        <row r="393">
          <cell r="L393" t="str">
            <v>2011External causes of morbidity and mortalityFemaleMaori</v>
          </cell>
          <cell r="M393">
            <v>2011</v>
          </cell>
          <cell r="N393" t="str">
            <v>External causes of morbidity and mortality</v>
          </cell>
          <cell r="O393" t="str">
            <v>Maori</v>
          </cell>
          <cell r="P393" t="str">
            <v>Female</v>
          </cell>
          <cell r="Q393">
            <v>83</v>
          </cell>
          <cell r="R393">
            <v>26</v>
          </cell>
        </row>
        <row r="394">
          <cell r="L394" t="str">
            <v>2011External causes of morbidity and mortalityFemaleNon-Maori</v>
          </cell>
          <cell r="M394">
            <v>2011</v>
          </cell>
          <cell r="N394" t="str">
            <v>External causes of morbidity and mortality</v>
          </cell>
          <cell r="O394" t="str">
            <v>Non-Maori</v>
          </cell>
          <cell r="P394" t="str">
            <v>Female</v>
          </cell>
          <cell r="Q394">
            <v>663</v>
          </cell>
          <cell r="R394">
            <v>38.799999999999997</v>
          </cell>
        </row>
        <row r="395">
          <cell r="L395" t="str">
            <v>2011Female breast cancerFemaleAllEth</v>
          </cell>
          <cell r="M395">
            <v>2011</v>
          </cell>
          <cell r="N395" t="str">
            <v>Female breast cancer</v>
          </cell>
          <cell r="O395" t="str">
            <v>AllEth</v>
          </cell>
          <cell r="P395" t="str">
            <v>Female</v>
          </cell>
          <cell r="Q395">
            <v>636</v>
          </cell>
          <cell r="R395">
            <v>100</v>
          </cell>
        </row>
        <row r="396">
          <cell r="L396" t="str">
            <v>2011Female breast cancerFemaleMaori</v>
          </cell>
          <cell r="M396">
            <v>2011</v>
          </cell>
          <cell r="N396" t="str">
            <v>Female breast cancer</v>
          </cell>
          <cell r="O396" t="str">
            <v>Maori</v>
          </cell>
          <cell r="P396" t="str">
            <v>Female</v>
          </cell>
          <cell r="Q396">
            <v>72</v>
          </cell>
          <cell r="R396">
            <v>100</v>
          </cell>
        </row>
        <row r="397">
          <cell r="L397" t="str">
            <v>2011Female breast cancerFemaleNon-Maori</v>
          </cell>
          <cell r="M397">
            <v>2011</v>
          </cell>
          <cell r="N397" t="str">
            <v>Female breast cancer</v>
          </cell>
          <cell r="O397" t="str">
            <v>Non-Maori</v>
          </cell>
          <cell r="P397" t="str">
            <v>Female</v>
          </cell>
          <cell r="Q397">
            <v>564</v>
          </cell>
          <cell r="R397">
            <v>100</v>
          </cell>
        </row>
        <row r="398">
          <cell r="L398" t="str">
            <v>2011Influenza and pneumoniaFemaleAllEth</v>
          </cell>
          <cell r="M398">
            <v>2011</v>
          </cell>
          <cell r="N398" t="str">
            <v>Influenza and pneumonia</v>
          </cell>
          <cell r="O398" t="str">
            <v>AllEth</v>
          </cell>
          <cell r="P398" t="str">
            <v>Female</v>
          </cell>
          <cell r="Q398">
            <v>384</v>
          </cell>
          <cell r="R398">
            <v>61.7</v>
          </cell>
        </row>
        <row r="399">
          <cell r="L399" t="str">
            <v>2011Influenza and pneumoniaFemaleMaori</v>
          </cell>
          <cell r="M399">
            <v>2011</v>
          </cell>
          <cell r="N399" t="str">
            <v>Influenza and pneumonia</v>
          </cell>
          <cell r="O399" t="str">
            <v>Maori</v>
          </cell>
          <cell r="P399" t="str">
            <v>Female</v>
          </cell>
          <cell r="Q399">
            <v>11</v>
          </cell>
          <cell r="R399">
            <v>52.4</v>
          </cell>
        </row>
        <row r="400">
          <cell r="L400" t="str">
            <v>2011Influenza and pneumoniaFemaleNon-Maori</v>
          </cell>
          <cell r="M400">
            <v>2011</v>
          </cell>
          <cell r="N400" t="str">
            <v>Influenza and pneumonia</v>
          </cell>
          <cell r="O400" t="str">
            <v>Non-Maori</v>
          </cell>
          <cell r="P400" t="str">
            <v>Female</v>
          </cell>
          <cell r="Q400">
            <v>373</v>
          </cell>
          <cell r="R400">
            <v>62.1</v>
          </cell>
        </row>
        <row r="401">
          <cell r="L401" t="str">
            <v>2011Intentional self-harmFemaleAllEth</v>
          </cell>
          <cell r="M401">
            <v>2011</v>
          </cell>
          <cell r="N401" t="str">
            <v>Intentional self-harm</v>
          </cell>
          <cell r="O401" t="str">
            <v>AllEth</v>
          </cell>
          <cell r="P401" t="str">
            <v>Female</v>
          </cell>
          <cell r="Q401">
            <v>117</v>
          </cell>
          <cell r="R401">
            <v>23.7</v>
          </cell>
        </row>
        <row r="402">
          <cell r="L402" t="str">
            <v>2011Intentional self-harmFemaleMaori</v>
          </cell>
          <cell r="M402">
            <v>2011</v>
          </cell>
          <cell r="N402" t="str">
            <v>Intentional self-harm</v>
          </cell>
          <cell r="O402" t="str">
            <v>Maori</v>
          </cell>
          <cell r="P402" t="str">
            <v>Female</v>
          </cell>
          <cell r="Q402">
            <v>32</v>
          </cell>
          <cell r="R402">
            <v>28.3</v>
          </cell>
        </row>
        <row r="403">
          <cell r="L403" t="str">
            <v>2011Intentional self-harmFemaleNon-Maori</v>
          </cell>
          <cell r="M403">
            <v>2011</v>
          </cell>
          <cell r="N403" t="str">
            <v>Intentional self-harm</v>
          </cell>
          <cell r="O403" t="str">
            <v>Non-Maori</v>
          </cell>
          <cell r="P403" t="str">
            <v>Female</v>
          </cell>
          <cell r="Q403">
            <v>85</v>
          </cell>
          <cell r="R403">
            <v>22.3</v>
          </cell>
        </row>
        <row r="404">
          <cell r="L404" t="str">
            <v>2011Ischaemic heart diseaseFemaleAllEth</v>
          </cell>
          <cell r="M404">
            <v>2011</v>
          </cell>
          <cell r="N404" t="str">
            <v>Ischaemic heart disease</v>
          </cell>
          <cell r="O404" t="str">
            <v>AllEth</v>
          </cell>
          <cell r="P404" t="str">
            <v>Female</v>
          </cell>
          <cell r="Q404">
            <v>2599</v>
          </cell>
          <cell r="R404">
            <v>47</v>
          </cell>
        </row>
        <row r="405">
          <cell r="L405" t="str">
            <v>2011Ischaemic heart diseaseFemaleMaori</v>
          </cell>
          <cell r="M405">
            <v>2011</v>
          </cell>
          <cell r="N405" t="str">
            <v>Ischaemic heart disease</v>
          </cell>
          <cell r="O405" t="str">
            <v>Maori</v>
          </cell>
          <cell r="P405" t="str">
            <v>Female</v>
          </cell>
          <cell r="Q405">
            <v>202</v>
          </cell>
          <cell r="R405">
            <v>43.3</v>
          </cell>
        </row>
        <row r="406">
          <cell r="L406" t="str">
            <v>2011Ischaemic heart diseaseFemaleNon-Maori</v>
          </cell>
          <cell r="M406">
            <v>2011</v>
          </cell>
          <cell r="N406" t="str">
            <v>Ischaemic heart disease</v>
          </cell>
          <cell r="O406" t="str">
            <v>Non-Maori</v>
          </cell>
          <cell r="P406" t="str">
            <v>Female</v>
          </cell>
          <cell r="Q406">
            <v>2397</v>
          </cell>
          <cell r="R406">
            <v>47.3</v>
          </cell>
        </row>
        <row r="407">
          <cell r="L407" t="str">
            <v>2011Lung cancerFemaleAllEth</v>
          </cell>
          <cell r="M407">
            <v>2011</v>
          </cell>
          <cell r="N407" t="str">
            <v>Lung cancer</v>
          </cell>
          <cell r="O407" t="str">
            <v>AllEth</v>
          </cell>
          <cell r="P407" t="str">
            <v>Female</v>
          </cell>
          <cell r="Q407">
            <v>773</v>
          </cell>
          <cell r="R407">
            <v>46</v>
          </cell>
        </row>
        <row r="408">
          <cell r="L408" t="str">
            <v>2011Lung cancerFemaleMaori</v>
          </cell>
          <cell r="M408">
            <v>2011</v>
          </cell>
          <cell r="N408" t="str">
            <v>Lung cancer</v>
          </cell>
          <cell r="O408" t="str">
            <v>Maori</v>
          </cell>
          <cell r="P408" t="str">
            <v>Female</v>
          </cell>
          <cell r="Q408">
            <v>174</v>
          </cell>
          <cell r="R408">
            <v>57.4</v>
          </cell>
        </row>
        <row r="409">
          <cell r="L409" t="str">
            <v>2011Lung cancerFemaleNon-Maori</v>
          </cell>
          <cell r="M409">
            <v>2011</v>
          </cell>
          <cell r="N409" t="str">
            <v>Lung cancer</v>
          </cell>
          <cell r="O409" t="str">
            <v>Non-Maori</v>
          </cell>
          <cell r="P409" t="str">
            <v>Female</v>
          </cell>
          <cell r="Q409">
            <v>599</v>
          </cell>
          <cell r="R409">
            <v>43.4</v>
          </cell>
        </row>
        <row r="410">
          <cell r="L410" t="str">
            <v>2011Melanoma of the skinFemaleAllEth</v>
          </cell>
          <cell r="M410">
            <v>2011</v>
          </cell>
          <cell r="N410" t="str">
            <v>Melanoma of the skin</v>
          </cell>
          <cell r="O410" t="str">
            <v>AllEth</v>
          </cell>
          <cell r="P410" t="str">
            <v>Female</v>
          </cell>
          <cell r="Q410">
            <v>116</v>
          </cell>
          <cell r="R410">
            <v>32.299999999999997</v>
          </cell>
        </row>
        <row r="411">
          <cell r="L411" t="str">
            <v>2011Melanoma of the skinFemaleMaori</v>
          </cell>
          <cell r="M411">
            <v>2011</v>
          </cell>
          <cell r="N411" t="str">
            <v>Melanoma of the skin</v>
          </cell>
          <cell r="O411" t="str">
            <v>Maori</v>
          </cell>
          <cell r="P411" t="str">
            <v>Female</v>
          </cell>
          <cell r="Q411">
            <v>1</v>
          </cell>
          <cell r="R411">
            <v>25</v>
          </cell>
        </row>
        <row r="412">
          <cell r="L412" t="str">
            <v>2011Melanoma of the skinFemaleNon-Maori</v>
          </cell>
          <cell r="M412">
            <v>2011</v>
          </cell>
          <cell r="N412" t="str">
            <v>Melanoma of the skin</v>
          </cell>
          <cell r="O412" t="str">
            <v>Non-Maori</v>
          </cell>
          <cell r="P412" t="str">
            <v>Female</v>
          </cell>
          <cell r="Q412">
            <v>115</v>
          </cell>
          <cell r="R412">
            <v>32.4</v>
          </cell>
        </row>
        <row r="413">
          <cell r="L413" t="str">
            <v>2011Motor vehicle accidentsFemaleAllEth</v>
          </cell>
          <cell r="M413">
            <v>2011</v>
          </cell>
          <cell r="N413" t="str">
            <v>Motor vehicle accidents</v>
          </cell>
          <cell r="O413" t="str">
            <v>AllEth</v>
          </cell>
          <cell r="P413" t="str">
            <v>Female</v>
          </cell>
          <cell r="Q413">
            <v>84</v>
          </cell>
          <cell r="R413">
            <v>27.5</v>
          </cell>
        </row>
        <row r="414">
          <cell r="L414" t="str">
            <v>2011Motor vehicle accidentsFemaleMaori</v>
          </cell>
          <cell r="M414">
            <v>2011</v>
          </cell>
          <cell r="N414" t="str">
            <v>Motor vehicle accidents</v>
          </cell>
          <cell r="O414" t="str">
            <v>Maori</v>
          </cell>
          <cell r="P414" t="str">
            <v>Female</v>
          </cell>
          <cell r="Q414">
            <v>16</v>
          </cell>
          <cell r="R414">
            <v>23.5</v>
          </cell>
        </row>
        <row r="415">
          <cell r="L415" t="str">
            <v>2011Motor vehicle accidentsFemaleNon-Maori</v>
          </cell>
          <cell r="M415">
            <v>2011</v>
          </cell>
          <cell r="N415" t="str">
            <v>Motor vehicle accidents</v>
          </cell>
          <cell r="O415" t="str">
            <v>Non-Maori</v>
          </cell>
          <cell r="P415" t="str">
            <v>Female</v>
          </cell>
          <cell r="Q415">
            <v>68</v>
          </cell>
          <cell r="R415">
            <v>28.7</v>
          </cell>
        </row>
        <row r="416">
          <cell r="L416" t="str">
            <v>2011Other forms of heart diseaseFemaleAllEth</v>
          </cell>
          <cell r="M416">
            <v>2011</v>
          </cell>
          <cell r="N416" t="str">
            <v>Other forms of heart disease</v>
          </cell>
          <cell r="O416" t="str">
            <v>AllEth</v>
          </cell>
          <cell r="P416" t="str">
            <v>Female</v>
          </cell>
          <cell r="Q416">
            <v>716</v>
          </cell>
          <cell r="R416">
            <v>55.7</v>
          </cell>
        </row>
        <row r="417">
          <cell r="L417" t="str">
            <v>2011Other forms of heart diseaseFemaleMaori</v>
          </cell>
          <cell r="M417">
            <v>2011</v>
          </cell>
          <cell r="N417" t="str">
            <v>Other forms of heart disease</v>
          </cell>
          <cell r="O417" t="str">
            <v>Maori</v>
          </cell>
          <cell r="P417" t="str">
            <v>Female</v>
          </cell>
          <cell r="Q417">
            <v>58</v>
          </cell>
          <cell r="R417">
            <v>50.9</v>
          </cell>
        </row>
        <row r="418">
          <cell r="L418" t="str">
            <v>2011Other forms of heart diseaseFemaleNon-Maori</v>
          </cell>
          <cell r="M418">
            <v>2011</v>
          </cell>
          <cell r="N418" t="str">
            <v>Other forms of heart disease</v>
          </cell>
          <cell r="O418" t="str">
            <v>Non-Maori</v>
          </cell>
          <cell r="P418" t="str">
            <v>Female</v>
          </cell>
          <cell r="Q418">
            <v>658</v>
          </cell>
          <cell r="R418">
            <v>56.2</v>
          </cell>
        </row>
        <row r="419">
          <cell r="L419" t="str">
            <v>2011Prostate cancerFemaleAllEth</v>
          </cell>
          <cell r="M419">
            <v>2011</v>
          </cell>
          <cell r="N419" t="str">
            <v>Prostate cancer</v>
          </cell>
          <cell r="O419" t="str">
            <v>AllEth</v>
          </cell>
          <cell r="P419" t="str">
            <v>Female</v>
          </cell>
        </row>
        <row r="420">
          <cell r="L420" t="str">
            <v>2011Prostate cancerFemaleMaori</v>
          </cell>
          <cell r="M420">
            <v>2011</v>
          </cell>
          <cell r="N420" t="str">
            <v>Prostate cancer</v>
          </cell>
          <cell r="O420" t="str">
            <v>Maori</v>
          </cell>
          <cell r="P420" t="str">
            <v>Female</v>
          </cell>
        </row>
        <row r="421">
          <cell r="L421" t="str">
            <v>2011Prostate cancerFemaleNon-Maori</v>
          </cell>
          <cell r="M421">
            <v>2011</v>
          </cell>
          <cell r="N421" t="str">
            <v>Prostate cancer</v>
          </cell>
          <cell r="O421" t="str">
            <v>Non-Maori</v>
          </cell>
          <cell r="P421" t="str">
            <v>Female</v>
          </cell>
        </row>
        <row r="422">
          <cell r="L422" t="str">
            <v>2012All cancerFemaleAllEth</v>
          </cell>
          <cell r="M422">
            <v>2012</v>
          </cell>
          <cell r="N422" t="str">
            <v>All cancer</v>
          </cell>
          <cell r="O422" t="str">
            <v>AllEth</v>
          </cell>
          <cell r="P422" t="str">
            <v>Female</v>
          </cell>
          <cell r="Q422">
            <v>4170</v>
          </cell>
          <cell r="R422">
            <v>46.8</v>
          </cell>
        </row>
        <row r="423">
          <cell r="L423" t="str">
            <v>2012All cancerFemaleMaori</v>
          </cell>
          <cell r="M423">
            <v>2012</v>
          </cell>
          <cell r="N423" t="str">
            <v>All cancer</v>
          </cell>
          <cell r="O423" t="str">
            <v>Maori</v>
          </cell>
          <cell r="P423" t="str">
            <v>Female</v>
          </cell>
          <cell r="Q423">
            <v>495</v>
          </cell>
          <cell r="R423">
            <v>52.9</v>
          </cell>
        </row>
        <row r="424">
          <cell r="L424" t="str">
            <v>2012All cancerFemaleNon-Maori</v>
          </cell>
          <cell r="M424">
            <v>2012</v>
          </cell>
          <cell r="N424" t="str">
            <v>All cancer</v>
          </cell>
          <cell r="O424" t="str">
            <v>Non-Maori</v>
          </cell>
          <cell r="P424" t="str">
            <v>Female</v>
          </cell>
          <cell r="Q424">
            <v>3675</v>
          </cell>
          <cell r="R424">
            <v>46.1</v>
          </cell>
        </row>
        <row r="425">
          <cell r="L425" t="str">
            <v>2012All deathsFemaleAllEth</v>
          </cell>
          <cell r="M425">
            <v>2012</v>
          </cell>
          <cell r="N425" t="str">
            <v>All deaths</v>
          </cell>
          <cell r="O425" t="str">
            <v>AllEth</v>
          </cell>
          <cell r="P425" t="str">
            <v>Female</v>
          </cell>
          <cell r="Q425">
            <v>15129</v>
          </cell>
          <cell r="R425">
            <v>50</v>
          </cell>
        </row>
        <row r="426">
          <cell r="L426" t="str">
            <v>2012All deathsFemaleMaori</v>
          </cell>
          <cell r="M426">
            <v>2012</v>
          </cell>
          <cell r="N426" t="str">
            <v>All deaths</v>
          </cell>
          <cell r="O426" t="str">
            <v>Maori</v>
          </cell>
          <cell r="P426" t="str">
            <v>Female</v>
          </cell>
          <cell r="Q426">
            <v>1421</v>
          </cell>
          <cell r="R426">
            <v>46.4</v>
          </cell>
        </row>
        <row r="427">
          <cell r="L427" t="str">
            <v>2012All deathsFemaleNon-Maori</v>
          </cell>
          <cell r="M427">
            <v>2012</v>
          </cell>
          <cell r="N427" t="str">
            <v>All deaths</v>
          </cell>
          <cell r="O427" t="str">
            <v>Non-Maori</v>
          </cell>
          <cell r="P427" t="str">
            <v>Female</v>
          </cell>
          <cell r="Q427">
            <v>13708</v>
          </cell>
          <cell r="R427">
            <v>50.4</v>
          </cell>
        </row>
        <row r="428">
          <cell r="L428" t="str">
            <v>2012AssaultFemaleAllEth</v>
          </cell>
          <cell r="M428">
            <v>2012</v>
          </cell>
          <cell r="N428" t="str">
            <v>Assault</v>
          </cell>
          <cell r="O428" t="str">
            <v>AllEth</v>
          </cell>
          <cell r="P428" t="str">
            <v>Female</v>
          </cell>
          <cell r="Q428">
            <v>25</v>
          </cell>
          <cell r="R428">
            <v>43.9</v>
          </cell>
        </row>
        <row r="429">
          <cell r="L429" t="str">
            <v>2012AssaultFemaleMaori</v>
          </cell>
          <cell r="M429">
            <v>2012</v>
          </cell>
          <cell r="N429" t="str">
            <v>Assault</v>
          </cell>
          <cell r="O429" t="str">
            <v>Maori</v>
          </cell>
          <cell r="P429" t="str">
            <v>Female</v>
          </cell>
          <cell r="Q429">
            <v>4</v>
          </cell>
          <cell r="R429">
            <v>23.5</v>
          </cell>
        </row>
        <row r="430">
          <cell r="L430" t="str">
            <v>2012AssaultFemaleNon-Maori</v>
          </cell>
          <cell r="M430">
            <v>2012</v>
          </cell>
          <cell r="N430" t="str">
            <v>Assault</v>
          </cell>
          <cell r="O430" t="str">
            <v>Non-Maori</v>
          </cell>
          <cell r="P430" t="str">
            <v>Female</v>
          </cell>
          <cell r="Q430">
            <v>21</v>
          </cell>
          <cell r="R430">
            <v>52.5</v>
          </cell>
        </row>
        <row r="431">
          <cell r="L431" t="str">
            <v>2012Cerebrovascular diseaseFemaleAllEth</v>
          </cell>
          <cell r="M431">
            <v>2012</v>
          </cell>
          <cell r="N431" t="str">
            <v>Cerebrovascular disease</v>
          </cell>
          <cell r="O431" t="str">
            <v>AllEth</v>
          </cell>
          <cell r="P431" t="str">
            <v>Female</v>
          </cell>
          <cell r="Q431">
            <v>1643</v>
          </cell>
          <cell r="R431">
            <v>62.9</v>
          </cell>
        </row>
        <row r="432">
          <cell r="L432" t="str">
            <v>2012Cerebrovascular diseaseFemaleMaori</v>
          </cell>
          <cell r="M432">
            <v>2012</v>
          </cell>
          <cell r="N432" t="str">
            <v>Cerebrovascular disease</v>
          </cell>
          <cell r="O432" t="str">
            <v>Maori</v>
          </cell>
          <cell r="P432" t="str">
            <v>Female</v>
          </cell>
          <cell r="Q432">
            <v>72</v>
          </cell>
          <cell r="R432">
            <v>55</v>
          </cell>
        </row>
        <row r="433">
          <cell r="L433" t="str">
            <v>2012Cerebrovascular diseaseFemaleNon-Maori</v>
          </cell>
          <cell r="M433">
            <v>2012</v>
          </cell>
          <cell r="N433" t="str">
            <v>Cerebrovascular disease</v>
          </cell>
          <cell r="O433" t="str">
            <v>Non-Maori</v>
          </cell>
          <cell r="P433" t="str">
            <v>Female</v>
          </cell>
          <cell r="Q433">
            <v>1571</v>
          </cell>
          <cell r="R433">
            <v>63.3</v>
          </cell>
        </row>
        <row r="434">
          <cell r="L434" t="str">
            <v>2012Cervical cancerFemaleAllEth</v>
          </cell>
          <cell r="M434">
            <v>2012</v>
          </cell>
          <cell r="N434" t="str">
            <v>Cervical cancer</v>
          </cell>
          <cell r="O434" t="str">
            <v>AllEth</v>
          </cell>
          <cell r="P434" t="str">
            <v>Female</v>
          </cell>
          <cell r="Q434">
            <v>56</v>
          </cell>
          <cell r="R434">
            <v>100</v>
          </cell>
        </row>
        <row r="435">
          <cell r="L435" t="str">
            <v>2012Cervical cancerFemaleMaori</v>
          </cell>
          <cell r="M435">
            <v>2012</v>
          </cell>
          <cell r="N435" t="str">
            <v>Cervical cancer</v>
          </cell>
          <cell r="O435" t="str">
            <v>Maori</v>
          </cell>
          <cell r="P435" t="str">
            <v>Female</v>
          </cell>
          <cell r="Q435">
            <v>11</v>
          </cell>
          <cell r="R435">
            <v>100</v>
          </cell>
        </row>
        <row r="436">
          <cell r="L436" t="str">
            <v>2012Cervical cancerFemaleNon-Maori</v>
          </cell>
          <cell r="M436">
            <v>2012</v>
          </cell>
          <cell r="N436" t="str">
            <v>Cervical cancer</v>
          </cell>
          <cell r="O436" t="str">
            <v>Non-Maori</v>
          </cell>
          <cell r="P436" t="str">
            <v>Female</v>
          </cell>
          <cell r="Q436">
            <v>45</v>
          </cell>
          <cell r="R436">
            <v>100</v>
          </cell>
        </row>
        <row r="437">
          <cell r="L437" t="str">
            <v>2012Chronic lower respiratory diseasesFemaleAllEth</v>
          </cell>
          <cell r="M437">
            <v>2012</v>
          </cell>
          <cell r="N437" t="str">
            <v>Chronic lower respiratory diseases</v>
          </cell>
          <cell r="O437" t="str">
            <v>AllEth</v>
          </cell>
          <cell r="P437" t="str">
            <v>Female</v>
          </cell>
          <cell r="Q437">
            <v>865</v>
          </cell>
          <cell r="R437">
            <v>50.4</v>
          </cell>
        </row>
        <row r="438">
          <cell r="L438" t="str">
            <v>2012Chronic lower respiratory diseasesFemaleMaori</v>
          </cell>
          <cell r="M438">
            <v>2012</v>
          </cell>
          <cell r="N438" t="str">
            <v>Chronic lower respiratory diseases</v>
          </cell>
          <cell r="O438" t="str">
            <v>Maori</v>
          </cell>
          <cell r="P438" t="str">
            <v>Female</v>
          </cell>
          <cell r="Q438">
            <v>123</v>
          </cell>
          <cell r="R438">
            <v>55.4</v>
          </cell>
        </row>
        <row r="439">
          <cell r="L439" t="str">
            <v>2012Chronic lower respiratory diseasesFemaleNon-Maori</v>
          </cell>
          <cell r="M439">
            <v>2012</v>
          </cell>
          <cell r="N439" t="str">
            <v>Chronic lower respiratory diseases</v>
          </cell>
          <cell r="O439" t="str">
            <v>Non-Maori</v>
          </cell>
          <cell r="P439" t="str">
            <v>Female</v>
          </cell>
          <cell r="Q439">
            <v>742</v>
          </cell>
          <cell r="R439">
            <v>49.7</v>
          </cell>
        </row>
        <row r="440">
          <cell r="L440" t="str">
            <v>2012Colon, rectum and rectosigmoid junction cancerFemaleAllEth</v>
          </cell>
          <cell r="M440">
            <v>2012</v>
          </cell>
          <cell r="N440" t="str">
            <v>Colon, rectum and rectosigmoid junction cancer</v>
          </cell>
          <cell r="O440" t="str">
            <v>AllEth</v>
          </cell>
          <cell r="P440" t="str">
            <v>Female</v>
          </cell>
          <cell r="Q440">
            <v>610</v>
          </cell>
          <cell r="R440">
            <v>48.3</v>
          </cell>
        </row>
        <row r="441">
          <cell r="L441" t="str">
            <v>2012Colon, rectum and rectosigmoid junction cancerFemaleMaori</v>
          </cell>
          <cell r="M441">
            <v>2012</v>
          </cell>
          <cell r="N441" t="str">
            <v>Colon, rectum and rectosigmoid junction cancer</v>
          </cell>
          <cell r="O441" t="str">
            <v>Maori</v>
          </cell>
          <cell r="P441" t="str">
            <v>Female</v>
          </cell>
          <cell r="Q441">
            <v>28</v>
          </cell>
          <cell r="R441">
            <v>45.9</v>
          </cell>
        </row>
        <row r="442">
          <cell r="L442" t="str">
            <v>2012Colon, rectum and rectosigmoid junction cancerFemaleNon-Maori</v>
          </cell>
          <cell r="M442">
            <v>2012</v>
          </cell>
          <cell r="N442" t="str">
            <v>Colon, rectum and rectosigmoid junction cancer</v>
          </cell>
          <cell r="O442" t="str">
            <v>Non-Maori</v>
          </cell>
          <cell r="P442" t="str">
            <v>Female</v>
          </cell>
          <cell r="Q442">
            <v>582</v>
          </cell>
          <cell r="R442">
            <v>48.5</v>
          </cell>
        </row>
        <row r="443">
          <cell r="L443" t="str">
            <v>2012Diabetes mellitusFemaleAllEth</v>
          </cell>
          <cell r="M443">
            <v>2012</v>
          </cell>
          <cell r="N443" t="str">
            <v>Diabetes mellitus</v>
          </cell>
          <cell r="O443" t="str">
            <v>AllEth</v>
          </cell>
          <cell r="P443" t="str">
            <v>Female</v>
          </cell>
          <cell r="Q443">
            <v>377</v>
          </cell>
          <cell r="R443">
            <v>46.7</v>
          </cell>
        </row>
        <row r="444">
          <cell r="L444" t="str">
            <v>2012Diabetes mellitusFemaleMaori</v>
          </cell>
          <cell r="M444">
            <v>2012</v>
          </cell>
          <cell r="N444" t="str">
            <v>Diabetes mellitus</v>
          </cell>
          <cell r="O444" t="str">
            <v>Maori</v>
          </cell>
          <cell r="P444" t="str">
            <v>Female</v>
          </cell>
          <cell r="Q444">
            <v>82</v>
          </cell>
          <cell r="R444">
            <v>44.3</v>
          </cell>
        </row>
        <row r="445">
          <cell r="L445" t="str">
            <v>2012Diabetes mellitusFemaleNon-Maori</v>
          </cell>
          <cell r="M445">
            <v>2012</v>
          </cell>
          <cell r="N445" t="str">
            <v>Diabetes mellitus</v>
          </cell>
          <cell r="O445" t="str">
            <v>Non-Maori</v>
          </cell>
          <cell r="P445" t="str">
            <v>Female</v>
          </cell>
          <cell r="Q445">
            <v>295</v>
          </cell>
          <cell r="R445">
            <v>47.4</v>
          </cell>
        </row>
        <row r="446">
          <cell r="L446" t="str">
            <v>2012Diseases of the circulatory systemFemaleAllEth</v>
          </cell>
          <cell r="M446">
            <v>2012</v>
          </cell>
          <cell r="N446" t="str">
            <v>Diseases of the circulatory system</v>
          </cell>
          <cell r="O446" t="str">
            <v>AllEth</v>
          </cell>
          <cell r="P446" t="str">
            <v>Female</v>
          </cell>
          <cell r="Q446">
            <v>5336</v>
          </cell>
          <cell r="R446">
            <v>51.5</v>
          </cell>
        </row>
        <row r="447">
          <cell r="L447" t="str">
            <v>2012Diseases of the circulatory systemFemaleMaori</v>
          </cell>
          <cell r="M447">
            <v>2012</v>
          </cell>
          <cell r="N447" t="str">
            <v>Diseases of the circulatory system</v>
          </cell>
          <cell r="O447" t="str">
            <v>Maori</v>
          </cell>
          <cell r="P447" t="str">
            <v>Female</v>
          </cell>
          <cell r="Q447">
            <v>383</v>
          </cell>
          <cell r="R447">
            <v>43.8</v>
          </cell>
        </row>
        <row r="448">
          <cell r="L448" t="str">
            <v>2012Diseases of the circulatory systemFemaleNon-Maori</v>
          </cell>
          <cell r="M448">
            <v>2012</v>
          </cell>
          <cell r="N448" t="str">
            <v>Diseases of the circulatory system</v>
          </cell>
          <cell r="O448" t="str">
            <v>Non-Maori</v>
          </cell>
          <cell r="P448" t="str">
            <v>Female</v>
          </cell>
          <cell r="Q448">
            <v>4953</v>
          </cell>
          <cell r="R448">
            <v>52.2</v>
          </cell>
        </row>
        <row r="449">
          <cell r="L449" t="str">
            <v>2012Diseases of the respiratory systemFemaleAllEth</v>
          </cell>
          <cell r="M449">
            <v>2012</v>
          </cell>
          <cell r="N449" t="str">
            <v>Diseases of the respiratory system</v>
          </cell>
          <cell r="O449" t="str">
            <v>AllEth</v>
          </cell>
          <cell r="P449" t="str">
            <v>Female</v>
          </cell>
          <cell r="Q449">
            <v>1452</v>
          </cell>
          <cell r="R449">
            <v>51.5</v>
          </cell>
        </row>
        <row r="450">
          <cell r="L450" t="str">
            <v>2012Diseases of the respiratory systemFemaleMaori</v>
          </cell>
          <cell r="M450">
            <v>2012</v>
          </cell>
          <cell r="N450" t="str">
            <v>Diseases of the respiratory system</v>
          </cell>
          <cell r="O450" t="str">
            <v>Maori</v>
          </cell>
          <cell r="P450" t="str">
            <v>Female</v>
          </cell>
          <cell r="Q450">
            <v>150</v>
          </cell>
          <cell r="R450">
            <v>54.3</v>
          </cell>
        </row>
        <row r="451">
          <cell r="L451" t="str">
            <v>2012Diseases of the respiratory systemFemaleNon-Maori</v>
          </cell>
          <cell r="M451">
            <v>2012</v>
          </cell>
          <cell r="N451" t="str">
            <v>Diseases of the respiratory system</v>
          </cell>
          <cell r="O451" t="str">
            <v>Non-Maori</v>
          </cell>
          <cell r="P451" t="str">
            <v>Female</v>
          </cell>
          <cell r="Q451">
            <v>1302</v>
          </cell>
          <cell r="R451">
            <v>51.2</v>
          </cell>
        </row>
        <row r="452">
          <cell r="L452" t="str">
            <v>2012External causes of morbidity and mortalityFemaleAllEth</v>
          </cell>
          <cell r="M452">
            <v>2012</v>
          </cell>
          <cell r="N452" t="str">
            <v>External causes of morbidity and mortality</v>
          </cell>
          <cell r="O452" t="str">
            <v>AllEth</v>
          </cell>
          <cell r="P452" t="str">
            <v>Female</v>
          </cell>
          <cell r="Q452">
            <v>700</v>
          </cell>
          <cell r="R452">
            <v>36.5</v>
          </cell>
        </row>
        <row r="453">
          <cell r="L453" t="str">
            <v>2012External causes of morbidity and mortalityFemaleMaori</v>
          </cell>
          <cell r="M453">
            <v>2012</v>
          </cell>
          <cell r="N453" t="str">
            <v>External causes of morbidity and mortality</v>
          </cell>
          <cell r="O453" t="str">
            <v>Maori</v>
          </cell>
          <cell r="P453" t="str">
            <v>Female</v>
          </cell>
          <cell r="Q453">
            <v>99</v>
          </cell>
          <cell r="R453">
            <v>28.9</v>
          </cell>
        </row>
        <row r="454">
          <cell r="L454" t="str">
            <v>2012External causes of morbidity and mortalityFemaleNon-Maori</v>
          </cell>
          <cell r="M454">
            <v>2012</v>
          </cell>
          <cell r="N454" t="str">
            <v>External causes of morbidity and mortality</v>
          </cell>
          <cell r="O454" t="str">
            <v>Non-Maori</v>
          </cell>
          <cell r="P454" t="str">
            <v>Female</v>
          </cell>
          <cell r="Q454">
            <v>601</v>
          </cell>
          <cell r="R454">
            <v>38.200000000000003</v>
          </cell>
        </row>
        <row r="455">
          <cell r="L455" t="str">
            <v>2012Female breast cancerFemaleAllEth</v>
          </cell>
          <cell r="M455">
            <v>2012</v>
          </cell>
          <cell r="N455" t="str">
            <v>Female breast cancer</v>
          </cell>
          <cell r="O455" t="str">
            <v>AllEth</v>
          </cell>
          <cell r="P455" t="str">
            <v>Female</v>
          </cell>
          <cell r="Q455">
            <v>617</v>
          </cell>
          <cell r="R455">
            <v>100</v>
          </cell>
        </row>
        <row r="456">
          <cell r="L456" t="str">
            <v>2012Female breast cancerFemaleMaori</v>
          </cell>
          <cell r="M456">
            <v>2012</v>
          </cell>
          <cell r="N456" t="str">
            <v>Female breast cancer</v>
          </cell>
          <cell r="O456" t="str">
            <v>Maori</v>
          </cell>
          <cell r="P456" t="str">
            <v>Female</v>
          </cell>
          <cell r="Q456">
            <v>73</v>
          </cell>
          <cell r="R456">
            <v>100</v>
          </cell>
        </row>
        <row r="457">
          <cell r="L457" t="str">
            <v>2012Female breast cancerFemaleNon-Maori</v>
          </cell>
          <cell r="M457">
            <v>2012</v>
          </cell>
          <cell r="N457" t="str">
            <v>Female breast cancer</v>
          </cell>
          <cell r="O457" t="str">
            <v>Non-Maori</v>
          </cell>
          <cell r="P457" t="str">
            <v>Female</v>
          </cell>
          <cell r="Q457">
            <v>544</v>
          </cell>
          <cell r="R457">
            <v>100</v>
          </cell>
        </row>
        <row r="458">
          <cell r="L458" t="str">
            <v>2012Influenza and pneumoniaFemaleAllEth</v>
          </cell>
          <cell r="M458">
            <v>2012</v>
          </cell>
          <cell r="N458" t="str">
            <v>Influenza and pneumonia</v>
          </cell>
          <cell r="O458" t="str">
            <v>AllEth</v>
          </cell>
          <cell r="P458" t="str">
            <v>Female</v>
          </cell>
          <cell r="Q458">
            <v>419</v>
          </cell>
          <cell r="R458">
            <v>58.2</v>
          </cell>
        </row>
        <row r="459">
          <cell r="L459" t="str">
            <v>2012Influenza and pneumoniaFemaleMaori</v>
          </cell>
          <cell r="M459">
            <v>2012</v>
          </cell>
          <cell r="N459" t="str">
            <v>Influenza and pneumonia</v>
          </cell>
          <cell r="O459" t="str">
            <v>Maori</v>
          </cell>
          <cell r="P459" t="str">
            <v>Female</v>
          </cell>
          <cell r="Q459">
            <v>21</v>
          </cell>
          <cell r="R459">
            <v>48.8</v>
          </cell>
        </row>
        <row r="460">
          <cell r="L460" t="str">
            <v>2012Influenza and pneumoniaFemaleNon-Maori</v>
          </cell>
          <cell r="M460">
            <v>2012</v>
          </cell>
          <cell r="N460" t="str">
            <v>Influenza and pneumonia</v>
          </cell>
          <cell r="O460" t="str">
            <v>Non-Maori</v>
          </cell>
          <cell r="P460" t="str">
            <v>Female</v>
          </cell>
          <cell r="Q460">
            <v>398</v>
          </cell>
          <cell r="R460">
            <v>58.8</v>
          </cell>
        </row>
        <row r="461">
          <cell r="L461" t="str">
            <v>2012Intentional self-harmFemaleAllEth</v>
          </cell>
          <cell r="M461">
            <v>2012</v>
          </cell>
          <cell r="N461" t="str">
            <v>Intentional self-harm</v>
          </cell>
          <cell r="O461" t="str">
            <v>AllEth</v>
          </cell>
          <cell r="P461" t="str">
            <v>Female</v>
          </cell>
          <cell r="Q461">
            <v>145</v>
          </cell>
          <cell r="R461">
            <v>26.4</v>
          </cell>
        </row>
        <row r="462">
          <cell r="L462" t="str">
            <v>2012Intentional self-harmFemaleMaori</v>
          </cell>
          <cell r="M462">
            <v>2012</v>
          </cell>
          <cell r="N462" t="str">
            <v>Intentional self-harm</v>
          </cell>
          <cell r="O462" t="str">
            <v>Maori</v>
          </cell>
          <cell r="P462" t="str">
            <v>Female</v>
          </cell>
          <cell r="Q462">
            <v>37</v>
          </cell>
          <cell r="R462">
            <v>31.1</v>
          </cell>
        </row>
        <row r="463">
          <cell r="L463" t="str">
            <v>2012Intentional self-harmFemaleNon-Maori</v>
          </cell>
          <cell r="M463">
            <v>2012</v>
          </cell>
          <cell r="N463" t="str">
            <v>Intentional self-harm</v>
          </cell>
          <cell r="O463" t="str">
            <v>Non-Maori</v>
          </cell>
          <cell r="P463" t="str">
            <v>Female</v>
          </cell>
          <cell r="Q463">
            <v>108</v>
          </cell>
          <cell r="R463">
            <v>25.1</v>
          </cell>
        </row>
        <row r="464">
          <cell r="L464" t="str">
            <v>2012Ischaemic heart diseaseFemaleAllEth</v>
          </cell>
          <cell r="M464">
            <v>2012</v>
          </cell>
          <cell r="N464" t="str">
            <v>Ischaemic heart disease</v>
          </cell>
          <cell r="O464" t="str">
            <v>AllEth</v>
          </cell>
          <cell r="P464" t="str">
            <v>Female</v>
          </cell>
          <cell r="Q464">
            <v>2387</v>
          </cell>
          <cell r="R464">
            <v>44.7</v>
          </cell>
        </row>
        <row r="465">
          <cell r="L465" t="str">
            <v>2012Ischaemic heart diseaseFemaleMaori</v>
          </cell>
          <cell r="M465">
            <v>2012</v>
          </cell>
          <cell r="N465" t="str">
            <v>Ischaemic heart disease</v>
          </cell>
          <cell r="O465" t="str">
            <v>Maori</v>
          </cell>
          <cell r="P465" t="str">
            <v>Female</v>
          </cell>
          <cell r="Q465">
            <v>178</v>
          </cell>
          <cell r="R465">
            <v>38.200000000000003</v>
          </cell>
        </row>
        <row r="466">
          <cell r="L466" t="str">
            <v>2012Ischaemic heart diseaseFemaleNon-Maori</v>
          </cell>
          <cell r="M466">
            <v>2012</v>
          </cell>
          <cell r="N466" t="str">
            <v>Ischaemic heart disease</v>
          </cell>
          <cell r="O466" t="str">
            <v>Non-Maori</v>
          </cell>
          <cell r="P466" t="str">
            <v>Female</v>
          </cell>
          <cell r="Q466">
            <v>2209</v>
          </cell>
          <cell r="R466">
            <v>45.3</v>
          </cell>
        </row>
        <row r="467">
          <cell r="L467" t="str">
            <v>2012Lung cancerFemaleAllEth</v>
          </cell>
          <cell r="M467">
            <v>2012</v>
          </cell>
          <cell r="N467" t="str">
            <v>Lung cancer</v>
          </cell>
          <cell r="O467" t="str">
            <v>AllEth</v>
          </cell>
          <cell r="P467" t="str">
            <v>Female</v>
          </cell>
          <cell r="Q467">
            <v>737</v>
          </cell>
          <cell r="R467">
            <v>45.3</v>
          </cell>
        </row>
        <row r="468">
          <cell r="L468" t="str">
            <v>2012Lung cancerFemaleMaori</v>
          </cell>
          <cell r="M468">
            <v>2012</v>
          </cell>
          <cell r="N468" t="str">
            <v>Lung cancer</v>
          </cell>
          <cell r="O468" t="str">
            <v>Maori</v>
          </cell>
          <cell r="P468" t="str">
            <v>Female</v>
          </cell>
          <cell r="Q468">
            <v>168</v>
          </cell>
          <cell r="R468">
            <v>54.5</v>
          </cell>
        </row>
        <row r="469">
          <cell r="L469" t="str">
            <v>2012Lung cancerFemaleNon-Maori</v>
          </cell>
          <cell r="M469">
            <v>2012</v>
          </cell>
          <cell r="N469" t="str">
            <v>Lung cancer</v>
          </cell>
          <cell r="O469" t="str">
            <v>Non-Maori</v>
          </cell>
          <cell r="P469" t="str">
            <v>Female</v>
          </cell>
          <cell r="Q469">
            <v>569</v>
          </cell>
          <cell r="R469">
            <v>43.1</v>
          </cell>
        </row>
        <row r="470">
          <cell r="L470" t="str">
            <v>2012Melanoma of the skinFemaleAllEth</v>
          </cell>
          <cell r="M470">
            <v>2012</v>
          </cell>
          <cell r="N470" t="str">
            <v>Melanoma of the skin</v>
          </cell>
          <cell r="O470" t="str">
            <v>AllEth</v>
          </cell>
          <cell r="P470" t="str">
            <v>Female</v>
          </cell>
          <cell r="Q470">
            <v>132</v>
          </cell>
          <cell r="R470">
            <v>37.299999999999997</v>
          </cell>
        </row>
        <row r="471">
          <cell r="L471" t="str">
            <v>2012Melanoma of the skinFemaleMaori</v>
          </cell>
          <cell r="M471">
            <v>2012</v>
          </cell>
          <cell r="N471" t="str">
            <v>Melanoma of the skin</v>
          </cell>
          <cell r="O471" t="str">
            <v>Maori</v>
          </cell>
          <cell r="P471" t="str">
            <v>Female</v>
          </cell>
          <cell r="Q471">
            <v>2</v>
          </cell>
          <cell r="R471">
            <v>66.7</v>
          </cell>
        </row>
        <row r="472">
          <cell r="L472" t="str">
            <v>2012Melanoma of the skinFemaleNon-Maori</v>
          </cell>
          <cell r="M472">
            <v>2012</v>
          </cell>
          <cell r="N472" t="str">
            <v>Melanoma of the skin</v>
          </cell>
          <cell r="O472" t="str">
            <v>Non-Maori</v>
          </cell>
          <cell r="P472" t="str">
            <v>Female</v>
          </cell>
          <cell r="Q472">
            <v>130</v>
          </cell>
          <cell r="R472">
            <v>37</v>
          </cell>
        </row>
        <row r="473">
          <cell r="L473" t="str">
            <v>2012Motor vehicle accidentsFemaleAllEth</v>
          </cell>
          <cell r="M473">
            <v>2012</v>
          </cell>
          <cell r="N473" t="str">
            <v>Motor vehicle accidents</v>
          </cell>
          <cell r="O473" t="str">
            <v>AllEth</v>
          </cell>
          <cell r="P473" t="str">
            <v>Female</v>
          </cell>
          <cell r="Q473">
            <v>92</v>
          </cell>
          <cell r="R473">
            <v>26.5</v>
          </cell>
        </row>
        <row r="474">
          <cell r="L474" t="str">
            <v>2012Motor vehicle accidentsFemaleMaori</v>
          </cell>
          <cell r="M474">
            <v>2012</v>
          </cell>
          <cell r="N474" t="str">
            <v>Motor vehicle accidents</v>
          </cell>
          <cell r="O474" t="str">
            <v>Maori</v>
          </cell>
          <cell r="P474" t="str">
            <v>Female</v>
          </cell>
          <cell r="Q474">
            <v>20</v>
          </cell>
          <cell r="R474">
            <v>22.7</v>
          </cell>
        </row>
        <row r="475">
          <cell r="L475" t="str">
            <v>2012Motor vehicle accidentsFemaleNon-Maori</v>
          </cell>
          <cell r="M475">
            <v>2012</v>
          </cell>
          <cell r="N475" t="str">
            <v>Motor vehicle accidents</v>
          </cell>
          <cell r="O475" t="str">
            <v>Non-Maori</v>
          </cell>
          <cell r="P475" t="str">
            <v>Female</v>
          </cell>
          <cell r="Q475">
            <v>72</v>
          </cell>
          <cell r="R475">
            <v>27.8</v>
          </cell>
        </row>
        <row r="476">
          <cell r="L476" t="str">
            <v>2012Other forms of heart diseaseFemaleAllEth</v>
          </cell>
          <cell r="M476">
            <v>2012</v>
          </cell>
          <cell r="N476" t="str">
            <v>Other forms of heart disease</v>
          </cell>
          <cell r="O476" t="str">
            <v>AllEth</v>
          </cell>
          <cell r="P476" t="str">
            <v>Female</v>
          </cell>
          <cell r="Q476">
            <v>758</v>
          </cell>
          <cell r="R476">
            <v>54.8</v>
          </cell>
        </row>
        <row r="477">
          <cell r="L477" t="str">
            <v>2012Other forms of heart diseaseFemaleMaori</v>
          </cell>
          <cell r="M477">
            <v>2012</v>
          </cell>
          <cell r="N477" t="str">
            <v>Other forms of heart disease</v>
          </cell>
          <cell r="O477" t="str">
            <v>Maori</v>
          </cell>
          <cell r="P477" t="str">
            <v>Female</v>
          </cell>
          <cell r="Q477">
            <v>65</v>
          </cell>
          <cell r="R477">
            <v>42.2</v>
          </cell>
        </row>
        <row r="478">
          <cell r="L478" t="str">
            <v>2012Other forms of heart diseaseFemaleNon-Maori</v>
          </cell>
          <cell r="M478">
            <v>2012</v>
          </cell>
          <cell r="N478" t="str">
            <v>Other forms of heart disease</v>
          </cell>
          <cell r="O478" t="str">
            <v>Non-Maori</v>
          </cell>
          <cell r="P478" t="str">
            <v>Female</v>
          </cell>
          <cell r="Q478">
            <v>693</v>
          </cell>
          <cell r="R478">
            <v>56.3</v>
          </cell>
        </row>
        <row r="479">
          <cell r="L479" t="str">
            <v>2012Prostate cancerFemaleAllEth</v>
          </cell>
          <cell r="M479">
            <v>2012</v>
          </cell>
          <cell r="N479" t="str">
            <v>Prostate cancer</v>
          </cell>
          <cell r="O479" t="str">
            <v>AllEth</v>
          </cell>
          <cell r="P479" t="str">
            <v>Female</v>
          </cell>
        </row>
        <row r="480">
          <cell r="L480" t="str">
            <v>2012Prostate cancerFemaleMaori</v>
          </cell>
          <cell r="M480">
            <v>2012</v>
          </cell>
          <cell r="N480" t="str">
            <v>Prostate cancer</v>
          </cell>
          <cell r="O480" t="str">
            <v>Maori</v>
          </cell>
          <cell r="P480" t="str">
            <v>Female</v>
          </cell>
        </row>
        <row r="481">
          <cell r="L481" t="str">
            <v>2012Prostate cancerFemaleNon-Maori</v>
          </cell>
          <cell r="M481">
            <v>2012</v>
          </cell>
          <cell r="N481" t="str">
            <v>Prostate cancer</v>
          </cell>
          <cell r="O481" t="str">
            <v>Non-Maori</v>
          </cell>
          <cell r="P481" t="str">
            <v>Female</v>
          </cell>
        </row>
        <row r="482">
          <cell r="L482" t="str">
            <v>2013All cancerFemaleAllEth</v>
          </cell>
          <cell r="M482">
            <v>2013</v>
          </cell>
          <cell r="N482" t="str">
            <v>All cancer</v>
          </cell>
          <cell r="O482" t="str">
            <v>AllEth</v>
          </cell>
          <cell r="P482" t="str">
            <v>Female</v>
          </cell>
          <cell r="Q482">
            <v>4242</v>
          </cell>
          <cell r="R482">
            <v>46.8</v>
          </cell>
        </row>
        <row r="483">
          <cell r="L483" t="str">
            <v>2013All cancerFemaleMaori</v>
          </cell>
          <cell r="M483">
            <v>2013</v>
          </cell>
          <cell r="N483" t="str">
            <v>All cancer</v>
          </cell>
          <cell r="O483" t="str">
            <v>Maori</v>
          </cell>
          <cell r="P483" t="str">
            <v>Female</v>
          </cell>
          <cell r="Q483">
            <v>530</v>
          </cell>
          <cell r="R483">
            <v>53.6</v>
          </cell>
        </row>
        <row r="484">
          <cell r="L484" t="str">
            <v>2013All cancerFemaleNon-Maori</v>
          </cell>
          <cell r="M484">
            <v>2013</v>
          </cell>
          <cell r="N484" t="str">
            <v>All cancer</v>
          </cell>
          <cell r="O484" t="str">
            <v>Non-Maori</v>
          </cell>
          <cell r="P484" t="str">
            <v>Female</v>
          </cell>
          <cell r="Q484">
            <v>3712</v>
          </cell>
          <cell r="R484">
            <v>46</v>
          </cell>
        </row>
        <row r="485">
          <cell r="L485" t="str">
            <v>2013All deathsFemaleAllEth</v>
          </cell>
          <cell r="M485">
            <v>2013</v>
          </cell>
          <cell r="N485" t="str">
            <v>All deaths</v>
          </cell>
          <cell r="O485" t="str">
            <v>AllEth</v>
          </cell>
          <cell r="P485" t="str">
            <v>Female</v>
          </cell>
          <cell r="Q485">
            <v>14640</v>
          </cell>
          <cell r="R485">
            <v>49.4</v>
          </cell>
        </row>
        <row r="486">
          <cell r="L486" t="str">
            <v>2013All deathsFemaleMaori</v>
          </cell>
          <cell r="M486">
            <v>2013</v>
          </cell>
          <cell r="N486" t="str">
            <v>All deaths</v>
          </cell>
          <cell r="O486" t="str">
            <v>Maori</v>
          </cell>
          <cell r="P486" t="str">
            <v>Female</v>
          </cell>
          <cell r="Q486">
            <v>1480</v>
          </cell>
          <cell r="R486">
            <v>47.4</v>
          </cell>
        </row>
        <row r="487">
          <cell r="L487" t="str">
            <v>2013All deathsFemaleNon-Maori</v>
          </cell>
          <cell r="M487">
            <v>2013</v>
          </cell>
          <cell r="N487" t="str">
            <v>All deaths</v>
          </cell>
          <cell r="O487" t="str">
            <v>Non-Maori</v>
          </cell>
          <cell r="P487" t="str">
            <v>Female</v>
          </cell>
          <cell r="Q487">
            <v>13160</v>
          </cell>
          <cell r="R487">
            <v>49.6</v>
          </cell>
        </row>
        <row r="488">
          <cell r="L488" t="str">
            <v>2013AssaultFemaleAllEth</v>
          </cell>
          <cell r="M488">
            <v>2013</v>
          </cell>
          <cell r="N488" t="str">
            <v>Assault</v>
          </cell>
          <cell r="O488" t="str">
            <v>AllEth</v>
          </cell>
          <cell r="P488" t="str">
            <v>Female</v>
          </cell>
          <cell r="Q488">
            <v>14</v>
          </cell>
          <cell r="R488">
            <v>25.9</v>
          </cell>
        </row>
        <row r="489">
          <cell r="L489" t="str">
            <v>2013AssaultFemaleMaori</v>
          </cell>
          <cell r="M489">
            <v>2013</v>
          </cell>
          <cell r="N489" t="str">
            <v>Assault</v>
          </cell>
          <cell r="O489" t="str">
            <v>Maori</v>
          </cell>
          <cell r="P489" t="str">
            <v>Female</v>
          </cell>
          <cell r="Q489">
            <v>8</v>
          </cell>
          <cell r="R489">
            <v>30.8</v>
          </cell>
        </row>
        <row r="490">
          <cell r="L490" t="str">
            <v>2013AssaultFemaleNon-Maori</v>
          </cell>
          <cell r="M490">
            <v>2013</v>
          </cell>
          <cell r="N490" t="str">
            <v>Assault</v>
          </cell>
          <cell r="O490" t="str">
            <v>Non-Maori</v>
          </cell>
          <cell r="P490" t="str">
            <v>Female</v>
          </cell>
          <cell r="Q490">
            <v>6</v>
          </cell>
          <cell r="R490">
            <v>21.4</v>
          </cell>
        </row>
        <row r="491">
          <cell r="L491" t="str">
            <v>2013Cerebrovascular diseaseFemaleAllEth</v>
          </cell>
          <cell r="M491">
            <v>2013</v>
          </cell>
          <cell r="N491" t="str">
            <v>Cerebrovascular disease</v>
          </cell>
          <cell r="O491" t="str">
            <v>AllEth</v>
          </cell>
          <cell r="P491" t="str">
            <v>Female</v>
          </cell>
          <cell r="Q491">
            <v>1378</v>
          </cell>
          <cell r="R491">
            <v>59.5</v>
          </cell>
        </row>
        <row r="492">
          <cell r="L492" t="str">
            <v>2013Cerebrovascular diseaseFemaleMaori</v>
          </cell>
          <cell r="M492">
            <v>2013</v>
          </cell>
          <cell r="N492" t="str">
            <v>Cerebrovascular disease</v>
          </cell>
          <cell r="O492" t="str">
            <v>Maori</v>
          </cell>
          <cell r="P492" t="str">
            <v>Female</v>
          </cell>
          <cell r="Q492">
            <v>91</v>
          </cell>
          <cell r="R492">
            <v>54.8</v>
          </cell>
        </row>
        <row r="493">
          <cell r="L493" t="str">
            <v>2013Cerebrovascular diseaseFemaleNon-Maori</v>
          </cell>
          <cell r="M493">
            <v>2013</v>
          </cell>
          <cell r="N493" t="str">
            <v>Cerebrovascular disease</v>
          </cell>
          <cell r="O493" t="str">
            <v>Non-Maori</v>
          </cell>
          <cell r="P493" t="str">
            <v>Female</v>
          </cell>
          <cell r="Q493">
            <v>1287</v>
          </cell>
          <cell r="R493">
            <v>59.9</v>
          </cell>
        </row>
        <row r="494">
          <cell r="L494" t="str">
            <v>2013Cervical cancerFemaleAllEth</v>
          </cell>
          <cell r="M494">
            <v>2013</v>
          </cell>
          <cell r="N494" t="str">
            <v>Cervical cancer</v>
          </cell>
          <cell r="O494" t="str">
            <v>AllEth</v>
          </cell>
          <cell r="P494" t="str">
            <v>Female</v>
          </cell>
          <cell r="Q494">
            <v>54</v>
          </cell>
          <cell r="R494">
            <v>100</v>
          </cell>
        </row>
        <row r="495">
          <cell r="L495" t="str">
            <v>2013Cervical cancerFemaleMaori</v>
          </cell>
          <cell r="M495">
            <v>2013</v>
          </cell>
          <cell r="N495" t="str">
            <v>Cervical cancer</v>
          </cell>
          <cell r="O495" t="str">
            <v>Maori</v>
          </cell>
          <cell r="P495" t="str">
            <v>Female</v>
          </cell>
          <cell r="Q495">
            <v>12</v>
          </cell>
          <cell r="R495">
            <v>100</v>
          </cell>
        </row>
        <row r="496">
          <cell r="L496" t="str">
            <v>2013Cervical cancerFemaleNon-Maori</v>
          </cell>
          <cell r="M496">
            <v>2013</v>
          </cell>
          <cell r="N496" t="str">
            <v>Cervical cancer</v>
          </cell>
          <cell r="O496" t="str">
            <v>Non-Maori</v>
          </cell>
          <cell r="P496" t="str">
            <v>Female</v>
          </cell>
          <cell r="Q496">
            <v>42</v>
          </cell>
          <cell r="R496">
            <v>100</v>
          </cell>
        </row>
        <row r="497">
          <cell r="L497" t="str">
            <v>2013Chronic lower respiratory diseasesFemaleAllEth</v>
          </cell>
          <cell r="M497">
            <v>2013</v>
          </cell>
          <cell r="N497" t="str">
            <v>Chronic lower respiratory diseases</v>
          </cell>
          <cell r="O497" t="str">
            <v>AllEth</v>
          </cell>
          <cell r="P497" t="str">
            <v>Female</v>
          </cell>
          <cell r="Q497">
            <v>822</v>
          </cell>
          <cell r="R497">
            <v>48.9</v>
          </cell>
        </row>
        <row r="498">
          <cell r="L498" t="str">
            <v>2013Chronic lower respiratory diseasesFemaleMaori</v>
          </cell>
          <cell r="M498">
            <v>2013</v>
          </cell>
          <cell r="N498" t="str">
            <v>Chronic lower respiratory diseases</v>
          </cell>
          <cell r="O498" t="str">
            <v>Maori</v>
          </cell>
          <cell r="P498" t="str">
            <v>Female</v>
          </cell>
          <cell r="Q498">
            <v>122</v>
          </cell>
          <cell r="R498">
            <v>58.7</v>
          </cell>
        </row>
        <row r="499">
          <cell r="L499" t="str">
            <v>2013Chronic lower respiratory diseasesFemaleNon-Maori</v>
          </cell>
          <cell r="M499">
            <v>2013</v>
          </cell>
          <cell r="N499" t="str">
            <v>Chronic lower respiratory diseases</v>
          </cell>
          <cell r="O499" t="str">
            <v>Non-Maori</v>
          </cell>
          <cell r="P499" t="str">
            <v>Female</v>
          </cell>
          <cell r="Q499">
            <v>700</v>
          </cell>
          <cell r="R499">
            <v>47.5</v>
          </cell>
        </row>
        <row r="500">
          <cell r="L500" t="str">
            <v>2013Colon, rectum and rectosigmoid junction cancerFemaleAllEth</v>
          </cell>
          <cell r="M500">
            <v>2013</v>
          </cell>
          <cell r="N500" t="str">
            <v>Colon, rectum and rectosigmoid junction cancer</v>
          </cell>
          <cell r="O500" t="str">
            <v>AllEth</v>
          </cell>
          <cell r="P500" t="str">
            <v>Female</v>
          </cell>
          <cell r="Q500">
            <v>579</v>
          </cell>
          <cell r="R500">
            <v>47.3</v>
          </cell>
        </row>
        <row r="501">
          <cell r="L501" t="str">
            <v>2013Colon, rectum and rectosigmoid junction cancerFemaleMaori</v>
          </cell>
          <cell r="M501">
            <v>2013</v>
          </cell>
          <cell r="N501" t="str">
            <v>Colon, rectum and rectosigmoid junction cancer</v>
          </cell>
          <cell r="O501" t="str">
            <v>Maori</v>
          </cell>
          <cell r="P501" t="str">
            <v>Female</v>
          </cell>
          <cell r="Q501">
            <v>32</v>
          </cell>
          <cell r="R501">
            <v>46.4</v>
          </cell>
        </row>
        <row r="502">
          <cell r="L502" t="str">
            <v>2013Colon, rectum and rectosigmoid junction cancerFemaleNon-Maori</v>
          </cell>
          <cell r="M502">
            <v>2013</v>
          </cell>
          <cell r="N502" t="str">
            <v>Colon, rectum and rectosigmoid junction cancer</v>
          </cell>
          <cell r="O502" t="str">
            <v>Non-Maori</v>
          </cell>
          <cell r="P502" t="str">
            <v>Female</v>
          </cell>
          <cell r="Q502">
            <v>547</v>
          </cell>
          <cell r="R502">
            <v>47.4</v>
          </cell>
        </row>
        <row r="503">
          <cell r="L503" t="str">
            <v>2013Diabetes mellitusFemaleAllEth</v>
          </cell>
          <cell r="M503">
            <v>2013</v>
          </cell>
          <cell r="N503" t="str">
            <v>Diabetes mellitus</v>
          </cell>
          <cell r="O503" t="str">
            <v>AllEth</v>
          </cell>
          <cell r="P503" t="str">
            <v>Female</v>
          </cell>
          <cell r="Q503">
            <v>356</v>
          </cell>
          <cell r="R503">
            <v>44.9</v>
          </cell>
        </row>
        <row r="504">
          <cell r="L504" t="str">
            <v>2013Diabetes mellitusFemaleMaori</v>
          </cell>
          <cell r="M504">
            <v>2013</v>
          </cell>
          <cell r="N504" t="str">
            <v>Diabetes mellitus</v>
          </cell>
          <cell r="O504" t="str">
            <v>Maori</v>
          </cell>
          <cell r="P504" t="str">
            <v>Female</v>
          </cell>
          <cell r="Q504">
            <v>74</v>
          </cell>
          <cell r="R504">
            <v>43.8</v>
          </cell>
        </row>
        <row r="505">
          <cell r="L505" t="str">
            <v>2013Diabetes mellitusFemaleNon-Maori</v>
          </cell>
          <cell r="M505">
            <v>2013</v>
          </cell>
          <cell r="N505" t="str">
            <v>Diabetes mellitus</v>
          </cell>
          <cell r="O505" t="str">
            <v>Non-Maori</v>
          </cell>
          <cell r="P505" t="str">
            <v>Female</v>
          </cell>
          <cell r="Q505">
            <v>282</v>
          </cell>
          <cell r="R505">
            <v>45.2</v>
          </cell>
        </row>
        <row r="506">
          <cell r="L506" t="str">
            <v>2013Diseases of the circulatory systemFemaleAllEth</v>
          </cell>
          <cell r="M506">
            <v>2013</v>
          </cell>
          <cell r="N506" t="str">
            <v>Diseases of the circulatory system</v>
          </cell>
          <cell r="O506" t="str">
            <v>AllEth</v>
          </cell>
          <cell r="P506" t="str">
            <v>Female</v>
          </cell>
          <cell r="Q506">
            <v>4891</v>
          </cell>
          <cell r="R506">
            <v>50.1</v>
          </cell>
        </row>
        <row r="507">
          <cell r="L507" t="str">
            <v>2013Diseases of the circulatory systemFemaleMaori</v>
          </cell>
          <cell r="M507">
            <v>2013</v>
          </cell>
          <cell r="N507" t="str">
            <v>Diseases of the circulatory system</v>
          </cell>
          <cell r="O507" t="str">
            <v>Maori</v>
          </cell>
          <cell r="P507" t="str">
            <v>Female</v>
          </cell>
          <cell r="Q507">
            <v>423</v>
          </cell>
          <cell r="R507">
            <v>44.1</v>
          </cell>
        </row>
        <row r="508">
          <cell r="L508" t="str">
            <v>2013Diseases of the circulatory systemFemaleNon-Maori</v>
          </cell>
          <cell r="M508">
            <v>2013</v>
          </cell>
          <cell r="N508" t="str">
            <v>Diseases of the circulatory system</v>
          </cell>
          <cell r="O508" t="str">
            <v>Non-Maori</v>
          </cell>
          <cell r="P508" t="str">
            <v>Female</v>
          </cell>
          <cell r="Q508">
            <v>4468</v>
          </cell>
          <cell r="R508">
            <v>50.7</v>
          </cell>
        </row>
        <row r="509">
          <cell r="L509" t="str">
            <v>2013Diseases of the respiratory systemFemaleAllEth</v>
          </cell>
          <cell r="M509">
            <v>2013</v>
          </cell>
          <cell r="N509" t="str">
            <v>Diseases of the respiratory system</v>
          </cell>
          <cell r="O509" t="str">
            <v>AllEth</v>
          </cell>
          <cell r="P509" t="str">
            <v>Female</v>
          </cell>
          <cell r="Q509">
            <v>1384</v>
          </cell>
          <cell r="R509">
            <v>51</v>
          </cell>
        </row>
        <row r="510">
          <cell r="L510" t="str">
            <v>2013Diseases of the respiratory systemFemaleMaori</v>
          </cell>
          <cell r="M510">
            <v>2013</v>
          </cell>
          <cell r="N510" t="str">
            <v>Diseases of the respiratory system</v>
          </cell>
          <cell r="O510" t="str">
            <v>Maori</v>
          </cell>
          <cell r="P510" t="str">
            <v>Female</v>
          </cell>
          <cell r="Q510">
            <v>154</v>
          </cell>
          <cell r="R510">
            <v>59.7</v>
          </cell>
        </row>
        <row r="511">
          <cell r="L511" t="str">
            <v>2013Diseases of the respiratory systemFemaleNon-Maori</v>
          </cell>
          <cell r="M511">
            <v>2013</v>
          </cell>
          <cell r="N511" t="str">
            <v>Diseases of the respiratory system</v>
          </cell>
          <cell r="O511" t="str">
            <v>Non-Maori</v>
          </cell>
          <cell r="P511" t="str">
            <v>Female</v>
          </cell>
          <cell r="Q511">
            <v>1230</v>
          </cell>
          <cell r="R511">
            <v>50</v>
          </cell>
        </row>
        <row r="512">
          <cell r="L512" t="str">
            <v>2013External causes of morbidity and mortalityFemaleAllEth</v>
          </cell>
          <cell r="M512">
            <v>2013</v>
          </cell>
          <cell r="N512" t="str">
            <v>External causes of morbidity and mortality</v>
          </cell>
          <cell r="O512" t="str">
            <v>AllEth</v>
          </cell>
          <cell r="P512" t="str">
            <v>Female</v>
          </cell>
          <cell r="Q512">
            <v>643</v>
          </cell>
          <cell r="R512">
            <v>36.200000000000003</v>
          </cell>
        </row>
        <row r="513">
          <cell r="L513" t="str">
            <v>2013External causes of morbidity and mortalityFemaleMaori</v>
          </cell>
          <cell r="M513">
            <v>2013</v>
          </cell>
          <cell r="N513" t="str">
            <v>External causes of morbidity and mortality</v>
          </cell>
          <cell r="O513" t="str">
            <v>Maori</v>
          </cell>
          <cell r="P513" t="str">
            <v>Female</v>
          </cell>
          <cell r="Q513">
            <v>98</v>
          </cell>
          <cell r="R513">
            <v>31.9</v>
          </cell>
        </row>
        <row r="514">
          <cell r="L514" t="str">
            <v>2013External causes of morbidity and mortalityFemaleNon-Maori</v>
          </cell>
          <cell r="M514">
            <v>2013</v>
          </cell>
          <cell r="N514" t="str">
            <v>External causes of morbidity and mortality</v>
          </cell>
          <cell r="O514" t="str">
            <v>Non-Maori</v>
          </cell>
          <cell r="P514" t="str">
            <v>Female</v>
          </cell>
          <cell r="Q514">
            <v>545</v>
          </cell>
          <cell r="R514">
            <v>37.200000000000003</v>
          </cell>
        </row>
        <row r="515">
          <cell r="L515" t="str">
            <v>2013Female breast cancerFemaleAllEth</v>
          </cell>
          <cell r="M515">
            <v>2013</v>
          </cell>
          <cell r="N515" t="str">
            <v>Female breast cancer</v>
          </cell>
          <cell r="O515" t="str">
            <v>AllEth</v>
          </cell>
          <cell r="P515" t="str">
            <v>Female</v>
          </cell>
          <cell r="Q515">
            <v>633</v>
          </cell>
          <cell r="R515">
            <v>100</v>
          </cell>
        </row>
        <row r="516">
          <cell r="L516" t="str">
            <v>2013Female breast cancerFemaleMaori</v>
          </cell>
          <cell r="M516">
            <v>2013</v>
          </cell>
          <cell r="N516" t="str">
            <v>Female breast cancer</v>
          </cell>
          <cell r="O516" t="str">
            <v>Maori</v>
          </cell>
          <cell r="P516" t="str">
            <v>Female</v>
          </cell>
          <cell r="Q516">
            <v>93</v>
          </cell>
          <cell r="R516">
            <v>100</v>
          </cell>
        </row>
        <row r="517">
          <cell r="L517" t="str">
            <v>2013Female breast cancerFemaleNon-Maori</v>
          </cell>
          <cell r="M517">
            <v>2013</v>
          </cell>
          <cell r="N517" t="str">
            <v>Female breast cancer</v>
          </cell>
          <cell r="O517" t="str">
            <v>Non-Maori</v>
          </cell>
          <cell r="P517" t="str">
            <v>Female</v>
          </cell>
          <cell r="Q517">
            <v>540</v>
          </cell>
          <cell r="R517">
            <v>100</v>
          </cell>
        </row>
        <row r="518">
          <cell r="L518" t="str">
            <v>2013Influenza and pneumoniaFemaleAllEth</v>
          </cell>
          <cell r="M518">
            <v>2013</v>
          </cell>
          <cell r="N518" t="str">
            <v>Influenza and pneumonia</v>
          </cell>
          <cell r="O518" t="str">
            <v>AllEth</v>
          </cell>
          <cell r="P518" t="str">
            <v>Female</v>
          </cell>
          <cell r="Q518">
            <v>391</v>
          </cell>
          <cell r="R518">
            <v>60.5</v>
          </cell>
        </row>
        <row r="519">
          <cell r="L519" t="str">
            <v>2013Influenza and pneumoniaFemaleMaori</v>
          </cell>
          <cell r="M519">
            <v>2013</v>
          </cell>
          <cell r="N519" t="str">
            <v>Influenza and pneumonia</v>
          </cell>
          <cell r="O519" t="str">
            <v>Maori</v>
          </cell>
          <cell r="P519" t="str">
            <v>Female</v>
          </cell>
          <cell r="Q519">
            <v>24</v>
          </cell>
          <cell r="R519">
            <v>72.7</v>
          </cell>
        </row>
        <row r="520">
          <cell r="L520" t="str">
            <v>2013Influenza and pneumoniaFemaleNon-Maori</v>
          </cell>
          <cell r="M520">
            <v>2013</v>
          </cell>
          <cell r="N520" t="str">
            <v>Influenza and pneumonia</v>
          </cell>
          <cell r="O520" t="str">
            <v>Non-Maori</v>
          </cell>
          <cell r="P520" t="str">
            <v>Female</v>
          </cell>
          <cell r="Q520">
            <v>367</v>
          </cell>
          <cell r="R520">
            <v>59.9</v>
          </cell>
        </row>
        <row r="521">
          <cell r="L521" t="str">
            <v>2013Intentional self-harmFemaleAllEth</v>
          </cell>
          <cell r="M521">
            <v>2013</v>
          </cell>
          <cell r="N521" t="str">
            <v>Intentional self-harm</v>
          </cell>
          <cell r="O521" t="str">
            <v>AllEth</v>
          </cell>
          <cell r="P521" t="str">
            <v>Female</v>
          </cell>
          <cell r="Q521">
            <v>147</v>
          </cell>
          <cell r="R521">
            <v>28.7</v>
          </cell>
        </row>
        <row r="522">
          <cell r="L522" t="str">
            <v>2013Intentional self-harmFemaleMaori</v>
          </cell>
          <cell r="M522">
            <v>2013</v>
          </cell>
          <cell r="N522" t="str">
            <v>Intentional self-harm</v>
          </cell>
          <cell r="O522" t="str">
            <v>Maori</v>
          </cell>
          <cell r="P522" t="str">
            <v>Female</v>
          </cell>
          <cell r="Q522">
            <v>39</v>
          </cell>
          <cell r="R522">
            <v>37.1</v>
          </cell>
        </row>
        <row r="523">
          <cell r="L523" t="str">
            <v>2013Intentional self-harmFemaleNon-Maori</v>
          </cell>
          <cell r="M523">
            <v>2013</v>
          </cell>
          <cell r="N523" t="str">
            <v>Intentional self-harm</v>
          </cell>
          <cell r="O523" t="str">
            <v>Non-Maori</v>
          </cell>
          <cell r="P523" t="str">
            <v>Female</v>
          </cell>
          <cell r="Q523">
            <v>108</v>
          </cell>
          <cell r="R523">
            <v>26.5</v>
          </cell>
        </row>
        <row r="524">
          <cell r="L524" t="str">
            <v>2013Ischaemic heart diseaseFemaleAllEth</v>
          </cell>
          <cell r="M524">
            <v>2013</v>
          </cell>
          <cell r="N524" t="str">
            <v>Ischaemic heart disease</v>
          </cell>
          <cell r="O524" t="str">
            <v>AllEth</v>
          </cell>
          <cell r="P524" t="str">
            <v>Female</v>
          </cell>
          <cell r="Q524">
            <v>2217</v>
          </cell>
          <cell r="R524">
            <v>44.1</v>
          </cell>
        </row>
        <row r="525">
          <cell r="L525" t="str">
            <v>2013Ischaemic heart diseaseFemaleMaori</v>
          </cell>
          <cell r="M525">
            <v>2013</v>
          </cell>
          <cell r="N525" t="str">
            <v>Ischaemic heart disease</v>
          </cell>
          <cell r="O525" t="str">
            <v>Maori</v>
          </cell>
          <cell r="P525" t="str">
            <v>Female</v>
          </cell>
          <cell r="Q525">
            <v>192</v>
          </cell>
          <cell r="R525">
            <v>40</v>
          </cell>
        </row>
        <row r="526">
          <cell r="L526" t="str">
            <v>2013Ischaemic heart diseaseFemaleNon-Maori</v>
          </cell>
          <cell r="M526">
            <v>2013</v>
          </cell>
          <cell r="N526" t="str">
            <v>Ischaemic heart disease</v>
          </cell>
          <cell r="O526" t="str">
            <v>Non-Maori</v>
          </cell>
          <cell r="P526" t="str">
            <v>Female</v>
          </cell>
          <cell r="Q526">
            <v>2025</v>
          </cell>
          <cell r="R526">
            <v>44.5</v>
          </cell>
        </row>
        <row r="527">
          <cell r="L527" t="str">
            <v>2013Lung cancerFemaleAllEth</v>
          </cell>
          <cell r="M527">
            <v>2013</v>
          </cell>
          <cell r="N527" t="str">
            <v>Lung cancer</v>
          </cell>
          <cell r="O527" t="str">
            <v>AllEth</v>
          </cell>
          <cell r="P527" t="str">
            <v>Female</v>
          </cell>
          <cell r="Q527">
            <v>792</v>
          </cell>
          <cell r="R527">
            <v>47.8</v>
          </cell>
        </row>
        <row r="528">
          <cell r="L528" t="str">
            <v>2013Lung cancerFemaleMaori</v>
          </cell>
          <cell r="M528">
            <v>2013</v>
          </cell>
          <cell r="N528" t="str">
            <v>Lung cancer</v>
          </cell>
          <cell r="O528" t="str">
            <v>Maori</v>
          </cell>
          <cell r="P528" t="str">
            <v>Female</v>
          </cell>
          <cell r="Q528">
            <v>168</v>
          </cell>
          <cell r="R528">
            <v>56.2</v>
          </cell>
        </row>
        <row r="529">
          <cell r="L529" t="str">
            <v>2013Lung cancerFemaleNon-Maori</v>
          </cell>
          <cell r="M529">
            <v>2013</v>
          </cell>
          <cell r="N529" t="str">
            <v>Lung cancer</v>
          </cell>
          <cell r="O529" t="str">
            <v>Non-Maori</v>
          </cell>
          <cell r="P529" t="str">
            <v>Female</v>
          </cell>
          <cell r="Q529">
            <v>624</v>
          </cell>
          <cell r="R529">
            <v>46</v>
          </cell>
        </row>
        <row r="530">
          <cell r="L530" t="str">
            <v>2013Melanoma of the skinFemaleAllEth</v>
          </cell>
          <cell r="M530">
            <v>2013</v>
          </cell>
          <cell r="N530" t="str">
            <v>Melanoma of the skin</v>
          </cell>
          <cell r="O530" t="str">
            <v>AllEth</v>
          </cell>
          <cell r="P530" t="str">
            <v>Female</v>
          </cell>
          <cell r="Q530">
            <v>124</v>
          </cell>
          <cell r="R530">
            <v>34.799999999999997</v>
          </cell>
        </row>
        <row r="531">
          <cell r="L531" t="str">
            <v>2013Melanoma of the skinFemaleMaori</v>
          </cell>
          <cell r="M531">
            <v>2013</v>
          </cell>
          <cell r="N531" t="str">
            <v>Melanoma of the skin</v>
          </cell>
          <cell r="O531" t="str">
            <v>Maori</v>
          </cell>
          <cell r="P531" t="str">
            <v>Female</v>
          </cell>
          <cell r="Q531">
            <v>4</v>
          </cell>
          <cell r="R531">
            <v>44.4</v>
          </cell>
        </row>
        <row r="532">
          <cell r="L532" t="str">
            <v>2013Melanoma of the skinFemaleNon-Maori</v>
          </cell>
          <cell r="M532">
            <v>2013</v>
          </cell>
          <cell r="N532" t="str">
            <v>Melanoma of the skin</v>
          </cell>
          <cell r="O532" t="str">
            <v>Non-Maori</v>
          </cell>
          <cell r="P532" t="str">
            <v>Female</v>
          </cell>
          <cell r="Q532">
            <v>120</v>
          </cell>
          <cell r="R532">
            <v>34.6</v>
          </cell>
        </row>
        <row r="533">
          <cell r="L533" t="str">
            <v>2013Motor vehicle accidentsFemaleAllEth</v>
          </cell>
          <cell r="M533">
            <v>2013</v>
          </cell>
          <cell r="N533" t="str">
            <v>Motor vehicle accidents</v>
          </cell>
          <cell r="O533" t="str">
            <v>AllEth</v>
          </cell>
          <cell r="P533" t="str">
            <v>Female</v>
          </cell>
          <cell r="Q533">
            <v>81</v>
          </cell>
          <cell r="R533">
            <v>28.8</v>
          </cell>
        </row>
        <row r="534">
          <cell r="L534" t="str">
            <v>2013Motor vehicle accidentsFemaleMaori</v>
          </cell>
          <cell r="M534">
            <v>2013</v>
          </cell>
          <cell r="N534" t="str">
            <v>Motor vehicle accidents</v>
          </cell>
          <cell r="O534" t="str">
            <v>Maori</v>
          </cell>
          <cell r="P534" t="str">
            <v>Female</v>
          </cell>
          <cell r="Q534">
            <v>20</v>
          </cell>
          <cell r="R534">
            <v>32.299999999999997</v>
          </cell>
        </row>
        <row r="535">
          <cell r="L535" t="str">
            <v>2013Motor vehicle accidentsFemaleNon-Maori</v>
          </cell>
          <cell r="M535">
            <v>2013</v>
          </cell>
          <cell r="N535" t="str">
            <v>Motor vehicle accidents</v>
          </cell>
          <cell r="O535" t="str">
            <v>Non-Maori</v>
          </cell>
          <cell r="P535" t="str">
            <v>Female</v>
          </cell>
          <cell r="Q535">
            <v>61</v>
          </cell>
          <cell r="R535">
            <v>27.9</v>
          </cell>
        </row>
        <row r="536">
          <cell r="L536" t="str">
            <v>2013Other forms of heart diseaseFemaleAllEth</v>
          </cell>
          <cell r="M536">
            <v>2013</v>
          </cell>
          <cell r="N536" t="str">
            <v>Other forms of heart disease</v>
          </cell>
          <cell r="O536" t="str">
            <v>AllEth</v>
          </cell>
          <cell r="P536" t="str">
            <v>Female</v>
          </cell>
          <cell r="Q536">
            <v>703</v>
          </cell>
          <cell r="R536">
            <v>52</v>
          </cell>
        </row>
        <row r="537">
          <cell r="L537" t="str">
            <v>2013Other forms of heart diseaseFemaleMaori</v>
          </cell>
          <cell r="M537">
            <v>2013</v>
          </cell>
          <cell r="N537" t="str">
            <v>Other forms of heart disease</v>
          </cell>
          <cell r="O537" t="str">
            <v>Maori</v>
          </cell>
          <cell r="P537" t="str">
            <v>Female</v>
          </cell>
          <cell r="Q537">
            <v>65</v>
          </cell>
          <cell r="R537">
            <v>37.799999999999997</v>
          </cell>
        </row>
        <row r="538">
          <cell r="L538" t="str">
            <v>2013Other forms of heart diseaseFemaleNon-Maori</v>
          </cell>
          <cell r="M538">
            <v>2013</v>
          </cell>
          <cell r="N538" t="str">
            <v>Other forms of heart disease</v>
          </cell>
          <cell r="O538" t="str">
            <v>Non-Maori</v>
          </cell>
          <cell r="P538" t="str">
            <v>Female</v>
          </cell>
          <cell r="Q538">
            <v>638</v>
          </cell>
          <cell r="R538">
            <v>54.1</v>
          </cell>
        </row>
        <row r="539">
          <cell r="L539" t="str">
            <v>2013Prostate cancerFemaleAllEth</v>
          </cell>
          <cell r="M539">
            <v>2013</v>
          </cell>
          <cell r="N539" t="str">
            <v>Prostate cancer</v>
          </cell>
          <cell r="O539" t="str">
            <v>AllEth</v>
          </cell>
          <cell r="P539" t="str">
            <v>Female</v>
          </cell>
        </row>
        <row r="540">
          <cell r="L540" t="str">
            <v>2013Prostate cancerFemaleMaori</v>
          </cell>
          <cell r="M540">
            <v>2013</v>
          </cell>
          <cell r="N540" t="str">
            <v>Prostate cancer</v>
          </cell>
          <cell r="O540" t="str">
            <v>Maori</v>
          </cell>
          <cell r="P540" t="str">
            <v>Female</v>
          </cell>
        </row>
        <row r="541">
          <cell r="L541" t="str">
            <v>2013Prostate cancerFemaleNon-Maori</v>
          </cell>
          <cell r="M541">
            <v>2013</v>
          </cell>
          <cell r="N541" t="str">
            <v>Prostate cancer</v>
          </cell>
          <cell r="O541" t="str">
            <v>Non-Maori</v>
          </cell>
          <cell r="P541" t="str">
            <v>Female</v>
          </cell>
        </row>
        <row r="542">
          <cell r="L542" t="str">
            <v>2014All cancerFemaleAllEth</v>
          </cell>
          <cell r="M542">
            <v>2014</v>
          </cell>
          <cell r="N542" t="str">
            <v>All cancer</v>
          </cell>
          <cell r="O542" t="str">
            <v>AllEth</v>
          </cell>
          <cell r="P542" t="str">
            <v>Female</v>
          </cell>
          <cell r="Q542">
            <v>4352</v>
          </cell>
          <cell r="R542">
            <v>47</v>
          </cell>
        </row>
        <row r="543">
          <cell r="L543" t="str">
            <v>2014All cancerFemaleMaori</v>
          </cell>
          <cell r="M543">
            <v>2014</v>
          </cell>
          <cell r="N543" t="str">
            <v>All cancer</v>
          </cell>
          <cell r="O543" t="str">
            <v>Maori</v>
          </cell>
          <cell r="P543" t="str">
            <v>Female</v>
          </cell>
          <cell r="Q543">
            <v>521</v>
          </cell>
          <cell r="R543">
            <v>53.5</v>
          </cell>
        </row>
        <row r="544">
          <cell r="L544" t="str">
            <v>2014All cancerFemaleNon-Maori</v>
          </cell>
          <cell r="M544">
            <v>2014</v>
          </cell>
          <cell r="N544" t="str">
            <v>All cancer</v>
          </cell>
          <cell r="O544" t="str">
            <v>Non-Maori</v>
          </cell>
          <cell r="P544" t="str">
            <v>Female</v>
          </cell>
          <cell r="Q544">
            <v>3831</v>
          </cell>
          <cell r="R544">
            <v>46.3</v>
          </cell>
        </row>
        <row r="545">
          <cell r="L545" t="str">
            <v>2014All deathsFemaleAllEth</v>
          </cell>
          <cell r="M545">
            <v>2014</v>
          </cell>
          <cell r="N545" t="str">
            <v>All deaths</v>
          </cell>
          <cell r="O545" t="str">
            <v>AllEth</v>
          </cell>
          <cell r="P545" t="str">
            <v>Female</v>
          </cell>
          <cell r="Q545">
            <v>15457</v>
          </cell>
          <cell r="R545">
            <v>49.6</v>
          </cell>
        </row>
        <row r="546">
          <cell r="L546" t="str">
            <v>2014All deathsFemaleMaori</v>
          </cell>
          <cell r="M546">
            <v>2014</v>
          </cell>
          <cell r="N546" t="str">
            <v>All deaths</v>
          </cell>
          <cell r="O546" t="str">
            <v>Maori</v>
          </cell>
          <cell r="P546" t="str">
            <v>Female</v>
          </cell>
          <cell r="Q546">
            <v>1495</v>
          </cell>
          <cell r="R546">
            <v>46.6</v>
          </cell>
        </row>
        <row r="547">
          <cell r="L547" t="str">
            <v>2014All deathsFemaleNon-Maori</v>
          </cell>
          <cell r="M547">
            <v>2014</v>
          </cell>
          <cell r="N547" t="str">
            <v>All deaths</v>
          </cell>
          <cell r="O547" t="str">
            <v>Non-Maori</v>
          </cell>
          <cell r="P547" t="str">
            <v>Female</v>
          </cell>
          <cell r="Q547">
            <v>13962</v>
          </cell>
          <cell r="R547">
            <v>49.9</v>
          </cell>
        </row>
        <row r="548">
          <cell r="L548" t="str">
            <v>2014AssaultFemaleAllEth</v>
          </cell>
          <cell r="M548">
            <v>2014</v>
          </cell>
          <cell r="N548" t="str">
            <v>Assault</v>
          </cell>
          <cell r="O548" t="str">
            <v>AllEth</v>
          </cell>
          <cell r="P548" t="str">
            <v>Female</v>
          </cell>
          <cell r="Q548">
            <v>14</v>
          </cell>
          <cell r="R548">
            <v>31.1</v>
          </cell>
        </row>
        <row r="549">
          <cell r="L549" t="str">
            <v>2014AssaultFemaleMaori</v>
          </cell>
          <cell r="M549">
            <v>2014</v>
          </cell>
          <cell r="N549" t="str">
            <v>Assault</v>
          </cell>
          <cell r="O549" t="str">
            <v>Maori</v>
          </cell>
          <cell r="P549" t="str">
            <v>Female</v>
          </cell>
          <cell r="Q549">
            <v>3</v>
          </cell>
          <cell r="R549">
            <v>17.600000000000001</v>
          </cell>
        </row>
        <row r="550">
          <cell r="L550" t="str">
            <v>2014AssaultFemaleNon-Maori</v>
          </cell>
          <cell r="M550">
            <v>2014</v>
          </cell>
          <cell r="N550" t="str">
            <v>Assault</v>
          </cell>
          <cell r="O550" t="str">
            <v>Non-Maori</v>
          </cell>
          <cell r="P550" t="str">
            <v>Female</v>
          </cell>
          <cell r="Q550">
            <v>11</v>
          </cell>
          <cell r="R550">
            <v>39.299999999999997</v>
          </cell>
        </row>
        <row r="551">
          <cell r="L551" t="str">
            <v>2014Cerebrovascular diseaseFemaleAllEth</v>
          </cell>
          <cell r="M551">
            <v>2014</v>
          </cell>
          <cell r="N551" t="str">
            <v>Cerebrovascular disease</v>
          </cell>
          <cell r="O551" t="str">
            <v>AllEth</v>
          </cell>
          <cell r="P551" t="str">
            <v>Female</v>
          </cell>
          <cell r="Q551">
            <v>1533</v>
          </cell>
          <cell r="R551">
            <v>59.7</v>
          </cell>
        </row>
        <row r="552">
          <cell r="L552" t="str">
            <v>2014Cerebrovascular diseaseFemaleMaori</v>
          </cell>
          <cell r="M552">
            <v>2014</v>
          </cell>
          <cell r="N552" t="str">
            <v>Cerebrovascular disease</v>
          </cell>
          <cell r="O552" t="str">
            <v>Maori</v>
          </cell>
          <cell r="P552" t="str">
            <v>Female</v>
          </cell>
          <cell r="Q552">
            <v>94</v>
          </cell>
          <cell r="R552">
            <v>57.3</v>
          </cell>
        </row>
        <row r="553">
          <cell r="L553" t="str">
            <v>2014Cerebrovascular diseaseFemaleNon-Maori</v>
          </cell>
          <cell r="M553">
            <v>2014</v>
          </cell>
          <cell r="N553" t="str">
            <v>Cerebrovascular disease</v>
          </cell>
          <cell r="O553" t="str">
            <v>Non-Maori</v>
          </cell>
          <cell r="P553" t="str">
            <v>Female</v>
          </cell>
          <cell r="Q553">
            <v>1439</v>
          </cell>
          <cell r="R553">
            <v>59.8</v>
          </cell>
        </row>
        <row r="554">
          <cell r="L554" t="str">
            <v>2014Cervical cancerFemaleAllEth</v>
          </cell>
          <cell r="M554">
            <v>2014</v>
          </cell>
          <cell r="N554" t="str">
            <v>Cervical cancer</v>
          </cell>
          <cell r="O554" t="str">
            <v>AllEth</v>
          </cell>
          <cell r="P554" t="str">
            <v>Female</v>
          </cell>
          <cell r="Q554">
            <v>46</v>
          </cell>
          <cell r="R554">
            <v>100</v>
          </cell>
        </row>
        <row r="555">
          <cell r="L555" t="str">
            <v>2014Cervical cancerFemaleMaori</v>
          </cell>
          <cell r="M555">
            <v>2014</v>
          </cell>
          <cell r="N555" t="str">
            <v>Cervical cancer</v>
          </cell>
          <cell r="O555" t="str">
            <v>Maori</v>
          </cell>
          <cell r="P555" t="str">
            <v>Female</v>
          </cell>
          <cell r="Q555">
            <v>10</v>
          </cell>
          <cell r="R555">
            <v>100</v>
          </cell>
        </row>
        <row r="556">
          <cell r="L556" t="str">
            <v>2014Cervical cancerFemaleNon-Maori</v>
          </cell>
          <cell r="M556">
            <v>2014</v>
          </cell>
          <cell r="N556" t="str">
            <v>Cervical cancer</v>
          </cell>
          <cell r="O556" t="str">
            <v>Non-Maori</v>
          </cell>
          <cell r="P556" t="str">
            <v>Female</v>
          </cell>
          <cell r="Q556">
            <v>36</v>
          </cell>
          <cell r="R556">
            <v>100</v>
          </cell>
        </row>
        <row r="557">
          <cell r="L557" t="str">
            <v>2014Chronic lower respiratory diseasesFemaleAllEth</v>
          </cell>
          <cell r="M557">
            <v>2014</v>
          </cell>
          <cell r="N557" t="str">
            <v>Chronic lower respiratory diseases</v>
          </cell>
          <cell r="O557" t="str">
            <v>AllEth</v>
          </cell>
          <cell r="P557" t="str">
            <v>Female</v>
          </cell>
          <cell r="Q557">
            <v>955</v>
          </cell>
          <cell r="R557">
            <v>52.3</v>
          </cell>
        </row>
        <row r="558">
          <cell r="L558" t="str">
            <v>2014Chronic lower respiratory diseasesFemaleMaori</v>
          </cell>
          <cell r="M558">
            <v>2014</v>
          </cell>
          <cell r="N558" t="str">
            <v>Chronic lower respiratory diseases</v>
          </cell>
          <cell r="O558" t="str">
            <v>Maori</v>
          </cell>
          <cell r="P558" t="str">
            <v>Female</v>
          </cell>
          <cell r="Q558">
            <v>132</v>
          </cell>
          <cell r="R558">
            <v>55.7</v>
          </cell>
        </row>
        <row r="559">
          <cell r="L559" t="str">
            <v>2014Chronic lower respiratory diseasesFemaleNon-Maori</v>
          </cell>
          <cell r="M559">
            <v>2014</v>
          </cell>
          <cell r="N559" t="str">
            <v>Chronic lower respiratory diseases</v>
          </cell>
          <cell r="O559" t="str">
            <v>Non-Maori</v>
          </cell>
          <cell r="P559" t="str">
            <v>Female</v>
          </cell>
          <cell r="Q559">
            <v>823</v>
          </cell>
          <cell r="R559">
            <v>51.8</v>
          </cell>
        </row>
        <row r="560">
          <cell r="L560" t="str">
            <v>2014Colon, rectum and rectosigmoid junction cancerFemaleAllEth</v>
          </cell>
          <cell r="M560">
            <v>2014</v>
          </cell>
          <cell r="N560" t="str">
            <v>Colon, rectum and rectosigmoid junction cancer</v>
          </cell>
          <cell r="O560" t="str">
            <v>AllEth</v>
          </cell>
          <cell r="P560" t="str">
            <v>Female</v>
          </cell>
          <cell r="Q560">
            <v>612</v>
          </cell>
          <cell r="R560">
            <v>49</v>
          </cell>
        </row>
        <row r="561">
          <cell r="L561" t="str">
            <v>2014Colon, rectum and rectosigmoid junction cancerFemaleMaori</v>
          </cell>
          <cell r="M561">
            <v>2014</v>
          </cell>
          <cell r="N561" t="str">
            <v>Colon, rectum and rectosigmoid junction cancer</v>
          </cell>
          <cell r="O561" t="str">
            <v>Maori</v>
          </cell>
          <cell r="P561" t="str">
            <v>Female</v>
          </cell>
          <cell r="Q561">
            <v>34</v>
          </cell>
          <cell r="R561">
            <v>43.6</v>
          </cell>
        </row>
        <row r="562">
          <cell r="L562" t="str">
            <v>2014Colon, rectum and rectosigmoid junction cancerFemaleNon-Maori</v>
          </cell>
          <cell r="M562">
            <v>2014</v>
          </cell>
          <cell r="N562" t="str">
            <v>Colon, rectum and rectosigmoid junction cancer</v>
          </cell>
          <cell r="O562" t="str">
            <v>Non-Maori</v>
          </cell>
          <cell r="P562" t="str">
            <v>Female</v>
          </cell>
          <cell r="Q562">
            <v>578</v>
          </cell>
          <cell r="R562">
            <v>49.4</v>
          </cell>
        </row>
        <row r="563">
          <cell r="L563" t="str">
            <v>2014Diabetes mellitusFemaleAllEth</v>
          </cell>
          <cell r="M563">
            <v>2014</v>
          </cell>
          <cell r="N563" t="str">
            <v>Diabetes mellitus</v>
          </cell>
          <cell r="O563" t="str">
            <v>AllEth</v>
          </cell>
          <cell r="P563" t="str">
            <v>Female</v>
          </cell>
          <cell r="Q563">
            <v>360</v>
          </cell>
          <cell r="R563">
            <v>45.5</v>
          </cell>
        </row>
        <row r="564">
          <cell r="L564" t="str">
            <v>2014Diabetes mellitusFemaleMaori</v>
          </cell>
          <cell r="M564">
            <v>2014</v>
          </cell>
          <cell r="N564" t="str">
            <v>Diabetes mellitus</v>
          </cell>
          <cell r="O564" t="str">
            <v>Maori</v>
          </cell>
          <cell r="P564" t="str">
            <v>Female</v>
          </cell>
          <cell r="Q564">
            <v>66</v>
          </cell>
          <cell r="R564">
            <v>42</v>
          </cell>
        </row>
        <row r="565">
          <cell r="L565" t="str">
            <v>2014Diabetes mellitusFemaleNon-Maori</v>
          </cell>
          <cell r="M565">
            <v>2014</v>
          </cell>
          <cell r="N565" t="str">
            <v>Diabetes mellitus</v>
          </cell>
          <cell r="O565" t="str">
            <v>Non-Maori</v>
          </cell>
          <cell r="P565" t="str">
            <v>Female</v>
          </cell>
          <cell r="Q565">
            <v>294</v>
          </cell>
          <cell r="R565">
            <v>46.4</v>
          </cell>
        </row>
        <row r="566">
          <cell r="L566" t="str">
            <v>2014Diseases of the circulatory systemFemaleAllEth</v>
          </cell>
          <cell r="M566">
            <v>2014</v>
          </cell>
          <cell r="N566" t="str">
            <v>Diseases of the circulatory system</v>
          </cell>
          <cell r="O566" t="str">
            <v>AllEth</v>
          </cell>
          <cell r="P566" t="str">
            <v>Female</v>
          </cell>
          <cell r="Q566">
            <v>5224</v>
          </cell>
          <cell r="R566">
            <v>50.4</v>
          </cell>
        </row>
        <row r="567">
          <cell r="L567" t="str">
            <v>2014Diseases of the circulatory systemFemaleMaori</v>
          </cell>
          <cell r="M567">
            <v>2014</v>
          </cell>
          <cell r="N567" t="str">
            <v>Diseases of the circulatory system</v>
          </cell>
          <cell r="O567" t="str">
            <v>Maori</v>
          </cell>
          <cell r="P567" t="str">
            <v>Female</v>
          </cell>
          <cell r="Q567">
            <v>439</v>
          </cell>
          <cell r="R567">
            <v>43</v>
          </cell>
        </row>
        <row r="568">
          <cell r="L568" t="str">
            <v>2014Diseases of the circulatory systemFemaleNon-Maori</v>
          </cell>
          <cell r="M568">
            <v>2014</v>
          </cell>
          <cell r="N568" t="str">
            <v>Diseases of the circulatory system</v>
          </cell>
          <cell r="O568" t="str">
            <v>Non-Maori</v>
          </cell>
          <cell r="P568" t="str">
            <v>Female</v>
          </cell>
          <cell r="Q568">
            <v>4785</v>
          </cell>
          <cell r="R568">
            <v>51.2</v>
          </cell>
        </row>
        <row r="569">
          <cell r="L569" t="str">
            <v>2014Diseases of the respiratory systemFemaleAllEth</v>
          </cell>
          <cell r="M569">
            <v>2014</v>
          </cell>
          <cell r="N569" t="str">
            <v>Diseases of the respiratory system</v>
          </cell>
          <cell r="O569" t="str">
            <v>AllEth</v>
          </cell>
          <cell r="P569" t="str">
            <v>Female</v>
          </cell>
          <cell r="Q569">
            <v>1503</v>
          </cell>
          <cell r="R569">
            <v>51.6</v>
          </cell>
        </row>
        <row r="570">
          <cell r="L570" t="str">
            <v>2014Diseases of the respiratory systemFemaleMaori</v>
          </cell>
          <cell r="M570">
            <v>2014</v>
          </cell>
          <cell r="N570" t="str">
            <v>Diseases of the respiratory system</v>
          </cell>
          <cell r="O570" t="str">
            <v>Maori</v>
          </cell>
          <cell r="P570" t="str">
            <v>Female</v>
          </cell>
          <cell r="Q570">
            <v>151</v>
          </cell>
          <cell r="R570">
            <v>51.9</v>
          </cell>
        </row>
        <row r="571">
          <cell r="L571" t="str">
            <v>2014Diseases of the respiratory systemFemaleNon-Maori</v>
          </cell>
          <cell r="M571">
            <v>2014</v>
          </cell>
          <cell r="N571" t="str">
            <v>Diseases of the respiratory system</v>
          </cell>
          <cell r="O571" t="str">
            <v>Non-Maori</v>
          </cell>
          <cell r="P571" t="str">
            <v>Female</v>
          </cell>
          <cell r="Q571">
            <v>1352</v>
          </cell>
          <cell r="R571">
            <v>51.6</v>
          </cell>
        </row>
        <row r="572">
          <cell r="L572" t="str">
            <v>2014External causes of morbidity and mortalityFemaleAllEth</v>
          </cell>
          <cell r="M572">
            <v>2014</v>
          </cell>
          <cell r="N572" t="str">
            <v>External causes of morbidity and mortality</v>
          </cell>
          <cell r="O572" t="str">
            <v>AllEth</v>
          </cell>
          <cell r="P572" t="str">
            <v>Female</v>
          </cell>
          <cell r="Q572">
            <v>692</v>
          </cell>
          <cell r="R572">
            <v>37.200000000000003</v>
          </cell>
        </row>
        <row r="573">
          <cell r="L573" t="str">
            <v>2014External causes of morbidity and mortalityFemaleMaori</v>
          </cell>
          <cell r="M573">
            <v>2014</v>
          </cell>
          <cell r="N573" t="str">
            <v>External causes of morbidity and mortality</v>
          </cell>
          <cell r="O573" t="str">
            <v>Maori</v>
          </cell>
          <cell r="P573" t="str">
            <v>Female</v>
          </cell>
          <cell r="Q573">
            <v>91</v>
          </cell>
          <cell r="R573">
            <v>29.3</v>
          </cell>
        </row>
        <row r="574">
          <cell r="L574" t="str">
            <v>2014External causes of morbidity and mortalityFemaleNon-Maori</v>
          </cell>
          <cell r="M574">
            <v>2014</v>
          </cell>
          <cell r="N574" t="str">
            <v>External causes of morbidity and mortality</v>
          </cell>
          <cell r="O574" t="str">
            <v>Non-Maori</v>
          </cell>
          <cell r="P574" t="str">
            <v>Female</v>
          </cell>
          <cell r="Q574">
            <v>601</v>
          </cell>
          <cell r="R574">
            <v>38.799999999999997</v>
          </cell>
        </row>
        <row r="575">
          <cell r="L575" t="str">
            <v>2014Female breast cancerFemaleAllEth</v>
          </cell>
          <cell r="M575">
            <v>2014</v>
          </cell>
          <cell r="N575" t="str">
            <v>Female breast cancer</v>
          </cell>
          <cell r="O575" t="str">
            <v>AllEth</v>
          </cell>
          <cell r="P575" t="str">
            <v>Female</v>
          </cell>
          <cell r="Q575">
            <v>607</v>
          </cell>
          <cell r="R575">
            <v>100</v>
          </cell>
        </row>
        <row r="576">
          <cell r="L576" t="str">
            <v>2014Female breast cancerFemaleMaori</v>
          </cell>
          <cell r="M576">
            <v>2014</v>
          </cell>
          <cell r="N576" t="str">
            <v>Female breast cancer</v>
          </cell>
          <cell r="O576" t="str">
            <v>Maori</v>
          </cell>
          <cell r="P576" t="str">
            <v>Female</v>
          </cell>
          <cell r="Q576">
            <v>68</v>
          </cell>
          <cell r="R576">
            <v>100</v>
          </cell>
        </row>
        <row r="577">
          <cell r="L577" t="str">
            <v>2014Female breast cancerFemaleNon-Maori</v>
          </cell>
          <cell r="M577">
            <v>2014</v>
          </cell>
          <cell r="N577" t="str">
            <v>Female breast cancer</v>
          </cell>
          <cell r="O577" t="str">
            <v>Non-Maori</v>
          </cell>
          <cell r="P577" t="str">
            <v>Female</v>
          </cell>
          <cell r="Q577">
            <v>539</v>
          </cell>
          <cell r="R577">
            <v>100</v>
          </cell>
        </row>
        <row r="578">
          <cell r="L578" t="str">
            <v>2014Influenza and pneumoniaFemaleAllEth</v>
          </cell>
          <cell r="M578">
            <v>2014</v>
          </cell>
          <cell r="N578" t="str">
            <v>Influenza and pneumonia</v>
          </cell>
          <cell r="O578" t="str">
            <v>AllEth</v>
          </cell>
          <cell r="P578" t="str">
            <v>Female</v>
          </cell>
          <cell r="Q578">
            <v>396</v>
          </cell>
          <cell r="R578">
            <v>56.1</v>
          </cell>
        </row>
        <row r="579">
          <cell r="L579" t="str">
            <v>2014Influenza and pneumoniaFemaleMaori</v>
          </cell>
          <cell r="M579">
            <v>2014</v>
          </cell>
          <cell r="N579" t="str">
            <v>Influenza and pneumonia</v>
          </cell>
          <cell r="O579" t="str">
            <v>Maori</v>
          </cell>
          <cell r="P579" t="str">
            <v>Female</v>
          </cell>
          <cell r="Q579">
            <v>19</v>
          </cell>
          <cell r="R579">
            <v>44.2</v>
          </cell>
        </row>
        <row r="580">
          <cell r="L580" t="str">
            <v>2014Influenza and pneumoniaFemaleNon-Maori</v>
          </cell>
          <cell r="M580">
            <v>2014</v>
          </cell>
          <cell r="N580" t="str">
            <v>Influenza and pneumonia</v>
          </cell>
          <cell r="O580" t="str">
            <v>Non-Maori</v>
          </cell>
          <cell r="P580" t="str">
            <v>Female</v>
          </cell>
          <cell r="Q580">
            <v>377</v>
          </cell>
          <cell r="R580">
            <v>56.9</v>
          </cell>
        </row>
        <row r="581">
          <cell r="L581" t="str">
            <v>2014Intentional self-harmFemaleAllEth</v>
          </cell>
          <cell r="M581">
            <v>2014</v>
          </cell>
          <cell r="N581" t="str">
            <v>Intentional self-harm</v>
          </cell>
          <cell r="O581" t="str">
            <v>AllEth</v>
          </cell>
          <cell r="P581" t="str">
            <v>Female</v>
          </cell>
          <cell r="Q581">
            <v>129</v>
          </cell>
          <cell r="R581">
            <v>25.4</v>
          </cell>
        </row>
        <row r="582">
          <cell r="L582" t="str">
            <v>2014Intentional self-harmFemaleMaori</v>
          </cell>
          <cell r="M582">
            <v>2014</v>
          </cell>
          <cell r="N582" t="str">
            <v>Intentional self-harm</v>
          </cell>
          <cell r="O582" t="str">
            <v>Maori</v>
          </cell>
          <cell r="P582" t="str">
            <v>Female</v>
          </cell>
          <cell r="Q582">
            <v>25</v>
          </cell>
          <cell r="R582">
            <v>27.5</v>
          </cell>
        </row>
        <row r="583">
          <cell r="L583" t="str">
            <v>2014Intentional self-harmFemaleNon-Maori</v>
          </cell>
          <cell r="M583">
            <v>2014</v>
          </cell>
          <cell r="N583" t="str">
            <v>Intentional self-harm</v>
          </cell>
          <cell r="O583" t="str">
            <v>Non-Maori</v>
          </cell>
          <cell r="P583" t="str">
            <v>Female</v>
          </cell>
          <cell r="Q583">
            <v>104</v>
          </cell>
          <cell r="R583">
            <v>24.9</v>
          </cell>
        </row>
        <row r="584">
          <cell r="L584" t="str">
            <v>2014Ischaemic heart diseaseFemaleAllEth</v>
          </cell>
          <cell r="M584">
            <v>2014</v>
          </cell>
          <cell r="N584" t="str">
            <v>Ischaemic heart disease</v>
          </cell>
          <cell r="O584" t="str">
            <v>AllEth</v>
          </cell>
          <cell r="P584" t="str">
            <v>Female</v>
          </cell>
          <cell r="Q584">
            <v>2263</v>
          </cell>
          <cell r="R584">
            <v>44.4</v>
          </cell>
        </row>
        <row r="585">
          <cell r="L585" t="str">
            <v>2014Ischaemic heart diseaseFemaleMaori</v>
          </cell>
          <cell r="M585">
            <v>2014</v>
          </cell>
          <cell r="N585" t="str">
            <v>Ischaemic heart disease</v>
          </cell>
          <cell r="O585" t="str">
            <v>Maori</v>
          </cell>
          <cell r="P585" t="str">
            <v>Female</v>
          </cell>
          <cell r="Q585">
            <v>186</v>
          </cell>
          <cell r="R585">
            <v>37.4</v>
          </cell>
        </row>
        <row r="586">
          <cell r="L586" t="str">
            <v>2014Ischaemic heart diseaseFemaleNon-Maori</v>
          </cell>
          <cell r="M586">
            <v>2014</v>
          </cell>
          <cell r="N586" t="str">
            <v>Ischaemic heart disease</v>
          </cell>
          <cell r="O586" t="str">
            <v>Non-Maori</v>
          </cell>
          <cell r="P586" t="str">
            <v>Female</v>
          </cell>
          <cell r="Q586">
            <v>2077</v>
          </cell>
          <cell r="R586">
            <v>45.1</v>
          </cell>
        </row>
        <row r="587">
          <cell r="L587" t="str">
            <v>2014Lung cancerFemaleAllEth</v>
          </cell>
          <cell r="M587">
            <v>2014</v>
          </cell>
          <cell r="N587" t="str">
            <v>Lung cancer</v>
          </cell>
          <cell r="O587" t="str">
            <v>AllEth</v>
          </cell>
          <cell r="P587" t="str">
            <v>Female</v>
          </cell>
          <cell r="Q587">
            <v>790</v>
          </cell>
          <cell r="R587">
            <v>47.1</v>
          </cell>
        </row>
        <row r="588">
          <cell r="L588" t="str">
            <v>2014Lung cancerFemaleMaori</v>
          </cell>
          <cell r="M588">
            <v>2014</v>
          </cell>
          <cell r="N588" t="str">
            <v>Lung cancer</v>
          </cell>
          <cell r="O588" t="str">
            <v>Maori</v>
          </cell>
          <cell r="P588" t="str">
            <v>Female</v>
          </cell>
          <cell r="Q588">
            <v>180</v>
          </cell>
          <cell r="R588">
            <v>55.2</v>
          </cell>
        </row>
        <row r="589">
          <cell r="L589" t="str">
            <v>2014Lung cancerFemaleNon-Maori</v>
          </cell>
          <cell r="M589">
            <v>2014</v>
          </cell>
          <cell r="N589" t="str">
            <v>Lung cancer</v>
          </cell>
          <cell r="O589" t="str">
            <v>Non-Maori</v>
          </cell>
          <cell r="P589" t="str">
            <v>Female</v>
          </cell>
          <cell r="Q589">
            <v>610</v>
          </cell>
          <cell r="R589">
            <v>45.1</v>
          </cell>
        </row>
        <row r="590">
          <cell r="L590" t="str">
            <v>2014Melanoma of the skinFemaleAllEth</v>
          </cell>
          <cell r="M590">
            <v>2014</v>
          </cell>
          <cell r="N590" t="str">
            <v>Melanoma of the skin</v>
          </cell>
          <cell r="O590" t="str">
            <v>AllEth</v>
          </cell>
          <cell r="P590" t="str">
            <v>Female</v>
          </cell>
          <cell r="Q590">
            <v>141</v>
          </cell>
          <cell r="R590">
            <v>37.299999999999997</v>
          </cell>
        </row>
        <row r="591">
          <cell r="L591" t="str">
            <v>2014Melanoma of the skinFemaleMaori</v>
          </cell>
          <cell r="M591">
            <v>2014</v>
          </cell>
          <cell r="N591" t="str">
            <v>Melanoma of the skin</v>
          </cell>
          <cell r="O591" t="str">
            <v>Maori</v>
          </cell>
          <cell r="P591" t="str">
            <v>Female</v>
          </cell>
          <cell r="Q591">
            <v>1</v>
          </cell>
          <cell r="R591">
            <v>33.299999999999997</v>
          </cell>
        </row>
        <row r="592">
          <cell r="L592" t="str">
            <v>2014Melanoma of the skinFemaleNon-Maori</v>
          </cell>
          <cell r="M592">
            <v>2014</v>
          </cell>
          <cell r="N592" t="str">
            <v>Melanoma of the skin</v>
          </cell>
          <cell r="O592" t="str">
            <v>Non-Maori</v>
          </cell>
          <cell r="P592" t="str">
            <v>Female</v>
          </cell>
          <cell r="Q592">
            <v>140</v>
          </cell>
          <cell r="R592">
            <v>37.299999999999997</v>
          </cell>
        </row>
        <row r="593">
          <cell r="L593" t="str">
            <v>2014Motor vehicle accidentsFemaleAllEth</v>
          </cell>
          <cell r="M593">
            <v>2014</v>
          </cell>
          <cell r="N593" t="str">
            <v>Motor vehicle accidents</v>
          </cell>
          <cell r="O593" t="str">
            <v>AllEth</v>
          </cell>
          <cell r="P593" t="str">
            <v>Female</v>
          </cell>
          <cell r="Q593">
            <v>108</v>
          </cell>
          <cell r="R593">
            <v>34.299999999999997</v>
          </cell>
        </row>
        <row r="594">
          <cell r="L594" t="str">
            <v>2014Motor vehicle accidentsFemaleMaori</v>
          </cell>
          <cell r="M594">
            <v>2014</v>
          </cell>
          <cell r="N594" t="str">
            <v>Motor vehicle accidents</v>
          </cell>
          <cell r="O594" t="str">
            <v>Maori</v>
          </cell>
          <cell r="P594" t="str">
            <v>Female</v>
          </cell>
          <cell r="Q594">
            <v>22</v>
          </cell>
          <cell r="R594">
            <v>31.9</v>
          </cell>
        </row>
        <row r="595">
          <cell r="L595" t="str">
            <v>2014Motor vehicle accidentsFemaleNon-Maori</v>
          </cell>
          <cell r="M595">
            <v>2014</v>
          </cell>
          <cell r="N595" t="str">
            <v>Motor vehicle accidents</v>
          </cell>
          <cell r="O595" t="str">
            <v>Non-Maori</v>
          </cell>
          <cell r="P595" t="str">
            <v>Female</v>
          </cell>
          <cell r="Q595">
            <v>86</v>
          </cell>
          <cell r="R595">
            <v>35</v>
          </cell>
        </row>
        <row r="596">
          <cell r="L596" t="str">
            <v>2014Other forms of heart diseaseFemaleAllEth</v>
          </cell>
          <cell r="M596">
            <v>2014</v>
          </cell>
          <cell r="N596" t="str">
            <v>Other forms of heart disease</v>
          </cell>
          <cell r="O596" t="str">
            <v>AllEth</v>
          </cell>
          <cell r="P596" t="str">
            <v>Female</v>
          </cell>
          <cell r="Q596">
            <v>760</v>
          </cell>
          <cell r="R596">
            <v>51.4</v>
          </cell>
        </row>
        <row r="597">
          <cell r="L597" t="str">
            <v>2014Other forms of heart diseaseFemaleMaori</v>
          </cell>
          <cell r="M597">
            <v>2014</v>
          </cell>
          <cell r="N597" t="str">
            <v>Other forms of heart disease</v>
          </cell>
          <cell r="O597" t="str">
            <v>Maori</v>
          </cell>
          <cell r="P597" t="str">
            <v>Female</v>
          </cell>
          <cell r="Q597">
            <v>76</v>
          </cell>
          <cell r="R597">
            <v>41.1</v>
          </cell>
        </row>
        <row r="598">
          <cell r="L598" t="str">
            <v>2014Other forms of heart diseaseFemaleNon-Maori</v>
          </cell>
          <cell r="M598">
            <v>2014</v>
          </cell>
          <cell r="N598" t="str">
            <v>Other forms of heart disease</v>
          </cell>
          <cell r="O598" t="str">
            <v>Non-Maori</v>
          </cell>
          <cell r="P598" t="str">
            <v>Female</v>
          </cell>
          <cell r="Q598">
            <v>684</v>
          </cell>
          <cell r="R598">
            <v>52.9</v>
          </cell>
        </row>
        <row r="599">
          <cell r="L599" t="str">
            <v>2014Prostate cancerFemaleAllEth</v>
          </cell>
          <cell r="M599">
            <v>2014</v>
          </cell>
          <cell r="N599" t="str">
            <v>Prostate cancer</v>
          </cell>
          <cell r="O599" t="str">
            <v>AllEth</v>
          </cell>
          <cell r="P599" t="str">
            <v>Female</v>
          </cell>
        </row>
        <row r="600">
          <cell r="L600" t="str">
            <v>2014Prostate cancerFemaleMaori</v>
          </cell>
          <cell r="M600">
            <v>2014</v>
          </cell>
          <cell r="N600" t="str">
            <v>Prostate cancer</v>
          </cell>
          <cell r="O600" t="str">
            <v>Maori</v>
          </cell>
          <cell r="P600" t="str">
            <v>Female</v>
          </cell>
        </row>
        <row r="601">
          <cell r="L601" t="str">
            <v>2014Prostate cancerFemaleNon-Maori</v>
          </cell>
          <cell r="M601">
            <v>2014</v>
          </cell>
          <cell r="N601" t="str">
            <v>Prostate cancer</v>
          </cell>
          <cell r="O601" t="str">
            <v>Non-Maori</v>
          </cell>
          <cell r="P601" t="str">
            <v>Female</v>
          </cell>
        </row>
      </sheetData>
      <sheetData sheetId="6"/>
      <sheetData sheetId="7">
        <row r="1">
          <cell r="A1">
            <v>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ealth.govt.nz/system/files/documents/publications/methodology-report-2016-17-nzhs-dec17v2.pdf"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51"/>
  <sheetViews>
    <sheetView zoomScaleNormal="100" workbookViewId="0">
      <selection activeCell="D1" sqref="D1"/>
    </sheetView>
  </sheetViews>
  <sheetFormatPr defaultColWidth="8.88671875" defaultRowHeight="13.2" x14ac:dyDescent="0.25"/>
  <cols>
    <col min="1" max="2" width="20.6640625" style="5" customWidth="1"/>
    <col min="3" max="3" width="20.6640625" style="10" customWidth="1"/>
    <col min="4" max="4" width="20.6640625" style="5" customWidth="1"/>
    <col min="5" max="5" width="6.44140625" style="5" customWidth="1"/>
    <col min="6" max="6" width="6.6640625" style="5" customWidth="1"/>
    <col min="7" max="7" width="5.6640625" style="5" customWidth="1"/>
    <col min="8" max="8" width="5.6640625" style="11" customWidth="1"/>
    <col min="9" max="16384" width="8.88671875" style="4"/>
  </cols>
  <sheetData>
    <row r="1" spans="1:15" ht="15.6" x14ac:dyDescent="0.25">
      <c r="A1" s="9" t="s">
        <v>41</v>
      </c>
    </row>
    <row r="2" spans="1:15" x14ac:dyDescent="0.25">
      <c r="A2" s="12" t="s">
        <v>42</v>
      </c>
    </row>
    <row r="3" spans="1:15" x14ac:dyDescent="0.25">
      <c r="A3" s="110" t="s">
        <v>124</v>
      </c>
      <c r="B3" s="110"/>
      <c r="C3" s="110"/>
      <c r="D3" s="110"/>
      <c r="E3" s="110"/>
      <c r="F3" s="110"/>
      <c r="G3" s="110"/>
    </row>
    <row r="4" spans="1:15" x14ac:dyDescent="0.25">
      <c r="A4" s="110"/>
      <c r="B4" s="110"/>
      <c r="C4" s="110"/>
      <c r="D4" s="110"/>
      <c r="E4" s="110"/>
      <c r="F4" s="110"/>
      <c r="G4" s="110"/>
    </row>
    <row r="5" spans="1:15" x14ac:dyDescent="0.25">
      <c r="A5" s="35"/>
      <c r="B5" s="35"/>
      <c r="C5" s="35"/>
      <c r="D5" s="35"/>
      <c r="E5" s="35"/>
      <c r="F5" s="35"/>
      <c r="G5" s="35"/>
    </row>
    <row r="6" spans="1:15" x14ac:dyDescent="0.25">
      <c r="A6" s="13" t="s">
        <v>104</v>
      </c>
    </row>
    <row r="7" spans="1:15" x14ac:dyDescent="0.25">
      <c r="A7" s="13"/>
    </row>
    <row r="8" spans="1:15" ht="12.75" customHeight="1" x14ac:dyDescent="0.25">
      <c r="A8" s="111" t="s">
        <v>105</v>
      </c>
      <c r="B8" s="111"/>
      <c r="C8" s="111"/>
      <c r="D8" s="111"/>
      <c r="E8" s="111"/>
      <c r="F8" s="111"/>
      <c r="G8" s="111"/>
      <c r="H8" s="5"/>
    </row>
    <row r="9" spans="1:15" x14ac:dyDescent="0.25">
      <c r="A9" s="111"/>
      <c r="B9" s="111"/>
      <c r="C9" s="111"/>
      <c r="D9" s="111"/>
      <c r="E9" s="111"/>
      <c r="F9" s="111"/>
      <c r="G9" s="111"/>
      <c r="H9" s="5"/>
    </row>
    <row r="10" spans="1:15" x14ac:dyDescent="0.25">
      <c r="A10" s="11"/>
      <c r="B10" s="11"/>
      <c r="C10" s="11"/>
      <c r="D10" s="11"/>
      <c r="E10" s="11"/>
      <c r="F10" s="11"/>
      <c r="G10" s="11"/>
    </row>
    <row r="11" spans="1:15" x14ac:dyDescent="0.25">
      <c r="A11" s="12" t="s">
        <v>106</v>
      </c>
      <c r="B11" s="12"/>
      <c r="C11" s="12"/>
      <c r="D11" s="12"/>
      <c r="E11" s="12"/>
      <c r="F11" s="12"/>
      <c r="G11" s="12"/>
      <c r="H11" s="12"/>
    </row>
    <row r="12" spans="1:15" ht="29.25" customHeight="1" x14ac:dyDescent="0.25">
      <c r="A12" s="14" t="s">
        <v>88</v>
      </c>
      <c r="B12" s="15" t="s">
        <v>89</v>
      </c>
      <c r="C12" s="14" t="s">
        <v>90</v>
      </c>
      <c r="D12" s="16"/>
      <c r="E12" s="113"/>
      <c r="F12" s="113"/>
      <c r="G12" s="113"/>
      <c r="H12" s="113"/>
    </row>
    <row r="13" spans="1:15" ht="55.2" x14ac:dyDescent="0.25">
      <c r="A13" s="17" t="s">
        <v>125</v>
      </c>
      <c r="B13" s="18">
        <v>250.4</v>
      </c>
      <c r="C13" s="17" t="s">
        <v>126</v>
      </c>
      <c r="D13" s="19"/>
      <c r="E13" s="112"/>
      <c r="F13" s="112"/>
      <c r="G13" s="112"/>
      <c r="H13" s="112"/>
    </row>
    <row r="14" spans="1:15" ht="124.2" x14ac:dyDescent="0.25">
      <c r="A14" s="17" t="s">
        <v>127</v>
      </c>
      <c r="B14" s="18" t="s">
        <v>128</v>
      </c>
      <c r="C14" s="17" t="s">
        <v>129</v>
      </c>
      <c r="D14" s="19"/>
      <c r="E14" s="112"/>
      <c r="F14" s="112"/>
      <c r="G14" s="112"/>
      <c r="H14" s="112"/>
    </row>
    <row r="15" spans="1:15" ht="13.8" x14ac:dyDescent="0.3">
      <c r="J15" s="20"/>
      <c r="K15" s="20"/>
      <c r="L15" s="21"/>
      <c r="M15" s="22"/>
      <c r="N15" s="23"/>
      <c r="O15" s="24"/>
    </row>
    <row r="16" spans="1:15" ht="13.8" x14ac:dyDescent="0.3">
      <c r="A16" s="12" t="s">
        <v>43</v>
      </c>
      <c r="J16" s="20"/>
      <c r="K16" s="20"/>
      <c r="L16" s="24"/>
      <c r="M16" s="22"/>
      <c r="N16" s="23"/>
      <c r="O16" s="24"/>
    </row>
    <row r="17" spans="1:15" ht="13.8" x14ac:dyDescent="0.3">
      <c r="A17" s="5" t="s">
        <v>107</v>
      </c>
      <c r="C17" s="5"/>
      <c r="H17" s="5"/>
      <c r="J17" s="20"/>
      <c r="K17" s="20"/>
      <c r="L17" s="21"/>
      <c r="M17" s="22"/>
      <c r="N17" s="23"/>
      <c r="O17" s="24"/>
    </row>
    <row r="18" spans="1:15" ht="13.8" x14ac:dyDescent="0.3">
      <c r="J18" s="20"/>
      <c r="K18" s="20"/>
      <c r="L18" s="24"/>
      <c r="M18" s="22"/>
      <c r="N18" s="23"/>
      <c r="O18" s="24"/>
    </row>
    <row r="19" spans="1:15" ht="13.8" x14ac:dyDescent="0.3">
      <c r="A19" s="12" t="s">
        <v>44</v>
      </c>
      <c r="J19" s="20"/>
      <c r="K19" s="20"/>
      <c r="L19" s="24"/>
      <c r="M19" s="22"/>
      <c r="N19" s="23"/>
      <c r="O19" s="24"/>
    </row>
    <row r="20" spans="1:15" ht="12.75" customHeight="1" x14ac:dyDescent="0.3">
      <c r="A20" s="111" t="s">
        <v>112</v>
      </c>
      <c r="B20" s="111"/>
      <c r="C20" s="111"/>
      <c r="D20" s="111"/>
      <c r="E20" s="111"/>
      <c r="F20" s="111"/>
      <c r="G20" s="111"/>
      <c r="H20" s="111"/>
      <c r="J20" s="20"/>
      <c r="K20" s="20"/>
      <c r="L20" s="24"/>
      <c r="M20" s="22"/>
      <c r="N20" s="23"/>
      <c r="O20" s="24"/>
    </row>
    <row r="21" spans="1:15" ht="13.8" x14ac:dyDescent="0.3">
      <c r="A21" s="111"/>
      <c r="B21" s="111"/>
      <c r="C21" s="111"/>
      <c r="D21" s="111"/>
      <c r="E21" s="111"/>
      <c r="F21" s="111"/>
      <c r="G21" s="111"/>
      <c r="H21" s="111"/>
      <c r="J21" s="20"/>
      <c r="K21" s="20"/>
      <c r="L21" s="24"/>
      <c r="M21" s="22"/>
      <c r="N21" s="23"/>
      <c r="O21" s="24"/>
    </row>
    <row r="22" spans="1:15" ht="13.8" x14ac:dyDescent="0.3">
      <c r="A22" s="111"/>
      <c r="B22" s="111"/>
      <c r="C22" s="111"/>
      <c r="D22" s="111"/>
      <c r="E22" s="111"/>
      <c r="F22" s="111"/>
      <c r="G22" s="111"/>
      <c r="H22" s="111"/>
      <c r="J22" s="20"/>
      <c r="K22" s="20"/>
      <c r="L22" s="21"/>
      <c r="M22" s="22"/>
      <c r="N22" s="23"/>
      <c r="O22" s="24"/>
    </row>
    <row r="23" spans="1:15" ht="13.8" x14ac:dyDescent="0.3">
      <c r="A23" s="111"/>
      <c r="B23" s="111"/>
      <c r="C23" s="111"/>
      <c r="D23" s="111"/>
      <c r="E23" s="111"/>
      <c r="F23" s="111"/>
      <c r="G23" s="111"/>
      <c r="H23" s="111"/>
      <c r="J23" s="20"/>
      <c r="K23" s="20"/>
      <c r="L23" s="21"/>
      <c r="M23" s="22"/>
      <c r="N23" s="23"/>
      <c r="O23" s="24"/>
    </row>
    <row r="24" spans="1:15" ht="13.8" x14ac:dyDescent="0.3">
      <c r="A24" s="111"/>
      <c r="B24" s="111"/>
      <c r="C24" s="111"/>
      <c r="D24" s="111"/>
      <c r="E24" s="111"/>
      <c r="F24" s="111"/>
      <c r="G24" s="111"/>
      <c r="H24" s="111"/>
      <c r="J24" s="20"/>
      <c r="K24" s="20"/>
      <c r="L24" s="21"/>
      <c r="M24" s="22"/>
      <c r="N24" s="23"/>
      <c r="O24" s="24"/>
    </row>
    <row r="25" spans="1:15" ht="13.8" x14ac:dyDescent="0.3">
      <c r="A25" s="11"/>
      <c r="B25" s="11"/>
      <c r="C25" s="11"/>
      <c r="D25" s="11"/>
      <c r="E25" s="11"/>
      <c r="F25" s="11"/>
      <c r="G25" s="11"/>
      <c r="J25" s="20"/>
      <c r="K25" s="20"/>
      <c r="L25" s="21"/>
      <c r="M25" s="22"/>
      <c r="N25" s="23"/>
      <c r="O25" s="24"/>
    </row>
    <row r="26" spans="1:15" ht="13.8" x14ac:dyDescent="0.3">
      <c r="A26" s="5" t="s">
        <v>91</v>
      </c>
      <c r="J26" s="20"/>
      <c r="K26" s="20"/>
      <c r="L26" s="21"/>
      <c r="M26" s="22"/>
      <c r="N26" s="23"/>
      <c r="O26" s="24"/>
    </row>
    <row r="27" spans="1:15" ht="13.8" x14ac:dyDescent="0.3">
      <c r="J27" s="20"/>
      <c r="K27" s="20"/>
      <c r="L27" s="24"/>
      <c r="M27" s="22"/>
      <c r="N27" s="23"/>
      <c r="O27" s="24"/>
    </row>
    <row r="28" spans="1:15" ht="13.8" x14ac:dyDescent="0.3">
      <c r="A28" s="12" t="s">
        <v>92</v>
      </c>
      <c r="J28" s="20"/>
      <c r="K28" s="20"/>
      <c r="L28" s="21"/>
      <c r="M28" s="22"/>
      <c r="N28" s="23"/>
      <c r="O28" s="24"/>
    </row>
    <row r="29" spans="1:15" ht="12.75" customHeight="1" x14ac:dyDescent="0.3">
      <c r="A29" s="111" t="s">
        <v>113</v>
      </c>
      <c r="B29" s="111"/>
      <c r="C29" s="111"/>
      <c r="D29" s="111"/>
      <c r="E29" s="111"/>
      <c r="F29" s="111"/>
      <c r="G29" s="111"/>
      <c r="H29" s="111"/>
      <c r="J29" s="20"/>
      <c r="K29" s="20"/>
      <c r="L29" s="21"/>
      <c r="M29" s="22"/>
      <c r="N29" s="23"/>
      <c r="O29" s="24"/>
    </row>
    <row r="30" spans="1:15" ht="13.8" x14ac:dyDescent="0.3">
      <c r="A30" s="111"/>
      <c r="B30" s="111"/>
      <c r="C30" s="111"/>
      <c r="D30" s="111"/>
      <c r="E30" s="111"/>
      <c r="F30" s="111"/>
      <c r="G30" s="111"/>
      <c r="H30" s="111"/>
      <c r="J30" s="20"/>
      <c r="K30" s="20"/>
      <c r="L30" s="21"/>
      <c r="M30" s="22"/>
      <c r="N30" s="23"/>
      <c r="O30" s="24"/>
    </row>
    <row r="31" spans="1:15" ht="13.8" x14ac:dyDescent="0.3">
      <c r="A31" s="111"/>
      <c r="B31" s="111"/>
      <c r="C31" s="111"/>
      <c r="D31" s="111"/>
      <c r="E31" s="111"/>
      <c r="F31" s="111"/>
      <c r="G31" s="111"/>
      <c r="H31" s="111"/>
      <c r="J31" s="20"/>
      <c r="K31" s="20"/>
      <c r="L31" s="21"/>
      <c r="M31" s="22"/>
      <c r="N31" s="23"/>
      <c r="O31" s="24"/>
    </row>
    <row r="32" spans="1:15" ht="13.8" x14ac:dyDescent="0.3">
      <c r="A32" s="11"/>
      <c r="B32" s="11"/>
      <c r="C32" s="11"/>
      <c r="D32" s="11"/>
      <c r="E32" s="11"/>
      <c r="F32" s="11"/>
      <c r="G32" s="11"/>
      <c r="J32" s="20"/>
      <c r="K32" s="20"/>
      <c r="L32" s="21"/>
      <c r="M32" s="22"/>
      <c r="N32" s="23"/>
      <c r="O32" s="24"/>
    </row>
    <row r="33" spans="1:15" ht="12.75" customHeight="1" x14ac:dyDescent="0.3">
      <c r="A33" s="111" t="s">
        <v>114</v>
      </c>
      <c r="B33" s="111"/>
      <c r="C33" s="111"/>
      <c r="D33" s="111"/>
      <c r="E33" s="111"/>
      <c r="F33" s="111"/>
      <c r="G33" s="111"/>
      <c r="H33" s="111"/>
      <c r="J33" s="20"/>
      <c r="K33" s="20"/>
      <c r="L33" s="21"/>
      <c r="M33" s="22"/>
      <c r="N33" s="23"/>
      <c r="O33" s="24"/>
    </row>
    <row r="34" spans="1:15" ht="13.8" x14ac:dyDescent="0.3">
      <c r="A34" s="111"/>
      <c r="B34" s="111"/>
      <c r="C34" s="111"/>
      <c r="D34" s="111"/>
      <c r="E34" s="111"/>
      <c r="F34" s="111"/>
      <c r="G34" s="111"/>
      <c r="H34" s="111"/>
      <c r="J34" s="20"/>
      <c r="K34" s="20"/>
      <c r="L34" s="24"/>
      <c r="M34" s="22"/>
      <c r="N34" s="23"/>
      <c r="O34" s="24"/>
    </row>
    <row r="35" spans="1:15" ht="13.8" x14ac:dyDescent="0.3">
      <c r="A35" s="111"/>
      <c r="B35" s="111"/>
      <c r="C35" s="111"/>
      <c r="D35" s="111"/>
      <c r="E35" s="111"/>
      <c r="F35" s="111"/>
      <c r="G35" s="111"/>
      <c r="H35" s="111"/>
      <c r="J35" s="20"/>
      <c r="K35" s="20"/>
      <c r="L35" s="21"/>
      <c r="M35" s="22"/>
      <c r="N35" s="23"/>
      <c r="O35" s="24"/>
    </row>
    <row r="36" spans="1:15" ht="13.8" x14ac:dyDescent="0.3">
      <c r="A36" s="111"/>
      <c r="B36" s="111"/>
      <c r="C36" s="111"/>
      <c r="D36" s="111"/>
      <c r="E36" s="111"/>
      <c r="F36" s="111"/>
      <c r="G36" s="111"/>
      <c r="H36" s="111"/>
      <c r="J36" s="20"/>
      <c r="K36" s="20"/>
      <c r="L36" s="21"/>
      <c r="M36" s="22"/>
      <c r="N36" s="23"/>
      <c r="O36" s="24"/>
    </row>
    <row r="37" spans="1:15" ht="13.8" x14ac:dyDescent="0.3">
      <c r="J37" s="20"/>
      <c r="K37" s="20"/>
      <c r="L37" s="24"/>
      <c r="M37" s="22"/>
      <c r="N37" s="23"/>
      <c r="O37" s="24"/>
    </row>
    <row r="38" spans="1:15" ht="13.8" x14ac:dyDescent="0.3">
      <c r="A38" s="13" t="s">
        <v>108</v>
      </c>
      <c r="B38" s="11"/>
      <c r="C38" s="11"/>
      <c r="D38" s="11"/>
      <c r="E38" s="11"/>
      <c r="F38" s="11"/>
      <c r="G38" s="11"/>
      <c r="J38" s="20"/>
      <c r="K38" s="20"/>
      <c r="L38" s="21"/>
      <c r="M38" s="22"/>
      <c r="N38" s="23"/>
      <c r="O38" s="24"/>
    </row>
    <row r="39" spans="1:15" ht="13.8" x14ac:dyDescent="0.3">
      <c r="J39" s="20"/>
      <c r="K39" s="20"/>
      <c r="L39" s="21"/>
      <c r="M39" s="22"/>
      <c r="N39" s="23"/>
      <c r="O39" s="24"/>
    </row>
    <row r="40" spans="1:15" ht="14.4" thickBot="1" x14ac:dyDescent="0.35">
      <c r="A40" s="12" t="s">
        <v>93</v>
      </c>
      <c r="J40" s="20"/>
      <c r="K40" s="20"/>
      <c r="L40" s="21"/>
      <c r="M40" s="22"/>
      <c r="N40" s="23"/>
      <c r="O40" s="24"/>
    </row>
    <row r="41" spans="1:15" ht="33" customHeight="1" thickBot="1" x14ac:dyDescent="0.35">
      <c r="A41" s="25" t="s">
        <v>96</v>
      </c>
      <c r="B41" s="25" t="s">
        <v>45</v>
      </c>
      <c r="C41" s="26" t="s">
        <v>46</v>
      </c>
      <c r="J41" s="20"/>
      <c r="K41" s="20"/>
      <c r="L41" s="21"/>
      <c r="M41" s="22"/>
      <c r="N41" s="23"/>
      <c r="O41" s="24"/>
    </row>
    <row r="42" spans="1:15" ht="13.8" x14ac:dyDescent="0.3">
      <c r="A42" s="27" t="s">
        <v>47</v>
      </c>
      <c r="B42" s="28">
        <v>67404</v>
      </c>
      <c r="C42" s="29">
        <v>12.81</v>
      </c>
      <c r="J42" s="20"/>
      <c r="K42" s="20"/>
      <c r="L42" s="21"/>
      <c r="M42" s="22"/>
      <c r="N42" s="23"/>
      <c r="O42" s="24"/>
    </row>
    <row r="43" spans="1:15" ht="13.8" x14ac:dyDescent="0.3">
      <c r="A43" s="27" t="s">
        <v>48</v>
      </c>
      <c r="B43" s="28">
        <v>66186</v>
      </c>
      <c r="C43" s="29">
        <v>12.58</v>
      </c>
      <c r="J43" s="20"/>
      <c r="K43" s="20"/>
      <c r="L43" s="21"/>
      <c r="M43" s="22"/>
      <c r="N43" s="23"/>
      <c r="O43" s="24"/>
    </row>
    <row r="44" spans="1:15" ht="13.8" x14ac:dyDescent="0.3">
      <c r="A44" s="27" t="s">
        <v>49</v>
      </c>
      <c r="B44" s="28">
        <v>62838</v>
      </c>
      <c r="C44" s="29">
        <v>11.94</v>
      </c>
      <c r="J44" s="20"/>
      <c r="K44" s="20"/>
      <c r="L44" s="21"/>
      <c r="M44" s="22"/>
      <c r="N44" s="23"/>
      <c r="O44" s="24"/>
    </row>
    <row r="45" spans="1:15" ht="13.8" x14ac:dyDescent="0.3">
      <c r="A45" s="27" t="s">
        <v>50</v>
      </c>
      <c r="B45" s="28">
        <v>49587</v>
      </c>
      <c r="C45" s="29">
        <v>9.42</v>
      </c>
      <c r="J45" s="20"/>
      <c r="K45" s="20"/>
      <c r="L45" s="21"/>
      <c r="M45" s="22"/>
      <c r="N45" s="23"/>
      <c r="O45" s="24"/>
    </row>
    <row r="46" spans="1:15" ht="13.8" x14ac:dyDescent="0.3">
      <c r="A46" s="27" t="s">
        <v>51</v>
      </c>
      <c r="B46" s="28">
        <v>42153</v>
      </c>
      <c r="C46" s="29">
        <v>8.01</v>
      </c>
      <c r="J46" s="20"/>
      <c r="K46" s="20"/>
      <c r="L46" s="21"/>
      <c r="M46" s="22"/>
      <c r="N46" s="23"/>
      <c r="O46" s="24"/>
    </row>
    <row r="47" spans="1:15" ht="13.8" x14ac:dyDescent="0.3">
      <c r="A47" s="27" t="s">
        <v>52</v>
      </c>
      <c r="B47" s="28">
        <v>40218</v>
      </c>
      <c r="C47" s="29">
        <v>7.64</v>
      </c>
      <c r="J47" s="20"/>
      <c r="K47" s="30"/>
      <c r="L47" s="30"/>
      <c r="M47" s="30"/>
      <c r="N47" s="30"/>
      <c r="O47" s="30"/>
    </row>
    <row r="48" spans="1:15" ht="13.8" x14ac:dyDescent="0.3">
      <c r="A48" s="27" t="s">
        <v>53</v>
      </c>
      <c r="B48" s="28">
        <v>39231</v>
      </c>
      <c r="C48" s="29">
        <v>7.46</v>
      </c>
      <c r="J48" s="20"/>
      <c r="K48" s="30"/>
      <c r="L48" s="30"/>
      <c r="M48" s="30"/>
      <c r="N48" s="30"/>
      <c r="O48" s="30"/>
    </row>
    <row r="49" spans="1:15" ht="13.8" x14ac:dyDescent="0.3">
      <c r="A49" s="27" t="s">
        <v>54</v>
      </c>
      <c r="B49" s="28">
        <v>38412</v>
      </c>
      <c r="C49" s="29">
        <v>7.3</v>
      </c>
      <c r="J49" s="20"/>
      <c r="K49" s="20"/>
      <c r="L49" s="21"/>
      <c r="M49" s="22"/>
      <c r="N49" s="23"/>
      <c r="O49" s="24"/>
    </row>
    <row r="50" spans="1:15" ht="13.8" x14ac:dyDescent="0.3">
      <c r="A50" s="27" t="s">
        <v>55</v>
      </c>
      <c r="B50" s="28">
        <v>32832</v>
      </c>
      <c r="C50" s="29">
        <v>6.24</v>
      </c>
      <c r="J50" s="20"/>
      <c r="K50" s="20"/>
      <c r="L50" s="21"/>
      <c r="M50" s="22"/>
      <c r="N50" s="23"/>
      <c r="O50" s="24"/>
    </row>
    <row r="51" spans="1:15" ht="13.8" x14ac:dyDescent="0.3">
      <c r="A51" s="27" t="s">
        <v>56</v>
      </c>
      <c r="B51" s="28">
        <v>25101</v>
      </c>
      <c r="C51" s="29">
        <v>4.7699999999999996</v>
      </c>
      <c r="J51" s="20"/>
      <c r="K51" s="20"/>
      <c r="L51" s="21"/>
      <c r="M51" s="22"/>
      <c r="N51" s="23"/>
      <c r="O51" s="24"/>
    </row>
    <row r="52" spans="1:15" ht="13.8" x14ac:dyDescent="0.3">
      <c r="A52" s="27" t="s">
        <v>57</v>
      </c>
      <c r="B52" s="28">
        <v>19335</v>
      </c>
      <c r="C52" s="29">
        <v>3.67</v>
      </c>
      <c r="J52" s="20"/>
      <c r="K52" s="20"/>
      <c r="L52" s="21"/>
      <c r="M52" s="22"/>
      <c r="N52" s="23"/>
      <c r="O52" s="24"/>
    </row>
    <row r="53" spans="1:15" ht="13.8" x14ac:dyDescent="0.3">
      <c r="A53" s="27" t="s">
        <v>58</v>
      </c>
      <c r="B53" s="28">
        <v>13740</v>
      </c>
      <c r="C53" s="29">
        <v>2.61</v>
      </c>
      <c r="J53" s="20"/>
      <c r="K53" s="20"/>
      <c r="L53" s="21"/>
      <c r="M53" s="22"/>
      <c r="N53" s="23"/>
      <c r="O53" s="24"/>
    </row>
    <row r="54" spans="1:15" ht="13.8" x14ac:dyDescent="0.3">
      <c r="A54" s="27" t="s">
        <v>59</v>
      </c>
      <c r="B54" s="28">
        <v>11424</v>
      </c>
      <c r="C54" s="29">
        <v>2.17</v>
      </c>
      <c r="J54" s="20"/>
      <c r="K54" s="20"/>
      <c r="L54" s="21"/>
      <c r="M54" s="22"/>
      <c r="N54" s="23"/>
      <c r="O54" s="24"/>
    </row>
    <row r="55" spans="1:15" ht="13.8" x14ac:dyDescent="0.3">
      <c r="A55" s="27" t="s">
        <v>60</v>
      </c>
      <c r="B55" s="27">
        <v>8043</v>
      </c>
      <c r="C55" s="29">
        <v>1.53</v>
      </c>
      <c r="J55" s="20"/>
      <c r="K55" s="20"/>
      <c r="L55" s="21"/>
      <c r="M55" s="22"/>
      <c r="N55" s="23"/>
      <c r="O55" s="24"/>
    </row>
    <row r="56" spans="1:15" ht="13.8" x14ac:dyDescent="0.3">
      <c r="A56" s="27" t="s">
        <v>61</v>
      </c>
      <c r="B56" s="27">
        <v>5046</v>
      </c>
      <c r="C56" s="29">
        <v>0.96</v>
      </c>
      <c r="J56" s="20"/>
      <c r="K56" s="30"/>
      <c r="L56" s="30"/>
      <c r="M56" s="30"/>
      <c r="N56" s="30"/>
      <c r="O56" s="30"/>
    </row>
    <row r="57" spans="1:15" ht="13.8" x14ac:dyDescent="0.3">
      <c r="A57" s="27" t="s">
        <v>62</v>
      </c>
      <c r="B57" s="27">
        <v>2736</v>
      </c>
      <c r="C57" s="29">
        <v>0.52</v>
      </c>
      <c r="J57" s="20"/>
      <c r="K57" s="20"/>
      <c r="L57" s="21"/>
      <c r="M57" s="22"/>
      <c r="N57" s="23"/>
      <c r="O57" s="24"/>
    </row>
    <row r="58" spans="1:15" ht="13.8" x14ac:dyDescent="0.3">
      <c r="A58" s="27" t="s">
        <v>63</v>
      </c>
      <c r="B58" s="27">
        <v>1251</v>
      </c>
      <c r="C58" s="29">
        <v>0.24</v>
      </c>
      <c r="J58" s="20"/>
      <c r="K58" s="20"/>
      <c r="L58" s="21"/>
      <c r="M58" s="22"/>
      <c r="N58" s="23"/>
      <c r="O58" s="24"/>
    </row>
    <row r="59" spans="1:15" ht="14.4" thickBot="1" x14ac:dyDescent="0.35">
      <c r="A59" s="31" t="s">
        <v>64</v>
      </c>
      <c r="B59" s="31">
        <v>699</v>
      </c>
      <c r="C59" s="32">
        <v>0.13</v>
      </c>
      <c r="J59" s="20"/>
      <c r="K59" s="20"/>
      <c r="L59" s="21"/>
      <c r="M59" s="22"/>
      <c r="N59" s="23"/>
      <c r="O59" s="24"/>
    </row>
    <row r="60" spans="1:15" ht="13.8" x14ac:dyDescent="0.3">
      <c r="J60" s="20"/>
      <c r="K60" s="20"/>
      <c r="L60" s="24"/>
      <c r="M60" s="22"/>
      <c r="N60" s="23"/>
      <c r="O60" s="24"/>
    </row>
    <row r="61" spans="1:15" ht="13.8" x14ac:dyDescent="0.3">
      <c r="A61" s="12" t="s">
        <v>65</v>
      </c>
      <c r="J61" s="20"/>
      <c r="K61" s="20"/>
      <c r="L61" s="21"/>
      <c r="M61" s="22"/>
      <c r="N61" s="23"/>
      <c r="O61" s="24"/>
    </row>
    <row r="62" spans="1:15" ht="13.8" x14ac:dyDescent="0.3">
      <c r="A62" s="111" t="s">
        <v>94</v>
      </c>
      <c r="B62" s="111"/>
      <c r="C62" s="111"/>
      <c r="D62" s="111"/>
      <c r="E62" s="111"/>
      <c r="F62" s="111"/>
      <c r="G62" s="111"/>
      <c r="H62" s="111"/>
      <c r="J62" s="20"/>
      <c r="K62" s="30"/>
      <c r="L62" s="30"/>
      <c r="M62" s="30"/>
      <c r="N62" s="30"/>
      <c r="O62" s="30"/>
    </row>
    <row r="63" spans="1:15" ht="13.8" x14ac:dyDescent="0.3">
      <c r="A63" s="111"/>
      <c r="B63" s="111"/>
      <c r="C63" s="111"/>
      <c r="D63" s="111"/>
      <c r="E63" s="111"/>
      <c r="F63" s="111"/>
      <c r="G63" s="111"/>
      <c r="H63" s="111"/>
      <c r="J63" s="20"/>
      <c r="K63" s="20"/>
      <c r="L63" s="21"/>
      <c r="M63" s="22"/>
      <c r="N63" s="23"/>
      <c r="O63" s="24"/>
    </row>
    <row r="64" spans="1:15" ht="13.8" x14ac:dyDescent="0.3">
      <c r="A64" s="111"/>
      <c r="B64" s="111"/>
      <c r="C64" s="111"/>
      <c r="D64" s="111"/>
      <c r="E64" s="111"/>
      <c r="F64" s="111"/>
      <c r="G64" s="111"/>
      <c r="H64" s="111"/>
      <c r="J64" s="20"/>
      <c r="K64" s="20"/>
      <c r="L64" s="21"/>
      <c r="M64" s="22"/>
      <c r="N64" s="23"/>
      <c r="O64" s="24"/>
    </row>
    <row r="65" spans="1:15" ht="13.8" x14ac:dyDescent="0.3">
      <c r="J65" s="20"/>
      <c r="K65" s="20"/>
      <c r="L65" s="21"/>
      <c r="M65" s="22"/>
      <c r="N65" s="23"/>
      <c r="O65" s="24"/>
    </row>
    <row r="66" spans="1:15" ht="13.8" x14ac:dyDescent="0.3">
      <c r="A66" s="111" t="s">
        <v>95</v>
      </c>
      <c r="B66" s="111"/>
      <c r="C66" s="111"/>
      <c r="D66" s="111"/>
      <c r="E66" s="111"/>
      <c r="F66" s="111"/>
      <c r="G66" s="111"/>
      <c r="H66" s="111"/>
      <c r="J66" s="20"/>
      <c r="K66" s="20"/>
      <c r="L66" s="21"/>
      <c r="M66" s="22"/>
      <c r="N66" s="23"/>
      <c r="O66" s="24"/>
    </row>
    <row r="67" spans="1:15" ht="13.8" x14ac:dyDescent="0.3">
      <c r="A67" s="111"/>
      <c r="B67" s="111"/>
      <c r="C67" s="111"/>
      <c r="D67" s="111"/>
      <c r="E67" s="111"/>
      <c r="F67" s="111"/>
      <c r="G67" s="111"/>
      <c r="H67" s="111"/>
      <c r="J67" s="20"/>
      <c r="K67" s="20"/>
      <c r="L67" s="24"/>
      <c r="M67" s="22"/>
      <c r="N67" s="23"/>
      <c r="O67" s="24"/>
    </row>
    <row r="68" spans="1:15" ht="13.8" x14ac:dyDescent="0.3">
      <c r="J68" s="20"/>
      <c r="K68" s="30"/>
      <c r="L68" s="30"/>
      <c r="M68" s="30"/>
      <c r="N68" s="30"/>
      <c r="O68" s="30"/>
    </row>
    <row r="69" spans="1:15" ht="13.8" x14ac:dyDescent="0.3">
      <c r="A69" s="12" t="s">
        <v>66</v>
      </c>
      <c r="J69" s="20"/>
      <c r="K69" s="20"/>
      <c r="L69" s="24"/>
      <c r="M69" s="22"/>
      <c r="N69" s="23"/>
      <c r="O69" s="24"/>
    </row>
    <row r="70" spans="1:15" ht="13.8" x14ac:dyDescent="0.3">
      <c r="A70" s="111" t="s">
        <v>115</v>
      </c>
      <c r="B70" s="111"/>
      <c r="C70" s="111"/>
      <c r="D70" s="111"/>
      <c r="E70" s="111"/>
      <c r="F70" s="111"/>
      <c r="G70" s="111"/>
      <c r="H70" s="111"/>
      <c r="J70" s="20"/>
      <c r="K70" s="20"/>
      <c r="L70" s="24"/>
      <c r="M70" s="22"/>
      <c r="N70" s="23"/>
      <c r="O70" s="24"/>
    </row>
    <row r="71" spans="1:15" ht="13.8" x14ac:dyDescent="0.3">
      <c r="A71" s="111"/>
      <c r="B71" s="111"/>
      <c r="C71" s="111"/>
      <c r="D71" s="111"/>
      <c r="E71" s="111"/>
      <c r="F71" s="111"/>
      <c r="G71" s="111"/>
      <c r="H71" s="111"/>
      <c r="J71" s="20"/>
      <c r="K71" s="20"/>
      <c r="L71" s="24"/>
      <c r="M71" s="22"/>
      <c r="N71" s="23"/>
      <c r="O71" s="24"/>
    </row>
    <row r="72" spans="1:15" ht="13.8" x14ac:dyDescent="0.3">
      <c r="A72" s="111"/>
      <c r="B72" s="111"/>
      <c r="C72" s="111"/>
      <c r="D72" s="111"/>
      <c r="E72" s="111"/>
      <c r="F72" s="111"/>
      <c r="G72" s="111"/>
      <c r="H72" s="111"/>
      <c r="J72" s="20"/>
      <c r="K72" s="20"/>
      <c r="L72" s="24"/>
      <c r="M72" s="22"/>
      <c r="N72" s="23"/>
      <c r="O72" s="24"/>
    </row>
    <row r="73" spans="1:15" ht="13.8" x14ac:dyDescent="0.3">
      <c r="A73" s="111"/>
      <c r="B73" s="111"/>
      <c r="C73" s="111"/>
      <c r="D73" s="111"/>
      <c r="E73" s="111"/>
      <c r="F73" s="111"/>
      <c r="G73" s="111"/>
      <c r="H73" s="111"/>
      <c r="J73" s="20"/>
      <c r="K73" s="20"/>
      <c r="L73" s="24"/>
      <c r="M73" s="22"/>
      <c r="N73" s="23"/>
      <c r="O73" s="24"/>
    </row>
    <row r="74" spans="1:15" ht="13.8" x14ac:dyDescent="0.3">
      <c r="A74" s="111"/>
      <c r="B74" s="111"/>
      <c r="C74" s="111"/>
      <c r="D74" s="111"/>
      <c r="E74" s="111"/>
      <c r="F74" s="111"/>
      <c r="G74" s="111"/>
      <c r="H74" s="111"/>
      <c r="J74" s="20"/>
      <c r="K74" s="20"/>
      <c r="L74" s="24"/>
      <c r="M74" s="22"/>
      <c r="N74" s="23"/>
      <c r="O74" s="24"/>
    </row>
    <row r="75" spans="1:15" ht="13.8" x14ac:dyDescent="0.3">
      <c r="J75" s="20"/>
      <c r="K75" s="20"/>
      <c r="L75" s="24"/>
      <c r="M75" s="22"/>
      <c r="N75" s="23"/>
      <c r="O75" s="24"/>
    </row>
    <row r="76" spans="1:15" ht="13.8" x14ac:dyDescent="0.3">
      <c r="J76" s="20"/>
      <c r="K76" s="20"/>
      <c r="L76" s="24"/>
      <c r="M76" s="22"/>
      <c r="N76" s="23"/>
      <c r="O76" s="24"/>
    </row>
    <row r="77" spans="1:15" ht="13.8" x14ac:dyDescent="0.3">
      <c r="J77" s="20"/>
      <c r="K77" s="20"/>
      <c r="L77" s="24"/>
      <c r="M77" s="22"/>
      <c r="N77" s="23"/>
      <c r="O77" s="24"/>
    </row>
    <row r="78" spans="1:15" ht="13.8" x14ac:dyDescent="0.3">
      <c r="J78" s="20"/>
      <c r="K78" s="20"/>
      <c r="L78" s="24"/>
      <c r="M78" s="22"/>
      <c r="N78" s="23"/>
      <c r="O78" s="24"/>
    </row>
    <row r="79" spans="1:15" ht="13.8" x14ac:dyDescent="0.3">
      <c r="J79" s="20"/>
      <c r="K79" s="20"/>
      <c r="L79" s="24"/>
      <c r="M79" s="22"/>
      <c r="N79" s="23"/>
      <c r="O79" s="24"/>
    </row>
    <row r="80" spans="1:15" ht="13.8" x14ac:dyDescent="0.3">
      <c r="J80" s="20"/>
      <c r="K80" s="20"/>
      <c r="L80" s="21"/>
      <c r="M80" s="22"/>
      <c r="N80" s="23"/>
      <c r="O80" s="24"/>
    </row>
    <row r="81" spans="9:16" ht="13.8" x14ac:dyDescent="0.3">
      <c r="J81" s="20"/>
      <c r="K81" s="20"/>
      <c r="L81" s="21"/>
      <c r="M81" s="22"/>
      <c r="N81" s="23"/>
      <c r="O81" s="24"/>
    </row>
    <row r="82" spans="9:16" ht="13.8" x14ac:dyDescent="0.3">
      <c r="J82" s="20"/>
      <c r="K82" s="20"/>
      <c r="L82" s="21"/>
      <c r="M82" s="22"/>
      <c r="N82" s="23"/>
      <c r="O82" s="24"/>
    </row>
    <row r="83" spans="9:16" ht="13.8" x14ac:dyDescent="0.3">
      <c r="J83" s="20"/>
      <c r="K83" s="20"/>
      <c r="L83" s="24"/>
      <c r="M83" s="22"/>
      <c r="N83" s="23"/>
      <c r="O83" s="24"/>
    </row>
    <row r="84" spans="9:16" ht="13.8" x14ac:dyDescent="0.3">
      <c r="I84" s="20"/>
      <c r="J84" s="20"/>
      <c r="K84" s="20"/>
      <c r="L84" s="20"/>
      <c r="M84" s="20"/>
      <c r="N84" s="20"/>
      <c r="O84" s="20"/>
      <c r="P84" s="20"/>
    </row>
    <row r="85" spans="9:16" ht="13.8" x14ac:dyDescent="0.3">
      <c r="I85" s="20"/>
      <c r="J85" s="20"/>
      <c r="K85" s="20"/>
      <c r="L85" s="20"/>
      <c r="M85" s="20"/>
      <c r="N85" s="20"/>
      <c r="O85" s="20"/>
      <c r="P85" s="20"/>
    </row>
    <row r="86" spans="9:16" ht="13.8" x14ac:dyDescent="0.3">
      <c r="I86" s="20"/>
      <c r="J86" s="20"/>
      <c r="K86" s="20"/>
      <c r="L86" s="20"/>
      <c r="M86" s="20"/>
      <c r="N86" s="20"/>
      <c r="O86" s="20"/>
      <c r="P86" s="20"/>
    </row>
    <row r="87" spans="9:16" ht="13.8" x14ac:dyDescent="0.3">
      <c r="I87" s="20"/>
      <c r="J87" s="20"/>
      <c r="K87" s="20"/>
      <c r="L87" s="20"/>
      <c r="M87" s="20"/>
      <c r="N87" s="20"/>
      <c r="O87" s="20"/>
      <c r="P87" s="20"/>
    </row>
    <row r="88" spans="9:16" ht="13.8" x14ac:dyDescent="0.3">
      <c r="I88" s="20"/>
      <c r="J88" s="20"/>
      <c r="K88" s="20"/>
      <c r="L88" s="20"/>
      <c r="M88" s="20"/>
      <c r="N88" s="20"/>
      <c r="O88" s="20"/>
      <c r="P88" s="20"/>
    </row>
    <row r="89" spans="9:16" ht="13.8" x14ac:dyDescent="0.3">
      <c r="I89" s="20"/>
      <c r="J89" s="20"/>
      <c r="K89" s="20"/>
      <c r="L89" s="20"/>
      <c r="M89" s="20"/>
      <c r="N89" s="20"/>
      <c r="O89" s="20"/>
      <c r="P89" s="20"/>
    </row>
    <row r="90" spans="9:16" ht="13.8" x14ac:dyDescent="0.3">
      <c r="I90" s="20"/>
      <c r="J90" s="20"/>
      <c r="K90" s="20"/>
      <c r="L90" s="20"/>
      <c r="M90" s="20"/>
      <c r="N90" s="20"/>
      <c r="O90" s="20"/>
      <c r="P90" s="20"/>
    </row>
    <row r="91" spans="9:16" ht="13.8" x14ac:dyDescent="0.3">
      <c r="I91" s="20"/>
      <c r="J91" s="20"/>
      <c r="K91" s="20"/>
      <c r="L91" s="20"/>
      <c r="M91" s="20"/>
      <c r="N91" s="20"/>
      <c r="O91" s="20"/>
      <c r="P91" s="20"/>
    </row>
    <row r="92" spans="9:16" ht="13.8" x14ac:dyDescent="0.3">
      <c r="I92" s="20"/>
      <c r="J92" s="20"/>
      <c r="K92" s="20"/>
      <c r="L92" s="20"/>
      <c r="M92" s="20"/>
      <c r="N92" s="20"/>
      <c r="O92" s="20"/>
      <c r="P92" s="20"/>
    </row>
    <row r="93" spans="9:16" ht="13.8" x14ac:dyDescent="0.3">
      <c r="I93" s="20"/>
      <c r="J93" s="20"/>
      <c r="K93" s="20"/>
      <c r="L93" s="20"/>
      <c r="M93" s="20"/>
      <c r="N93" s="20"/>
      <c r="O93" s="20"/>
      <c r="P93" s="20"/>
    </row>
    <row r="94" spans="9:16" ht="13.8" x14ac:dyDescent="0.3">
      <c r="I94" s="20"/>
      <c r="J94" s="20"/>
      <c r="K94" s="20"/>
      <c r="L94" s="20"/>
      <c r="M94" s="20"/>
      <c r="N94" s="20"/>
      <c r="O94" s="20"/>
      <c r="P94" s="20"/>
    </row>
    <row r="95" spans="9:16" ht="13.8" x14ac:dyDescent="0.3">
      <c r="J95" s="20"/>
      <c r="K95" s="20"/>
      <c r="L95" s="21"/>
      <c r="M95" s="22"/>
      <c r="N95" s="23"/>
      <c r="O95" s="24"/>
    </row>
    <row r="96" spans="9:16" ht="13.8" x14ac:dyDescent="0.3">
      <c r="J96" s="20"/>
      <c r="K96" s="20"/>
      <c r="L96" s="24"/>
      <c r="M96" s="22"/>
      <c r="N96" s="23"/>
      <c r="O96" s="24"/>
    </row>
    <row r="97" spans="10:15" ht="13.8" x14ac:dyDescent="0.3">
      <c r="J97" s="20"/>
      <c r="K97" s="20"/>
      <c r="L97" s="21"/>
      <c r="M97" s="22"/>
      <c r="N97" s="23"/>
      <c r="O97" s="24"/>
    </row>
    <row r="98" spans="10:15" ht="13.8" x14ac:dyDescent="0.3">
      <c r="J98" s="20"/>
      <c r="K98" s="20"/>
      <c r="L98" s="24"/>
      <c r="M98" s="22"/>
      <c r="N98" s="23"/>
      <c r="O98" s="24"/>
    </row>
    <row r="99" spans="10:15" ht="13.8" x14ac:dyDescent="0.3">
      <c r="J99" s="20"/>
      <c r="K99" s="20"/>
      <c r="L99" s="21"/>
      <c r="M99" s="22"/>
      <c r="N99" s="23"/>
      <c r="O99" s="24"/>
    </row>
    <row r="100" spans="10:15" ht="13.8" x14ac:dyDescent="0.3">
      <c r="J100" s="20"/>
      <c r="K100" s="20"/>
      <c r="L100" s="21"/>
      <c r="M100" s="22"/>
      <c r="N100" s="23"/>
      <c r="O100" s="24"/>
    </row>
    <row r="101" spans="10:15" ht="13.8" x14ac:dyDescent="0.3">
      <c r="J101" s="20"/>
      <c r="K101" s="20"/>
      <c r="L101" s="21"/>
      <c r="M101" s="22"/>
      <c r="N101" s="23"/>
      <c r="O101" s="24"/>
    </row>
    <row r="102" spans="10:15" ht="13.8" x14ac:dyDescent="0.3">
      <c r="J102" s="20"/>
      <c r="K102" s="20"/>
      <c r="L102" s="21"/>
      <c r="M102" s="22"/>
      <c r="N102" s="23"/>
      <c r="O102" s="24"/>
    </row>
    <row r="103" spans="10:15" ht="13.8" x14ac:dyDescent="0.3">
      <c r="J103" s="20"/>
      <c r="K103" s="20"/>
      <c r="L103" s="21"/>
      <c r="M103" s="22"/>
      <c r="N103" s="23"/>
      <c r="O103" s="24"/>
    </row>
    <row r="104" spans="10:15" ht="13.8" x14ac:dyDescent="0.3">
      <c r="J104" s="20"/>
      <c r="K104" s="20"/>
      <c r="L104" s="21"/>
      <c r="M104" s="22"/>
      <c r="N104" s="23"/>
      <c r="O104" s="24"/>
    </row>
    <row r="105" spans="10:15" ht="13.8" x14ac:dyDescent="0.3">
      <c r="J105" s="20"/>
      <c r="K105" s="20"/>
      <c r="L105" s="21"/>
      <c r="M105" s="22"/>
      <c r="N105" s="23"/>
      <c r="O105" s="24"/>
    </row>
    <row r="106" spans="10:15" ht="13.8" x14ac:dyDescent="0.3">
      <c r="J106" s="20"/>
      <c r="K106" s="20"/>
      <c r="L106" s="21"/>
      <c r="M106" s="22"/>
      <c r="N106" s="23"/>
      <c r="O106" s="24"/>
    </row>
    <row r="107" spans="10:15" ht="13.8" x14ac:dyDescent="0.3">
      <c r="J107" s="20"/>
      <c r="K107" s="20"/>
      <c r="L107" s="21"/>
      <c r="M107" s="22"/>
      <c r="N107" s="23"/>
      <c r="O107" s="24"/>
    </row>
    <row r="108" spans="10:15" ht="13.8" x14ac:dyDescent="0.3">
      <c r="J108" s="20"/>
      <c r="K108" s="30"/>
      <c r="L108" s="30"/>
      <c r="M108" s="30"/>
      <c r="N108" s="30"/>
      <c r="O108" s="30"/>
    </row>
    <row r="109" spans="10:15" ht="13.8" x14ac:dyDescent="0.3">
      <c r="J109" s="20"/>
      <c r="K109" s="30"/>
      <c r="L109" s="30"/>
      <c r="M109" s="30"/>
      <c r="N109" s="30"/>
      <c r="O109" s="30"/>
    </row>
    <row r="110" spans="10:15" ht="13.8" x14ac:dyDescent="0.3">
      <c r="J110" s="20"/>
      <c r="K110" s="20"/>
      <c r="L110" s="21"/>
      <c r="M110" s="22"/>
      <c r="N110" s="23"/>
      <c r="O110" s="24"/>
    </row>
    <row r="111" spans="10:15" ht="13.8" x14ac:dyDescent="0.3">
      <c r="J111" s="20"/>
      <c r="K111" s="20"/>
      <c r="L111" s="21"/>
      <c r="M111" s="22"/>
      <c r="N111" s="23"/>
      <c r="O111" s="24"/>
    </row>
    <row r="112" spans="10:15" ht="13.8" x14ac:dyDescent="0.3">
      <c r="J112" s="20"/>
      <c r="K112" s="20"/>
      <c r="L112" s="21"/>
      <c r="M112" s="22"/>
      <c r="N112" s="23"/>
      <c r="O112" s="24"/>
    </row>
    <row r="113" spans="10:15" ht="13.8" x14ac:dyDescent="0.3">
      <c r="J113" s="20"/>
      <c r="K113" s="20"/>
      <c r="L113" s="21"/>
      <c r="M113" s="22"/>
      <c r="N113" s="23"/>
      <c r="O113" s="24"/>
    </row>
    <row r="114" spans="10:15" ht="13.8" x14ac:dyDescent="0.3">
      <c r="J114" s="20"/>
      <c r="K114" s="20"/>
      <c r="L114" s="21"/>
      <c r="M114" s="22"/>
      <c r="N114" s="23"/>
      <c r="O114" s="24"/>
    </row>
    <row r="115" spans="10:15" ht="13.8" x14ac:dyDescent="0.3">
      <c r="J115" s="20"/>
      <c r="K115" s="20"/>
      <c r="L115" s="21"/>
      <c r="M115" s="22"/>
      <c r="N115" s="23"/>
      <c r="O115" s="24"/>
    </row>
    <row r="116" spans="10:15" ht="13.8" x14ac:dyDescent="0.3">
      <c r="J116" s="20"/>
      <c r="K116" s="20"/>
      <c r="L116" s="21"/>
      <c r="M116" s="22"/>
      <c r="N116" s="23"/>
      <c r="O116" s="24"/>
    </row>
    <row r="117" spans="10:15" ht="13.8" x14ac:dyDescent="0.3">
      <c r="J117" s="20"/>
      <c r="K117" s="30"/>
      <c r="L117" s="30"/>
      <c r="M117" s="30"/>
      <c r="N117" s="30"/>
      <c r="O117" s="30"/>
    </row>
    <row r="118" spans="10:15" ht="13.8" x14ac:dyDescent="0.3">
      <c r="J118" s="20"/>
      <c r="K118" s="20"/>
      <c r="L118" s="21"/>
      <c r="M118" s="22"/>
      <c r="N118" s="23"/>
      <c r="O118" s="24"/>
    </row>
    <row r="119" spans="10:15" ht="13.8" x14ac:dyDescent="0.3">
      <c r="J119" s="20"/>
      <c r="K119" s="20"/>
      <c r="L119" s="21"/>
      <c r="M119" s="22"/>
      <c r="N119" s="23"/>
      <c r="O119" s="24"/>
    </row>
    <row r="120" spans="10:15" ht="13.8" x14ac:dyDescent="0.3">
      <c r="J120" s="20"/>
      <c r="K120" s="20"/>
      <c r="L120" s="21"/>
      <c r="M120" s="22"/>
      <c r="N120" s="23"/>
      <c r="O120" s="24"/>
    </row>
    <row r="121" spans="10:15" ht="13.8" x14ac:dyDescent="0.3">
      <c r="J121" s="20"/>
      <c r="K121" s="20"/>
      <c r="L121" s="24"/>
      <c r="M121" s="22"/>
      <c r="N121" s="23"/>
      <c r="O121" s="24"/>
    </row>
    <row r="122" spans="10:15" ht="13.8" x14ac:dyDescent="0.3">
      <c r="J122" s="20"/>
      <c r="K122" s="20"/>
      <c r="L122" s="21"/>
      <c r="M122" s="22"/>
      <c r="N122" s="23"/>
      <c r="O122" s="24"/>
    </row>
    <row r="123" spans="10:15" ht="13.8" x14ac:dyDescent="0.3">
      <c r="J123" s="20"/>
      <c r="K123" s="30"/>
      <c r="L123" s="30"/>
      <c r="M123" s="30"/>
      <c r="N123" s="30"/>
      <c r="O123" s="30"/>
    </row>
    <row r="124" spans="10:15" ht="13.8" x14ac:dyDescent="0.3">
      <c r="J124" s="20"/>
      <c r="K124" s="20"/>
      <c r="L124" s="21"/>
      <c r="M124" s="22"/>
      <c r="N124" s="23"/>
      <c r="O124" s="24"/>
    </row>
    <row r="125" spans="10:15" ht="13.8" x14ac:dyDescent="0.3">
      <c r="J125" s="20"/>
      <c r="K125" s="20"/>
      <c r="L125" s="21"/>
      <c r="M125" s="22"/>
      <c r="N125" s="23"/>
      <c r="O125" s="24"/>
    </row>
    <row r="126" spans="10:15" ht="13.8" x14ac:dyDescent="0.3">
      <c r="J126" s="20"/>
      <c r="K126" s="20"/>
      <c r="L126" s="21"/>
      <c r="M126" s="22"/>
      <c r="N126" s="23"/>
      <c r="O126" s="24"/>
    </row>
    <row r="127" spans="10:15" ht="13.8" x14ac:dyDescent="0.3">
      <c r="J127" s="20"/>
      <c r="K127" s="20"/>
      <c r="L127" s="21"/>
      <c r="M127" s="22"/>
      <c r="N127" s="23"/>
      <c r="O127" s="24"/>
    </row>
    <row r="128" spans="10:15" ht="13.8" x14ac:dyDescent="0.3">
      <c r="J128" s="20"/>
      <c r="K128" s="20"/>
      <c r="L128" s="24"/>
      <c r="M128" s="22"/>
      <c r="N128" s="23"/>
      <c r="O128" s="24"/>
    </row>
    <row r="129" spans="10:15" ht="13.8" x14ac:dyDescent="0.3">
      <c r="J129" s="20"/>
      <c r="K129" s="30"/>
      <c r="L129" s="30"/>
      <c r="M129" s="30"/>
      <c r="N129" s="30"/>
      <c r="O129" s="30"/>
    </row>
    <row r="130" spans="10:15" ht="13.8" x14ac:dyDescent="0.3">
      <c r="J130" s="20"/>
      <c r="K130" s="20"/>
      <c r="L130" s="24"/>
      <c r="M130" s="22"/>
      <c r="N130" s="23"/>
      <c r="O130" s="24"/>
    </row>
    <row r="131" spans="10:15" ht="13.8" x14ac:dyDescent="0.3">
      <c r="J131" s="20"/>
      <c r="K131" s="20"/>
      <c r="L131" s="24"/>
      <c r="M131" s="22"/>
      <c r="N131" s="23"/>
      <c r="O131" s="24"/>
    </row>
    <row r="132" spans="10:15" ht="13.8" x14ac:dyDescent="0.3">
      <c r="J132" s="20"/>
      <c r="K132" s="20"/>
      <c r="L132" s="24"/>
      <c r="M132" s="22"/>
      <c r="N132" s="23"/>
      <c r="O132" s="24"/>
    </row>
    <row r="133" spans="10:15" ht="13.8" x14ac:dyDescent="0.3">
      <c r="J133" s="20"/>
      <c r="K133" s="20"/>
      <c r="L133" s="24"/>
      <c r="M133" s="22"/>
      <c r="N133" s="23"/>
      <c r="O133" s="24"/>
    </row>
    <row r="134" spans="10:15" ht="13.8" x14ac:dyDescent="0.3">
      <c r="J134" s="20"/>
      <c r="K134" s="20"/>
      <c r="L134" s="24"/>
      <c r="M134" s="22"/>
      <c r="N134" s="23"/>
      <c r="O134" s="24"/>
    </row>
    <row r="135" spans="10:15" ht="13.8" x14ac:dyDescent="0.3">
      <c r="J135" s="20"/>
      <c r="K135" s="20"/>
      <c r="L135" s="24"/>
      <c r="M135" s="22"/>
      <c r="N135" s="23"/>
      <c r="O135" s="24"/>
    </row>
    <row r="136" spans="10:15" ht="13.8" x14ac:dyDescent="0.3">
      <c r="J136" s="20"/>
      <c r="K136" s="20"/>
      <c r="L136" s="24"/>
      <c r="M136" s="22"/>
      <c r="N136" s="23"/>
      <c r="O136" s="24"/>
    </row>
    <row r="137" spans="10:15" ht="13.8" x14ac:dyDescent="0.3">
      <c r="J137" s="20"/>
      <c r="K137" s="20"/>
      <c r="L137" s="24"/>
      <c r="M137" s="22"/>
      <c r="N137" s="23"/>
      <c r="O137" s="24"/>
    </row>
    <row r="138" spans="10:15" ht="13.8" x14ac:dyDescent="0.3">
      <c r="J138" s="20"/>
      <c r="K138" s="20"/>
      <c r="L138" s="24"/>
      <c r="M138" s="22"/>
      <c r="N138" s="23"/>
      <c r="O138" s="24"/>
    </row>
    <row r="139" spans="10:15" ht="13.8" x14ac:dyDescent="0.3">
      <c r="J139" s="20"/>
      <c r="K139" s="20"/>
      <c r="L139" s="24"/>
      <c r="M139" s="22"/>
      <c r="N139" s="23"/>
      <c r="O139" s="24"/>
    </row>
    <row r="140" spans="10:15" ht="13.8" x14ac:dyDescent="0.3">
      <c r="J140" s="20"/>
      <c r="K140" s="20"/>
      <c r="L140" s="24"/>
      <c r="M140" s="22"/>
      <c r="N140" s="23"/>
      <c r="O140" s="24"/>
    </row>
    <row r="141" spans="10:15" ht="13.8" x14ac:dyDescent="0.3">
      <c r="J141" s="20"/>
      <c r="K141" s="20"/>
      <c r="L141" s="21"/>
      <c r="M141" s="22"/>
      <c r="N141" s="23"/>
      <c r="O141" s="24"/>
    </row>
    <row r="142" spans="10:15" ht="13.8" x14ac:dyDescent="0.3">
      <c r="J142" s="20"/>
      <c r="K142" s="20"/>
      <c r="L142" s="21"/>
      <c r="M142" s="22"/>
      <c r="N142" s="23"/>
      <c r="O142" s="24"/>
    </row>
    <row r="143" spans="10:15" ht="13.8" x14ac:dyDescent="0.3">
      <c r="J143" s="20"/>
      <c r="K143" s="20"/>
      <c r="L143" s="21"/>
      <c r="M143" s="22"/>
      <c r="N143" s="23"/>
      <c r="O143" s="24"/>
    </row>
    <row r="144" spans="10:15" ht="13.8" x14ac:dyDescent="0.3">
      <c r="J144" s="20"/>
      <c r="K144" s="20"/>
      <c r="L144" s="24"/>
      <c r="M144" s="22"/>
      <c r="N144" s="23"/>
      <c r="O144" s="24"/>
    </row>
    <row r="145" spans="10:15" ht="13.8" x14ac:dyDescent="0.3">
      <c r="J145" s="20"/>
      <c r="K145" s="20"/>
      <c r="L145" s="21"/>
      <c r="M145" s="22"/>
      <c r="N145" s="23"/>
      <c r="O145" s="24"/>
    </row>
    <row r="146" spans="10:15" ht="13.8" x14ac:dyDescent="0.3">
      <c r="J146" s="20"/>
      <c r="K146" s="20"/>
      <c r="L146" s="21"/>
      <c r="M146" s="22"/>
      <c r="N146" s="23"/>
      <c r="O146" s="24"/>
    </row>
    <row r="147" spans="10:15" ht="13.8" x14ac:dyDescent="0.3">
      <c r="J147" s="20"/>
      <c r="K147" s="20"/>
      <c r="L147" s="21"/>
      <c r="M147" s="22"/>
      <c r="N147" s="23"/>
      <c r="O147" s="24"/>
    </row>
    <row r="148" spans="10:15" ht="13.8" x14ac:dyDescent="0.3">
      <c r="J148" s="20"/>
      <c r="K148" s="20"/>
      <c r="L148" s="21"/>
      <c r="M148" s="22"/>
      <c r="N148" s="23"/>
      <c r="O148" s="24"/>
    </row>
    <row r="149" spans="10:15" ht="13.8" x14ac:dyDescent="0.3">
      <c r="J149" s="20"/>
      <c r="K149" s="20"/>
      <c r="L149" s="21"/>
      <c r="M149" s="22"/>
      <c r="N149" s="23"/>
      <c r="O149" s="24"/>
    </row>
    <row r="150" spans="10:15" ht="13.8" x14ac:dyDescent="0.3">
      <c r="J150" s="20"/>
      <c r="K150" s="20"/>
      <c r="L150" s="21"/>
      <c r="M150" s="22"/>
      <c r="N150" s="23"/>
      <c r="O150" s="24"/>
    </row>
    <row r="151" spans="10:15" ht="13.8" x14ac:dyDescent="0.3">
      <c r="J151" s="33"/>
      <c r="K151" s="33"/>
      <c r="L151" s="33"/>
      <c r="M151" s="34"/>
      <c r="N151" s="33"/>
      <c r="O151" s="33"/>
    </row>
  </sheetData>
  <sheetProtection algorithmName="SHA-512" hashValue="VrBpGUCGFJb20ueABiVty0W2+QKW8mUekDZGd+lCrQHXhrX/votkLHCk8kSNw4RTLzx0MQSPRGGmaVRVDIFa5Q==" saltValue="Kyz7VRAwkyBi/Vedg1bEBw==" spinCount="100000" sheet="1" objects="1" scenarios="1" selectLockedCells="1" selectUnlockedCells="1"/>
  <mergeCells count="11">
    <mergeCell ref="A3:G4"/>
    <mergeCell ref="A8:G9"/>
    <mergeCell ref="E14:H14"/>
    <mergeCell ref="A70:H74"/>
    <mergeCell ref="E13:H13"/>
    <mergeCell ref="E12:H12"/>
    <mergeCell ref="A29:H31"/>
    <mergeCell ref="A33:H36"/>
    <mergeCell ref="A62:H64"/>
    <mergeCell ref="A66:H67"/>
    <mergeCell ref="A20:H24"/>
  </mergeCells>
  <hyperlinks>
    <hyperlink ref="A10" r:id="rId1" display="https://www.health.govt.nz/system/files/documents/publications/methodology-report-2016-17-nzhs-dec17v2.pdf" xr:uid="{00000000-0004-0000-0000-000000000000}"/>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L111"/>
  <sheetViews>
    <sheetView zoomScaleNormal="100" workbookViewId="0">
      <pane ySplit="5" topLeftCell="A6" activePane="bottomLeft" state="frozen"/>
      <selection pane="bottomLeft" activeCell="K1" sqref="K1"/>
    </sheetView>
  </sheetViews>
  <sheetFormatPr defaultColWidth="9.109375" defaultRowHeight="13.2" x14ac:dyDescent="0.25"/>
  <cols>
    <col min="1" max="1" width="2.6640625" style="38" customWidth="1"/>
    <col min="2" max="2" width="7.33203125" style="38" customWidth="1"/>
    <col min="3" max="4" width="9.109375" style="38" customWidth="1"/>
    <col min="5" max="5" width="10.33203125" style="38" customWidth="1"/>
    <col min="6" max="6" width="8.33203125" style="38" customWidth="1"/>
    <col min="7" max="8" width="9.109375" style="38"/>
    <col min="9" max="10" width="9.109375" style="38" customWidth="1"/>
    <col min="11" max="14" width="9.109375" style="38"/>
    <col min="15" max="15" width="7.33203125" style="38" customWidth="1"/>
    <col min="16" max="17" width="9.109375" style="38"/>
    <col min="18" max="18" width="10.88671875" style="38" customWidth="1"/>
    <col min="19" max="19" width="9.88671875" style="38" customWidth="1"/>
    <col min="20" max="20" width="13.44140625" style="38" customWidth="1"/>
    <col min="21" max="21" width="12.6640625" style="38" customWidth="1"/>
    <col min="22" max="30" width="9.109375" style="38"/>
    <col min="31" max="31" width="9.109375" style="40"/>
    <col min="32" max="56" width="9.109375" style="40" customWidth="1"/>
    <col min="57" max="57" width="9.109375" style="41" customWidth="1"/>
    <col min="58" max="67" width="9.109375" style="41"/>
    <col min="68" max="16384" width="9.109375" style="38"/>
  </cols>
  <sheetData>
    <row r="1" spans="2:90" ht="21" customHeight="1" x14ac:dyDescent="0.25">
      <c r="B1" s="36" t="s">
        <v>132</v>
      </c>
      <c r="C1" s="37"/>
      <c r="D1" s="37"/>
      <c r="AD1" s="39"/>
      <c r="BP1" s="41"/>
      <c r="BQ1" s="41"/>
      <c r="BR1" s="41"/>
      <c r="BS1" s="41"/>
      <c r="BT1" s="41"/>
      <c r="BU1" s="41"/>
      <c r="BV1" s="41"/>
      <c r="BW1" s="41"/>
      <c r="BX1" s="41"/>
      <c r="BY1" s="41"/>
      <c r="BZ1" s="41"/>
      <c r="CA1" s="41"/>
      <c r="CB1" s="41"/>
      <c r="CC1" s="41"/>
      <c r="CD1" s="41"/>
      <c r="CE1" s="41"/>
      <c r="CF1" s="41"/>
      <c r="CG1" s="41"/>
      <c r="CH1" s="41"/>
      <c r="CI1" s="41"/>
      <c r="CJ1" s="41"/>
      <c r="CK1" s="41"/>
      <c r="CL1" s="41"/>
    </row>
    <row r="2" spans="2:90" ht="10.5" customHeight="1" x14ac:dyDescent="0.25">
      <c r="AD2" s="42"/>
      <c r="BP2" s="41"/>
      <c r="BQ2" s="41"/>
      <c r="BR2" s="41"/>
      <c r="BS2" s="41"/>
      <c r="BT2" s="41"/>
      <c r="BU2" s="41"/>
      <c r="BV2" s="41"/>
      <c r="BW2" s="41"/>
      <c r="BX2" s="41"/>
      <c r="BY2" s="41"/>
      <c r="BZ2" s="41"/>
      <c r="CA2" s="41"/>
      <c r="CB2" s="41"/>
      <c r="CC2" s="41"/>
      <c r="CD2" s="41"/>
      <c r="CE2" s="41"/>
      <c r="CF2" s="41"/>
      <c r="CG2" s="41"/>
      <c r="CH2" s="41"/>
      <c r="CI2" s="41"/>
      <c r="CJ2" s="41"/>
      <c r="CK2" s="41"/>
      <c r="CL2" s="41"/>
    </row>
    <row r="3" spans="2:90" ht="12.75" customHeight="1" x14ac:dyDescent="0.25">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BP3" s="41"/>
      <c r="BQ3" s="41"/>
      <c r="BR3" s="41"/>
      <c r="BS3" s="41"/>
      <c r="BT3" s="41"/>
      <c r="BU3" s="41"/>
      <c r="BV3" s="41"/>
      <c r="BW3" s="41"/>
      <c r="BX3" s="41"/>
      <c r="BY3" s="41"/>
      <c r="BZ3" s="41"/>
      <c r="CA3" s="41"/>
      <c r="CB3" s="41"/>
      <c r="CC3" s="41"/>
      <c r="CD3" s="41"/>
      <c r="CE3" s="41"/>
      <c r="CF3" s="41"/>
      <c r="CG3" s="41"/>
      <c r="CH3" s="41"/>
      <c r="CI3" s="41"/>
      <c r="CJ3" s="41"/>
      <c r="CK3" s="41"/>
      <c r="CL3" s="41"/>
    </row>
    <row r="4" spans="2:90" x14ac:dyDescent="0.25">
      <c r="B4" s="43"/>
      <c r="C4" s="44" t="s">
        <v>16</v>
      </c>
      <c r="D4" s="43"/>
      <c r="E4" s="43"/>
      <c r="F4" s="43"/>
      <c r="G4" s="43"/>
      <c r="H4" s="43"/>
      <c r="I4" s="43"/>
      <c r="J4" s="44"/>
      <c r="K4" s="43"/>
      <c r="L4" s="43"/>
      <c r="M4" s="43"/>
      <c r="N4" s="43"/>
      <c r="O4" s="43"/>
      <c r="P4" s="43"/>
      <c r="Q4" s="43"/>
      <c r="R4" s="43"/>
      <c r="S4" s="43"/>
      <c r="T4" s="43"/>
      <c r="U4" s="43"/>
      <c r="V4" s="43"/>
      <c r="W4" s="43"/>
      <c r="X4" s="43"/>
      <c r="Y4" s="43"/>
      <c r="Z4" s="43"/>
      <c r="AA4" s="43"/>
      <c r="AB4" s="43"/>
      <c r="AC4" s="43"/>
      <c r="BG4" s="41">
        <v>1</v>
      </c>
      <c r="BP4" s="41"/>
      <c r="BQ4" s="41"/>
      <c r="BR4" s="41"/>
      <c r="BS4" s="41"/>
      <c r="BT4" s="41"/>
      <c r="BU4" s="41"/>
      <c r="BV4" s="41"/>
      <c r="BW4" s="41"/>
      <c r="BX4" s="41"/>
      <c r="BY4" s="41"/>
      <c r="BZ4" s="41"/>
      <c r="CA4" s="41"/>
      <c r="CB4" s="41"/>
      <c r="CC4" s="41"/>
      <c r="CD4" s="41"/>
      <c r="CE4" s="41"/>
      <c r="CF4" s="41"/>
      <c r="CG4" s="41"/>
      <c r="CH4" s="41"/>
      <c r="CI4" s="41"/>
      <c r="CJ4" s="41"/>
      <c r="CK4" s="41"/>
      <c r="CL4" s="41"/>
    </row>
    <row r="5" spans="2:90" ht="18" customHeight="1" x14ac:dyDescent="0.25">
      <c r="B5" s="43"/>
      <c r="C5" s="43"/>
      <c r="D5" s="43"/>
      <c r="E5" s="43"/>
      <c r="F5" s="43"/>
      <c r="G5" s="43"/>
      <c r="H5" s="43"/>
      <c r="I5" s="43"/>
      <c r="J5" s="43"/>
      <c r="K5" s="43"/>
      <c r="L5" s="43"/>
      <c r="M5" s="43"/>
      <c r="N5" s="43"/>
      <c r="O5" s="43"/>
      <c r="P5" s="43"/>
      <c r="Q5" s="43"/>
      <c r="R5" s="43"/>
      <c r="S5" s="43"/>
      <c r="T5" s="43"/>
      <c r="U5" s="43"/>
      <c r="V5" s="43"/>
      <c r="W5" s="43"/>
      <c r="X5" s="43"/>
      <c r="Y5" s="43"/>
      <c r="Z5" s="43"/>
      <c r="AA5" s="43"/>
      <c r="AB5" s="43"/>
      <c r="AC5" s="43"/>
      <c r="BP5" s="41"/>
      <c r="BQ5" s="41"/>
      <c r="BR5" s="41"/>
      <c r="BS5" s="41"/>
      <c r="BT5" s="41"/>
      <c r="BU5" s="41"/>
      <c r="BV5" s="41"/>
      <c r="BW5" s="41"/>
      <c r="BX5" s="41"/>
      <c r="BY5" s="41"/>
      <c r="BZ5" s="41"/>
      <c r="CA5" s="41"/>
      <c r="CB5" s="41"/>
      <c r="CC5" s="41"/>
      <c r="CD5" s="41"/>
      <c r="CE5" s="41"/>
      <c r="CF5" s="41"/>
      <c r="CG5" s="41"/>
      <c r="CH5" s="41"/>
      <c r="CI5" s="41"/>
      <c r="CJ5" s="41"/>
      <c r="CK5" s="41"/>
      <c r="CL5" s="41"/>
    </row>
    <row r="6" spans="2:90" x14ac:dyDescent="0.25">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BP6" s="41"/>
      <c r="BQ6" s="41"/>
      <c r="BR6" s="41"/>
      <c r="BS6" s="41"/>
      <c r="BT6" s="41"/>
      <c r="BU6" s="41"/>
      <c r="BV6" s="41"/>
      <c r="BW6" s="41"/>
      <c r="BX6" s="41"/>
      <c r="BY6" s="41"/>
      <c r="BZ6" s="41"/>
      <c r="CA6" s="41"/>
      <c r="CB6" s="41"/>
      <c r="CC6" s="41"/>
      <c r="CD6" s="41"/>
      <c r="CE6" s="41"/>
      <c r="CF6" s="41"/>
      <c r="CG6" s="41"/>
      <c r="CH6" s="41"/>
      <c r="CI6" s="41"/>
      <c r="CJ6" s="41"/>
      <c r="CK6" s="41"/>
      <c r="CL6" s="41"/>
    </row>
    <row r="7" spans="2:90" x14ac:dyDescent="0.25">
      <c r="B7" s="43"/>
      <c r="C7" s="43"/>
      <c r="D7" s="43"/>
      <c r="E7" s="43"/>
      <c r="F7" s="43"/>
      <c r="G7" s="43"/>
      <c r="H7" s="43"/>
      <c r="I7" s="43"/>
      <c r="J7" s="43"/>
      <c r="K7" s="43"/>
      <c r="L7" s="43"/>
      <c r="M7" s="43"/>
      <c r="N7" s="43"/>
      <c r="O7" s="43"/>
      <c r="P7" s="43"/>
      <c r="Q7" s="43"/>
      <c r="R7" s="43"/>
      <c r="S7" s="43"/>
      <c r="T7" s="43"/>
      <c r="U7" s="43"/>
      <c r="V7" s="43"/>
      <c r="W7" s="43"/>
      <c r="X7" s="43"/>
      <c r="Y7" s="43"/>
      <c r="Z7" s="43"/>
      <c r="AA7" s="43"/>
      <c r="AB7" s="43"/>
      <c r="AC7" s="43"/>
      <c r="BG7" s="100"/>
      <c r="BP7" s="41"/>
      <c r="BQ7" s="41"/>
      <c r="BR7" s="41"/>
      <c r="BS7" s="41"/>
      <c r="BT7" s="41"/>
      <c r="BU7" s="41"/>
      <c r="BV7" s="41"/>
      <c r="BW7" s="41"/>
      <c r="BX7" s="41"/>
      <c r="BY7" s="41"/>
      <c r="BZ7" s="41"/>
      <c r="CA7" s="41"/>
      <c r="CB7" s="41"/>
      <c r="CC7" s="41"/>
      <c r="CD7" s="41"/>
      <c r="CE7" s="41"/>
      <c r="CF7" s="41"/>
      <c r="CG7" s="41"/>
      <c r="CH7" s="41"/>
      <c r="CI7" s="41"/>
      <c r="CJ7" s="41"/>
      <c r="CK7" s="41"/>
      <c r="CL7" s="41"/>
    </row>
    <row r="8" spans="2:90" ht="12" customHeight="1" x14ac:dyDescent="0.3">
      <c r="B8" s="43"/>
      <c r="C8" s="45"/>
      <c r="D8" s="43"/>
      <c r="E8" s="43"/>
      <c r="F8" s="43"/>
      <c r="G8" s="43"/>
      <c r="H8" s="43"/>
      <c r="I8" s="43"/>
      <c r="J8" s="43"/>
      <c r="K8" s="43"/>
      <c r="L8" s="43"/>
      <c r="M8" s="43"/>
      <c r="N8" s="43"/>
      <c r="O8" s="43"/>
      <c r="P8" s="45"/>
      <c r="Q8" s="43"/>
      <c r="R8" s="43"/>
      <c r="S8" s="43"/>
      <c r="T8" s="43"/>
      <c r="U8" s="43"/>
      <c r="V8" s="43"/>
      <c r="W8" s="43"/>
      <c r="X8" s="43"/>
      <c r="Y8" s="43"/>
      <c r="Z8" s="43"/>
      <c r="AA8" s="43"/>
      <c r="AB8" s="43"/>
      <c r="AC8" s="43"/>
      <c r="BG8" s="101"/>
      <c r="BP8" s="41"/>
      <c r="BQ8" s="41"/>
      <c r="BR8" s="41"/>
      <c r="BS8" s="41"/>
      <c r="BT8" s="41"/>
      <c r="BU8" s="41"/>
      <c r="BV8" s="41"/>
      <c r="BW8" s="41"/>
      <c r="BX8" s="41"/>
      <c r="BY8" s="41"/>
      <c r="BZ8" s="41"/>
      <c r="CA8" s="41"/>
      <c r="CB8" s="41"/>
      <c r="CC8" s="41"/>
      <c r="CD8" s="41"/>
      <c r="CE8" s="41"/>
      <c r="CF8" s="41"/>
      <c r="CG8" s="41"/>
      <c r="CH8" s="41"/>
      <c r="CI8" s="41"/>
      <c r="CJ8" s="41"/>
      <c r="CK8" s="41"/>
      <c r="CL8" s="41"/>
    </row>
    <row r="9" spans="2:90" ht="9.75" customHeight="1" x14ac:dyDescent="0.25">
      <c r="B9" s="43"/>
      <c r="C9" s="43"/>
      <c r="D9" s="43"/>
      <c r="E9" s="43"/>
      <c r="F9" s="43"/>
      <c r="G9" s="43"/>
      <c r="H9" s="43"/>
      <c r="I9" s="43"/>
      <c r="J9" s="43"/>
      <c r="K9" s="43"/>
      <c r="L9" s="43"/>
      <c r="M9" s="43"/>
      <c r="N9" s="43"/>
      <c r="O9" s="43"/>
      <c r="P9" s="43"/>
      <c r="Q9" s="43"/>
      <c r="R9" s="43"/>
      <c r="S9" s="43"/>
      <c r="T9" s="43"/>
      <c r="U9" s="43"/>
      <c r="V9" s="43"/>
      <c r="W9" s="43"/>
      <c r="X9" s="43"/>
      <c r="Y9" s="43"/>
      <c r="Z9" s="43"/>
      <c r="AA9" s="43"/>
      <c r="AB9" s="43"/>
      <c r="AC9" s="43"/>
      <c r="BG9" s="100"/>
      <c r="BP9" s="41"/>
      <c r="BQ9" s="41"/>
      <c r="BR9" s="41"/>
      <c r="BS9" s="41"/>
      <c r="BT9" s="41"/>
      <c r="BU9" s="41"/>
      <c r="BV9" s="41"/>
      <c r="BW9" s="41"/>
      <c r="BX9" s="41"/>
      <c r="BY9" s="41"/>
      <c r="BZ9" s="41"/>
      <c r="CA9" s="41"/>
      <c r="CB9" s="41"/>
      <c r="CC9" s="41"/>
      <c r="CD9" s="41"/>
      <c r="CE9" s="41"/>
      <c r="CF9" s="41"/>
      <c r="CG9" s="41"/>
      <c r="CH9" s="41"/>
      <c r="CI9" s="41"/>
      <c r="CJ9" s="41"/>
      <c r="CK9" s="41"/>
      <c r="CL9" s="41"/>
    </row>
    <row r="10" spans="2:90" x14ac:dyDescent="0.25">
      <c r="B10" s="43"/>
      <c r="C10" s="46"/>
      <c r="D10" s="43"/>
      <c r="E10" s="43"/>
      <c r="F10" s="43"/>
      <c r="G10" s="43"/>
      <c r="H10" s="43"/>
      <c r="I10" s="43"/>
      <c r="J10" s="43"/>
      <c r="K10" s="43"/>
      <c r="L10" s="43"/>
      <c r="M10" s="43"/>
      <c r="N10" s="43"/>
      <c r="O10" s="43"/>
      <c r="P10" s="43"/>
      <c r="Q10" s="43"/>
      <c r="R10" s="43"/>
      <c r="S10" s="43"/>
      <c r="T10" s="43"/>
      <c r="U10" s="43"/>
      <c r="V10" s="43"/>
      <c r="W10" s="43"/>
      <c r="X10" s="43"/>
      <c r="Y10" s="43"/>
      <c r="Z10" s="43"/>
      <c r="AA10" s="43"/>
      <c r="AB10" s="43"/>
      <c r="AC10" s="43"/>
      <c r="BG10" s="41" t="str">
        <f>VLOOKUP($BG$4, RefCauseofDeath, 3,FALSE)</f>
        <v>Renal failure with concurrent diabetes, 15+ years</v>
      </c>
      <c r="BP10" s="41"/>
      <c r="BQ10" s="41"/>
      <c r="BR10" s="41"/>
      <c r="BS10" s="41"/>
      <c r="BT10" s="41"/>
      <c r="BU10" s="41"/>
      <c r="BV10" s="41"/>
      <c r="BW10" s="41"/>
      <c r="BX10" s="41"/>
      <c r="BY10" s="41"/>
      <c r="BZ10" s="41"/>
      <c r="CA10" s="41"/>
      <c r="CB10" s="41"/>
      <c r="CC10" s="41"/>
      <c r="CD10" s="41"/>
      <c r="CE10" s="41"/>
      <c r="CF10" s="41"/>
      <c r="CG10" s="41"/>
      <c r="CH10" s="41"/>
      <c r="CI10" s="41"/>
      <c r="CJ10" s="41"/>
      <c r="CK10" s="41"/>
      <c r="CL10" s="41"/>
    </row>
    <row r="11" spans="2:90" x14ac:dyDescent="0.25">
      <c r="B11" s="43"/>
      <c r="C11" s="43"/>
      <c r="D11" s="43"/>
      <c r="E11" s="43"/>
      <c r="F11" s="43"/>
      <c r="G11" s="43"/>
      <c r="H11" s="43"/>
      <c r="I11" s="43"/>
      <c r="J11" s="43"/>
      <c r="K11" s="43"/>
      <c r="L11" s="43"/>
      <c r="M11" s="43"/>
      <c r="N11" s="43"/>
      <c r="O11" s="43"/>
      <c r="P11" s="43"/>
      <c r="Q11" s="43"/>
      <c r="R11" s="43"/>
      <c r="S11" s="43"/>
      <c r="T11" s="43"/>
      <c r="U11" s="43"/>
      <c r="V11" s="43"/>
      <c r="W11" s="43"/>
      <c r="X11" s="43"/>
      <c r="Y11" s="43"/>
      <c r="Z11" s="43"/>
      <c r="AA11" s="43"/>
      <c r="AB11" s="43"/>
      <c r="AC11" s="43"/>
      <c r="BP11" s="41"/>
      <c r="BQ11" s="41"/>
      <c r="BR11" s="41"/>
      <c r="BS11" s="41"/>
      <c r="BT11" s="41"/>
      <c r="BU11" s="41"/>
      <c r="BV11" s="41"/>
      <c r="BW11" s="41"/>
      <c r="BX11" s="41"/>
      <c r="BY11" s="41"/>
      <c r="BZ11" s="41"/>
      <c r="CA11" s="41"/>
      <c r="CB11" s="41"/>
      <c r="CC11" s="41"/>
      <c r="CD11" s="41"/>
      <c r="CE11" s="41"/>
      <c r="CF11" s="41"/>
      <c r="CG11" s="41"/>
      <c r="CH11" s="41"/>
      <c r="CI11" s="41"/>
      <c r="CJ11" s="41"/>
      <c r="CK11" s="41"/>
      <c r="CL11" s="41"/>
    </row>
    <row r="12" spans="2:90" x14ac:dyDescent="0.25">
      <c r="B12" s="43"/>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BG12" s="41" t="s">
        <v>70</v>
      </c>
      <c r="BH12" s="41" t="s">
        <v>67</v>
      </c>
      <c r="BI12" s="41" t="s">
        <v>69</v>
      </c>
      <c r="BP12" s="41"/>
      <c r="BQ12" s="41"/>
      <c r="BR12" s="41"/>
      <c r="BS12" s="41"/>
      <c r="BT12" s="41"/>
      <c r="BU12" s="41"/>
      <c r="BV12" s="41"/>
      <c r="BW12" s="41"/>
      <c r="BX12" s="41"/>
      <c r="BY12" s="41"/>
      <c r="BZ12" s="41"/>
      <c r="CA12" s="41"/>
      <c r="CB12" s="41"/>
      <c r="CC12" s="41"/>
      <c r="CD12" s="41"/>
      <c r="CE12" s="41"/>
      <c r="CF12" s="41"/>
      <c r="CG12" s="41"/>
      <c r="CH12" s="41"/>
      <c r="CI12" s="41"/>
      <c r="CJ12" s="41"/>
      <c r="CK12" s="41"/>
      <c r="CL12" s="41"/>
    </row>
    <row r="13" spans="2:90" x14ac:dyDescent="0.25">
      <c r="B13" s="43"/>
      <c r="C13" s="43"/>
      <c r="D13" s="43"/>
      <c r="E13" s="43"/>
      <c r="F13" s="43"/>
      <c r="G13" s="43"/>
      <c r="H13" s="43"/>
      <c r="I13" s="43"/>
      <c r="J13" s="43"/>
      <c r="K13" s="43"/>
      <c r="L13" s="43"/>
      <c r="M13" s="43"/>
      <c r="N13" s="43"/>
      <c r="O13" s="43"/>
      <c r="P13" s="43"/>
      <c r="Q13" s="43"/>
      <c r="R13" s="43"/>
      <c r="S13" s="43"/>
      <c r="T13" s="43"/>
      <c r="U13" s="43"/>
      <c r="V13" s="43"/>
      <c r="W13" s="43"/>
      <c r="X13" s="43"/>
      <c r="Y13" s="43"/>
      <c r="Z13" s="43"/>
      <c r="AA13" s="43"/>
      <c r="AB13" s="43"/>
      <c r="AC13" s="43"/>
      <c r="BG13" s="41" t="s">
        <v>133</v>
      </c>
      <c r="BP13" s="41"/>
      <c r="BQ13" s="41"/>
      <c r="BR13" s="41"/>
      <c r="BS13" s="41"/>
      <c r="BT13" s="41"/>
      <c r="BU13" s="41"/>
      <c r="BV13" s="41"/>
      <c r="BW13" s="41"/>
      <c r="BX13" s="41"/>
      <c r="BY13" s="41"/>
      <c r="BZ13" s="41"/>
      <c r="CA13" s="41"/>
      <c r="CB13" s="41"/>
      <c r="CC13" s="41"/>
      <c r="CD13" s="41"/>
      <c r="CE13" s="41"/>
      <c r="CF13" s="41"/>
      <c r="CG13" s="41"/>
      <c r="CH13" s="41"/>
      <c r="CI13" s="41"/>
      <c r="CJ13" s="41"/>
      <c r="CK13" s="41"/>
      <c r="CL13" s="41"/>
    </row>
    <row r="14" spans="2:90" x14ac:dyDescent="0.25">
      <c r="B14" s="43"/>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BG14" s="52" t="str">
        <f>"Age-standardised rate ("&amp;BG13&amp;" per 100,000)"</f>
        <v>Age-standardised rate (events per 100,000)</v>
      </c>
      <c r="BP14" s="41"/>
      <c r="BQ14" s="41"/>
      <c r="BR14" s="41"/>
      <c r="BS14" s="41"/>
      <c r="BT14" s="41"/>
      <c r="BU14" s="41"/>
      <c r="BV14" s="41"/>
      <c r="BW14" s="41"/>
      <c r="BX14" s="41"/>
      <c r="BY14" s="41"/>
      <c r="BZ14" s="41"/>
      <c r="CA14" s="41"/>
      <c r="CB14" s="41"/>
      <c r="CC14" s="41"/>
      <c r="CD14" s="41"/>
      <c r="CE14" s="41"/>
      <c r="CF14" s="41"/>
      <c r="CG14" s="41"/>
      <c r="CH14" s="41"/>
      <c r="CI14" s="41"/>
      <c r="CJ14" s="41"/>
      <c r="CK14" s="41"/>
      <c r="CL14" s="41"/>
    </row>
    <row r="15" spans="2:90" x14ac:dyDescent="0.25">
      <c r="B15" s="43"/>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BG15" s="41" t="s">
        <v>35</v>
      </c>
      <c r="BP15" s="41"/>
      <c r="BQ15" s="41"/>
      <c r="BR15" s="41"/>
      <c r="BS15" s="41"/>
      <c r="BT15" s="41"/>
      <c r="BU15" s="41"/>
      <c r="BV15" s="41"/>
      <c r="BW15" s="41"/>
      <c r="BX15" s="41"/>
      <c r="BY15" s="41"/>
      <c r="BZ15" s="41"/>
      <c r="CA15" s="41"/>
      <c r="CB15" s="41"/>
      <c r="CC15" s="41"/>
      <c r="CD15" s="41"/>
      <c r="CE15" s="41"/>
      <c r="CF15" s="41"/>
      <c r="CG15" s="41"/>
      <c r="CH15" s="41"/>
      <c r="CI15" s="41"/>
      <c r="CJ15" s="41"/>
      <c r="CK15" s="41"/>
      <c r="CL15" s="41"/>
    </row>
    <row r="16" spans="2:90" x14ac:dyDescent="0.25">
      <c r="B16" s="43"/>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BG16" s="47" t="s">
        <v>134</v>
      </c>
      <c r="BP16" s="41"/>
      <c r="BQ16" s="41"/>
      <c r="BR16" s="41"/>
      <c r="BS16" s="41"/>
      <c r="BT16" s="41"/>
      <c r="BU16" s="41"/>
      <c r="BV16" s="41"/>
      <c r="BW16" s="41"/>
      <c r="BX16" s="41"/>
      <c r="BY16" s="41"/>
      <c r="BZ16" s="41"/>
      <c r="CA16" s="41"/>
      <c r="CB16" s="41"/>
      <c r="CC16" s="41"/>
      <c r="CD16" s="41"/>
      <c r="CE16" s="41"/>
      <c r="CF16" s="41"/>
      <c r="CG16" s="41"/>
      <c r="CH16" s="41"/>
      <c r="CI16" s="41"/>
      <c r="CJ16" s="41"/>
      <c r="CK16" s="41"/>
      <c r="CL16" s="41"/>
    </row>
    <row r="17" spans="2:90" x14ac:dyDescent="0.25">
      <c r="B17" s="43"/>
      <c r="C17" s="43"/>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BG17" s="48" t="str">
        <f>"Source: "&amp;BG16</f>
        <v>Source: National Minimum Data Set (NMDS), Ministry of Health.</v>
      </c>
      <c r="BP17" s="41"/>
      <c r="BQ17" s="41"/>
      <c r="BR17" s="41"/>
      <c r="BS17" s="41"/>
      <c r="BT17" s="41"/>
      <c r="BU17" s="41"/>
      <c r="BV17" s="41"/>
      <c r="BW17" s="41"/>
      <c r="BX17" s="41"/>
      <c r="BY17" s="41"/>
      <c r="BZ17" s="41"/>
      <c r="CA17" s="41"/>
      <c r="CB17" s="41"/>
      <c r="CC17" s="41"/>
      <c r="CD17" s="41"/>
      <c r="CE17" s="41"/>
      <c r="CF17" s="41"/>
      <c r="CG17" s="41"/>
      <c r="CH17" s="41"/>
      <c r="CI17" s="41"/>
      <c r="CJ17" s="41"/>
      <c r="CK17" s="41"/>
      <c r="CL17" s="41"/>
    </row>
    <row r="18" spans="2:90" x14ac:dyDescent="0.25">
      <c r="B18" s="43"/>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BP18" s="41"/>
      <c r="BQ18" s="41"/>
      <c r="BR18" s="41"/>
      <c r="BS18" s="41"/>
      <c r="BT18" s="41"/>
      <c r="BU18" s="41"/>
      <c r="BV18" s="41"/>
      <c r="BW18" s="41"/>
      <c r="BX18" s="41"/>
      <c r="BY18" s="41"/>
      <c r="BZ18" s="41"/>
      <c r="CA18" s="41"/>
      <c r="CB18" s="41"/>
      <c r="CC18" s="41"/>
      <c r="CD18" s="41"/>
      <c r="CE18" s="41"/>
      <c r="CF18" s="41"/>
      <c r="CG18" s="41"/>
      <c r="CH18" s="41"/>
      <c r="CI18" s="41"/>
      <c r="CJ18" s="41"/>
      <c r="CK18" s="41"/>
      <c r="CL18" s="41"/>
    </row>
    <row r="19" spans="2:90" x14ac:dyDescent="0.25">
      <c r="B19" s="43"/>
      <c r="C19" s="43"/>
      <c r="D19" s="43"/>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BP19" s="41"/>
      <c r="BQ19" s="41"/>
      <c r="BR19" s="41"/>
      <c r="BS19" s="41"/>
      <c r="BT19" s="41"/>
      <c r="BU19" s="41"/>
      <c r="BV19" s="41"/>
      <c r="BW19" s="41"/>
      <c r="BX19" s="41"/>
      <c r="BY19" s="41"/>
      <c r="BZ19" s="41"/>
      <c r="CA19" s="41"/>
      <c r="CB19" s="41"/>
      <c r="CC19" s="41"/>
      <c r="CD19" s="41"/>
      <c r="CE19" s="41"/>
      <c r="CF19" s="41"/>
      <c r="CG19" s="41"/>
      <c r="CH19" s="41"/>
      <c r="CI19" s="41"/>
      <c r="CJ19" s="41"/>
      <c r="CK19" s="41"/>
      <c r="CL19" s="41"/>
    </row>
    <row r="20" spans="2:90" x14ac:dyDescent="0.25">
      <c r="B20" s="43"/>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BP20" s="41"/>
      <c r="BQ20" s="41"/>
      <c r="BR20" s="41"/>
      <c r="BS20" s="41"/>
      <c r="BT20" s="41"/>
      <c r="BU20" s="41"/>
      <c r="BV20" s="41"/>
      <c r="BW20" s="41"/>
      <c r="BX20" s="41"/>
      <c r="BY20" s="41"/>
      <c r="BZ20" s="41"/>
      <c r="CA20" s="41"/>
      <c r="CB20" s="41"/>
      <c r="CC20" s="41"/>
      <c r="CD20" s="41"/>
      <c r="CE20" s="41"/>
      <c r="CF20" s="41"/>
      <c r="CG20" s="41"/>
      <c r="CH20" s="41"/>
      <c r="CI20" s="41"/>
      <c r="CJ20" s="41"/>
      <c r="CK20" s="41"/>
      <c r="CL20" s="41"/>
    </row>
    <row r="21" spans="2:90" x14ac:dyDescent="0.25">
      <c r="B21" s="43"/>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BP21" s="41"/>
      <c r="BQ21" s="41"/>
      <c r="BR21" s="41"/>
      <c r="BS21" s="41"/>
      <c r="BT21" s="41"/>
      <c r="BU21" s="41"/>
      <c r="BV21" s="41"/>
      <c r="BW21" s="41"/>
      <c r="BX21" s="41"/>
      <c r="BY21" s="41"/>
      <c r="BZ21" s="41"/>
      <c r="CA21" s="41"/>
      <c r="CB21" s="41"/>
      <c r="CC21" s="41"/>
      <c r="CD21" s="41"/>
      <c r="CE21" s="41"/>
      <c r="CF21" s="41"/>
      <c r="CG21" s="41"/>
      <c r="CH21" s="41"/>
      <c r="CI21" s="41"/>
      <c r="CJ21" s="41"/>
      <c r="CK21" s="41"/>
      <c r="CL21" s="41"/>
    </row>
    <row r="22" spans="2:90" x14ac:dyDescent="0.25">
      <c r="B22" s="43"/>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BP22" s="41"/>
      <c r="BQ22" s="41"/>
      <c r="BR22" s="41"/>
      <c r="BS22" s="41"/>
      <c r="BT22" s="41"/>
      <c r="BU22" s="41"/>
      <c r="BV22" s="41"/>
      <c r="BW22" s="41"/>
      <c r="BX22" s="41"/>
      <c r="BY22" s="41"/>
      <c r="BZ22" s="41"/>
      <c r="CA22" s="41"/>
      <c r="CB22" s="41"/>
      <c r="CC22" s="41"/>
      <c r="CD22" s="41"/>
      <c r="CE22" s="41"/>
      <c r="CF22" s="41"/>
      <c r="CG22" s="41"/>
      <c r="CH22" s="41"/>
      <c r="CI22" s="41"/>
      <c r="CJ22" s="41"/>
      <c r="CK22" s="41"/>
      <c r="CL22" s="41"/>
    </row>
    <row r="23" spans="2:90" x14ac:dyDescent="0.25">
      <c r="B23" s="43"/>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BP23" s="41"/>
      <c r="BQ23" s="41"/>
      <c r="BR23" s="41"/>
      <c r="BS23" s="41"/>
      <c r="BT23" s="41"/>
      <c r="BU23" s="41"/>
      <c r="BV23" s="41"/>
      <c r="BW23" s="41"/>
      <c r="BX23" s="41"/>
      <c r="BY23" s="41"/>
      <c r="BZ23" s="41"/>
      <c r="CA23" s="41"/>
      <c r="CB23" s="41"/>
      <c r="CC23" s="41"/>
      <c r="CD23" s="41"/>
      <c r="CE23" s="41"/>
      <c r="CF23" s="41"/>
      <c r="CG23" s="41"/>
      <c r="CH23" s="41"/>
      <c r="CI23" s="41"/>
      <c r="CJ23" s="41"/>
      <c r="CK23" s="41"/>
      <c r="CL23" s="41"/>
    </row>
    <row r="24" spans="2:90" ht="4.5" customHeight="1" x14ac:dyDescent="0.25">
      <c r="B24" s="43"/>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BP24" s="41"/>
      <c r="BQ24" s="41"/>
      <c r="BR24" s="41"/>
      <c r="BS24" s="41"/>
      <c r="BT24" s="41"/>
      <c r="BU24" s="41"/>
      <c r="BV24" s="41"/>
      <c r="BW24" s="41"/>
      <c r="BX24" s="41"/>
      <c r="BY24" s="41"/>
      <c r="BZ24" s="41"/>
      <c r="CA24" s="41"/>
      <c r="CB24" s="41"/>
      <c r="CC24" s="41"/>
      <c r="CD24" s="41"/>
      <c r="CE24" s="41"/>
      <c r="CF24" s="41"/>
      <c r="CG24" s="41"/>
      <c r="CH24" s="41"/>
      <c r="CI24" s="41"/>
      <c r="CJ24" s="41"/>
      <c r="CK24" s="41"/>
      <c r="CL24" s="41"/>
    </row>
    <row r="25" spans="2:90" x14ac:dyDescent="0.25">
      <c r="B25" s="43"/>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BP25" s="41"/>
      <c r="BQ25" s="41"/>
      <c r="BR25" s="41"/>
      <c r="BS25" s="41"/>
      <c r="BT25" s="41"/>
      <c r="BU25" s="41"/>
      <c r="BV25" s="41"/>
      <c r="BW25" s="41"/>
      <c r="BX25" s="41"/>
      <c r="BY25" s="41"/>
      <c r="BZ25" s="41"/>
      <c r="CA25" s="41"/>
      <c r="CB25" s="41"/>
      <c r="CC25" s="41"/>
      <c r="CD25" s="41"/>
      <c r="CE25" s="41"/>
      <c r="CF25" s="41"/>
      <c r="CG25" s="41"/>
      <c r="CH25" s="41"/>
      <c r="CI25" s="41"/>
      <c r="CJ25" s="41"/>
      <c r="CK25" s="41"/>
      <c r="CL25" s="41"/>
    </row>
    <row r="26" spans="2:90" x14ac:dyDescent="0.25">
      <c r="B26" s="43"/>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BP26" s="41"/>
      <c r="BQ26" s="41"/>
      <c r="BR26" s="41"/>
      <c r="BS26" s="41"/>
      <c r="BT26" s="41"/>
      <c r="BU26" s="41"/>
      <c r="BV26" s="41"/>
      <c r="BW26" s="41"/>
      <c r="BX26" s="41"/>
      <c r="BY26" s="41"/>
      <c r="BZ26" s="41"/>
      <c r="CA26" s="41"/>
      <c r="CB26" s="41"/>
      <c r="CC26" s="41"/>
      <c r="CD26" s="41"/>
      <c r="CE26" s="41"/>
      <c r="CF26" s="41"/>
      <c r="CG26" s="41"/>
      <c r="CH26" s="41"/>
      <c r="CI26" s="41"/>
      <c r="CJ26" s="41"/>
      <c r="CK26" s="41"/>
      <c r="CL26" s="41"/>
    </row>
    <row r="27" spans="2:90" ht="9" customHeight="1" x14ac:dyDescent="0.25">
      <c r="B27" s="43"/>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BP27" s="41"/>
      <c r="BQ27" s="41"/>
      <c r="BR27" s="41"/>
      <c r="BS27" s="41"/>
      <c r="BT27" s="41"/>
      <c r="BU27" s="41"/>
      <c r="BV27" s="41"/>
      <c r="BW27" s="41"/>
      <c r="BX27" s="41"/>
      <c r="BY27" s="41"/>
      <c r="BZ27" s="41"/>
      <c r="CA27" s="41"/>
      <c r="CB27" s="41"/>
      <c r="CC27" s="41"/>
      <c r="CD27" s="41"/>
      <c r="CE27" s="41"/>
      <c r="CF27" s="41"/>
      <c r="CG27" s="41"/>
      <c r="CH27" s="41"/>
      <c r="CI27" s="41"/>
      <c r="CJ27" s="41"/>
      <c r="CK27" s="41"/>
      <c r="CL27" s="41"/>
    </row>
    <row r="28" spans="2:90" ht="3.75" customHeight="1" x14ac:dyDescent="0.25">
      <c r="B28" s="43"/>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BP28" s="41"/>
      <c r="BQ28" s="41"/>
      <c r="BR28" s="41"/>
      <c r="BS28" s="41"/>
      <c r="BT28" s="41"/>
      <c r="BU28" s="41"/>
      <c r="BV28" s="41"/>
      <c r="BW28" s="41"/>
      <c r="BX28" s="41"/>
      <c r="BY28" s="41"/>
      <c r="BZ28" s="41"/>
      <c r="CA28" s="41"/>
      <c r="CB28" s="41"/>
      <c r="CC28" s="41"/>
      <c r="CD28" s="41"/>
      <c r="CE28" s="41"/>
      <c r="CF28" s="41"/>
      <c r="CG28" s="41"/>
      <c r="CH28" s="41"/>
      <c r="CI28" s="41"/>
      <c r="CJ28" s="41"/>
      <c r="CK28" s="41"/>
      <c r="CL28" s="41"/>
    </row>
    <row r="29" spans="2:90" x14ac:dyDescent="0.25">
      <c r="B29" s="49"/>
      <c r="C29" s="49"/>
      <c r="D29" s="49"/>
      <c r="E29" s="49"/>
      <c r="F29" s="49"/>
      <c r="G29" s="49"/>
      <c r="H29" s="49"/>
      <c r="I29" s="43"/>
      <c r="J29" s="43"/>
      <c r="K29" s="43"/>
      <c r="L29" s="43"/>
      <c r="M29" s="43"/>
      <c r="N29" s="43"/>
      <c r="O29" s="43"/>
      <c r="P29" s="43"/>
      <c r="Q29" s="43"/>
      <c r="R29" s="43"/>
      <c r="S29" s="43"/>
      <c r="T29" s="43"/>
      <c r="U29" s="43"/>
      <c r="V29" s="43"/>
      <c r="W29" s="43"/>
      <c r="X29" s="43"/>
      <c r="Y29" s="43"/>
      <c r="Z29" s="43"/>
      <c r="AA29" s="43"/>
      <c r="AB29" s="43"/>
      <c r="AC29" s="43"/>
      <c r="BG29" s="41" t="str">
        <f>VLOOKUP(BG4, RefCauseofDeath, 3, FALSE)</f>
        <v>Renal failure with concurrent diabetes, 15+ years</v>
      </c>
      <c r="BP29" s="41"/>
      <c r="BQ29" s="41"/>
      <c r="BR29" s="41"/>
      <c r="BS29" s="41"/>
      <c r="BT29" s="41"/>
      <c r="BU29" s="41"/>
      <c r="BV29" s="41"/>
      <c r="BW29" s="41"/>
      <c r="BX29" s="41"/>
      <c r="BY29" s="41"/>
      <c r="BZ29" s="41"/>
      <c r="CA29" s="41"/>
      <c r="CB29" s="41"/>
      <c r="CC29" s="41"/>
      <c r="CD29" s="41"/>
      <c r="CE29" s="41"/>
      <c r="CF29" s="41"/>
      <c r="CG29" s="41"/>
      <c r="CH29" s="41"/>
      <c r="CI29" s="41"/>
      <c r="CJ29" s="41"/>
      <c r="CK29" s="41"/>
      <c r="CL29" s="41"/>
    </row>
    <row r="30" spans="2:90" ht="11.25" customHeight="1" x14ac:dyDescent="0.25">
      <c r="B30" s="49"/>
      <c r="C30" s="49"/>
      <c r="D30" s="49"/>
      <c r="E30" s="49"/>
      <c r="F30" s="49"/>
      <c r="G30" s="49"/>
      <c r="H30" s="49"/>
      <c r="I30" s="43"/>
      <c r="J30" s="43"/>
      <c r="K30" s="43"/>
      <c r="L30" s="43"/>
      <c r="M30" s="43"/>
      <c r="N30" s="43"/>
      <c r="O30" s="43"/>
      <c r="P30" s="43"/>
      <c r="Q30" s="43"/>
      <c r="R30" s="43"/>
      <c r="S30" s="43"/>
      <c r="T30" s="43"/>
      <c r="U30" s="43"/>
      <c r="V30" s="43"/>
      <c r="W30" s="43"/>
      <c r="X30" s="43"/>
      <c r="Y30" s="43"/>
      <c r="Z30" s="43"/>
      <c r="AA30" s="43"/>
      <c r="AB30" s="43"/>
      <c r="AC30" s="43"/>
      <c r="BP30" s="41"/>
      <c r="BQ30" s="41"/>
      <c r="BR30" s="41"/>
      <c r="BS30" s="41"/>
      <c r="BT30" s="41"/>
      <c r="BU30" s="41"/>
      <c r="BV30" s="41"/>
      <c r="BW30" s="41"/>
      <c r="BX30" s="41"/>
      <c r="BY30" s="41"/>
      <c r="BZ30" s="41"/>
      <c r="CA30" s="41"/>
      <c r="CB30" s="41"/>
      <c r="CC30" s="41"/>
      <c r="CD30" s="41"/>
      <c r="CE30" s="41"/>
      <c r="CF30" s="41"/>
      <c r="CG30" s="41"/>
      <c r="CH30" s="41"/>
      <c r="CI30" s="41"/>
      <c r="CJ30" s="41"/>
      <c r="CK30" s="41"/>
      <c r="CL30" s="41"/>
    </row>
    <row r="31" spans="2:90" s="50" customFormat="1" x14ac:dyDescent="0.25">
      <c r="B31" s="49"/>
      <c r="C31" s="49"/>
      <c r="D31" s="49"/>
      <c r="E31" s="49"/>
      <c r="F31" s="49"/>
      <c r="G31" s="49"/>
      <c r="H31" s="49"/>
      <c r="I31" s="44"/>
      <c r="J31" s="44"/>
      <c r="K31" s="44"/>
      <c r="L31" s="44"/>
      <c r="M31" s="44"/>
      <c r="N31" s="44"/>
      <c r="O31" s="44"/>
      <c r="P31" s="44"/>
      <c r="Q31" s="44"/>
      <c r="R31" s="44"/>
      <c r="S31" s="44"/>
      <c r="T31" s="44"/>
      <c r="U31" s="44"/>
      <c r="V31" s="44"/>
      <c r="W31" s="44"/>
      <c r="X31" s="44"/>
      <c r="Y31" s="44"/>
      <c r="Z31" s="44"/>
      <c r="AA31" s="44"/>
      <c r="AB31" s="44"/>
      <c r="AC31" s="44"/>
      <c r="AE31" s="51"/>
      <c r="AF31" s="51"/>
      <c r="AG31" s="51"/>
      <c r="AH31" s="51"/>
      <c r="AI31" s="51"/>
      <c r="AJ31" s="51"/>
      <c r="AK31" s="51"/>
      <c r="AL31" s="51"/>
      <c r="AM31" s="51"/>
      <c r="AN31" s="51"/>
      <c r="AO31" s="51"/>
      <c r="AP31" s="51"/>
      <c r="AQ31" s="51"/>
      <c r="AR31" s="51"/>
      <c r="AS31" s="51"/>
      <c r="AT31" s="51"/>
      <c r="AU31" s="51"/>
      <c r="AV31" s="51"/>
      <c r="AW31" s="51"/>
      <c r="AX31" s="51"/>
      <c r="AY31" s="51"/>
      <c r="AZ31" s="51"/>
      <c r="BA31" s="51"/>
      <c r="BB31" s="51"/>
      <c r="BC31" s="51"/>
      <c r="BD31" s="51"/>
      <c r="BE31" s="52"/>
      <c r="BF31" s="52"/>
      <c r="BG31" s="52" t="s">
        <v>25</v>
      </c>
      <c r="BH31" s="52"/>
      <c r="BI31" s="52"/>
      <c r="BJ31" s="52"/>
      <c r="BK31" s="52"/>
      <c r="BL31" s="52"/>
      <c r="BM31" s="52"/>
      <c r="BN31" s="52"/>
      <c r="BO31" s="52"/>
      <c r="BP31" s="52"/>
      <c r="BQ31" s="52"/>
      <c r="BR31" s="52"/>
      <c r="BS31" s="52"/>
      <c r="BT31" s="52" t="s">
        <v>37</v>
      </c>
      <c r="BU31" s="52"/>
      <c r="BV31" s="52"/>
      <c r="BW31" s="52"/>
      <c r="BX31" s="52"/>
      <c r="BY31" s="52"/>
      <c r="BZ31" s="52"/>
      <c r="CA31" s="52"/>
      <c r="CB31" s="52"/>
      <c r="CC31" s="52"/>
      <c r="CD31" s="52"/>
      <c r="CE31" s="52"/>
      <c r="CF31" s="52"/>
      <c r="CG31" s="52"/>
      <c r="CH31" s="52"/>
      <c r="CI31" s="52"/>
      <c r="CJ31" s="52"/>
      <c r="CK31" s="52"/>
      <c r="CL31" s="52"/>
    </row>
    <row r="32" spans="2:90" ht="7.5" customHeight="1" x14ac:dyDescent="0.25">
      <c r="B32" s="49"/>
      <c r="C32" s="49"/>
      <c r="D32" s="49"/>
      <c r="E32" s="49"/>
      <c r="F32" s="49"/>
      <c r="G32" s="49"/>
      <c r="H32" s="49"/>
      <c r="I32" s="43"/>
      <c r="J32" s="43"/>
      <c r="K32" s="43"/>
      <c r="L32" s="43"/>
      <c r="M32" s="43"/>
      <c r="N32" s="43"/>
      <c r="O32" s="43"/>
      <c r="P32" s="43"/>
      <c r="Q32" s="43"/>
      <c r="R32" s="43"/>
      <c r="S32" s="43"/>
      <c r="T32" s="43"/>
      <c r="U32" s="43"/>
      <c r="V32" s="43"/>
      <c r="W32" s="43"/>
      <c r="X32" s="43"/>
      <c r="Y32" s="43"/>
      <c r="Z32" s="43"/>
      <c r="AA32" s="43"/>
      <c r="AB32" s="43"/>
      <c r="AC32" s="43"/>
      <c r="BP32" s="41"/>
      <c r="BQ32" s="41"/>
      <c r="BR32" s="41"/>
      <c r="BS32" s="41"/>
      <c r="BT32" s="41"/>
      <c r="BU32" s="41"/>
      <c r="BV32" s="41"/>
      <c r="BW32" s="41"/>
      <c r="BX32" s="41"/>
      <c r="BY32" s="41"/>
      <c r="BZ32" s="41"/>
      <c r="CA32" s="41"/>
      <c r="CB32" s="41"/>
      <c r="CC32" s="41"/>
      <c r="CD32" s="41"/>
      <c r="CE32" s="41"/>
      <c r="CF32" s="41"/>
      <c r="CG32" s="41"/>
      <c r="CH32" s="41"/>
      <c r="CI32" s="41"/>
      <c r="CJ32" s="41"/>
      <c r="CK32" s="41"/>
      <c r="CL32" s="41"/>
    </row>
    <row r="33" spans="2:90" s="55" customFormat="1" ht="26.25" customHeight="1" x14ac:dyDescent="0.3">
      <c r="B33" s="49"/>
      <c r="C33" s="102"/>
      <c r="D33" s="80"/>
      <c r="E33" s="80"/>
      <c r="F33" s="80"/>
      <c r="G33" s="80"/>
      <c r="H33" s="80"/>
      <c r="I33" s="69"/>
      <c r="J33" s="69"/>
      <c r="K33" s="69"/>
      <c r="L33" s="69"/>
      <c r="M33" s="69"/>
      <c r="N33" s="69"/>
      <c r="O33" s="69"/>
      <c r="P33" s="103"/>
      <c r="Q33" s="102"/>
      <c r="R33" s="43"/>
      <c r="S33" s="43"/>
      <c r="T33" s="43"/>
      <c r="U33" s="43"/>
      <c r="V33" s="43"/>
      <c r="W33" s="49"/>
      <c r="X33" s="49"/>
      <c r="Y33" s="49"/>
      <c r="Z33" s="49"/>
      <c r="AA33" s="49"/>
      <c r="AB33" s="49"/>
      <c r="AC33" s="49"/>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c r="BE33" s="53"/>
      <c r="BF33" s="53"/>
      <c r="BG33" s="53"/>
      <c r="BH33" s="53" t="s">
        <v>8</v>
      </c>
      <c r="BI33" s="53" t="s">
        <v>11</v>
      </c>
      <c r="BJ33" s="53" t="s">
        <v>117</v>
      </c>
      <c r="BK33" s="53" t="s">
        <v>13</v>
      </c>
      <c r="BL33" s="53"/>
      <c r="BM33" s="53" t="s">
        <v>11</v>
      </c>
      <c r="BN33" s="53" t="s">
        <v>11</v>
      </c>
      <c r="BO33" s="53"/>
      <c r="BP33" s="53" t="s">
        <v>12</v>
      </c>
      <c r="BQ33" s="53" t="s">
        <v>12</v>
      </c>
      <c r="BR33" s="53"/>
      <c r="BS33" s="53"/>
      <c r="BT33" s="53"/>
      <c r="BU33" s="53" t="s">
        <v>8</v>
      </c>
      <c r="BV33" s="53" t="s">
        <v>119</v>
      </c>
      <c r="BW33" s="53"/>
      <c r="BX33" s="53" t="s">
        <v>13</v>
      </c>
      <c r="BY33" s="53"/>
      <c r="BZ33" s="53"/>
      <c r="CA33" s="53"/>
      <c r="CB33" s="53"/>
      <c r="CC33" s="41" t="s">
        <v>38</v>
      </c>
      <c r="CD33" s="53"/>
      <c r="CE33" s="53"/>
      <c r="CF33" s="53"/>
      <c r="CG33" s="53"/>
      <c r="CH33" s="53"/>
      <c r="CI33" s="53"/>
      <c r="CJ33" s="53"/>
      <c r="CK33" s="53"/>
      <c r="CL33" s="53"/>
    </row>
    <row r="34" spans="2:90" ht="12" customHeight="1" x14ac:dyDescent="0.25">
      <c r="B34" s="43"/>
      <c r="C34" s="43"/>
      <c r="D34" s="43"/>
      <c r="E34" s="43"/>
      <c r="F34" s="43"/>
      <c r="G34" s="43"/>
      <c r="H34" s="43"/>
      <c r="I34" s="43"/>
      <c r="J34" s="43"/>
      <c r="K34" s="43"/>
      <c r="L34" s="43"/>
      <c r="M34" s="43"/>
      <c r="N34" s="43"/>
      <c r="O34" s="43"/>
      <c r="P34" s="78"/>
      <c r="Q34" s="43"/>
      <c r="R34" s="43"/>
      <c r="S34" s="43"/>
      <c r="T34" s="43"/>
      <c r="U34" s="43"/>
      <c r="V34" s="43"/>
      <c r="W34" s="43"/>
      <c r="X34" s="43"/>
      <c r="Y34" s="43"/>
      <c r="Z34" s="43"/>
      <c r="AA34" s="43"/>
      <c r="AB34" s="43"/>
      <c r="AC34" s="43"/>
      <c r="BM34" s="41" t="s">
        <v>27</v>
      </c>
      <c r="BN34" s="41" t="s">
        <v>26</v>
      </c>
      <c r="BP34" s="41" t="s">
        <v>27</v>
      </c>
      <c r="BQ34" s="41" t="s">
        <v>26</v>
      </c>
      <c r="BR34" s="41"/>
      <c r="BS34" s="41"/>
      <c r="BT34" s="41"/>
      <c r="BU34" s="41"/>
      <c r="BV34" s="41"/>
      <c r="BW34" s="41"/>
      <c r="BX34" s="41"/>
      <c r="BY34" s="41"/>
      <c r="BZ34" s="41" t="s">
        <v>27</v>
      </c>
      <c r="CA34" s="41" t="s">
        <v>26</v>
      </c>
      <c r="CB34" s="41"/>
      <c r="CC34" s="41"/>
      <c r="CD34" s="41"/>
      <c r="CE34" s="41"/>
      <c r="CF34" s="41"/>
      <c r="CG34" s="41"/>
      <c r="CH34" s="41"/>
      <c r="CI34" s="41"/>
      <c r="CJ34" s="41"/>
      <c r="CK34" s="41"/>
      <c r="CL34" s="41"/>
    </row>
    <row r="35" spans="2:90" x14ac:dyDescent="0.25">
      <c r="B35" s="43"/>
      <c r="C35" s="54"/>
      <c r="D35" s="70"/>
      <c r="E35" s="104"/>
      <c r="F35" s="104"/>
      <c r="G35" s="70"/>
      <c r="H35" s="104"/>
      <c r="I35" s="104"/>
      <c r="J35" s="43"/>
      <c r="K35" s="43"/>
      <c r="L35" s="43"/>
      <c r="M35" s="43"/>
      <c r="N35" s="43"/>
      <c r="O35" s="43"/>
      <c r="P35" s="43"/>
      <c r="Q35" s="78"/>
      <c r="R35" s="74"/>
      <c r="S35" s="105"/>
      <c r="T35" s="105"/>
      <c r="U35" s="43"/>
      <c r="V35" s="43"/>
      <c r="W35" s="43"/>
      <c r="X35" s="43"/>
      <c r="Y35" s="43"/>
      <c r="Z35" s="43"/>
      <c r="AA35" s="43"/>
      <c r="AB35" s="43"/>
      <c r="AC35" s="43"/>
      <c r="BG35" s="65">
        <v>1995</v>
      </c>
      <c r="BH35" s="41" t="s">
        <v>101</v>
      </c>
      <c r="BI35" s="53" t="str">
        <f t="shared" ref="BI35:BI54" si="0">IFERROR(VALUE(FIXED(VLOOKUP($BG35&amp;$BG$29&amp;$BG$12&amp;"Maori",ethnicdata,7,FALSE),1)),"N/A")</f>
        <v>N/A</v>
      </c>
      <c r="BJ35" s="53" t="str">
        <f t="shared" ref="BJ35:BJ54" si="1">IFERROR(VALUE(FIXED(VLOOKUP($BG35&amp;$BG$29&amp;$BG$12&amp;"nonMaori",ethnicdata,7,FALSE),1)),"N/A")</f>
        <v>N/A</v>
      </c>
      <c r="BK35" s="53">
        <f>MAX(BI35:BJ104)</f>
        <v>106.2</v>
      </c>
      <c r="BM35" s="57">
        <f t="shared" ref="BM35:BM54" si="2">D39-E39</f>
        <v>0</v>
      </c>
      <c r="BN35" s="57">
        <f t="shared" ref="BN35:BN54" si="3">F39-D39</f>
        <v>0</v>
      </c>
      <c r="BP35" s="57">
        <f t="shared" ref="BP35:BP54" si="4">G39-H39</f>
        <v>0</v>
      </c>
      <c r="BQ35" s="57">
        <f t="shared" ref="BQ35:BQ54" si="5">I39-G39</f>
        <v>0</v>
      </c>
      <c r="BR35" s="41"/>
      <c r="BS35" s="41"/>
      <c r="BT35" s="65">
        <v>1995</v>
      </c>
      <c r="BU35" s="41" t="s">
        <v>101</v>
      </c>
      <c r="BV35" s="58" t="str">
        <f t="shared" ref="BV35:BV54" si="6">IFERROR(VALUE(FIXED(VLOOKUP($BT35&amp;$BG$29&amp;$BG$12&amp;"Maori",ethnicdata,10,FALSE),2)),"N/A")</f>
        <v>N/A</v>
      </c>
      <c r="BW35" s="53"/>
      <c r="BX35" s="59">
        <f>MAX(BV35:BV104)</f>
        <v>11.23</v>
      </c>
      <c r="BY35" s="41"/>
      <c r="BZ35" s="59">
        <f t="shared" ref="BZ35:BZ54" si="7">R39-S39</f>
        <v>0</v>
      </c>
      <c r="CA35" s="59">
        <f t="shared" ref="CA35:CA54" si="8">T39-R39</f>
        <v>0</v>
      </c>
      <c r="CB35" s="41"/>
      <c r="CC35" s="53">
        <v>1</v>
      </c>
      <c r="CD35" s="41"/>
      <c r="CE35" s="41"/>
      <c r="CF35" s="41"/>
      <c r="CG35" s="41"/>
      <c r="CH35" s="41"/>
      <c r="CI35" s="41"/>
      <c r="CJ35" s="41"/>
      <c r="CK35" s="41"/>
      <c r="CL35" s="41"/>
    </row>
    <row r="36" spans="2:90" x14ac:dyDescent="0.25">
      <c r="B36" s="43"/>
      <c r="C36" s="54"/>
      <c r="D36" s="70"/>
      <c r="E36" s="104"/>
      <c r="F36" s="104"/>
      <c r="G36" s="70"/>
      <c r="H36" s="104"/>
      <c r="I36" s="104"/>
      <c r="J36" s="43"/>
      <c r="K36" s="43"/>
      <c r="L36" s="43"/>
      <c r="M36" s="43"/>
      <c r="N36" s="43"/>
      <c r="O36" s="43"/>
      <c r="P36" s="43"/>
      <c r="Q36" s="54"/>
      <c r="R36" s="74"/>
      <c r="S36" s="105"/>
      <c r="T36" s="105"/>
      <c r="U36" s="43"/>
      <c r="V36" s="43"/>
      <c r="W36" s="43"/>
      <c r="X36" s="43"/>
      <c r="Y36" s="43"/>
      <c r="Z36" s="43"/>
      <c r="AA36" s="43"/>
      <c r="AB36" s="43"/>
      <c r="AC36" s="43"/>
      <c r="BF36" s="41" t="s">
        <v>5</v>
      </c>
      <c r="BG36" s="65">
        <v>1996</v>
      </c>
      <c r="BH36" s="41" t="s">
        <v>71</v>
      </c>
      <c r="BI36" s="53" t="str">
        <f t="shared" si="0"/>
        <v>N/A</v>
      </c>
      <c r="BJ36" s="53" t="str">
        <f t="shared" si="1"/>
        <v>N/A</v>
      </c>
      <c r="BK36" s="53">
        <f>MIN(BI35:BJ104)</f>
        <v>5</v>
      </c>
      <c r="BM36" s="57">
        <f t="shared" si="2"/>
        <v>0</v>
      </c>
      <c r="BN36" s="57">
        <f t="shared" si="3"/>
        <v>0</v>
      </c>
      <c r="BP36" s="57">
        <f t="shared" si="4"/>
        <v>0</v>
      </c>
      <c r="BQ36" s="57">
        <f t="shared" si="5"/>
        <v>0</v>
      </c>
      <c r="BR36" s="41"/>
      <c r="BS36" s="41" t="s">
        <v>5</v>
      </c>
      <c r="BT36" s="65">
        <v>1996</v>
      </c>
      <c r="BU36" s="41" t="s">
        <v>71</v>
      </c>
      <c r="BV36" s="58" t="str">
        <f t="shared" si="6"/>
        <v>N/A</v>
      </c>
      <c r="BW36" s="53"/>
      <c r="BX36" s="59">
        <f>MIN(BV35:BV104)</f>
        <v>7.11</v>
      </c>
      <c r="BY36" s="41"/>
      <c r="BZ36" s="59">
        <f t="shared" si="7"/>
        <v>0</v>
      </c>
      <c r="CA36" s="59">
        <f t="shared" si="8"/>
        <v>0</v>
      </c>
      <c r="CB36" s="41"/>
      <c r="CC36" s="53">
        <v>1</v>
      </c>
      <c r="CD36" s="41"/>
      <c r="CE36" s="41"/>
      <c r="CF36" s="41"/>
      <c r="CG36" s="41"/>
      <c r="CH36" s="41"/>
      <c r="CI36" s="41"/>
      <c r="CJ36" s="41"/>
      <c r="CK36" s="41"/>
      <c r="CL36" s="41"/>
    </row>
    <row r="37" spans="2:90" x14ac:dyDescent="0.25">
      <c r="B37" s="43"/>
      <c r="C37" s="78"/>
      <c r="D37" s="70"/>
      <c r="E37" s="104"/>
      <c r="F37" s="104"/>
      <c r="G37" s="70"/>
      <c r="H37" s="104"/>
      <c r="I37" s="104"/>
      <c r="J37" s="43"/>
      <c r="K37" s="43"/>
      <c r="L37" s="43"/>
      <c r="M37" s="43"/>
      <c r="N37" s="43"/>
      <c r="O37" s="43"/>
      <c r="P37" s="43"/>
      <c r="Q37" s="78"/>
      <c r="R37" s="74"/>
      <c r="S37" s="105"/>
      <c r="T37" s="105"/>
      <c r="U37" s="43"/>
      <c r="V37" s="43"/>
      <c r="W37" s="43"/>
      <c r="X37" s="43"/>
      <c r="Y37" s="43"/>
      <c r="Z37" s="43"/>
      <c r="AA37" s="43"/>
      <c r="AB37" s="43"/>
      <c r="AC37" s="43"/>
      <c r="BG37" s="65">
        <v>1997</v>
      </c>
      <c r="BH37" s="41" t="s">
        <v>72</v>
      </c>
      <c r="BI37" s="53" t="str">
        <f t="shared" si="0"/>
        <v>N/A</v>
      </c>
      <c r="BJ37" s="53" t="str">
        <f t="shared" si="1"/>
        <v>N/A</v>
      </c>
      <c r="BK37" s="53"/>
      <c r="BM37" s="57">
        <f t="shared" si="2"/>
        <v>0</v>
      </c>
      <c r="BN37" s="57">
        <f t="shared" si="3"/>
        <v>0</v>
      </c>
      <c r="BP37" s="57">
        <f t="shared" si="4"/>
        <v>0</v>
      </c>
      <c r="BQ37" s="57">
        <f t="shared" si="5"/>
        <v>0</v>
      </c>
      <c r="BR37" s="41"/>
      <c r="BS37" s="41"/>
      <c r="BT37" s="65">
        <v>1997</v>
      </c>
      <c r="BU37" s="41" t="s">
        <v>72</v>
      </c>
      <c r="BV37" s="58" t="str">
        <f t="shared" si="6"/>
        <v>N/A</v>
      </c>
      <c r="BW37" s="53"/>
      <c r="BX37" s="53"/>
      <c r="BY37" s="41"/>
      <c r="BZ37" s="59">
        <f t="shared" si="7"/>
        <v>0</v>
      </c>
      <c r="CA37" s="59">
        <f t="shared" si="8"/>
        <v>0</v>
      </c>
      <c r="CB37" s="41"/>
      <c r="CC37" s="53">
        <v>1</v>
      </c>
      <c r="CD37" s="41"/>
      <c r="CE37" s="41"/>
      <c r="CF37" s="41"/>
      <c r="CG37" s="41"/>
      <c r="CH37" s="41"/>
      <c r="CI37" s="41"/>
      <c r="CJ37" s="41"/>
      <c r="CK37" s="41"/>
      <c r="CL37" s="41"/>
    </row>
    <row r="38" spans="2:90" ht="15.6" x14ac:dyDescent="0.25">
      <c r="B38" s="43"/>
      <c r="C38" s="106" t="str">
        <f>VLOOKUP(BG4, RefCauseofDeath, 3, FALSE)</f>
        <v>Renal failure with concurrent diabetes, 15+ years</v>
      </c>
      <c r="D38" s="107"/>
      <c r="E38" s="107"/>
      <c r="F38" s="107"/>
      <c r="G38" s="107"/>
      <c r="H38" s="107"/>
      <c r="I38" s="107"/>
      <c r="J38" s="43"/>
      <c r="K38" s="43"/>
      <c r="L38" s="43"/>
      <c r="M38" s="43"/>
      <c r="N38" s="43"/>
      <c r="O38" s="43"/>
      <c r="P38" s="43"/>
      <c r="Q38" s="108" t="str">
        <f>VLOOKUP(BG4, RefCauseofDeath,3,FALSE)</f>
        <v>Renal failure with concurrent diabetes, 15+ years</v>
      </c>
      <c r="R38" s="76"/>
      <c r="S38" s="76"/>
      <c r="T38" s="76"/>
      <c r="U38" s="43"/>
      <c r="V38" s="43"/>
      <c r="W38" s="43"/>
      <c r="X38" s="43"/>
      <c r="Y38" s="43"/>
      <c r="Z38" s="43"/>
      <c r="AA38" s="43"/>
      <c r="AB38" s="43"/>
      <c r="AC38" s="43"/>
      <c r="BG38" s="65">
        <v>1998</v>
      </c>
      <c r="BH38" s="41" t="s">
        <v>73</v>
      </c>
      <c r="BI38" s="53" t="str">
        <f t="shared" si="0"/>
        <v>N/A</v>
      </c>
      <c r="BJ38" s="53" t="str">
        <f t="shared" si="1"/>
        <v>N/A</v>
      </c>
      <c r="BK38" s="53"/>
      <c r="BM38" s="57">
        <f t="shared" si="2"/>
        <v>0</v>
      </c>
      <c r="BN38" s="57">
        <f t="shared" si="3"/>
        <v>0</v>
      </c>
      <c r="BP38" s="57">
        <f t="shared" si="4"/>
        <v>0</v>
      </c>
      <c r="BQ38" s="57">
        <f t="shared" si="5"/>
        <v>0</v>
      </c>
      <c r="BR38" s="41"/>
      <c r="BS38" s="41"/>
      <c r="BT38" s="65">
        <v>1998</v>
      </c>
      <c r="BU38" s="41" t="s">
        <v>73</v>
      </c>
      <c r="BV38" s="58" t="str">
        <f t="shared" si="6"/>
        <v>N/A</v>
      </c>
      <c r="BW38" s="53"/>
      <c r="BX38" s="53"/>
      <c r="BY38" s="41"/>
      <c r="BZ38" s="59">
        <f t="shared" si="7"/>
        <v>0</v>
      </c>
      <c r="CA38" s="59">
        <f t="shared" si="8"/>
        <v>0</v>
      </c>
      <c r="CB38" s="41"/>
      <c r="CC38" s="53">
        <v>1</v>
      </c>
      <c r="CD38" s="41"/>
      <c r="CE38" s="41"/>
      <c r="CF38" s="41"/>
      <c r="CG38" s="41"/>
      <c r="CH38" s="41"/>
      <c r="CI38" s="41"/>
      <c r="CJ38" s="41"/>
      <c r="CK38" s="41"/>
      <c r="CL38" s="41"/>
    </row>
    <row r="39" spans="2:90" x14ac:dyDescent="0.25">
      <c r="B39" s="43"/>
      <c r="C39" s="78"/>
      <c r="D39" s="67"/>
      <c r="E39" s="68"/>
      <c r="F39" s="68"/>
      <c r="G39" s="67"/>
      <c r="H39" s="68"/>
      <c r="I39" s="68"/>
      <c r="J39" s="43"/>
      <c r="K39" s="43"/>
      <c r="L39" s="43"/>
      <c r="M39" s="43"/>
      <c r="N39" s="43"/>
      <c r="O39" s="43"/>
      <c r="P39" s="43"/>
      <c r="Q39" s="43"/>
      <c r="R39" s="67"/>
      <c r="S39" s="68"/>
      <c r="T39" s="68"/>
      <c r="U39" s="43"/>
      <c r="V39" s="43"/>
      <c r="W39" s="43"/>
      <c r="X39" s="43"/>
      <c r="Y39" s="43"/>
      <c r="Z39" s="43"/>
      <c r="AA39" s="43"/>
      <c r="AB39" s="43"/>
      <c r="AC39" s="43"/>
      <c r="BG39" s="65">
        <v>1999</v>
      </c>
      <c r="BH39" s="41" t="s">
        <v>74</v>
      </c>
      <c r="BI39" s="53" t="str">
        <f t="shared" si="0"/>
        <v>N/A</v>
      </c>
      <c r="BJ39" s="53" t="str">
        <f t="shared" si="1"/>
        <v>N/A</v>
      </c>
      <c r="BK39" s="53"/>
      <c r="BM39" s="57" t="e">
        <f t="shared" si="2"/>
        <v>#VALUE!</v>
      </c>
      <c r="BN39" s="57" t="e">
        <f t="shared" si="3"/>
        <v>#VALUE!</v>
      </c>
      <c r="BP39" s="57" t="e">
        <f t="shared" si="4"/>
        <v>#VALUE!</v>
      </c>
      <c r="BQ39" s="57" t="e">
        <f t="shared" si="5"/>
        <v>#VALUE!</v>
      </c>
      <c r="BR39" s="41"/>
      <c r="BS39" s="41"/>
      <c r="BT39" s="65">
        <v>1999</v>
      </c>
      <c r="BU39" s="41" t="s">
        <v>74</v>
      </c>
      <c r="BV39" s="58" t="str">
        <f t="shared" si="6"/>
        <v>N/A</v>
      </c>
      <c r="BW39" s="53"/>
      <c r="BX39" s="53"/>
      <c r="BY39" s="41"/>
      <c r="BZ39" s="59" t="e">
        <f t="shared" si="7"/>
        <v>#VALUE!</v>
      </c>
      <c r="CA39" s="59" t="e">
        <f t="shared" si="8"/>
        <v>#VALUE!</v>
      </c>
      <c r="CB39" s="41"/>
      <c r="CC39" s="53">
        <v>1</v>
      </c>
      <c r="CD39" s="41"/>
      <c r="CE39" s="41"/>
      <c r="CF39" s="41"/>
      <c r="CG39" s="41"/>
      <c r="CH39" s="41"/>
      <c r="CI39" s="41"/>
      <c r="CJ39" s="41"/>
      <c r="CK39" s="41"/>
      <c r="CL39" s="41"/>
    </row>
    <row r="40" spans="2:90" x14ac:dyDescent="0.25">
      <c r="B40" s="43"/>
      <c r="C40" s="43"/>
      <c r="D40" s="70"/>
      <c r="E40" s="104"/>
      <c r="F40" s="104"/>
      <c r="G40" s="70"/>
      <c r="H40" s="104"/>
      <c r="I40" s="104"/>
      <c r="J40" s="43"/>
      <c r="K40" s="43"/>
      <c r="L40" s="43"/>
      <c r="M40" s="43"/>
      <c r="N40" s="43"/>
      <c r="O40" s="43"/>
      <c r="P40" s="43"/>
      <c r="Q40" s="43"/>
      <c r="R40" s="74"/>
      <c r="S40" s="105"/>
      <c r="T40" s="105"/>
      <c r="U40" s="96"/>
      <c r="V40" s="43"/>
      <c r="W40" s="43"/>
      <c r="X40" s="43"/>
      <c r="Y40" s="43"/>
      <c r="Z40" s="43"/>
      <c r="AA40" s="43"/>
      <c r="AB40" s="43"/>
      <c r="AC40" s="43"/>
      <c r="BG40" s="65">
        <v>2000</v>
      </c>
      <c r="BH40" s="53" t="s">
        <v>75</v>
      </c>
      <c r="BI40" s="53" t="str">
        <f t="shared" si="0"/>
        <v>N/A</v>
      </c>
      <c r="BJ40" s="53" t="str">
        <f t="shared" si="1"/>
        <v>N/A</v>
      </c>
      <c r="BK40" s="53"/>
      <c r="BM40" s="57" t="e">
        <f t="shared" si="2"/>
        <v>#VALUE!</v>
      </c>
      <c r="BN40" s="57" t="e">
        <f t="shared" si="3"/>
        <v>#VALUE!</v>
      </c>
      <c r="BP40" s="57" t="e">
        <f t="shared" si="4"/>
        <v>#VALUE!</v>
      </c>
      <c r="BQ40" s="57" t="e">
        <f t="shared" si="5"/>
        <v>#VALUE!</v>
      </c>
      <c r="BR40" s="41"/>
      <c r="BS40" s="41"/>
      <c r="BT40" s="65">
        <v>2000</v>
      </c>
      <c r="BU40" s="53" t="s">
        <v>75</v>
      </c>
      <c r="BV40" s="58" t="str">
        <f t="shared" si="6"/>
        <v>N/A</v>
      </c>
      <c r="BW40" s="53"/>
      <c r="BX40" s="53"/>
      <c r="BY40" s="41"/>
      <c r="BZ40" s="59" t="e">
        <f t="shared" si="7"/>
        <v>#VALUE!</v>
      </c>
      <c r="CA40" s="59" t="e">
        <f t="shared" si="8"/>
        <v>#VALUE!</v>
      </c>
      <c r="CB40" s="41"/>
      <c r="CC40" s="53">
        <v>1</v>
      </c>
      <c r="CD40" s="41"/>
      <c r="CE40" s="41"/>
      <c r="CF40" s="41"/>
      <c r="CG40" s="41"/>
      <c r="CH40" s="41"/>
      <c r="CI40" s="41"/>
      <c r="CJ40" s="41"/>
      <c r="CK40" s="41"/>
      <c r="CL40" s="41"/>
    </row>
    <row r="41" spans="2:90" x14ac:dyDescent="0.25">
      <c r="B41" s="43"/>
      <c r="C41" s="44" t="str">
        <f>BG14&amp;", 2001–2013"</f>
        <v>Age-standardised rate (events per 100,000), 2001–2013</v>
      </c>
      <c r="D41" s="70"/>
      <c r="E41" s="104"/>
      <c r="F41" s="104"/>
      <c r="G41" s="70"/>
      <c r="H41" s="104"/>
      <c r="I41" s="104"/>
      <c r="J41" s="43"/>
      <c r="K41" s="43"/>
      <c r="L41" s="43"/>
      <c r="M41" s="43"/>
      <c r="N41" s="43"/>
      <c r="O41" s="43"/>
      <c r="P41" s="43"/>
      <c r="Q41" s="54" t="s">
        <v>116</v>
      </c>
      <c r="R41" s="74"/>
      <c r="S41" s="105"/>
      <c r="T41" s="105"/>
      <c r="U41" s="96"/>
      <c r="V41" s="43"/>
      <c r="W41" s="43"/>
      <c r="X41" s="43"/>
      <c r="Y41" s="43"/>
      <c r="Z41" s="43"/>
      <c r="AA41" s="43"/>
      <c r="AB41" s="43"/>
      <c r="AC41" s="43"/>
      <c r="BG41" s="65">
        <v>2001</v>
      </c>
      <c r="BH41" s="41" t="s">
        <v>76</v>
      </c>
      <c r="BI41" s="53">
        <f t="shared" si="0"/>
        <v>66.2</v>
      </c>
      <c r="BJ41" s="53">
        <f t="shared" si="1"/>
        <v>6.3</v>
      </c>
      <c r="BK41" s="53"/>
      <c r="BM41" s="57">
        <f t="shared" si="2"/>
        <v>4.7000000000000028</v>
      </c>
      <c r="BN41" s="57">
        <f t="shared" si="3"/>
        <v>4.7999999999999972</v>
      </c>
      <c r="BP41" s="57">
        <f t="shared" si="4"/>
        <v>0.39999999999999947</v>
      </c>
      <c r="BQ41" s="57">
        <f t="shared" si="5"/>
        <v>0.5</v>
      </c>
      <c r="BR41" s="41"/>
      <c r="BS41" s="41"/>
      <c r="BT41" s="65">
        <v>2001</v>
      </c>
      <c r="BU41" s="41" t="s">
        <v>76</v>
      </c>
      <c r="BV41" s="58">
        <f t="shared" si="6"/>
        <v>10.43</v>
      </c>
      <c r="BW41" s="53"/>
      <c r="BX41" s="53"/>
      <c r="BY41" s="41"/>
      <c r="BZ41" s="59">
        <f t="shared" si="7"/>
        <v>1.0499999999999989</v>
      </c>
      <c r="CA41" s="59">
        <f t="shared" si="8"/>
        <v>1.17</v>
      </c>
      <c r="CB41" s="41"/>
      <c r="CC41" s="53">
        <v>1</v>
      </c>
      <c r="CD41" s="41"/>
      <c r="CE41" s="41"/>
      <c r="CF41" s="41"/>
      <c r="CG41" s="41"/>
      <c r="CH41" s="41"/>
      <c r="CI41" s="41"/>
      <c r="CJ41" s="41"/>
      <c r="CK41" s="41"/>
      <c r="CL41" s="41"/>
    </row>
    <row r="42" spans="2:90" ht="13.2" customHeight="1" x14ac:dyDescent="0.25">
      <c r="B42" s="43"/>
      <c r="C42" s="43"/>
      <c r="D42" s="70"/>
      <c r="E42" s="104"/>
      <c r="F42" s="104"/>
      <c r="G42" s="70"/>
      <c r="H42" s="104"/>
      <c r="I42" s="104"/>
      <c r="J42" s="43"/>
      <c r="K42" s="43"/>
      <c r="L42" s="43"/>
      <c r="M42" s="43"/>
      <c r="N42" s="43"/>
      <c r="O42" s="43"/>
      <c r="P42" s="43"/>
      <c r="Q42" s="43"/>
      <c r="R42" s="74"/>
      <c r="S42" s="105"/>
      <c r="T42" s="105"/>
      <c r="U42" s="96"/>
      <c r="V42" s="43"/>
      <c r="W42" s="43"/>
      <c r="X42" s="43"/>
      <c r="Y42" s="43"/>
      <c r="Z42" s="43"/>
      <c r="AA42" s="43"/>
      <c r="AB42" s="43"/>
      <c r="AC42" s="43"/>
      <c r="BG42" s="65">
        <v>2002</v>
      </c>
      <c r="BH42" s="65" t="s">
        <v>77</v>
      </c>
      <c r="BI42" s="53">
        <f t="shared" si="0"/>
        <v>70.7</v>
      </c>
      <c r="BJ42" s="53">
        <f t="shared" si="1"/>
        <v>7.1</v>
      </c>
      <c r="BK42" s="53"/>
      <c r="BM42" s="57">
        <f t="shared" si="2"/>
        <v>4.7000000000000028</v>
      </c>
      <c r="BN42" s="57">
        <f t="shared" si="3"/>
        <v>4.8999999999999915</v>
      </c>
      <c r="BP42" s="57">
        <f t="shared" si="4"/>
        <v>0.39999999999999947</v>
      </c>
      <c r="BQ42" s="57">
        <f t="shared" si="5"/>
        <v>0.40000000000000036</v>
      </c>
      <c r="BR42" s="41"/>
      <c r="BS42" s="41"/>
      <c r="BT42" s="65">
        <v>2002</v>
      </c>
      <c r="BU42" s="65" t="s">
        <v>77</v>
      </c>
      <c r="BV42" s="58">
        <f t="shared" si="6"/>
        <v>9.9700000000000006</v>
      </c>
      <c r="BW42" s="53"/>
      <c r="BX42" s="53"/>
      <c r="BY42" s="41"/>
      <c r="BZ42" s="59">
        <f t="shared" si="7"/>
        <v>0.95000000000000107</v>
      </c>
      <c r="CA42" s="59">
        <f t="shared" si="8"/>
        <v>1.0399999999999991</v>
      </c>
      <c r="CB42" s="41"/>
      <c r="CC42" s="53">
        <v>1</v>
      </c>
      <c r="CD42" s="41"/>
      <c r="CE42" s="41"/>
      <c r="CF42" s="41"/>
      <c r="CG42" s="41"/>
      <c r="CH42" s="41"/>
      <c r="CI42" s="41"/>
      <c r="CJ42" s="41"/>
      <c r="CK42" s="41"/>
      <c r="CL42" s="41"/>
    </row>
    <row r="43" spans="2:90" x14ac:dyDescent="0.25">
      <c r="B43" s="43"/>
      <c r="C43" s="61" t="s">
        <v>8</v>
      </c>
      <c r="D43" s="114" t="s">
        <v>11</v>
      </c>
      <c r="E43" s="114"/>
      <c r="F43" s="114"/>
      <c r="G43" s="114" t="s">
        <v>117</v>
      </c>
      <c r="H43" s="114"/>
      <c r="I43" s="114"/>
      <c r="J43" s="43"/>
      <c r="K43" s="43"/>
      <c r="L43" s="43"/>
      <c r="M43" s="43"/>
      <c r="N43" s="43"/>
      <c r="O43" s="43"/>
      <c r="P43" s="43"/>
      <c r="Q43" s="62" t="s">
        <v>8</v>
      </c>
      <c r="R43" s="115" t="s">
        <v>118</v>
      </c>
      <c r="S43" s="115"/>
      <c r="T43" s="115"/>
      <c r="U43" s="96"/>
      <c r="V43" s="43"/>
      <c r="W43" s="43"/>
      <c r="X43" s="43"/>
      <c r="Y43" s="43"/>
      <c r="Z43" s="43"/>
      <c r="AA43" s="43"/>
      <c r="AB43" s="43"/>
      <c r="AC43" s="43"/>
      <c r="BG43" s="65">
        <v>2003</v>
      </c>
      <c r="BH43" s="41" t="s">
        <v>78</v>
      </c>
      <c r="BI43" s="53">
        <f t="shared" si="0"/>
        <v>70.2</v>
      </c>
      <c r="BJ43" s="53">
        <f t="shared" si="1"/>
        <v>6.9</v>
      </c>
      <c r="BK43" s="53"/>
      <c r="BM43" s="57">
        <f t="shared" si="2"/>
        <v>4.6000000000000085</v>
      </c>
      <c r="BN43" s="57">
        <f t="shared" si="3"/>
        <v>4.7999999999999972</v>
      </c>
      <c r="BP43" s="57">
        <f t="shared" si="4"/>
        <v>0.40000000000000036</v>
      </c>
      <c r="BQ43" s="57">
        <f t="shared" si="5"/>
        <v>0.5</v>
      </c>
      <c r="BR43" s="41"/>
      <c r="BS43" s="41"/>
      <c r="BT43" s="65">
        <v>2003</v>
      </c>
      <c r="BU43" s="41" t="s">
        <v>78</v>
      </c>
      <c r="BV43" s="58">
        <f t="shared" si="6"/>
        <v>10.11</v>
      </c>
      <c r="BW43" s="53"/>
      <c r="BX43" s="53"/>
      <c r="BY43" s="41"/>
      <c r="BZ43" s="59">
        <f t="shared" si="7"/>
        <v>0.94999999999999929</v>
      </c>
      <c r="CA43" s="59">
        <f t="shared" si="8"/>
        <v>1.0400000000000009</v>
      </c>
      <c r="CB43" s="41"/>
      <c r="CC43" s="53">
        <v>1</v>
      </c>
      <c r="CD43" s="41"/>
      <c r="CE43" s="41"/>
      <c r="CF43" s="41"/>
      <c r="CG43" s="41"/>
      <c r="CH43" s="41"/>
      <c r="CI43" s="41"/>
      <c r="CJ43" s="41"/>
      <c r="CK43" s="41"/>
      <c r="CL43" s="41"/>
    </row>
    <row r="44" spans="2:90" x14ac:dyDescent="0.25">
      <c r="B44" s="43"/>
      <c r="C44" s="78"/>
      <c r="D44" s="67" t="s">
        <v>17</v>
      </c>
      <c r="E44" s="68" t="s">
        <v>18</v>
      </c>
      <c r="F44" s="68" t="s">
        <v>19</v>
      </c>
      <c r="G44" s="67" t="s">
        <v>17</v>
      </c>
      <c r="H44" s="68" t="s">
        <v>18</v>
      </c>
      <c r="I44" s="68" t="s">
        <v>19</v>
      </c>
      <c r="J44" s="43"/>
      <c r="K44" s="43"/>
      <c r="L44" s="43"/>
      <c r="M44" s="43"/>
      <c r="N44" s="43"/>
      <c r="O44" s="43"/>
      <c r="P44" s="43"/>
      <c r="Q44" s="43"/>
      <c r="R44" s="67" t="s">
        <v>36</v>
      </c>
      <c r="S44" s="68" t="s">
        <v>18</v>
      </c>
      <c r="T44" s="68" t="s">
        <v>19</v>
      </c>
      <c r="U44" s="96"/>
      <c r="V44" s="43"/>
      <c r="W44" s="43"/>
      <c r="X44" s="43"/>
      <c r="Y44" s="43"/>
      <c r="Z44" s="43"/>
      <c r="AA44" s="43"/>
      <c r="AB44" s="43"/>
      <c r="AC44" s="43"/>
      <c r="BG44" s="65">
        <v>2004</v>
      </c>
      <c r="BH44" s="53" t="s">
        <v>79</v>
      </c>
      <c r="BI44" s="53">
        <f t="shared" si="0"/>
        <v>70.099999999999994</v>
      </c>
      <c r="BJ44" s="53">
        <f t="shared" si="1"/>
        <v>6.9</v>
      </c>
      <c r="BK44" s="53"/>
      <c r="BM44" s="57">
        <f t="shared" si="2"/>
        <v>4.5</v>
      </c>
      <c r="BN44" s="57">
        <f t="shared" si="3"/>
        <v>4.7000000000000028</v>
      </c>
      <c r="BP44" s="57">
        <f t="shared" si="4"/>
        <v>0.40000000000000036</v>
      </c>
      <c r="BQ44" s="57">
        <f t="shared" si="5"/>
        <v>0.39999999999999947</v>
      </c>
      <c r="BR44" s="41"/>
      <c r="BS44" s="41"/>
      <c r="BT44" s="65">
        <v>2004</v>
      </c>
      <c r="BU44" s="53" t="s">
        <v>79</v>
      </c>
      <c r="BV44" s="58">
        <f t="shared" si="6"/>
        <v>10.119999999999999</v>
      </c>
      <c r="BW44" s="53"/>
      <c r="BX44" s="53"/>
      <c r="BY44" s="41"/>
      <c r="BZ44" s="59">
        <f t="shared" si="7"/>
        <v>0.91999999999999993</v>
      </c>
      <c r="CA44" s="59">
        <f t="shared" si="8"/>
        <v>1.0200000000000014</v>
      </c>
      <c r="CB44" s="41"/>
      <c r="CC44" s="53">
        <v>1</v>
      </c>
      <c r="CD44" s="41"/>
      <c r="CE44" s="41"/>
      <c r="CF44" s="41"/>
      <c r="CG44" s="41"/>
      <c r="CH44" s="41"/>
      <c r="CI44" s="41"/>
      <c r="CJ44" s="41"/>
      <c r="CK44" s="41"/>
      <c r="CL44" s="41"/>
    </row>
    <row r="45" spans="2:90" ht="12" customHeight="1" x14ac:dyDescent="0.25">
      <c r="B45" s="43"/>
      <c r="C45" s="43" t="s">
        <v>76</v>
      </c>
      <c r="D45" s="70">
        <f>IFERROR(VALUE(FIXED(VLOOKUP($BG41&amp;$BG$29&amp;$BG$12&amp;"Maori",ethnicdata,7,FALSE),1)),NA())</f>
        <v>66.2</v>
      </c>
      <c r="E45" s="104">
        <f t="shared" ref="E45:E55" si="9">IFERROR(VALUE(FIXED(VLOOKUP($BG41&amp;$BG$29&amp;$BG$12&amp;"Maori",ethnicdata,6,FALSE),1)),"N/A")</f>
        <v>61.5</v>
      </c>
      <c r="F45" s="104">
        <f t="shared" ref="F45:F55" si="10">IFERROR(VALUE(FIXED(VLOOKUP($BG41&amp;$BG$29&amp;$BG$12&amp;"Maori",ethnicdata,8,FALSE),1)),"N/A")</f>
        <v>71</v>
      </c>
      <c r="G45" s="70">
        <f t="shared" ref="G45:G55" si="11">IFERROR(VALUE(FIXED(VLOOKUP($BG41&amp;$BG$29&amp;$BG$12&amp;"nonMaori",ethnicdata,7,FALSE),1)),NA())</f>
        <v>6.3</v>
      </c>
      <c r="H45" s="104">
        <f t="shared" ref="H45:H55" si="12">IFERROR(VALUE(FIXED(VLOOKUP($BG41&amp;$BG$29&amp;$BG$12&amp;"nonMaori",ethnicdata,6,FALSE),1)),"N/A")</f>
        <v>5.9</v>
      </c>
      <c r="I45" s="104">
        <f t="shared" ref="I45:I55" si="13">IFERROR(VALUE(FIXED(VLOOKUP($BG41&amp;$BG$29&amp;$BG$12&amp;"nonMaori",ethnicdata,8,FALSE),1)),"N/A")</f>
        <v>6.8</v>
      </c>
      <c r="J45" s="43"/>
      <c r="K45" s="43"/>
      <c r="L45" s="43"/>
      <c r="M45" s="43"/>
      <c r="N45" s="43"/>
      <c r="O45" s="43"/>
      <c r="P45" s="43"/>
      <c r="Q45" s="43" t="s">
        <v>76</v>
      </c>
      <c r="R45" s="74">
        <f t="shared" ref="R45:R55" si="14">IFERROR(VALUE(FIXED(VLOOKUP($BT41&amp;$BG$29&amp;$BG$12&amp;"Maori",ethnicdata,10,FALSE),2)),"N/A")</f>
        <v>10.43</v>
      </c>
      <c r="S45" s="105">
        <f t="shared" ref="S45:S55" si="15">IFERROR(VALUE(FIXED(VLOOKUP($BT41&amp;$BG$29&amp;$BG$12&amp;"Maori",ethnicdata,9,FALSE),2)),"N/A")</f>
        <v>9.3800000000000008</v>
      </c>
      <c r="T45" s="105">
        <f t="shared" ref="T45:T55" si="16">IFERROR(VALUE(FIXED(VLOOKUP($BT41&amp;$BG$29&amp;$BG$12&amp;"Maori",ethnicdata,11,FALSE),2)),"N/A")</f>
        <v>11.6</v>
      </c>
      <c r="U45" s="96"/>
      <c r="V45" s="43"/>
      <c r="W45" s="43"/>
      <c r="X45" s="43"/>
      <c r="Y45" s="43"/>
      <c r="Z45" s="43"/>
      <c r="AA45" s="43"/>
      <c r="AB45" s="43"/>
      <c r="AC45" s="43"/>
      <c r="BG45" s="65">
        <v>2005</v>
      </c>
      <c r="BH45" s="41" t="s">
        <v>80</v>
      </c>
      <c r="BI45" s="53">
        <f t="shared" si="0"/>
        <v>67.900000000000006</v>
      </c>
      <c r="BJ45" s="53">
        <f t="shared" si="1"/>
        <v>7</v>
      </c>
      <c r="BK45" s="53"/>
      <c r="BM45" s="57">
        <f t="shared" si="2"/>
        <v>4.4000000000000057</v>
      </c>
      <c r="BN45" s="57">
        <f t="shared" si="3"/>
        <v>4.5</v>
      </c>
      <c r="BP45" s="57">
        <f t="shared" si="4"/>
        <v>0.29999999999999982</v>
      </c>
      <c r="BQ45" s="57">
        <f t="shared" si="5"/>
        <v>0.40000000000000036</v>
      </c>
      <c r="BR45" s="41"/>
      <c r="BS45" s="41"/>
      <c r="BT45" s="65">
        <v>2005</v>
      </c>
      <c r="BU45" s="41" t="s">
        <v>80</v>
      </c>
      <c r="BV45" s="58">
        <f t="shared" si="6"/>
        <v>9.6300000000000008</v>
      </c>
      <c r="BW45" s="53"/>
      <c r="BX45" s="53"/>
      <c r="BY45" s="41"/>
      <c r="BZ45" s="59">
        <f t="shared" si="7"/>
        <v>0.86000000000000121</v>
      </c>
      <c r="CA45" s="59">
        <f t="shared" si="8"/>
        <v>0.94999999999999929</v>
      </c>
      <c r="CB45" s="41"/>
      <c r="CC45" s="53">
        <v>1</v>
      </c>
      <c r="CD45" s="41"/>
      <c r="CE45" s="41"/>
      <c r="CF45" s="41"/>
      <c r="CG45" s="41"/>
      <c r="CH45" s="41"/>
      <c r="CI45" s="41"/>
      <c r="CJ45" s="41"/>
      <c r="CK45" s="41"/>
      <c r="CL45" s="41"/>
    </row>
    <row r="46" spans="2:90" x14ac:dyDescent="0.25">
      <c r="B46" s="43"/>
      <c r="C46" s="43" t="s">
        <v>77</v>
      </c>
      <c r="D46" s="70">
        <f t="shared" ref="D46:D55" si="17">IFERROR(VALUE(FIXED(VLOOKUP($BG42&amp;$BG$29&amp;$BG$12&amp;"Maori",ethnicdata,7,FALSE),1)),NA())</f>
        <v>70.7</v>
      </c>
      <c r="E46" s="104">
        <f t="shared" si="9"/>
        <v>66</v>
      </c>
      <c r="F46" s="104">
        <f t="shared" si="10"/>
        <v>75.599999999999994</v>
      </c>
      <c r="G46" s="70">
        <f t="shared" si="11"/>
        <v>7.1</v>
      </c>
      <c r="H46" s="104">
        <f t="shared" si="12"/>
        <v>6.7</v>
      </c>
      <c r="I46" s="104">
        <f t="shared" si="13"/>
        <v>7.5</v>
      </c>
      <c r="J46" s="43"/>
      <c r="K46" s="43"/>
      <c r="L46" s="43"/>
      <c r="M46" s="43"/>
      <c r="N46" s="43"/>
      <c r="O46" s="43"/>
      <c r="P46" s="43"/>
      <c r="Q46" s="43" t="s">
        <v>77</v>
      </c>
      <c r="R46" s="74">
        <f t="shared" si="14"/>
        <v>9.9700000000000006</v>
      </c>
      <c r="S46" s="105">
        <f t="shared" si="15"/>
        <v>9.02</v>
      </c>
      <c r="T46" s="105">
        <f t="shared" si="16"/>
        <v>11.01</v>
      </c>
      <c r="U46" s="96"/>
      <c r="V46" s="43"/>
      <c r="W46" s="43"/>
      <c r="X46" s="43"/>
      <c r="Y46" s="43"/>
      <c r="Z46" s="43"/>
      <c r="AA46" s="43"/>
      <c r="AB46" s="43"/>
      <c r="AC46" s="43"/>
      <c r="BG46" s="65">
        <v>2006</v>
      </c>
      <c r="BH46" s="41" t="s">
        <v>81</v>
      </c>
      <c r="BI46" s="53">
        <f t="shared" si="0"/>
        <v>66</v>
      </c>
      <c r="BJ46" s="53">
        <f t="shared" si="1"/>
        <v>7.1</v>
      </c>
      <c r="BK46" s="53"/>
      <c r="BM46" s="57">
        <f t="shared" si="2"/>
        <v>4.2000000000000028</v>
      </c>
      <c r="BN46" s="57">
        <f t="shared" si="3"/>
        <v>4.2999999999999972</v>
      </c>
      <c r="BP46" s="57">
        <f t="shared" si="4"/>
        <v>0.29999999999999982</v>
      </c>
      <c r="BQ46" s="57">
        <f t="shared" si="5"/>
        <v>0.40000000000000036</v>
      </c>
      <c r="BR46" s="41"/>
      <c r="BS46" s="41"/>
      <c r="BT46" s="65">
        <v>2006</v>
      </c>
      <c r="BU46" s="41" t="s">
        <v>81</v>
      </c>
      <c r="BV46" s="58">
        <f t="shared" si="6"/>
        <v>9.23</v>
      </c>
      <c r="BW46" s="53"/>
      <c r="BX46" s="53"/>
      <c r="BY46" s="41"/>
      <c r="BZ46" s="59">
        <f t="shared" si="7"/>
        <v>0.82000000000000028</v>
      </c>
      <c r="CA46" s="59">
        <f t="shared" si="8"/>
        <v>0.88999999999999879</v>
      </c>
      <c r="CB46" s="41"/>
      <c r="CC46" s="53">
        <v>1</v>
      </c>
      <c r="CD46" s="41"/>
      <c r="CE46" s="41"/>
      <c r="CF46" s="41"/>
      <c r="CG46" s="41"/>
      <c r="CH46" s="41"/>
      <c r="CI46" s="41"/>
      <c r="CJ46" s="41"/>
      <c r="CK46" s="41"/>
      <c r="CL46" s="41"/>
    </row>
    <row r="47" spans="2:90" x14ac:dyDescent="0.25">
      <c r="B47" s="43"/>
      <c r="C47" s="43" t="s">
        <v>78</v>
      </c>
      <c r="D47" s="70">
        <f t="shared" si="17"/>
        <v>70.2</v>
      </c>
      <c r="E47" s="104">
        <f t="shared" si="9"/>
        <v>65.599999999999994</v>
      </c>
      <c r="F47" s="104">
        <f t="shared" si="10"/>
        <v>75</v>
      </c>
      <c r="G47" s="70">
        <f t="shared" si="11"/>
        <v>6.9</v>
      </c>
      <c r="H47" s="104">
        <f t="shared" si="12"/>
        <v>6.5</v>
      </c>
      <c r="I47" s="104">
        <f t="shared" si="13"/>
        <v>7.4</v>
      </c>
      <c r="J47" s="43"/>
      <c r="K47" s="43"/>
      <c r="L47" s="43"/>
      <c r="M47" s="43"/>
      <c r="N47" s="43"/>
      <c r="O47" s="43"/>
      <c r="P47" s="43"/>
      <c r="Q47" s="43" t="s">
        <v>78</v>
      </c>
      <c r="R47" s="74">
        <f t="shared" si="14"/>
        <v>10.11</v>
      </c>
      <c r="S47" s="105">
        <f t="shared" si="15"/>
        <v>9.16</v>
      </c>
      <c r="T47" s="105">
        <f t="shared" si="16"/>
        <v>11.15</v>
      </c>
      <c r="U47" s="96"/>
      <c r="V47" s="43"/>
      <c r="W47" s="43"/>
      <c r="X47" s="43"/>
      <c r="Y47" s="43"/>
      <c r="Z47" s="43"/>
      <c r="AA47" s="43"/>
      <c r="AB47" s="43"/>
      <c r="AC47" s="43"/>
      <c r="BG47" s="65">
        <v>2007</v>
      </c>
      <c r="BH47" s="41" t="s">
        <v>82</v>
      </c>
      <c r="BI47" s="53">
        <f t="shared" si="0"/>
        <v>73.400000000000006</v>
      </c>
      <c r="BJ47" s="53">
        <f t="shared" si="1"/>
        <v>7.6</v>
      </c>
      <c r="BK47" s="53"/>
      <c r="BM47" s="57">
        <f t="shared" si="2"/>
        <v>4.3000000000000114</v>
      </c>
      <c r="BN47" s="57">
        <f t="shared" si="3"/>
        <v>4.5</v>
      </c>
      <c r="BP47" s="57">
        <f t="shared" si="4"/>
        <v>0.29999999999999982</v>
      </c>
      <c r="BQ47" s="57">
        <f t="shared" si="5"/>
        <v>0.40000000000000036</v>
      </c>
      <c r="BR47" s="41"/>
      <c r="BS47" s="41"/>
      <c r="BT47" s="65">
        <v>2007</v>
      </c>
      <c r="BU47" s="41" t="s">
        <v>82</v>
      </c>
      <c r="BV47" s="58">
        <f t="shared" si="6"/>
        <v>9.6</v>
      </c>
      <c r="BW47" s="53"/>
      <c r="BX47" s="53"/>
      <c r="BY47" s="41"/>
      <c r="BZ47" s="59">
        <f t="shared" si="7"/>
        <v>0.78999999999999915</v>
      </c>
      <c r="CA47" s="59">
        <f t="shared" si="8"/>
        <v>0.86000000000000121</v>
      </c>
      <c r="CB47" s="41"/>
      <c r="CC47" s="53">
        <v>1</v>
      </c>
      <c r="CD47" s="41"/>
      <c r="CE47" s="41"/>
      <c r="CF47" s="41"/>
      <c r="CG47" s="41"/>
      <c r="CH47" s="41"/>
      <c r="CI47" s="41"/>
      <c r="CJ47" s="41"/>
      <c r="CK47" s="41"/>
      <c r="CL47" s="41"/>
    </row>
    <row r="48" spans="2:90" x14ac:dyDescent="0.25">
      <c r="B48" s="43"/>
      <c r="C48" s="43" t="s">
        <v>79</v>
      </c>
      <c r="D48" s="70">
        <f t="shared" si="17"/>
        <v>70.099999999999994</v>
      </c>
      <c r="E48" s="104">
        <f t="shared" si="9"/>
        <v>65.599999999999994</v>
      </c>
      <c r="F48" s="104">
        <f t="shared" si="10"/>
        <v>74.8</v>
      </c>
      <c r="G48" s="70">
        <f t="shared" si="11"/>
        <v>6.9</v>
      </c>
      <c r="H48" s="104">
        <f t="shared" si="12"/>
        <v>6.5</v>
      </c>
      <c r="I48" s="104">
        <f t="shared" si="13"/>
        <v>7.3</v>
      </c>
      <c r="J48" s="43"/>
      <c r="K48" s="43"/>
      <c r="L48" s="43"/>
      <c r="M48" s="43"/>
      <c r="N48" s="43"/>
      <c r="O48" s="43"/>
      <c r="P48" s="43"/>
      <c r="Q48" s="43" t="s">
        <v>79</v>
      </c>
      <c r="R48" s="74">
        <f t="shared" si="14"/>
        <v>10.119999999999999</v>
      </c>
      <c r="S48" s="105">
        <f t="shared" si="15"/>
        <v>9.1999999999999993</v>
      </c>
      <c r="T48" s="105">
        <f t="shared" si="16"/>
        <v>11.14</v>
      </c>
      <c r="U48" s="96"/>
      <c r="V48" s="43"/>
      <c r="W48" s="43"/>
      <c r="X48" s="43"/>
      <c r="Y48" s="43"/>
      <c r="Z48" s="43"/>
      <c r="AA48" s="43"/>
      <c r="AB48" s="43"/>
      <c r="AC48" s="43"/>
      <c r="BG48" s="65">
        <v>2008</v>
      </c>
      <c r="BH48" s="41" t="s">
        <v>83</v>
      </c>
      <c r="BI48" s="53">
        <f t="shared" si="0"/>
        <v>84.8</v>
      </c>
      <c r="BJ48" s="53">
        <f t="shared" si="1"/>
        <v>8.4</v>
      </c>
      <c r="BK48" s="53"/>
      <c r="BM48" s="57">
        <f t="shared" si="2"/>
        <v>4.5</v>
      </c>
      <c r="BN48" s="57">
        <f t="shared" si="3"/>
        <v>4.7000000000000028</v>
      </c>
      <c r="BP48" s="57">
        <f t="shared" si="4"/>
        <v>0.30000000000000071</v>
      </c>
      <c r="BQ48" s="57">
        <f t="shared" si="5"/>
        <v>0.40000000000000036</v>
      </c>
      <c r="BR48" s="41"/>
      <c r="BS48" s="41"/>
      <c r="BT48" s="65">
        <v>2008</v>
      </c>
      <c r="BU48" s="41" t="s">
        <v>83</v>
      </c>
      <c r="BV48" s="58">
        <f t="shared" si="6"/>
        <v>10.050000000000001</v>
      </c>
      <c r="BW48" s="53"/>
      <c r="BX48" s="53"/>
      <c r="BY48" s="41"/>
      <c r="BZ48" s="59">
        <f t="shared" si="7"/>
        <v>0.77000000000000135</v>
      </c>
      <c r="CA48" s="59">
        <f t="shared" si="8"/>
        <v>0.81999999999999851</v>
      </c>
      <c r="CB48" s="41"/>
      <c r="CC48" s="53">
        <v>1</v>
      </c>
      <c r="CD48" s="41"/>
      <c r="CE48" s="41"/>
      <c r="CF48" s="41"/>
      <c r="CG48" s="41"/>
      <c r="CH48" s="41"/>
      <c r="CI48" s="41"/>
      <c r="CJ48" s="41"/>
      <c r="CK48" s="41"/>
      <c r="CL48" s="41"/>
    </row>
    <row r="49" spans="2:90" x14ac:dyDescent="0.25">
      <c r="B49" s="43"/>
      <c r="C49" s="43" t="s">
        <v>80</v>
      </c>
      <c r="D49" s="70">
        <f t="shared" si="17"/>
        <v>67.900000000000006</v>
      </c>
      <c r="E49" s="104">
        <f t="shared" si="9"/>
        <v>63.5</v>
      </c>
      <c r="F49" s="104">
        <f t="shared" si="10"/>
        <v>72.400000000000006</v>
      </c>
      <c r="G49" s="70">
        <f t="shared" si="11"/>
        <v>7</v>
      </c>
      <c r="H49" s="104">
        <f t="shared" si="12"/>
        <v>6.7</v>
      </c>
      <c r="I49" s="104">
        <f t="shared" si="13"/>
        <v>7.4</v>
      </c>
      <c r="J49" s="43"/>
      <c r="K49" s="43"/>
      <c r="L49" s="43"/>
      <c r="M49" s="43"/>
      <c r="N49" s="43"/>
      <c r="O49" s="43"/>
      <c r="P49" s="43"/>
      <c r="Q49" s="43" t="s">
        <v>80</v>
      </c>
      <c r="R49" s="74">
        <f t="shared" si="14"/>
        <v>9.6300000000000008</v>
      </c>
      <c r="S49" s="105">
        <f t="shared" si="15"/>
        <v>8.77</v>
      </c>
      <c r="T49" s="105">
        <f t="shared" si="16"/>
        <v>10.58</v>
      </c>
      <c r="U49" s="96"/>
      <c r="V49" s="43"/>
      <c r="W49" s="43"/>
      <c r="X49" s="43"/>
      <c r="Y49" s="43"/>
      <c r="Z49" s="43"/>
      <c r="AA49" s="43"/>
      <c r="AB49" s="43"/>
      <c r="AC49" s="43"/>
      <c r="BG49" s="65">
        <v>2009</v>
      </c>
      <c r="BH49" s="41" t="s">
        <v>84</v>
      </c>
      <c r="BI49" s="53">
        <f t="shared" si="0"/>
        <v>86.7</v>
      </c>
      <c r="BJ49" s="53">
        <f t="shared" si="1"/>
        <v>9.1999999999999993</v>
      </c>
      <c r="BK49" s="53"/>
      <c r="BM49" s="57">
        <f t="shared" si="2"/>
        <v>4.5</v>
      </c>
      <c r="BN49" s="57">
        <f t="shared" si="3"/>
        <v>4.7000000000000028</v>
      </c>
      <c r="BP49" s="57">
        <f t="shared" si="4"/>
        <v>0.39999999999999858</v>
      </c>
      <c r="BQ49" s="57">
        <f t="shared" si="5"/>
        <v>0.40000000000000036</v>
      </c>
      <c r="BR49" s="41"/>
      <c r="BS49" s="41"/>
      <c r="BT49" s="65">
        <v>2009</v>
      </c>
      <c r="BU49" s="41" t="s">
        <v>84</v>
      </c>
      <c r="BV49" s="58">
        <f t="shared" si="6"/>
        <v>9.41</v>
      </c>
      <c r="BW49" s="53"/>
      <c r="BX49" s="53"/>
      <c r="BY49" s="41"/>
      <c r="BZ49" s="59">
        <f t="shared" si="7"/>
        <v>0.6899999999999995</v>
      </c>
      <c r="CA49" s="59">
        <f t="shared" si="8"/>
        <v>0.75</v>
      </c>
      <c r="CB49" s="41"/>
      <c r="CC49" s="53">
        <v>1</v>
      </c>
      <c r="CD49" s="41"/>
      <c r="CE49" s="41"/>
      <c r="CF49" s="41"/>
      <c r="CG49" s="41"/>
      <c r="CH49" s="41"/>
      <c r="CI49" s="41"/>
      <c r="CJ49" s="41"/>
      <c r="CK49" s="41"/>
      <c r="CL49" s="41"/>
    </row>
    <row r="50" spans="2:90" x14ac:dyDescent="0.25">
      <c r="B50" s="43"/>
      <c r="C50" s="43" t="s">
        <v>81</v>
      </c>
      <c r="D50" s="70">
        <f t="shared" si="17"/>
        <v>66</v>
      </c>
      <c r="E50" s="104">
        <f t="shared" si="9"/>
        <v>61.8</v>
      </c>
      <c r="F50" s="104">
        <f t="shared" si="10"/>
        <v>70.3</v>
      </c>
      <c r="G50" s="70">
        <f t="shared" si="11"/>
        <v>7.1</v>
      </c>
      <c r="H50" s="104">
        <f t="shared" si="12"/>
        <v>6.8</v>
      </c>
      <c r="I50" s="104">
        <f t="shared" si="13"/>
        <v>7.5</v>
      </c>
      <c r="J50" s="43"/>
      <c r="K50" s="43"/>
      <c r="L50" s="43"/>
      <c r="M50" s="43"/>
      <c r="N50" s="43"/>
      <c r="O50" s="43"/>
      <c r="P50" s="43"/>
      <c r="Q50" s="43" t="s">
        <v>81</v>
      </c>
      <c r="R50" s="74">
        <f t="shared" si="14"/>
        <v>9.23</v>
      </c>
      <c r="S50" s="105">
        <f t="shared" si="15"/>
        <v>8.41</v>
      </c>
      <c r="T50" s="105">
        <f t="shared" si="16"/>
        <v>10.119999999999999</v>
      </c>
      <c r="U50" s="96"/>
      <c r="V50" s="43"/>
      <c r="W50" s="43"/>
      <c r="X50" s="43"/>
      <c r="Y50" s="43"/>
      <c r="Z50" s="43"/>
      <c r="AA50" s="43"/>
      <c r="AB50" s="43"/>
      <c r="AC50" s="43"/>
      <c r="BG50" s="65">
        <v>2010</v>
      </c>
      <c r="BH50" s="41" t="s">
        <v>85</v>
      </c>
      <c r="BI50" s="53">
        <f t="shared" si="0"/>
        <v>86.1</v>
      </c>
      <c r="BJ50" s="53">
        <f t="shared" si="1"/>
        <v>10.5</v>
      </c>
      <c r="BK50" s="53"/>
      <c r="BM50" s="57">
        <f t="shared" si="2"/>
        <v>4.3999999999999915</v>
      </c>
      <c r="BN50" s="57">
        <f t="shared" si="3"/>
        <v>4.6000000000000085</v>
      </c>
      <c r="BP50" s="57">
        <f t="shared" si="4"/>
        <v>0.5</v>
      </c>
      <c r="BQ50" s="57">
        <f t="shared" si="5"/>
        <v>0.40000000000000036</v>
      </c>
      <c r="BR50" s="41"/>
      <c r="BS50" s="41"/>
      <c r="BT50" s="65">
        <v>2010</v>
      </c>
      <c r="BU50" s="41" t="s">
        <v>85</v>
      </c>
      <c r="BV50" s="58">
        <f t="shared" si="6"/>
        <v>8.24</v>
      </c>
      <c r="BW50" s="53"/>
      <c r="BX50" s="53"/>
      <c r="BY50" s="41"/>
      <c r="BZ50" s="59">
        <f t="shared" si="7"/>
        <v>0.58999999999999986</v>
      </c>
      <c r="CA50" s="59">
        <f t="shared" si="8"/>
        <v>0.62999999999999901</v>
      </c>
      <c r="CB50" s="41"/>
      <c r="CC50" s="53">
        <v>1</v>
      </c>
      <c r="CD50" s="41"/>
      <c r="CE50" s="41"/>
      <c r="CF50" s="41"/>
      <c r="CG50" s="41"/>
      <c r="CH50" s="41"/>
      <c r="CI50" s="41"/>
      <c r="CJ50" s="41"/>
      <c r="CK50" s="41"/>
      <c r="CL50" s="41"/>
    </row>
    <row r="51" spans="2:90" x14ac:dyDescent="0.25">
      <c r="B51" s="43"/>
      <c r="C51" s="43" t="s">
        <v>82</v>
      </c>
      <c r="D51" s="70">
        <f t="shared" si="17"/>
        <v>73.400000000000006</v>
      </c>
      <c r="E51" s="104">
        <f t="shared" si="9"/>
        <v>69.099999999999994</v>
      </c>
      <c r="F51" s="104">
        <f t="shared" si="10"/>
        <v>77.900000000000006</v>
      </c>
      <c r="G51" s="70">
        <f t="shared" si="11"/>
        <v>7.6</v>
      </c>
      <c r="H51" s="104">
        <f t="shared" si="12"/>
        <v>7.3</v>
      </c>
      <c r="I51" s="104">
        <f t="shared" si="13"/>
        <v>8</v>
      </c>
      <c r="J51" s="43"/>
      <c r="K51" s="43"/>
      <c r="L51" s="43"/>
      <c r="M51" s="43"/>
      <c r="N51" s="43"/>
      <c r="O51" s="43"/>
      <c r="P51" s="43"/>
      <c r="Q51" s="43" t="s">
        <v>82</v>
      </c>
      <c r="R51" s="74">
        <f t="shared" si="14"/>
        <v>9.6</v>
      </c>
      <c r="S51" s="105">
        <f t="shared" si="15"/>
        <v>8.81</v>
      </c>
      <c r="T51" s="105">
        <f t="shared" si="16"/>
        <v>10.46</v>
      </c>
      <c r="U51" s="96"/>
      <c r="V51" s="43"/>
      <c r="W51" s="43"/>
      <c r="X51" s="43"/>
      <c r="Y51" s="43"/>
      <c r="Z51" s="43"/>
      <c r="AA51" s="43"/>
      <c r="AB51" s="43"/>
      <c r="AC51" s="43"/>
      <c r="BG51" s="65">
        <v>2011</v>
      </c>
      <c r="BH51" s="41" t="s">
        <v>86</v>
      </c>
      <c r="BI51" s="53">
        <f t="shared" si="0"/>
        <v>79.3</v>
      </c>
      <c r="BJ51" s="53">
        <f t="shared" si="1"/>
        <v>11.1</v>
      </c>
      <c r="BK51" s="53"/>
      <c r="BM51" s="57">
        <f t="shared" si="2"/>
        <v>4.0999999999999943</v>
      </c>
      <c r="BN51" s="57">
        <f t="shared" si="3"/>
        <v>4.2999999999999972</v>
      </c>
      <c r="BP51" s="57">
        <f t="shared" si="4"/>
        <v>0.40000000000000036</v>
      </c>
      <c r="BQ51" s="57">
        <f t="shared" si="5"/>
        <v>0.40000000000000036</v>
      </c>
      <c r="BR51" s="41"/>
      <c r="BS51" s="41"/>
      <c r="BT51" s="65">
        <v>2011</v>
      </c>
      <c r="BU51" s="41" t="s">
        <v>86</v>
      </c>
      <c r="BV51" s="58">
        <f t="shared" si="6"/>
        <v>7.15</v>
      </c>
      <c r="BW51" s="53"/>
      <c r="BX51" s="53"/>
      <c r="BY51" s="41"/>
      <c r="BZ51" s="59">
        <f t="shared" si="7"/>
        <v>0.51000000000000068</v>
      </c>
      <c r="CA51" s="59">
        <f t="shared" si="8"/>
        <v>0.54</v>
      </c>
      <c r="CB51" s="41"/>
      <c r="CC51" s="53">
        <v>1</v>
      </c>
      <c r="CD51" s="41"/>
      <c r="CE51" s="41"/>
      <c r="CF51" s="41"/>
      <c r="CG51" s="41"/>
      <c r="CH51" s="41"/>
      <c r="CI51" s="41"/>
      <c r="CJ51" s="41"/>
      <c r="CK51" s="41"/>
      <c r="CL51" s="41"/>
    </row>
    <row r="52" spans="2:90" x14ac:dyDescent="0.25">
      <c r="B52" s="43"/>
      <c r="C52" s="43" t="s">
        <v>83</v>
      </c>
      <c r="D52" s="70">
        <f t="shared" si="17"/>
        <v>84.8</v>
      </c>
      <c r="E52" s="104">
        <f t="shared" si="9"/>
        <v>80.3</v>
      </c>
      <c r="F52" s="104">
        <f t="shared" si="10"/>
        <v>89.5</v>
      </c>
      <c r="G52" s="70">
        <f t="shared" si="11"/>
        <v>8.4</v>
      </c>
      <c r="H52" s="104">
        <f t="shared" si="12"/>
        <v>8.1</v>
      </c>
      <c r="I52" s="104">
        <f t="shared" si="13"/>
        <v>8.8000000000000007</v>
      </c>
      <c r="J52" s="43"/>
      <c r="K52" s="43"/>
      <c r="L52" s="43"/>
      <c r="M52" s="43"/>
      <c r="N52" s="43"/>
      <c r="O52" s="43"/>
      <c r="P52" s="43"/>
      <c r="Q52" s="43" t="s">
        <v>83</v>
      </c>
      <c r="R52" s="74">
        <f t="shared" si="14"/>
        <v>10.050000000000001</v>
      </c>
      <c r="S52" s="105">
        <f t="shared" si="15"/>
        <v>9.2799999999999994</v>
      </c>
      <c r="T52" s="105">
        <f t="shared" si="16"/>
        <v>10.87</v>
      </c>
      <c r="U52" s="96"/>
      <c r="V52" s="43"/>
      <c r="W52" s="43"/>
      <c r="X52" s="43"/>
      <c r="Y52" s="43"/>
      <c r="Z52" s="43"/>
      <c r="AA52" s="43"/>
      <c r="AB52" s="43"/>
      <c r="AC52" s="43"/>
      <c r="BG52" s="65">
        <v>2012</v>
      </c>
      <c r="BH52" s="41" t="s">
        <v>87</v>
      </c>
      <c r="BI52" s="53" t="str">
        <f t="shared" si="0"/>
        <v>N/A</v>
      </c>
      <c r="BJ52" s="53" t="str">
        <f t="shared" si="1"/>
        <v>N/A</v>
      </c>
      <c r="BK52" s="53"/>
      <c r="BM52" s="57">
        <f t="shared" si="2"/>
        <v>0</v>
      </c>
      <c r="BN52" s="57">
        <f t="shared" si="3"/>
        <v>0</v>
      </c>
      <c r="BP52" s="57">
        <f t="shared" si="4"/>
        <v>0</v>
      </c>
      <c r="BQ52" s="57">
        <f t="shared" si="5"/>
        <v>0</v>
      </c>
      <c r="BR52" s="41"/>
      <c r="BS52" s="41"/>
      <c r="BT52" s="65">
        <v>2012</v>
      </c>
      <c r="BU52" s="41" t="s">
        <v>87</v>
      </c>
      <c r="BV52" s="58" t="str">
        <f t="shared" si="6"/>
        <v>N/A</v>
      </c>
      <c r="BW52" s="53"/>
      <c r="BX52" s="53"/>
      <c r="BY52" s="41"/>
      <c r="BZ52" s="59">
        <f t="shared" si="7"/>
        <v>0</v>
      </c>
      <c r="CA52" s="59">
        <f t="shared" si="8"/>
        <v>0</v>
      </c>
      <c r="CB52" s="41"/>
      <c r="CC52" s="53">
        <v>1</v>
      </c>
      <c r="CD52" s="41"/>
      <c r="CE52" s="41"/>
      <c r="CF52" s="41"/>
      <c r="CG52" s="41"/>
      <c r="CH52" s="41"/>
      <c r="CI52" s="41"/>
      <c r="CJ52" s="41"/>
      <c r="CK52" s="41"/>
      <c r="CL52" s="41"/>
    </row>
    <row r="53" spans="2:90" x14ac:dyDescent="0.25">
      <c r="B53" s="43"/>
      <c r="C53" s="43" t="s">
        <v>84</v>
      </c>
      <c r="D53" s="70">
        <f t="shared" si="17"/>
        <v>86.7</v>
      </c>
      <c r="E53" s="104">
        <f t="shared" si="9"/>
        <v>82.2</v>
      </c>
      <c r="F53" s="104">
        <f t="shared" si="10"/>
        <v>91.4</v>
      </c>
      <c r="G53" s="70">
        <f t="shared" si="11"/>
        <v>9.1999999999999993</v>
      </c>
      <c r="H53" s="104">
        <f t="shared" si="12"/>
        <v>8.8000000000000007</v>
      </c>
      <c r="I53" s="104">
        <f t="shared" si="13"/>
        <v>9.6</v>
      </c>
      <c r="J53" s="43"/>
      <c r="K53" s="43"/>
      <c r="L53" s="43"/>
      <c r="M53" s="43"/>
      <c r="N53" s="43"/>
      <c r="O53" s="43"/>
      <c r="P53" s="43"/>
      <c r="Q53" s="43" t="s">
        <v>84</v>
      </c>
      <c r="R53" s="74">
        <f t="shared" si="14"/>
        <v>9.41</v>
      </c>
      <c r="S53" s="105">
        <f t="shared" si="15"/>
        <v>8.7200000000000006</v>
      </c>
      <c r="T53" s="105">
        <f t="shared" si="16"/>
        <v>10.16</v>
      </c>
      <c r="U53" s="96"/>
      <c r="V53" s="43"/>
      <c r="W53" s="43"/>
      <c r="X53" s="43"/>
      <c r="Y53" s="43"/>
      <c r="Z53" s="43"/>
      <c r="AA53" s="43"/>
      <c r="AB53" s="43"/>
      <c r="AC53" s="43"/>
      <c r="BG53" s="65">
        <v>2013</v>
      </c>
      <c r="BH53" s="41" t="s">
        <v>102</v>
      </c>
      <c r="BI53" s="53" t="str">
        <f t="shared" si="0"/>
        <v>N/A</v>
      </c>
      <c r="BJ53" s="53" t="str">
        <f t="shared" si="1"/>
        <v>N/A</v>
      </c>
      <c r="BM53" s="57">
        <f t="shared" si="2"/>
        <v>0</v>
      </c>
      <c r="BN53" s="57">
        <f t="shared" si="3"/>
        <v>0</v>
      </c>
      <c r="BP53" s="57">
        <f t="shared" si="4"/>
        <v>0</v>
      </c>
      <c r="BQ53" s="57">
        <f t="shared" si="5"/>
        <v>0</v>
      </c>
      <c r="BR53" s="41"/>
      <c r="BS53" s="41"/>
      <c r="BT53" s="65">
        <v>2013</v>
      </c>
      <c r="BU53" s="41" t="s">
        <v>102</v>
      </c>
      <c r="BV53" s="58" t="str">
        <f t="shared" si="6"/>
        <v>N/A</v>
      </c>
      <c r="BW53" s="41"/>
      <c r="BX53" s="41"/>
      <c r="BY53" s="41"/>
      <c r="BZ53" s="59">
        <f t="shared" si="7"/>
        <v>0</v>
      </c>
      <c r="CA53" s="59">
        <f t="shared" si="8"/>
        <v>0</v>
      </c>
      <c r="CB53" s="41"/>
      <c r="CC53" s="53">
        <v>1</v>
      </c>
      <c r="CD53" s="41"/>
      <c r="CE53" s="41"/>
      <c r="CF53" s="41"/>
      <c r="CG53" s="41"/>
      <c r="CH53" s="41"/>
      <c r="CI53" s="41"/>
      <c r="CJ53" s="41"/>
      <c r="CK53" s="41"/>
      <c r="CL53" s="41"/>
    </row>
    <row r="54" spans="2:90" x14ac:dyDescent="0.25">
      <c r="B54" s="43"/>
      <c r="C54" s="43" t="s">
        <v>85</v>
      </c>
      <c r="D54" s="70">
        <f t="shared" si="17"/>
        <v>86.1</v>
      </c>
      <c r="E54" s="104">
        <f t="shared" si="9"/>
        <v>81.7</v>
      </c>
      <c r="F54" s="104">
        <f t="shared" si="10"/>
        <v>90.7</v>
      </c>
      <c r="G54" s="70">
        <f t="shared" si="11"/>
        <v>10.5</v>
      </c>
      <c r="H54" s="104">
        <f t="shared" si="12"/>
        <v>10</v>
      </c>
      <c r="I54" s="104">
        <f t="shared" si="13"/>
        <v>10.9</v>
      </c>
      <c r="J54" s="43"/>
      <c r="K54" s="43"/>
      <c r="L54" s="43"/>
      <c r="M54" s="43"/>
      <c r="N54" s="43"/>
      <c r="O54" s="43"/>
      <c r="P54" s="43"/>
      <c r="Q54" s="43" t="s">
        <v>85</v>
      </c>
      <c r="R54" s="74">
        <f t="shared" si="14"/>
        <v>8.24</v>
      </c>
      <c r="S54" s="105">
        <f t="shared" si="15"/>
        <v>7.65</v>
      </c>
      <c r="T54" s="105">
        <f t="shared" si="16"/>
        <v>8.8699999999999992</v>
      </c>
      <c r="U54" s="96"/>
      <c r="V54" s="43"/>
      <c r="W54" s="43"/>
      <c r="X54" s="43"/>
      <c r="Y54" s="43"/>
      <c r="Z54" s="43"/>
      <c r="AA54" s="43"/>
      <c r="AB54" s="43"/>
      <c r="AC54" s="43"/>
      <c r="BG54" s="65">
        <v>2014</v>
      </c>
      <c r="BH54" s="53" t="s">
        <v>103</v>
      </c>
      <c r="BI54" s="53" t="str">
        <f t="shared" si="0"/>
        <v>N/A</v>
      </c>
      <c r="BJ54" s="53" t="str">
        <f t="shared" si="1"/>
        <v>N/A</v>
      </c>
      <c r="BK54" s="53"/>
      <c r="BM54" s="57">
        <f t="shared" si="2"/>
        <v>0</v>
      </c>
      <c r="BN54" s="57">
        <f t="shared" si="3"/>
        <v>0</v>
      </c>
      <c r="BP54" s="57">
        <f t="shared" si="4"/>
        <v>0</v>
      </c>
      <c r="BQ54" s="57">
        <f t="shared" si="5"/>
        <v>0</v>
      </c>
      <c r="BR54" s="41"/>
      <c r="BS54" s="41"/>
      <c r="BT54" s="65">
        <v>2014</v>
      </c>
      <c r="BU54" s="53" t="s">
        <v>103</v>
      </c>
      <c r="BV54" s="58" t="str">
        <f t="shared" si="6"/>
        <v>N/A</v>
      </c>
      <c r="BW54" s="53"/>
      <c r="BX54" s="53"/>
      <c r="BY54" s="41"/>
      <c r="BZ54" s="59">
        <f t="shared" si="7"/>
        <v>0</v>
      </c>
      <c r="CA54" s="59">
        <f t="shared" si="8"/>
        <v>0</v>
      </c>
      <c r="CB54" s="41"/>
      <c r="CC54" s="53">
        <v>1</v>
      </c>
      <c r="CD54" s="41"/>
      <c r="CE54" s="41"/>
      <c r="CF54" s="41"/>
      <c r="CG54" s="41"/>
      <c r="CH54" s="41"/>
      <c r="CI54" s="41"/>
      <c r="CJ54" s="41"/>
      <c r="CK54" s="41"/>
      <c r="CL54" s="41"/>
    </row>
    <row r="55" spans="2:90" x14ac:dyDescent="0.25">
      <c r="B55" s="43"/>
      <c r="C55" s="109" t="s">
        <v>86</v>
      </c>
      <c r="D55" s="84">
        <f t="shared" si="17"/>
        <v>79.3</v>
      </c>
      <c r="E55" s="85">
        <f t="shared" si="9"/>
        <v>75.2</v>
      </c>
      <c r="F55" s="85">
        <f t="shared" si="10"/>
        <v>83.6</v>
      </c>
      <c r="G55" s="84">
        <f t="shared" si="11"/>
        <v>11.1</v>
      </c>
      <c r="H55" s="85">
        <f t="shared" si="12"/>
        <v>10.7</v>
      </c>
      <c r="I55" s="85">
        <f t="shared" si="13"/>
        <v>11.5</v>
      </c>
      <c r="J55" s="43"/>
      <c r="K55" s="43"/>
      <c r="L55" s="43"/>
      <c r="M55" s="43"/>
      <c r="N55" s="43"/>
      <c r="O55" s="43"/>
      <c r="P55" s="43"/>
      <c r="Q55" s="109" t="s">
        <v>86</v>
      </c>
      <c r="R55" s="87">
        <f t="shared" si="14"/>
        <v>7.15</v>
      </c>
      <c r="S55" s="88">
        <f t="shared" si="15"/>
        <v>6.64</v>
      </c>
      <c r="T55" s="88">
        <f t="shared" si="16"/>
        <v>7.69</v>
      </c>
      <c r="U55" s="96"/>
      <c r="V55" s="43"/>
      <c r="W55" s="43"/>
      <c r="X55" s="43"/>
      <c r="Y55" s="43"/>
      <c r="Z55" s="43"/>
      <c r="AA55" s="43"/>
      <c r="AB55" s="43"/>
      <c r="AC55" s="43"/>
      <c r="BG55" s="53"/>
      <c r="BI55" s="53"/>
      <c r="BJ55" s="53"/>
      <c r="BK55" s="53"/>
      <c r="BP55" s="41"/>
      <c r="BQ55" s="41"/>
      <c r="BR55" s="41"/>
      <c r="BS55" s="41"/>
      <c r="BT55" s="89"/>
      <c r="BU55" s="41"/>
      <c r="BV55" s="53"/>
      <c r="BW55" s="53"/>
      <c r="BX55" s="53"/>
      <c r="BY55" s="41"/>
      <c r="BZ55" s="97"/>
      <c r="CA55" s="97"/>
      <c r="CB55" s="41"/>
      <c r="CC55" s="41"/>
      <c r="CD55" s="41"/>
      <c r="CE55" s="41"/>
      <c r="CF55" s="41"/>
      <c r="CG55" s="41"/>
      <c r="CH55" s="41"/>
      <c r="CI55" s="41"/>
      <c r="CJ55" s="41"/>
      <c r="CK55" s="41"/>
      <c r="CL55" s="41"/>
    </row>
    <row r="56" spans="2:90" x14ac:dyDescent="0.25">
      <c r="B56" s="43"/>
      <c r="C56" s="43"/>
      <c r="D56" s="70"/>
      <c r="E56" s="104"/>
      <c r="F56" s="104"/>
      <c r="G56" s="70"/>
      <c r="H56" s="104"/>
      <c r="I56" s="104"/>
      <c r="J56" s="43"/>
      <c r="K56" s="43"/>
      <c r="L56" s="43"/>
      <c r="M56" s="43"/>
      <c r="N56" s="43"/>
      <c r="O56" s="43"/>
      <c r="P56" s="43"/>
      <c r="Q56" s="43"/>
      <c r="R56" s="74"/>
      <c r="S56" s="105"/>
      <c r="T56" s="105"/>
      <c r="U56" s="96"/>
      <c r="V56" s="43"/>
      <c r="W56" s="43"/>
      <c r="X56" s="43"/>
      <c r="Y56" s="43"/>
      <c r="Z56" s="43"/>
      <c r="AA56" s="43"/>
      <c r="AB56" s="43"/>
      <c r="AC56" s="43"/>
      <c r="BF56" s="41" t="s">
        <v>6</v>
      </c>
      <c r="BG56" s="53">
        <v>1991</v>
      </c>
      <c r="BH56" s="41" t="s">
        <v>97</v>
      </c>
      <c r="BI56" s="53" t="str">
        <f t="shared" ref="BI56:BI79" si="18">IFERROR(VALUE(FIXED(VLOOKUP($BG56&amp;$BG$29&amp;$BI$12&amp;"Maori",ethnicdata,7,FALSE),1)),"N/A")</f>
        <v>N/A</v>
      </c>
      <c r="BJ56" s="53" t="str">
        <f t="shared" ref="BJ56:BJ79" si="19">IFERROR(VALUE(FIXED(VLOOKUP($BG56&amp;$BG$29&amp;$BI$12&amp;"nonMaori",ethnicdata,7,FALSE),1)),"N/A")</f>
        <v>N/A</v>
      </c>
      <c r="BK56" s="53"/>
      <c r="BP56" s="41"/>
      <c r="BQ56" s="41"/>
      <c r="BR56" s="41"/>
      <c r="BS56" s="41" t="s">
        <v>6</v>
      </c>
      <c r="BT56" s="53">
        <v>1991</v>
      </c>
      <c r="BU56" s="53" t="s">
        <v>97</v>
      </c>
      <c r="BV56" s="58" t="str">
        <f t="shared" ref="BV56:BV79" si="20">IFERROR(VALUE(FIXED(VLOOKUP($BT56&amp;$BG$29&amp;$BI$12&amp;"Maori",ethnicdata,10,FALSE),2)),"N/A")</f>
        <v>N/A</v>
      </c>
      <c r="BW56" s="53"/>
      <c r="BX56" s="53"/>
      <c r="BY56" s="41"/>
      <c r="BZ56" s="41"/>
      <c r="CA56" s="41"/>
      <c r="CB56" s="41"/>
      <c r="CC56" s="41"/>
      <c r="CD56" s="41"/>
      <c r="CE56" s="41"/>
      <c r="CF56" s="41"/>
      <c r="CG56" s="41"/>
      <c r="CH56" s="41"/>
      <c r="CI56" s="41"/>
      <c r="CJ56" s="41"/>
      <c r="CK56" s="41"/>
      <c r="CL56" s="41"/>
    </row>
    <row r="57" spans="2:90" x14ac:dyDescent="0.25">
      <c r="B57" s="43"/>
      <c r="C57" s="43"/>
      <c r="D57" s="70"/>
      <c r="E57" s="104"/>
      <c r="F57" s="104"/>
      <c r="G57" s="70"/>
      <c r="H57" s="104"/>
      <c r="I57" s="104"/>
      <c r="J57" s="43"/>
      <c r="K57" s="43"/>
      <c r="L57" s="43"/>
      <c r="M57" s="43"/>
      <c r="N57" s="43"/>
      <c r="O57" s="43"/>
      <c r="P57" s="43"/>
      <c r="Q57" s="43"/>
      <c r="R57" s="74"/>
      <c r="S57" s="105"/>
      <c r="T57" s="105"/>
      <c r="U57" s="96"/>
      <c r="V57" s="43"/>
      <c r="W57" s="43"/>
      <c r="X57" s="43"/>
      <c r="Y57" s="43"/>
      <c r="Z57" s="43"/>
      <c r="AA57" s="43"/>
      <c r="AB57" s="43"/>
      <c r="AC57" s="43"/>
      <c r="BG57" s="53">
        <v>1992</v>
      </c>
      <c r="BH57" s="41" t="s">
        <v>98</v>
      </c>
      <c r="BI57" s="53" t="str">
        <f t="shared" si="18"/>
        <v>N/A</v>
      </c>
      <c r="BJ57" s="53" t="str">
        <f t="shared" si="19"/>
        <v>N/A</v>
      </c>
      <c r="BK57" s="53"/>
      <c r="BP57" s="41"/>
      <c r="BQ57" s="41"/>
      <c r="BR57" s="41"/>
      <c r="BS57" s="41"/>
      <c r="BT57" s="53">
        <v>1992</v>
      </c>
      <c r="BU57" s="41" t="s">
        <v>98</v>
      </c>
      <c r="BV57" s="58" t="str">
        <f t="shared" si="20"/>
        <v>N/A</v>
      </c>
      <c r="BW57" s="53"/>
      <c r="BX57" s="53"/>
      <c r="BY57" s="41"/>
      <c r="BZ57" s="41"/>
      <c r="CA57" s="41"/>
      <c r="CB57" s="41"/>
      <c r="CC57" s="41"/>
      <c r="CD57" s="41"/>
      <c r="CE57" s="41"/>
      <c r="CF57" s="41"/>
      <c r="CG57" s="41"/>
      <c r="CH57" s="41"/>
      <c r="CI57" s="41"/>
      <c r="CJ57" s="41"/>
      <c r="CK57" s="41"/>
      <c r="CL57" s="41"/>
    </row>
    <row r="58" spans="2:90" x14ac:dyDescent="0.25">
      <c r="B58" s="43"/>
      <c r="C58" s="46" t="s">
        <v>21</v>
      </c>
      <c r="D58" s="70"/>
      <c r="E58" s="71"/>
      <c r="F58" s="71"/>
      <c r="G58" s="70"/>
      <c r="H58" s="71"/>
      <c r="I58" s="71"/>
      <c r="J58" s="78"/>
      <c r="K58" s="78"/>
      <c r="L58" s="78"/>
      <c r="M58" s="78"/>
      <c r="N58" s="78"/>
      <c r="O58" s="78"/>
      <c r="P58" s="78"/>
      <c r="Q58" s="46" t="s">
        <v>21</v>
      </c>
      <c r="R58" s="93"/>
      <c r="S58" s="75"/>
      <c r="T58" s="75"/>
      <c r="U58" s="68"/>
      <c r="V58" s="43"/>
      <c r="W58" s="43"/>
      <c r="X58" s="43"/>
      <c r="Y58" s="43"/>
      <c r="Z58" s="43"/>
      <c r="AA58" s="43"/>
      <c r="AB58" s="43"/>
      <c r="AC58" s="43"/>
      <c r="BG58" s="65">
        <v>1993</v>
      </c>
      <c r="BH58" s="41" t="s">
        <v>99</v>
      </c>
      <c r="BI58" s="53" t="str">
        <f t="shared" si="18"/>
        <v>N/A</v>
      </c>
      <c r="BJ58" s="53" t="str">
        <f t="shared" si="19"/>
        <v>N/A</v>
      </c>
      <c r="BK58" s="53"/>
      <c r="BP58" s="41"/>
      <c r="BQ58" s="41"/>
      <c r="BR58" s="41"/>
      <c r="BS58" s="41"/>
      <c r="BT58" s="65">
        <v>1993</v>
      </c>
      <c r="BU58" s="65" t="s">
        <v>99</v>
      </c>
      <c r="BV58" s="58" t="str">
        <f t="shared" si="20"/>
        <v>N/A</v>
      </c>
      <c r="BW58" s="53"/>
      <c r="BX58" s="53"/>
      <c r="BY58" s="41"/>
      <c r="BZ58" s="41"/>
      <c r="CA58" s="41"/>
      <c r="CB58" s="41"/>
      <c r="CC58" s="41"/>
      <c r="CD58" s="41"/>
      <c r="CE58" s="41"/>
      <c r="CF58" s="41"/>
      <c r="CG58" s="41"/>
      <c r="CH58" s="41"/>
      <c r="CI58" s="41"/>
      <c r="CJ58" s="41"/>
      <c r="CK58" s="41"/>
      <c r="CL58" s="41"/>
    </row>
    <row r="59" spans="2:90" x14ac:dyDescent="0.25">
      <c r="B59" s="43"/>
      <c r="C59" s="46" t="s">
        <v>109</v>
      </c>
      <c r="D59" s="95"/>
      <c r="E59" s="95"/>
      <c r="F59" s="95"/>
      <c r="G59" s="95"/>
      <c r="H59" s="95"/>
      <c r="I59" s="95"/>
      <c r="J59" s="95"/>
      <c r="K59" s="95"/>
      <c r="L59" s="95"/>
      <c r="M59" s="95"/>
      <c r="N59" s="95"/>
      <c r="O59" s="95"/>
      <c r="P59" s="95"/>
      <c r="Q59" s="46" t="s">
        <v>33</v>
      </c>
      <c r="R59" s="95"/>
      <c r="S59" s="95"/>
      <c r="T59" s="78"/>
      <c r="U59" s="78"/>
      <c r="V59" s="43"/>
      <c r="W59" s="43"/>
      <c r="X59" s="43"/>
      <c r="Y59" s="43"/>
      <c r="Z59" s="43"/>
      <c r="AA59" s="43"/>
      <c r="AB59" s="43"/>
      <c r="AC59" s="43"/>
      <c r="BG59" s="65">
        <v>1994</v>
      </c>
      <c r="BH59" s="65" t="s">
        <v>100</v>
      </c>
      <c r="BI59" s="53" t="str">
        <f t="shared" si="18"/>
        <v>N/A</v>
      </c>
      <c r="BJ59" s="53" t="str">
        <f t="shared" si="19"/>
        <v>N/A</v>
      </c>
      <c r="BK59" s="53"/>
      <c r="BP59" s="41"/>
      <c r="BQ59" s="41"/>
      <c r="BR59" s="41"/>
      <c r="BS59" s="41"/>
      <c r="BT59" s="65">
        <v>1994</v>
      </c>
      <c r="BU59" s="41" t="s">
        <v>100</v>
      </c>
      <c r="BV59" s="58" t="str">
        <f t="shared" si="20"/>
        <v>N/A</v>
      </c>
      <c r="BW59" s="53"/>
      <c r="BX59" s="53"/>
      <c r="BY59" s="41"/>
      <c r="BZ59" s="41"/>
      <c r="CA59" s="41"/>
      <c r="CB59" s="41"/>
      <c r="CC59" s="41"/>
      <c r="CD59" s="41"/>
      <c r="CE59" s="41"/>
      <c r="CF59" s="41"/>
      <c r="CG59" s="41"/>
      <c r="CH59" s="41"/>
      <c r="CI59" s="41"/>
      <c r="CJ59" s="41"/>
      <c r="CK59" s="41"/>
      <c r="CL59" s="41"/>
    </row>
    <row r="60" spans="2:90" x14ac:dyDescent="0.25">
      <c r="B60" s="43"/>
      <c r="C60" s="46" t="s">
        <v>22</v>
      </c>
      <c r="D60" s="46"/>
      <c r="E60" s="46"/>
      <c r="F60" s="46"/>
      <c r="G60" s="46"/>
      <c r="H60" s="46"/>
      <c r="I60" s="46"/>
      <c r="J60" s="46"/>
      <c r="K60" s="46"/>
      <c r="L60" s="46"/>
      <c r="M60" s="46"/>
      <c r="N60" s="46"/>
      <c r="O60" s="46"/>
      <c r="P60" s="46"/>
      <c r="Q60" s="46" t="s">
        <v>22</v>
      </c>
      <c r="R60" s="46"/>
      <c r="S60" s="46"/>
      <c r="T60" s="43"/>
      <c r="U60" s="43"/>
      <c r="V60" s="43"/>
      <c r="W60" s="43"/>
      <c r="X60" s="43"/>
      <c r="Y60" s="43"/>
      <c r="Z60" s="43"/>
      <c r="AA60" s="43"/>
      <c r="AB60" s="43"/>
      <c r="AC60" s="43"/>
      <c r="BG60" s="65">
        <v>1995</v>
      </c>
      <c r="BH60" s="41" t="s">
        <v>101</v>
      </c>
      <c r="BI60" s="53" t="str">
        <f t="shared" si="18"/>
        <v>N/A</v>
      </c>
      <c r="BJ60" s="53" t="str">
        <f t="shared" si="19"/>
        <v>N/A</v>
      </c>
      <c r="BK60" s="53"/>
      <c r="BP60" s="41"/>
      <c r="BQ60" s="41"/>
      <c r="BR60" s="41"/>
      <c r="BS60" s="41"/>
      <c r="BT60" s="65">
        <v>1995</v>
      </c>
      <c r="BU60" s="41" t="s">
        <v>101</v>
      </c>
      <c r="BV60" s="58" t="str">
        <f t="shared" si="20"/>
        <v>N/A</v>
      </c>
      <c r="BW60" s="53"/>
      <c r="BX60" s="53"/>
      <c r="BY60" s="41"/>
      <c r="BZ60" s="41"/>
      <c r="CA60" s="41"/>
      <c r="CB60" s="41"/>
      <c r="CC60" s="41"/>
      <c r="CD60" s="41"/>
      <c r="CE60" s="41"/>
      <c r="CF60" s="41"/>
      <c r="CG60" s="41"/>
      <c r="CH60" s="41"/>
      <c r="CI60" s="41"/>
      <c r="CJ60" s="41"/>
      <c r="CK60" s="41"/>
      <c r="CL60" s="41"/>
    </row>
    <row r="61" spans="2:90" x14ac:dyDescent="0.25">
      <c r="B61" s="43"/>
      <c r="C61" s="46" t="s">
        <v>23</v>
      </c>
      <c r="D61" s="43"/>
      <c r="E61" s="43"/>
      <c r="F61" s="43"/>
      <c r="G61" s="43"/>
      <c r="H61" s="43"/>
      <c r="I61" s="43"/>
      <c r="J61" s="43"/>
      <c r="K61" s="43"/>
      <c r="L61" s="43"/>
      <c r="M61" s="43"/>
      <c r="N61" s="43"/>
      <c r="O61" s="43"/>
      <c r="P61" s="43"/>
      <c r="Q61" s="46" t="s">
        <v>23</v>
      </c>
      <c r="R61" s="43"/>
      <c r="S61" s="46"/>
      <c r="T61" s="43"/>
      <c r="U61" s="43"/>
      <c r="V61" s="43"/>
      <c r="W61" s="43"/>
      <c r="X61" s="43"/>
      <c r="Y61" s="43"/>
      <c r="Z61" s="43"/>
      <c r="AA61" s="43"/>
      <c r="AB61" s="43"/>
      <c r="AC61" s="43"/>
      <c r="BG61" s="65">
        <v>1996</v>
      </c>
      <c r="BH61" s="53" t="s">
        <v>71</v>
      </c>
      <c r="BI61" s="53" t="str">
        <f t="shared" si="18"/>
        <v>N/A</v>
      </c>
      <c r="BJ61" s="53" t="str">
        <f t="shared" si="19"/>
        <v>N/A</v>
      </c>
      <c r="BK61" s="53"/>
      <c r="BP61" s="41"/>
      <c r="BQ61" s="41"/>
      <c r="BR61" s="41"/>
      <c r="BS61" s="41"/>
      <c r="BT61" s="65">
        <v>1996</v>
      </c>
      <c r="BU61" s="41" t="s">
        <v>71</v>
      </c>
      <c r="BV61" s="58" t="str">
        <f t="shared" si="20"/>
        <v>N/A</v>
      </c>
      <c r="BW61" s="53"/>
      <c r="BX61" s="53"/>
      <c r="BY61" s="41"/>
      <c r="BZ61" s="41"/>
      <c r="CA61" s="41"/>
      <c r="CB61" s="41"/>
      <c r="CC61" s="41"/>
      <c r="CD61" s="41"/>
      <c r="CE61" s="41"/>
      <c r="CF61" s="41"/>
      <c r="CG61" s="41"/>
      <c r="CH61" s="41"/>
      <c r="CI61" s="41"/>
      <c r="CJ61" s="41"/>
      <c r="CK61" s="41"/>
      <c r="CL61" s="41"/>
    </row>
    <row r="62" spans="2:90" x14ac:dyDescent="0.25">
      <c r="B62" s="46"/>
      <c r="C62" s="46" t="s">
        <v>110</v>
      </c>
      <c r="D62" s="43"/>
      <c r="E62" s="43"/>
      <c r="F62" s="43"/>
      <c r="G62" s="43"/>
      <c r="H62" s="43"/>
      <c r="I62" s="46"/>
      <c r="J62" s="46"/>
      <c r="K62" s="46"/>
      <c r="L62" s="46"/>
      <c r="M62" s="46"/>
      <c r="N62" s="46"/>
      <c r="O62" s="46"/>
      <c r="P62" s="46"/>
      <c r="Q62" s="46" t="s">
        <v>34</v>
      </c>
      <c r="R62" s="73"/>
      <c r="S62" s="73"/>
      <c r="T62" s="43"/>
      <c r="U62" s="43"/>
      <c r="V62" s="43"/>
      <c r="W62" s="43"/>
      <c r="X62" s="43"/>
      <c r="Y62" s="43"/>
      <c r="Z62" s="43"/>
      <c r="AA62" s="43"/>
      <c r="AB62" s="43"/>
      <c r="AC62" s="43"/>
      <c r="BG62" s="65">
        <v>1997</v>
      </c>
      <c r="BH62" s="41" t="s">
        <v>72</v>
      </c>
      <c r="BI62" s="53" t="str">
        <f t="shared" si="18"/>
        <v>N/A</v>
      </c>
      <c r="BJ62" s="53" t="str">
        <f t="shared" si="19"/>
        <v>N/A</v>
      </c>
      <c r="BK62" s="53"/>
      <c r="BP62" s="41"/>
      <c r="BQ62" s="41"/>
      <c r="BR62" s="41"/>
      <c r="BS62" s="41"/>
      <c r="BT62" s="65">
        <v>1997</v>
      </c>
      <c r="BU62" s="41" t="s">
        <v>72</v>
      </c>
      <c r="BV62" s="58" t="str">
        <f t="shared" si="20"/>
        <v>N/A</v>
      </c>
      <c r="BW62" s="53"/>
      <c r="BX62" s="53"/>
      <c r="BY62" s="41"/>
      <c r="BZ62" s="41"/>
      <c r="CA62" s="41"/>
      <c r="CB62" s="41"/>
      <c r="CC62" s="41"/>
      <c r="CD62" s="41"/>
      <c r="CE62" s="41"/>
      <c r="CF62" s="41"/>
      <c r="CG62" s="41"/>
      <c r="CH62" s="41"/>
      <c r="CI62" s="41"/>
      <c r="CJ62" s="41"/>
      <c r="CK62" s="41"/>
      <c r="CL62" s="41"/>
    </row>
    <row r="63" spans="2:90" x14ac:dyDescent="0.25">
      <c r="B63" s="43"/>
      <c r="C63" s="46"/>
      <c r="D63" s="46"/>
      <c r="E63" s="46"/>
      <c r="F63" s="46"/>
      <c r="G63" s="46"/>
      <c r="H63" s="46"/>
      <c r="I63" s="43"/>
      <c r="J63" s="46"/>
      <c r="K63" s="46"/>
      <c r="L63" s="46"/>
      <c r="M63" s="46"/>
      <c r="N63" s="46"/>
      <c r="O63" s="46"/>
      <c r="P63" s="46"/>
      <c r="Q63" s="46"/>
      <c r="R63" s="43"/>
      <c r="S63" s="73"/>
      <c r="T63" s="43"/>
      <c r="U63" s="43"/>
      <c r="V63" s="43"/>
      <c r="W63" s="43"/>
      <c r="X63" s="43"/>
      <c r="Y63" s="43"/>
      <c r="Z63" s="43"/>
      <c r="AA63" s="43"/>
      <c r="AB63" s="43"/>
      <c r="AC63" s="43"/>
      <c r="BG63" s="65">
        <v>1998</v>
      </c>
      <c r="BH63" s="65" t="s">
        <v>73</v>
      </c>
      <c r="BI63" s="53" t="str">
        <f t="shared" si="18"/>
        <v>N/A</v>
      </c>
      <c r="BJ63" s="53" t="str">
        <f t="shared" si="19"/>
        <v>N/A</v>
      </c>
      <c r="BK63" s="53"/>
      <c r="BP63" s="41"/>
      <c r="BQ63" s="41"/>
      <c r="BR63" s="41"/>
      <c r="BS63" s="41"/>
      <c r="BT63" s="65">
        <v>1998</v>
      </c>
      <c r="BU63" s="41" t="s">
        <v>73</v>
      </c>
      <c r="BV63" s="58" t="str">
        <f t="shared" si="20"/>
        <v>N/A</v>
      </c>
      <c r="BW63" s="53"/>
      <c r="BX63" s="53"/>
      <c r="BY63" s="41"/>
      <c r="BZ63" s="41"/>
      <c r="CA63" s="41"/>
      <c r="CB63" s="41"/>
      <c r="CC63" s="41"/>
      <c r="CD63" s="41"/>
      <c r="CE63" s="41"/>
      <c r="CF63" s="41"/>
      <c r="CG63" s="41"/>
      <c r="CH63" s="41"/>
      <c r="CI63" s="41"/>
      <c r="CJ63" s="41"/>
      <c r="CK63" s="41"/>
      <c r="CL63" s="41"/>
    </row>
    <row r="64" spans="2:90" x14ac:dyDescent="0.25">
      <c r="B64" s="46"/>
      <c r="C64" s="46" t="s">
        <v>20</v>
      </c>
      <c r="D64" s="46"/>
      <c r="E64" s="46"/>
      <c r="F64" s="46"/>
      <c r="G64" s="46"/>
      <c r="H64" s="46"/>
      <c r="I64" s="46"/>
      <c r="J64" s="43"/>
      <c r="K64" s="43"/>
      <c r="L64" s="43"/>
      <c r="M64" s="43"/>
      <c r="N64" s="43"/>
      <c r="O64" s="43"/>
      <c r="P64" s="43"/>
      <c r="Q64" s="46" t="s">
        <v>20</v>
      </c>
      <c r="R64" s="43"/>
      <c r="S64" s="43"/>
      <c r="T64" s="43"/>
      <c r="U64" s="43"/>
      <c r="V64" s="43"/>
      <c r="W64" s="43"/>
      <c r="X64" s="43"/>
      <c r="Y64" s="43"/>
      <c r="Z64" s="43"/>
      <c r="AA64" s="43"/>
      <c r="AB64" s="43"/>
      <c r="AC64" s="43"/>
      <c r="BG64" s="65">
        <v>1999</v>
      </c>
      <c r="BH64" s="41" t="s">
        <v>74</v>
      </c>
      <c r="BI64" s="53" t="str">
        <f t="shared" si="18"/>
        <v>N/A</v>
      </c>
      <c r="BJ64" s="53" t="str">
        <f t="shared" si="19"/>
        <v>N/A</v>
      </c>
      <c r="BK64" s="53"/>
      <c r="BP64" s="41"/>
      <c r="BQ64" s="41"/>
      <c r="BR64" s="41"/>
      <c r="BS64" s="41"/>
      <c r="BT64" s="65">
        <v>1999</v>
      </c>
      <c r="BU64" s="41" t="s">
        <v>74</v>
      </c>
      <c r="BV64" s="58" t="str">
        <f t="shared" si="20"/>
        <v>N/A</v>
      </c>
      <c r="BW64" s="53"/>
      <c r="BX64" s="53"/>
      <c r="BY64" s="41"/>
      <c r="BZ64" s="41"/>
      <c r="CA64" s="41"/>
      <c r="CB64" s="41"/>
      <c r="CC64" s="41"/>
      <c r="CD64" s="41"/>
      <c r="CE64" s="41"/>
      <c r="CF64" s="41"/>
      <c r="CG64" s="41"/>
      <c r="CH64" s="41"/>
      <c r="CI64" s="41"/>
      <c r="CJ64" s="41"/>
      <c r="CK64" s="41"/>
      <c r="CL64" s="41"/>
    </row>
    <row r="65" spans="2:90" x14ac:dyDescent="0.25">
      <c r="B65" s="46"/>
      <c r="C65" s="46" t="str">
        <f>BG16</f>
        <v>National Minimum Data Set (NMDS), Ministry of Health.</v>
      </c>
      <c r="D65" s="46"/>
      <c r="E65" s="46"/>
      <c r="F65" s="46"/>
      <c r="G65" s="46"/>
      <c r="H65" s="46"/>
      <c r="I65" s="46"/>
      <c r="J65" s="43"/>
      <c r="K65" s="43"/>
      <c r="L65" s="43"/>
      <c r="M65" s="43"/>
      <c r="N65" s="43"/>
      <c r="O65" s="43"/>
      <c r="P65" s="43"/>
      <c r="Q65" s="46" t="str">
        <f>BG16</f>
        <v>National Minimum Data Set (NMDS), Ministry of Health.</v>
      </c>
      <c r="R65" s="43"/>
      <c r="S65" s="43"/>
      <c r="T65" s="43"/>
      <c r="U65" s="43"/>
      <c r="V65" s="43"/>
      <c r="W65" s="43"/>
      <c r="X65" s="43"/>
      <c r="Y65" s="43"/>
      <c r="Z65" s="43"/>
      <c r="AA65" s="43"/>
      <c r="AB65" s="43"/>
      <c r="AC65" s="43"/>
      <c r="BG65" s="65">
        <v>2000</v>
      </c>
      <c r="BH65" s="53" t="s">
        <v>75</v>
      </c>
      <c r="BI65" s="53" t="str">
        <f t="shared" si="18"/>
        <v>N/A</v>
      </c>
      <c r="BJ65" s="53" t="str">
        <f t="shared" si="19"/>
        <v>N/A</v>
      </c>
      <c r="BK65" s="53"/>
      <c r="BP65" s="41"/>
      <c r="BQ65" s="41"/>
      <c r="BR65" s="41"/>
      <c r="BS65" s="41"/>
      <c r="BT65" s="65">
        <v>2000</v>
      </c>
      <c r="BU65" s="53" t="s">
        <v>75</v>
      </c>
      <c r="BV65" s="58" t="str">
        <f t="shared" si="20"/>
        <v>N/A</v>
      </c>
      <c r="BW65" s="53"/>
      <c r="BX65" s="53"/>
      <c r="BY65" s="41"/>
      <c r="BZ65" s="41"/>
      <c r="CA65" s="41"/>
      <c r="CB65" s="41"/>
      <c r="CC65" s="41"/>
      <c r="CD65" s="41"/>
      <c r="CE65" s="41"/>
      <c r="CF65" s="41"/>
      <c r="CG65" s="41"/>
      <c r="CH65" s="41"/>
      <c r="CI65" s="41"/>
      <c r="CJ65" s="41"/>
      <c r="CK65" s="41"/>
      <c r="CL65" s="41"/>
    </row>
    <row r="66" spans="2:90" x14ac:dyDescent="0.25">
      <c r="B66" s="43"/>
      <c r="C66" s="46"/>
      <c r="D66" s="43"/>
      <c r="E66" s="43"/>
      <c r="F66" s="43"/>
      <c r="G66" s="43"/>
      <c r="H66" s="43"/>
      <c r="I66" s="43"/>
      <c r="J66" s="43"/>
      <c r="K66" s="43"/>
      <c r="L66" s="43"/>
      <c r="M66" s="43"/>
      <c r="N66" s="43"/>
      <c r="O66" s="43"/>
      <c r="P66" s="43"/>
      <c r="Q66" s="46"/>
      <c r="R66" s="73"/>
      <c r="S66" s="73"/>
      <c r="T66" s="43"/>
      <c r="U66" s="43"/>
      <c r="V66" s="43"/>
      <c r="W66" s="43"/>
      <c r="X66" s="43"/>
      <c r="Y66" s="43"/>
      <c r="Z66" s="43"/>
      <c r="AA66" s="43"/>
      <c r="AB66" s="43"/>
      <c r="AC66" s="43"/>
      <c r="BG66" s="65">
        <v>2001</v>
      </c>
      <c r="BH66" s="41" t="s">
        <v>76</v>
      </c>
      <c r="BI66" s="53">
        <f t="shared" si="18"/>
        <v>77.900000000000006</v>
      </c>
      <c r="BJ66" s="53">
        <f t="shared" si="19"/>
        <v>7.8</v>
      </c>
      <c r="BK66" s="53"/>
      <c r="BP66" s="41"/>
      <c r="BQ66" s="41"/>
      <c r="BR66" s="41"/>
      <c r="BS66" s="41"/>
      <c r="BT66" s="65">
        <v>2001</v>
      </c>
      <c r="BU66" s="41" t="s">
        <v>76</v>
      </c>
      <c r="BV66" s="58">
        <f t="shared" si="20"/>
        <v>9.93</v>
      </c>
      <c r="BW66" s="53"/>
      <c r="BX66" s="53"/>
      <c r="BY66" s="41"/>
      <c r="BZ66" s="41"/>
      <c r="CA66" s="41"/>
      <c r="CB66" s="41"/>
      <c r="CC66" s="41"/>
      <c r="CD66" s="41"/>
      <c r="CE66" s="41"/>
      <c r="CF66" s="41"/>
      <c r="CG66" s="41"/>
      <c r="CH66" s="41"/>
      <c r="CI66" s="41"/>
      <c r="CJ66" s="41"/>
      <c r="CK66" s="41"/>
      <c r="CL66" s="41"/>
    </row>
    <row r="67" spans="2:90" x14ac:dyDescent="0.25">
      <c r="B67" s="43"/>
      <c r="C67" s="46"/>
      <c r="D67" s="46"/>
      <c r="E67" s="46"/>
      <c r="F67" s="46"/>
      <c r="G67" s="46"/>
      <c r="H67" s="46"/>
      <c r="I67" s="43"/>
      <c r="J67" s="43"/>
      <c r="K67" s="43"/>
      <c r="L67" s="43"/>
      <c r="M67" s="43"/>
      <c r="N67" s="43"/>
      <c r="O67" s="43"/>
      <c r="P67" s="43"/>
      <c r="Q67" s="46"/>
      <c r="R67" s="73"/>
      <c r="S67" s="73"/>
      <c r="T67" s="43"/>
      <c r="U67" s="43"/>
      <c r="V67" s="43"/>
      <c r="W67" s="43"/>
      <c r="X67" s="43"/>
      <c r="Y67" s="43"/>
      <c r="Z67" s="43"/>
      <c r="AA67" s="43"/>
      <c r="AB67" s="43"/>
      <c r="AC67" s="43"/>
      <c r="BG67" s="65">
        <v>2002</v>
      </c>
      <c r="BH67" s="41" t="s">
        <v>77</v>
      </c>
      <c r="BI67" s="53">
        <f t="shared" si="18"/>
        <v>81.400000000000006</v>
      </c>
      <c r="BJ67" s="53">
        <f t="shared" si="19"/>
        <v>8.5</v>
      </c>
      <c r="BP67" s="41"/>
      <c r="BQ67" s="41"/>
      <c r="BR67" s="41"/>
      <c r="BS67" s="41"/>
      <c r="BT67" s="65">
        <v>2002</v>
      </c>
      <c r="BU67" s="65" t="s">
        <v>77</v>
      </c>
      <c r="BV67" s="58">
        <f t="shared" si="20"/>
        <v>9.6300000000000008</v>
      </c>
      <c r="BW67" s="41"/>
      <c r="BX67" s="41"/>
      <c r="BY67" s="41"/>
      <c r="BZ67" s="41"/>
      <c r="CA67" s="41"/>
      <c r="CB67" s="41"/>
      <c r="CC67" s="41"/>
      <c r="CD67" s="41"/>
      <c r="CE67" s="41"/>
      <c r="CF67" s="41"/>
      <c r="CG67" s="41"/>
      <c r="CH67" s="41"/>
      <c r="CI67" s="41"/>
      <c r="CJ67" s="41"/>
      <c r="CK67" s="41"/>
      <c r="CL67" s="41"/>
    </row>
    <row r="68" spans="2:90" x14ac:dyDescent="0.25">
      <c r="B68" s="43"/>
      <c r="C68" s="46"/>
      <c r="D68" s="43"/>
      <c r="E68" s="43"/>
      <c r="F68" s="43"/>
      <c r="G68" s="43"/>
      <c r="H68" s="43"/>
      <c r="I68" s="43"/>
      <c r="J68" s="43"/>
      <c r="K68" s="43"/>
      <c r="L68" s="43"/>
      <c r="M68" s="43"/>
      <c r="N68" s="43"/>
      <c r="O68" s="43"/>
      <c r="P68" s="43"/>
      <c r="Q68" s="73"/>
      <c r="R68" s="73"/>
      <c r="S68" s="73"/>
      <c r="T68" s="43"/>
      <c r="U68" s="43"/>
      <c r="V68" s="43"/>
      <c r="W68" s="43"/>
      <c r="X68" s="43"/>
      <c r="Y68" s="43"/>
      <c r="Z68" s="43"/>
      <c r="AA68" s="43"/>
      <c r="AB68" s="43"/>
      <c r="AC68" s="43"/>
      <c r="BG68" s="65">
        <v>2003</v>
      </c>
      <c r="BH68" s="41" t="s">
        <v>78</v>
      </c>
      <c r="BI68" s="53">
        <f t="shared" si="18"/>
        <v>85.1</v>
      </c>
      <c r="BJ68" s="53">
        <f t="shared" si="19"/>
        <v>8.1</v>
      </c>
      <c r="BK68" s="53"/>
      <c r="BP68" s="41"/>
      <c r="BQ68" s="41"/>
      <c r="BR68" s="41"/>
      <c r="BS68" s="41"/>
      <c r="BT68" s="65">
        <v>2003</v>
      </c>
      <c r="BU68" s="41" t="s">
        <v>78</v>
      </c>
      <c r="BV68" s="58">
        <f t="shared" si="20"/>
        <v>10.55</v>
      </c>
      <c r="BW68" s="53"/>
      <c r="BX68" s="53"/>
      <c r="BY68" s="41"/>
      <c r="BZ68" s="41"/>
      <c r="CA68" s="41"/>
      <c r="CB68" s="41"/>
      <c r="CC68" s="41"/>
      <c r="CD68" s="41"/>
      <c r="CE68" s="41"/>
      <c r="CF68" s="41"/>
      <c r="CG68" s="41"/>
      <c r="CH68" s="41"/>
      <c r="CI68" s="41"/>
      <c r="CJ68" s="41"/>
      <c r="CK68" s="41"/>
      <c r="CL68" s="41"/>
    </row>
    <row r="69" spans="2:90" x14ac:dyDescent="0.25">
      <c r="BG69" s="65">
        <v>2004</v>
      </c>
      <c r="BH69" s="41" t="s">
        <v>79</v>
      </c>
      <c r="BI69" s="53">
        <f t="shared" si="18"/>
        <v>86.2</v>
      </c>
      <c r="BJ69" s="53">
        <f t="shared" si="19"/>
        <v>7.9</v>
      </c>
      <c r="BK69" s="53"/>
      <c r="BP69" s="41"/>
      <c r="BQ69" s="41"/>
      <c r="BR69" s="41"/>
      <c r="BS69" s="41"/>
      <c r="BT69" s="65">
        <v>2004</v>
      </c>
      <c r="BU69" s="53" t="s">
        <v>79</v>
      </c>
      <c r="BV69" s="58">
        <f t="shared" si="20"/>
        <v>10.9</v>
      </c>
      <c r="BW69" s="53"/>
      <c r="BX69" s="53"/>
      <c r="BY69" s="41"/>
      <c r="BZ69" s="41"/>
      <c r="CA69" s="41"/>
      <c r="CB69" s="41"/>
      <c r="CC69" s="41"/>
      <c r="CD69" s="41"/>
      <c r="CE69" s="41"/>
      <c r="CF69" s="41"/>
      <c r="CG69" s="41"/>
      <c r="CH69" s="41"/>
      <c r="CI69" s="41"/>
      <c r="CJ69" s="41"/>
      <c r="CK69" s="41"/>
      <c r="CL69" s="41"/>
    </row>
    <row r="70" spans="2:90" x14ac:dyDescent="0.25">
      <c r="BG70" s="65">
        <v>2005</v>
      </c>
      <c r="BH70" s="41" t="s">
        <v>80</v>
      </c>
      <c r="BI70" s="53">
        <f t="shared" si="18"/>
        <v>88.2</v>
      </c>
      <c r="BJ70" s="53">
        <f t="shared" si="19"/>
        <v>7.9</v>
      </c>
      <c r="BK70" s="53"/>
      <c r="BP70" s="41"/>
      <c r="BQ70" s="41"/>
      <c r="BR70" s="41"/>
      <c r="BS70" s="41"/>
      <c r="BT70" s="65">
        <v>2005</v>
      </c>
      <c r="BU70" s="41" t="s">
        <v>80</v>
      </c>
      <c r="BV70" s="58">
        <f t="shared" si="20"/>
        <v>11.1</v>
      </c>
      <c r="BW70" s="53"/>
      <c r="BX70" s="53"/>
      <c r="BY70" s="41"/>
      <c r="BZ70" s="41"/>
      <c r="CA70" s="41"/>
      <c r="CB70" s="41"/>
      <c r="CC70" s="41"/>
      <c r="CD70" s="41"/>
      <c r="CE70" s="41"/>
      <c r="CF70" s="41"/>
      <c r="CG70" s="41"/>
      <c r="CH70" s="41"/>
      <c r="CI70" s="41"/>
      <c r="CJ70" s="41"/>
      <c r="CK70" s="41"/>
      <c r="CL70" s="41"/>
    </row>
    <row r="71" spans="2:90" x14ac:dyDescent="0.25">
      <c r="BG71" s="65">
        <v>2006</v>
      </c>
      <c r="BH71" s="41" t="s">
        <v>81</v>
      </c>
      <c r="BI71" s="53">
        <f t="shared" si="18"/>
        <v>85.4</v>
      </c>
      <c r="BJ71" s="53">
        <f t="shared" si="19"/>
        <v>8</v>
      </c>
      <c r="BK71" s="53"/>
      <c r="BP71" s="41"/>
      <c r="BQ71" s="41"/>
      <c r="BR71" s="41"/>
      <c r="BS71" s="41"/>
      <c r="BT71" s="65">
        <v>2006</v>
      </c>
      <c r="BU71" s="41" t="s">
        <v>81</v>
      </c>
      <c r="BV71" s="58">
        <f t="shared" si="20"/>
        <v>10.71</v>
      </c>
      <c r="BW71" s="53"/>
      <c r="BX71" s="53"/>
      <c r="BY71" s="41"/>
      <c r="BZ71" s="41"/>
      <c r="CA71" s="41"/>
      <c r="CB71" s="41"/>
      <c r="CC71" s="41"/>
      <c r="CD71" s="41"/>
      <c r="CE71" s="41"/>
      <c r="CF71" s="41"/>
      <c r="CG71" s="41"/>
      <c r="CH71" s="41"/>
      <c r="CI71" s="41"/>
      <c r="CJ71" s="41"/>
      <c r="CK71" s="41"/>
      <c r="CL71" s="41"/>
    </row>
    <row r="72" spans="2:90" x14ac:dyDescent="0.25">
      <c r="BG72" s="65">
        <v>2007</v>
      </c>
      <c r="BH72" s="41" t="s">
        <v>82</v>
      </c>
      <c r="BI72" s="53">
        <f t="shared" si="18"/>
        <v>94.6</v>
      </c>
      <c r="BJ72" s="53">
        <f t="shared" si="19"/>
        <v>8.8000000000000007</v>
      </c>
      <c r="BK72" s="53"/>
      <c r="BP72" s="41"/>
      <c r="BQ72" s="41"/>
      <c r="BR72" s="41"/>
      <c r="BS72" s="41"/>
      <c r="BT72" s="65">
        <v>2007</v>
      </c>
      <c r="BU72" s="41" t="s">
        <v>82</v>
      </c>
      <c r="BV72" s="58">
        <f t="shared" si="20"/>
        <v>10.78</v>
      </c>
      <c r="BW72" s="53"/>
      <c r="BX72" s="53"/>
      <c r="BY72" s="41"/>
      <c r="BZ72" s="41"/>
      <c r="CA72" s="41"/>
      <c r="CB72" s="41"/>
      <c r="CC72" s="41"/>
      <c r="CD72" s="41"/>
      <c r="CE72" s="41"/>
      <c r="CF72" s="41"/>
      <c r="CG72" s="41"/>
      <c r="CH72" s="41"/>
      <c r="CI72" s="41"/>
      <c r="CJ72" s="41"/>
      <c r="CK72" s="41"/>
      <c r="CL72" s="41"/>
    </row>
    <row r="73" spans="2:90" x14ac:dyDescent="0.25">
      <c r="BG73" s="65">
        <v>2008</v>
      </c>
      <c r="BH73" s="41" t="s">
        <v>83</v>
      </c>
      <c r="BI73" s="53">
        <f t="shared" si="18"/>
        <v>103.6</v>
      </c>
      <c r="BJ73" s="53">
        <f t="shared" si="19"/>
        <v>9.6999999999999993</v>
      </c>
      <c r="BK73" s="53"/>
      <c r="BP73" s="41"/>
      <c r="BQ73" s="41"/>
      <c r="BR73" s="41"/>
      <c r="BS73" s="41"/>
      <c r="BT73" s="65">
        <v>2008</v>
      </c>
      <c r="BU73" s="41" t="s">
        <v>83</v>
      </c>
      <c r="BV73" s="58">
        <f t="shared" si="20"/>
        <v>10.7</v>
      </c>
      <c r="BW73" s="53"/>
      <c r="BX73" s="53"/>
      <c r="BY73" s="41"/>
      <c r="BZ73" s="41"/>
      <c r="CA73" s="41"/>
      <c r="CB73" s="41"/>
      <c r="CC73" s="41"/>
      <c r="CD73" s="41"/>
      <c r="CE73" s="41"/>
      <c r="CF73" s="41"/>
      <c r="CG73" s="41"/>
      <c r="CH73" s="41"/>
      <c r="CI73" s="41"/>
      <c r="CJ73" s="41"/>
      <c r="CK73" s="41"/>
      <c r="CL73" s="41"/>
    </row>
    <row r="74" spans="2:90" x14ac:dyDescent="0.25">
      <c r="BG74" s="65">
        <v>2009</v>
      </c>
      <c r="BH74" s="41" t="s">
        <v>84</v>
      </c>
      <c r="BI74" s="53">
        <f t="shared" si="18"/>
        <v>106.2</v>
      </c>
      <c r="BJ74" s="53">
        <f t="shared" si="19"/>
        <v>10.9</v>
      </c>
      <c r="BK74" s="53"/>
      <c r="BP74" s="41"/>
      <c r="BQ74" s="41"/>
      <c r="BR74" s="41"/>
      <c r="BS74" s="41"/>
      <c r="BT74" s="65">
        <v>2009</v>
      </c>
      <c r="BU74" s="41" t="s">
        <v>84</v>
      </c>
      <c r="BV74" s="58">
        <f t="shared" si="20"/>
        <v>9.75</v>
      </c>
      <c r="BW74" s="53"/>
      <c r="BX74" s="53"/>
      <c r="BY74" s="41"/>
      <c r="BZ74" s="41"/>
      <c r="CA74" s="41"/>
      <c r="CB74" s="41"/>
      <c r="CC74" s="41"/>
      <c r="CD74" s="41"/>
      <c r="CE74" s="41"/>
      <c r="CF74" s="41"/>
      <c r="CG74" s="41"/>
      <c r="CH74" s="41"/>
      <c r="CI74" s="41"/>
      <c r="CJ74" s="41"/>
      <c r="CK74" s="41"/>
      <c r="CL74" s="41"/>
    </row>
    <row r="75" spans="2:90" x14ac:dyDescent="0.25">
      <c r="BG75" s="65">
        <v>2010</v>
      </c>
      <c r="BH75" s="53" t="s">
        <v>85</v>
      </c>
      <c r="BI75" s="53">
        <f t="shared" si="18"/>
        <v>104.3</v>
      </c>
      <c r="BJ75" s="53">
        <f t="shared" si="19"/>
        <v>12.3</v>
      </c>
      <c r="BK75" s="53"/>
      <c r="BP75" s="41"/>
      <c r="BQ75" s="41"/>
      <c r="BR75" s="41"/>
      <c r="BS75" s="41"/>
      <c r="BT75" s="65">
        <v>2010</v>
      </c>
      <c r="BU75" s="41" t="s">
        <v>85</v>
      </c>
      <c r="BV75" s="58">
        <f t="shared" si="20"/>
        <v>8.4600000000000009</v>
      </c>
      <c r="BW75" s="53"/>
      <c r="BX75" s="53"/>
      <c r="BY75" s="53"/>
      <c r="BZ75" s="41"/>
      <c r="CA75" s="41"/>
      <c r="CB75" s="41"/>
      <c r="CC75" s="41"/>
      <c r="CD75" s="41"/>
      <c r="CE75" s="41"/>
      <c r="CF75" s="41"/>
      <c r="CG75" s="41"/>
      <c r="CH75" s="41"/>
      <c r="CI75" s="41"/>
      <c r="CJ75" s="41"/>
      <c r="CK75" s="41"/>
      <c r="CL75" s="41"/>
    </row>
    <row r="76" spans="2:90" x14ac:dyDescent="0.25">
      <c r="BG76" s="65">
        <v>2011</v>
      </c>
      <c r="BH76" s="41" t="s">
        <v>86</v>
      </c>
      <c r="BI76" s="53">
        <f t="shared" si="18"/>
        <v>96.4</v>
      </c>
      <c r="BJ76" s="53">
        <f t="shared" si="19"/>
        <v>13.4</v>
      </c>
      <c r="BK76" s="53"/>
      <c r="BP76" s="41"/>
      <c r="BQ76" s="41"/>
      <c r="BR76" s="41"/>
      <c r="BS76" s="41"/>
      <c r="BT76" s="65">
        <v>2011</v>
      </c>
      <c r="BU76" s="41" t="s">
        <v>86</v>
      </c>
      <c r="BV76" s="58">
        <f t="shared" si="20"/>
        <v>7.21</v>
      </c>
      <c r="BW76" s="53"/>
      <c r="BX76" s="53"/>
      <c r="BY76" s="53"/>
      <c r="BZ76" s="41"/>
      <c r="CA76" s="41"/>
      <c r="CB76" s="41"/>
      <c r="CC76" s="41"/>
      <c r="CD76" s="41"/>
      <c r="CE76" s="41"/>
      <c r="CF76" s="41"/>
      <c r="CG76" s="41"/>
      <c r="CH76" s="41"/>
      <c r="CI76" s="41"/>
      <c r="CJ76" s="41"/>
      <c r="CK76" s="41"/>
      <c r="CL76" s="41"/>
    </row>
    <row r="77" spans="2:90" x14ac:dyDescent="0.25">
      <c r="BG77" s="65">
        <v>2012</v>
      </c>
      <c r="BH77" s="65" t="s">
        <v>87</v>
      </c>
      <c r="BI77" s="53" t="str">
        <f t="shared" si="18"/>
        <v>N/A</v>
      </c>
      <c r="BJ77" s="53" t="str">
        <f t="shared" si="19"/>
        <v>N/A</v>
      </c>
      <c r="BK77" s="53"/>
      <c r="BP77" s="41"/>
      <c r="BQ77" s="41"/>
      <c r="BR77" s="41"/>
      <c r="BS77" s="41"/>
      <c r="BT77" s="65">
        <v>2012</v>
      </c>
      <c r="BU77" s="41" t="s">
        <v>87</v>
      </c>
      <c r="BV77" s="58" t="str">
        <f t="shared" si="20"/>
        <v>N/A</v>
      </c>
      <c r="BW77" s="53"/>
      <c r="BX77" s="53"/>
      <c r="BY77" s="53"/>
      <c r="BZ77" s="41"/>
      <c r="CA77" s="41"/>
      <c r="CB77" s="41"/>
      <c r="CC77" s="41"/>
      <c r="CD77" s="41"/>
      <c r="CE77" s="41"/>
      <c r="CF77" s="41"/>
      <c r="CG77" s="41"/>
      <c r="CH77" s="41"/>
      <c r="CI77" s="41"/>
      <c r="CJ77" s="41"/>
      <c r="CK77" s="41"/>
      <c r="CL77" s="41"/>
    </row>
    <row r="78" spans="2:90" x14ac:dyDescent="0.25">
      <c r="BG78" s="65">
        <v>2013</v>
      </c>
      <c r="BH78" s="41" t="s">
        <v>102</v>
      </c>
      <c r="BI78" s="53" t="str">
        <f t="shared" si="18"/>
        <v>N/A</v>
      </c>
      <c r="BJ78" s="53" t="str">
        <f t="shared" si="19"/>
        <v>N/A</v>
      </c>
      <c r="BK78" s="53"/>
      <c r="BP78" s="41"/>
      <c r="BQ78" s="41"/>
      <c r="BR78" s="41"/>
      <c r="BS78" s="41"/>
      <c r="BT78" s="65">
        <v>2013</v>
      </c>
      <c r="BU78" s="41" t="s">
        <v>102</v>
      </c>
      <c r="BV78" s="58" t="str">
        <f t="shared" si="20"/>
        <v>N/A</v>
      </c>
      <c r="BW78" s="53"/>
      <c r="BX78" s="53"/>
      <c r="BY78" s="53"/>
      <c r="BZ78" s="41"/>
      <c r="CA78" s="41"/>
      <c r="CB78" s="41"/>
      <c r="CC78" s="41"/>
      <c r="CD78" s="41"/>
      <c r="CE78" s="41"/>
      <c r="CF78" s="41"/>
      <c r="CG78" s="41"/>
      <c r="CH78" s="41"/>
      <c r="CI78" s="41"/>
      <c r="CJ78" s="41"/>
      <c r="CK78" s="41"/>
      <c r="CL78" s="41"/>
    </row>
    <row r="79" spans="2:90" x14ac:dyDescent="0.25">
      <c r="BG79" s="65">
        <v>2014</v>
      </c>
      <c r="BH79" s="53" t="s">
        <v>103</v>
      </c>
      <c r="BI79" s="53" t="str">
        <f t="shared" si="18"/>
        <v>N/A</v>
      </c>
      <c r="BJ79" s="53" t="str">
        <f t="shared" si="19"/>
        <v>N/A</v>
      </c>
      <c r="BP79" s="41"/>
      <c r="BQ79" s="41"/>
      <c r="BR79" s="41"/>
      <c r="BS79" s="41"/>
      <c r="BT79" s="65">
        <v>2014</v>
      </c>
      <c r="BU79" s="53" t="s">
        <v>103</v>
      </c>
      <c r="BV79" s="58" t="str">
        <f t="shared" si="20"/>
        <v>N/A</v>
      </c>
      <c r="BW79" s="53"/>
      <c r="BX79" s="53"/>
      <c r="BY79" s="41"/>
      <c r="BZ79" s="41"/>
      <c r="CA79" s="41"/>
      <c r="CB79" s="41"/>
      <c r="CC79" s="41"/>
      <c r="CD79" s="41"/>
      <c r="CE79" s="41"/>
      <c r="CF79" s="41"/>
      <c r="CG79" s="41"/>
      <c r="CH79" s="41"/>
      <c r="CI79" s="41"/>
      <c r="CJ79" s="41"/>
      <c r="CK79" s="41"/>
      <c r="CL79" s="41"/>
    </row>
    <row r="80" spans="2:90" x14ac:dyDescent="0.25">
      <c r="BG80" s="53"/>
      <c r="BH80" s="65"/>
      <c r="BI80" s="53"/>
      <c r="BJ80" s="53"/>
      <c r="BP80" s="41"/>
      <c r="BQ80" s="41"/>
      <c r="BR80" s="41"/>
      <c r="BS80" s="41"/>
      <c r="BT80" s="65"/>
      <c r="BU80" s="65"/>
      <c r="BV80" s="53"/>
      <c r="BW80" s="41"/>
      <c r="BX80" s="41"/>
      <c r="BY80" s="41"/>
      <c r="BZ80" s="41"/>
      <c r="CA80" s="41"/>
      <c r="CB80" s="41"/>
      <c r="CC80" s="41"/>
      <c r="CD80" s="41"/>
      <c r="CE80" s="41"/>
      <c r="CF80" s="41"/>
      <c r="CG80" s="41"/>
      <c r="CH80" s="41"/>
      <c r="CI80" s="41"/>
      <c r="CJ80" s="41"/>
      <c r="CK80" s="41"/>
      <c r="CL80" s="41"/>
    </row>
    <row r="81" spans="1:90" x14ac:dyDescent="0.25">
      <c r="BF81" s="41" t="s">
        <v>7</v>
      </c>
      <c r="BG81" s="53">
        <v>1991</v>
      </c>
      <c r="BH81" s="41" t="s">
        <v>97</v>
      </c>
      <c r="BI81" s="53" t="str">
        <f t="shared" ref="BI81:BI104" si="21">IFERROR(VALUE(FIXED(VLOOKUP($BG81&amp;$BG$29&amp;$BH$12&amp;"Maori",ethnicdata,7,FALSE),1)),"N/A")</f>
        <v>N/A</v>
      </c>
      <c r="BJ81" s="53" t="str">
        <f t="shared" ref="BJ81:BJ104" si="22">IFERROR(VALUE(FIXED(VLOOKUP($BG81&amp;$BG$29&amp;$BH$12&amp;"nonMaori",ethnicdata,7,FALSE),1)),"N/A")</f>
        <v>N/A</v>
      </c>
      <c r="BP81" s="41"/>
      <c r="BQ81" s="41"/>
      <c r="BR81" s="41"/>
      <c r="BS81" s="41" t="s">
        <v>7</v>
      </c>
      <c r="BT81" s="53">
        <v>1991</v>
      </c>
      <c r="BU81" s="53" t="s">
        <v>97</v>
      </c>
      <c r="BV81" s="58" t="str">
        <f t="shared" ref="BV81:BV104" si="23">IFERROR(VALUE(FIXED(VLOOKUP($BT81&amp;$BG$29&amp;$BH$12&amp;"Maori",ethnicdata,10,FALSE),2)),"N/A")</f>
        <v>N/A</v>
      </c>
      <c r="BW81" s="41"/>
      <c r="BX81" s="41"/>
      <c r="BY81" s="41"/>
      <c r="BZ81" s="41"/>
      <c r="CA81" s="41"/>
      <c r="CB81" s="41"/>
      <c r="CC81" s="41"/>
      <c r="CD81" s="41"/>
      <c r="CE81" s="41"/>
      <c r="CF81" s="41"/>
      <c r="CG81" s="41"/>
      <c r="CH81" s="41"/>
      <c r="CI81" s="41"/>
      <c r="CJ81" s="41"/>
      <c r="CK81" s="41"/>
      <c r="CL81" s="41"/>
    </row>
    <row r="82" spans="1:90" x14ac:dyDescent="0.25">
      <c r="BG82" s="53">
        <v>1992</v>
      </c>
      <c r="BH82" s="41" t="s">
        <v>98</v>
      </c>
      <c r="BI82" s="53" t="str">
        <f t="shared" si="21"/>
        <v>N/A</v>
      </c>
      <c r="BJ82" s="53" t="str">
        <f t="shared" si="22"/>
        <v>N/A</v>
      </c>
      <c r="BP82" s="41"/>
      <c r="BQ82" s="41"/>
      <c r="BR82" s="41"/>
      <c r="BS82" s="41"/>
      <c r="BT82" s="53">
        <v>1992</v>
      </c>
      <c r="BU82" s="41" t="s">
        <v>98</v>
      </c>
      <c r="BV82" s="58" t="str">
        <f t="shared" si="23"/>
        <v>N/A</v>
      </c>
      <c r="BW82" s="41"/>
      <c r="BX82" s="41"/>
      <c r="BY82" s="41"/>
      <c r="BZ82" s="41"/>
      <c r="CA82" s="41"/>
      <c r="CB82" s="41"/>
      <c r="CC82" s="41"/>
      <c r="CD82" s="41"/>
      <c r="CE82" s="41"/>
      <c r="CF82" s="41"/>
      <c r="CG82" s="41"/>
      <c r="CH82" s="41"/>
      <c r="CI82" s="41"/>
      <c r="CJ82" s="41"/>
      <c r="CK82" s="41"/>
      <c r="CL82" s="41"/>
    </row>
    <row r="83" spans="1:90" x14ac:dyDescent="0.25">
      <c r="BG83" s="65">
        <v>1993</v>
      </c>
      <c r="BH83" s="41" t="s">
        <v>99</v>
      </c>
      <c r="BI83" s="53" t="str">
        <f t="shared" si="21"/>
        <v>N/A</v>
      </c>
      <c r="BJ83" s="53" t="str">
        <f t="shared" si="22"/>
        <v>N/A</v>
      </c>
      <c r="BP83" s="41"/>
      <c r="BQ83" s="41"/>
      <c r="BR83" s="41"/>
      <c r="BS83" s="41"/>
      <c r="BT83" s="65">
        <v>1993</v>
      </c>
      <c r="BU83" s="65" t="s">
        <v>99</v>
      </c>
      <c r="BV83" s="58" t="str">
        <f t="shared" si="23"/>
        <v>N/A</v>
      </c>
      <c r="BW83" s="41"/>
      <c r="BX83" s="41"/>
      <c r="BY83" s="41"/>
      <c r="BZ83" s="41"/>
      <c r="CA83" s="41"/>
      <c r="CB83" s="41"/>
      <c r="CC83" s="41"/>
      <c r="CD83" s="41"/>
      <c r="CE83" s="41"/>
      <c r="CF83" s="41"/>
      <c r="CG83" s="41"/>
      <c r="CH83" s="41"/>
      <c r="CI83" s="41"/>
      <c r="CJ83" s="41"/>
      <c r="CK83" s="41"/>
      <c r="CL83" s="41"/>
    </row>
    <row r="84" spans="1:90" s="98" customFormat="1" x14ac:dyDescent="0.25">
      <c r="A84" s="38"/>
      <c r="B84" s="38"/>
      <c r="C84" s="38"/>
      <c r="D84" s="38"/>
      <c r="E84" s="38"/>
      <c r="F84" s="38"/>
      <c r="G84" s="38"/>
      <c r="H84" s="38"/>
      <c r="I84" s="38"/>
      <c r="J84" s="38"/>
      <c r="K84" s="38"/>
      <c r="AE84" s="99"/>
      <c r="AF84" s="99"/>
      <c r="AG84" s="99"/>
      <c r="AH84" s="99"/>
      <c r="AI84" s="99"/>
      <c r="AJ84" s="99"/>
      <c r="AK84" s="99"/>
      <c r="AL84" s="99"/>
      <c r="AM84" s="99"/>
      <c r="AN84" s="99"/>
      <c r="AO84" s="99"/>
      <c r="AP84" s="99"/>
      <c r="AQ84" s="99"/>
      <c r="AR84" s="99"/>
      <c r="AS84" s="99"/>
      <c r="AT84" s="99"/>
      <c r="AU84" s="99"/>
      <c r="AV84" s="99"/>
      <c r="AW84" s="99"/>
      <c r="AX84" s="99"/>
      <c r="AY84" s="99"/>
      <c r="AZ84" s="99"/>
      <c r="BA84" s="99"/>
      <c r="BB84" s="99"/>
      <c r="BC84" s="99"/>
      <c r="BD84" s="99"/>
      <c r="BE84" s="48"/>
      <c r="BF84" s="41"/>
      <c r="BG84" s="65">
        <v>1994</v>
      </c>
      <c r="BH84" s="65" t="s">
        <v>100</v>
      </c>
      <c r="BI84" s="53" t="str">
        <f t="shared" si="21"/>
        <v>N/A</v>
      </c>
      <c r="BJ84" s="53" t="str">
        <f t="shared" si="22"/>
        <v>N/A</v>
      </c>
      <c r="BK84" s="41"/>
      <c r="BL84" s="41"/>
      <c r="BM84" s="41"/>
      <c r="BN84" s="41"/>
      <c r="BO84" s="41"/>
      <c r="BP84" s="41"/>
      <c r="BQ84" s="41"/>
      <c r="BR84" s="41"/>
      <c r="BS84" s="41"/>
      <c r="BT84" s="65">
        <v>1994</v>
      </c>
      <c r="BU84" s="41" t="s">
        <v>100</v>
      </c>
      <c r="BV84" s="58" t="str">
        <f t="shared" si="23"/>
        <v>N/A</v>
      </c>
      <c r="BW84" s="41"/>
      <c r="BX84" s="41"/>
      <c r="BY84" s="41"/>
      <c r="BZ84" s="41"/>
      <c r="CA84" s="41"/>
      <c r="CB84" s="41"/>
      <c r="CC84" s="41"/>
      <c r="CD84" s="48"/>
      <c r="CE84" s="48"/>
      <c r="CF84" s="48"/>
      <c r="CG84" s="48"/>
      <c r="CH84" s="48"/>
      <c r="CI84" s="48"/>
      <c r="CJ84" s="48"/>
      <c r="CK84" s="48"/>
      <c r="CL84" s="48"/>
    </row>
    <row r="85" spans="1:90" s="98" customFormat="1" x14ac:dyDescent="0.25">
      <c r="A85" s="38"/>
      <c r="B85" s="38"/>
      <c r="C85" s="38"/>
      <c r="D85" s="38"/>
      <c r="E85" s="38"/>
      <c r="F85" s="38"/>
      <c r="G85" s="38"/>
      <c r="H85" s="38"/>
      <c r="I85" s="38"/>
      <c r="J85" s="38"/>
      <c r="K85" s="38"/>
      <c r="AE85" s="99"/>
      <c r="AF85" s="99"/>
      <c r="AG85" s="99"/>
      <c r="AH85" s="99"/>
      <c r="AI85" s="99"/>
      <c r="AJ85" s="99"/>
      <c r="AK85" s="99"/>
      <c r="AL85" s="99"/>
      <c r="AM85" s="99"/>
      <c r="AN85" s="99"/>
      <c r="AO85" s="99"/>
      <c r="AP85" s="99"/>
      <c r="AQ85" s="99"/>
      <c r="AR85" s="99"/>
      <c r="AS85" s="99"/>
      <c r="AT85" s="99"/>
      <c r="AU85" s="99"/>
      <c r="AV85" s="99"/>
      <c r="AW85" s="99"/>
      <c r="AX85" s="99"/>
      <c r="AY85" s="99"/>
      <c r="AZ85" s="99"/>
      <c r="BA85" s="99"/>
      <c r="BB85" s="99"/>
      <c r="BC85" s="99"/>
      <c r="BD85" s="99"/>
      <c r="BE85" s="48"/>
      <c r="BF85" s="41"/>
      <c r="BG85" s="65">
        <v>1995</v>
      </c>
      <c r="BH85" s="41" t="s">
        <v>101</v>
      </c>
      <c r="BI85" s="53" t="str">
        <f t="shared" si="21"/>
        <v>N/A</v>
      </c>
      <c r="BJ85" s="53" t="str">
        <f t="shared" si="22"/>
        <v>N/A</v>
      </c>
      <c r="BK85" s="41"/>
      <c r="BL85" s="41"/>
      <c r="BM85" s="41"/>
      <c r="BN85" s="41"/>
      <c r="BO85" s="41"/>
      <c r="BP85" s="41"/>
      <c r="BQ85" s="41"/>
      <c r="BR85" s="41"/>
      <c r="BS85" s="41"/>
      <c r="BT85" s="65">
        <v>1995</v>
      </c>
      <c r="BU85" s="41" t="s">
        <v>101</v>
      </c>
      <c r="BV85" s="58" t="str">
        <f t="shared" si="23"/>
        <v>N/A</v>
      </c>
      <c r="BW85" s="41"/>
      <c r="BX85" s="41"/>
      <c r="BY85" s="41"/>
      <c r="BZ85" s="41"/>
      <c r="CA85" s="41"/>
      <c r="CB85" s="41"/>
      <c r="CC85" s="41"/>
      <c r="CD85" s="48"/>
      <c r="CE85" s="48"/>
      <c r="CF85" s="48"/>
      <c r="CG85" s="48"/>
      <c r="CH85" s="48"/>
      <c r="CI85" s="48"/>
      <c r="CJ85" s="48"/>
      <c r="CK85" s="48"/>
      <c r="CL85" s="48"/>
    </row>
    <row r="86" spans="1:90" s="98" customFormat="1" x14ac:dyDescent="0.25">
      <c r="A86" s="38"/>
      <c r="B86" s="38"/>
      <c r="C86" s="38"/>
      <c r="D86" s="38"/>
      <c r="E86" s="38"/>
      <c r="F86" s="38"/>
      <c r="G86" s="38"/>
      <c r="H86" s="38"/>
      <c r="I86" s="38"/>
      <c r="J86" s="38"/>
      <c r="K86" s="38"/>
      <c r="AE86" s="99"/>
      <c r="AF86" s="99"/>
      <c r="AG86" s="99"/>
      <c r="AH86" s="99"/>
      <c r="AI86" s="99"/>
      <c r="AJ86" s="99"/>
      <c r="AK86" s="99"/>
      <c r="AL86" s="99"/>
      <c r="AM86" s="99"/>
      <c r="AN86" s="99"/>
      <c r="AO86" s="99"/>
      <c r="AP86" s="99"/>
      <c r="AQ86" s="99"/>
      <c r="AR86" s="99"/>
      <c r="AS86" s="99"/>
      <c r="AT86" s="99"/>
      <c r="AU86" s="99"/>
      <c r="AV86" s="99"/>
      <c r="AW86" s="99"/>
      <c r="AX86" s="99"/>
      <c r="AY86" s="99"/>
      <c r="AZ86" s="99"/>
      <c r="BA86" s="99"/>
      <c r="BB86" s="99"/>
      <c r="BC86" s="99"/>
      <c r="BD86" s="99"/>
      <c r="BE86" s="48"/>
      <c r="BF86" s="41"/>
      <c r="BG86" s="65">
        <v>1996</v>
      </c>
      <c r="BH86" s="53" t="s">
        <v>71</v>
      </c>
      <c r="BI86" s="53" t="str">
        <f t="shared" si="21"/>
        <v>N/A</v>
      </c>
      <c r="BJ86" s="53" t="str">
        <f t="shared" si="22"/>
        <v>N/A</v>
      </c>
      <c r="BK86" s="41"/>
      <c r="BL86" s="41"/>
      <c r="BM86" s="41"/>
      <c r="BN86" s="41"/>
      <c r="BO86" s="41"/>
      <c r="BP86" s="41"/>
      <c r="BQ86" s="41"/>
      <c r="BR86" s="41"/>
      <c r="BS86" s="41"/>
      <c r="BT86" s="65">
        <v>1996</v>
      </c>
      <c r="BU86" s="41" t="s">
        <v>71</v>
      </c>
      <c r="BV86" s="58" t="str">
        <f t="shared" si="23"/>
        <v>N/A</v>
      </c>
      <c r="BW86" s="41"/>
      <c r="BX86" s="41"/>
      <c r="BY86" s="41"/>
      <c r="BZ86" s="41"/>
      <c r="CA86" s="41"/>
      <c r="CB86" s="41"/>
      <c r="CC86" s="41"/>
      <c r="CD86" s="48"/>
      <c r="CE86" s="48"/>
      <c r="CF86" s="48"/>
      <c r="CG86" s="48"/>
      <c r="CH86" s="48"/>
      <c r="CI86" s="48"/>
      <c r="CJ86" s="48"/>
      <c r="CK86" s="48"/>
      <c r="CL86" s="48"/>
    </row>
    <row r="87" spans="1:90" s="98" customFormat="1" x14ac:dyDescent="0.25">
      <c r="AE87" s="99"/>
      <c r="AF87" s="99"/>
      <c r="AG87" s="99"/>
      <c r="AH87" s="99"/>
      <c r="AI87" s="99"/>
      <c r="AJ87" s="99"/>
      <c r="AK87" s="99"/>
      <c r="AL87" s="99"/>
      <c r="AM87" s="99"/>
      <c r="AN87" s="99"/>
      <c r="AO87" s="99"/>
      <c r="AP87" s="99"/>
      <c r="AQ87" s="99"/>
      <c r="AR87" s="99"/>
      <c r="AS87" s="99"/>
      <c r="AT87" s="99"/>
      <c r="AU87" s="99"/>
      <c r="AV87" s="99"/>
      <c r="AW87" s="99"/>
      <c r="AX87" s="99"/>
      <c r="AY87" s="99"/>
      <c r="AZ87" s="99"/>
      <c r="BA87" s="99"/>
      <c r="BB87" s="99"/>
      <c r="BC87" s="99"/>
      <c r="BD87" s="99"/>
      <c r="BE87" s="48"/>
      <c r="BF87" s="41"/>
      <c r="BG87" s="65">
        <v>1997</v>
      </c>
      <c r="BH87" s="41" t="s">
        <v>72</v>
      </c>
      <c r="BI87" s="53" t="str">
        <f t="shared" si="21"/>
        <v>N/A</v>
      </c>
      <c r="BJ87" s="53" t="str">
        <f t="shared" si="22"/>
        <v>N/A</v>
      </c>
      <c r="BK87" s="41"/>
      <c r="BL87" s="41"/>
      <c r="BM87" s="41"/>
      <c r="BN87" s="41"/>
      <c r="BO87" s="41"/>
      <c r="BP87" s="41"/>
      <c r="BQ87" s="41"/>
      <c r="BR87" s="41"/>
      <c r="BS87" s="41"/>
      <c r="BT87" s="65">
        <v>1997</v>
      </c>
      <c r="BU87" s="41" t="s">
        <v>72</v>
      </c>
      <c r="BV87" s="58" t="str">
        <f t="shared" si="23"/>
        <v>N/A</v>
      </c>
      <c r="BW87" s="41"/>
      <c r="BX87" s="41"/>
      <c r="BY87" s="41"/>
      <c r="BZ87" s="41"/>
      <c r="CA87" s="41"/>
      <c r="CB87" s="41"/>
      <c r="CC87" s="41"/>
      <c r="CD87" s="48"/>
      <c r="CE87" s="48"/>
      <c r="CF87" s="48"/>
      <c r="CG87" s="48"/>
      <c r="CH87" s="48"/>
      <c r="CI87" s="48"/>
      <c r="CJ87" s="48"/>
      <c r="CK87" s="48"/>
      <c r="CL87" s="48"/>
    </row>
    <row r="88" spans="1:90" s="98" customFormat="1" x14ac:dyDescent="0.25">
      <c r="AE88" s="99"/>
      <c r="AF88" s="99"/>
      <c r="AG88" s="99"/>
      <c r="AH88" s="99"/>
      <c r="AI88" s="99"/>
      <c r="AJ88" s="99"/>
      <c r="AK88" s="99"/>
      <c r="AL88" s="99"/>
      <c r="AM88" s="99"/>
      <c r="AN88" s="99"/>
      <c r="AO88" s="99"/>
      <c r="AP88" s="99"/>
      <c r="AQ88" s="99"/>
      <c r="AR88" s="99"/>
      <c r="AS88" s="99"/>
      <c r="AT88" s="99"/>
      <c r="AU88" s="99"/>
      <c r="AV88" s="99"/>
      <c r="AW88" s="99"/>
      <c r="AX88" s="99"/>
      <c r="AY88" s="99"/>
      <c r="AZ88" s="99"/>
      <c r="BA88" s="99"/>
      <c r="BB88" s="99"/>
      <c r="BC88" s="99"/>
      <c r="BD88" s="99"/>
      <c r="BE88" s="48"/>
      <c r="BF88" s="41"/>
      <c r="BG88" s="65">
        <v>1998</v>
      </c>
      <c r="BH88" s="65" t="s">
        <v>73</v>
      </c>
      <c r="BI88" s="53" t="str">
        <f t="shared" si="21"/>
        <v>N/A</v>
      </c>
      <c r="BJ88" s="53" t="str">
        <f t="shared" si="22"/>
        <v>N/A</v>
      </c>
      <c r="BK88" s="41"/>
      <c r="BL88" s="41"/>
      <c r="BM88" s="41"/>
      <c r="BN88" s="41"/>
      <c r="BO88" s="41"/>
      <c r="BP88" s="41"/>
      <c r="BQ88" s="41"/>
      <c r="BR88" s="41"/>
      <c r="BS88" s="41"/>
      <c r="BT88" s="65">
        <v>1998</v>
      </c>
      <c r="BU88" s="41" t="s">
        <v>73</v>
      </c>
      <c r="BV88" s="58" t="str">
        <f t="shared" si="23"/>
        <v>N/A</v>
      </c>
      <c r="BW88" s="41"/>
      <c r="BX88" s="41"/>
      <c r="BY88" s="41"/>
      <c r="BZ88" s="41"/>
      <c r="CA88" s="41"/>
      <c r="CB88" s="41"/>
      <c r="CC88" s="41"/>
      <c r="CD88" s="48"/>
      <c r="CE88" s="48"/>
      <c r="CF88" s="48"/>
      <c r="CG88" s="48"/>
      <c r="CH88" s="48"/>
      <c r="CI88" s="48"/>
      <c r="CJ88" s="48"/>
      <c r="CK88" s="48"/>
      <c r="CL88" s="48"/>
    </row>
    <row r="89" spans="1:90" s="98" customFormat="1" x14ac:dyDescent="0.25">
      <c r="AE89" s="99"/>
      <c r="AF89" s="99"/>
      <c r="AG89" s="99"/>
      <c r="AH89" s="99"/>
      <c r="AI89" s="99"/>
      <c r="AJ89" s="99"/>
      <c r="AK89" s="99"/>
      <c r="AL89" s="99"/>
      <c r="AM89" s="99"/>
      <c r="AN89" s="99"/>
      <c r="AO89" s="99"/>
      <c r="AP89" s="99"/>
      <c r="AQ89" s="99"/>
      <c r="AR89" s="99"/>
      <c r="AS89" s="99"/>
      <c r="AT89" s="99"/>
      <c r="AU89" s="99"/>
      <c r="AV89" s="99"/>
      <c r="AW89" s="99"/>
      <c r="AX89" s="99"/>
      <c r="AY89" s="99"/>
      <c r="AZ89" s="99"/>
      <c r="BA89" s="99"/>
      <c r="BB89" s="99"/>
      <c r="BC89" s="99"/>
      <c r="BD89" s="99"/>
      <c r="BE89" s="48"/>
      <c r="BF89" s="41"/>
      <c r="BG89" s="65">
        <v>1999</v>
      </c>
      <c r="BH89" s="41" t="s">
        <v>74</v>
      </c>
      <c r="BI89" s="53" t="str">
        <f t="shared" si="21"/>
        <v>N/A</v>
      </c>
      <c r="BJ89" s="53" t="str">
        <f t="shared" si="22"/>
        <v>N/A</v>
      </c>
      <c r="BK89" s="41"/>
      <c r="BL89" s="41"/>
      <c r="BM89" s="41"/>
      <c r="BN89" s="41"/>
      <c r="BO89" s="41"/>
      <c r="BP89" s="41"/>
      <c r="BQ89" s="41"/>
      <c r="BR89" s="41"/>
      <c r="BS89" s="41"/>
      <c r="BT89" s="65">
        <v>1999</v>
      </c>
      <c r="BU89" s="41" t="s">
        <v>74</v>
      </c>
      <c r="BV89" s="58" t="str">
        <f t="shared" si="23"/>
        <v>N/A</v>
      </c>
      <c r="BW89" s="41"/>
      <c r="BX89" s="41"/>
      <c r="BY89" s="41"/>
      <c r="BZ89" s="41"/>
      <c r="CA89" s="41"/>
      <c r="CB89" s="41"/>
      <c r="CC89" s="41"/>
      <c r="CD89" s="48"/>
      <c r="CE89" s="48"/>
      <c r="CF89" s="48"/>
      <c r="CG89" s="48"/>
      <c r="CH89" s="48"/>
      <c r="CI89" s="48"/>
      <c r="CJ89" s="48"/>
      <c r="CK89" s="48"/>
      <c r="CL89" s="48"/>
    </row>
    <row r="90" spans="1:90" s="98" customFormat="1" x14ac:dyDescent="0.25">
      <c r="AE90" s="99"/>
      <c r="AF90" s="99"/>
      <c r="AG90" s="99"/>
      <c r="AH90" s="99"/>
      <c r="AI90" s="99"/>
      <c r="AJ90" s="99"/>
      <c r="AK90" s="99"/>
      <c r="AL90" s="99"/>
      <c r="AM90" s="99"/>
      <c r="AN90" s="99"/>
      <c r="AO90" s="99"/>
      <c r="AP90" s="99"/>
      <c r="AQ90" s="99"/>
      <c r="AR90" s="99"/>
      <c r="AS90" s="99"/>
      <c r="AT90" s="99"/>
      <c r="AU90" s="99"/>
      <c r="AV90" s="99"/>
      <c r="AW90" s="99"/>
      <c r="AX90" s="99"/>
      <c r="AY90" s="99"/>
      <c r="AZ90" s="99"/>
      <c r="BA90" s="99"/>
      <c r="BB90" s="99"/>
      <c r="BC90" s="99"/>
      <c r="BD90" s="99"/>
      <c r="BE90" s="48"/>
      <c r="BF90" s="41"/>
      <c r="BG90" s="65">
        <v>2000</v>
      </c>
      <c r="BH90" s="53" t="s">
        <v>75</v>
      </c>
      <c r="BI90" s="53" t="str">
        <f t="shared" si="21"/>
        <v>N/A</v>
      </c>
      <c r="BJ90" s="53" t="str">
        <f t="shared" si="22"/>
        <v>N/A</v>
      </c>
      <c r="BK90" s="41"/>
      <c r="BL90" s="41"/>
      <c r="BM90" s="41"/>
      <c r="BN90" s="41"/>
      <c r="BO90" s="41"/>
      <c r="BP90" s="41"/>
      <c r="BQ90" s="41"/>
      <c r="BR90" s="41"/>
      <c r="BS90" s="41"/>
      <c r="BT90" s="65">
        <v>2000</v>
      </c>
      <c r="BU90" s="53" t="s">
        <v>75</v>
      </c>
      <c r="BV90" s="58" t="str">
        <f t="shared" si="23"/>
        <v>N/A</v>
      </c>
      <c r="BW90" s="41"/>
      <c r="BX90" s="41"/>
      <c r="BY90" s="41"/>
      <c r="BZ90" s="41"/>
      <c r="CA90" s="41"/>
      <c r="CB90" s="41"/>
      <c r="CC90" s="41"/>
      <c r="CD90" s="48"/>
      <c r="CE90" s="48"/>
      <c r="CF90" s="48"/>
      <c r="CG90" s="48"/>
      <c r="CH90" s="48"/>
      <c r="CI90" s="48"/>
      <c r="CJ90" s="48"/>
      <c r="CK90" s="48"/>
      <c r="CL90" s="48"/>
    </row>
    <row r="91" spans="1:90" s="98" customFormat="1" x14ac:dyDescent="0.25">
      <c r="AE91" s="99"/>
      <c r="AF91" s="99"/>
      <c r="AG91" s="99"/>
      <c r="AH91" s="99"/>
      <c r="AI91" s="99"/>
      <c r="AJ91" s="99"/>
      <c r="AK91" s="99"/>
      <c r="AL91" s="99"/>
      <c r="AM91" s="99"/>
      <c r="AN91" s="99"/>
      <c r="AO91" s="99"/>
      <c r="AP91" s="99"/>
      <c r="AQ91" s="99"/>
      <c r="AR91" s="99"/>
      <c r="AS91" s="99"/>
      <c r="AT91" s="99"/>
      <c r="AU91" s="99"/>
      <c r="AV91" s="99"/>
      <c r="AW91" s="99"/>
      <c r="AX91" s="99"/>
      <c r="AY91" s="99"/>
      <c r="AZ91" s="99"/>
      <c r="BA91" s="99"/>
      <c r="BB91" s="99"/>
      <c r="BC91" s="99"/>
      <c r="BD91" s="99"/>
      <c r="BE91" s="48"/>
      <c r="BF91" s="48"/>
      <c r="BG91" s="65">
        <v>2001</v>
      </c>
      <c r="BH91" s="41" t="s">
        <v>76</v>
      </c>
      <c r="BI91" s="53">
        <f t="shared" si="21"/>
        <v>55.8</v>
      </c>
      <c r="BJ91" s="53">
        <f t="shared" si="22"/>
        <v>5</v>
      </c>
      <c r="BK91" s="48"/>
      <c r="BL91" s="48"/>
      <c r="BM91" s="48"/>
      <c r="BN91" s="48"/>
      <c r="BO91" s="48"/>
      <c r="BP91" s="48"/>
      <c r="BQ91" s="48"/>
      <c r="BR91" s="48"/>
      <c r="BS91" s="48"/>
      <c r="BT91" s="65">
        <v>2001</v>
      </c>
      <c r="BU91" s="41" t="s">
        <v>76</v>
      </c>
      <c r="BV91" s="58">
        <f t="shared" si="23"/>
        <v>11.23</v>
      </c>
      <c r="BW91" s="48"/>
      <c r="BX91" s="48"/>
      <c r="BY91" s="41"/>
      <c r="BZ91" s="41"/>
      <c r="CA91" s="41"/>
      <c r="CB91" s="41"/>
      <c r="CC91" s="41"/>
      <c r="CD91" s="48"/>
      <c r="CE91" s="48"/>
      <c r="CF91" s="48"/>
      <c r="CG91" s="48"/>
      <c r="CH91" s="48"/>
      <c r="CI91" s="48"/>
      <c r="CJ91" s="48"/>
      <c r="CK91" s="48"/>
      <c r="CL91" s="48"/>
    </row>
    <row r="92" spans="1:90" x14ac:dyDescent="0.25">
      <c r="A92" s="98"/>
      <c r="B92" s="98"/>
      <c r="C92" s="98"/>
      <c r="D92" s="98"/>
      <c r="E92" s="98"/>
      <c r="F92" s="98"/>
      <c r="G92" s="98"/>
      <c r="H92" s="98"/>
      <c r="I92" s="98"/>
      <c r="J92" s="98"/>
      <c r="K92" s="98"/>
      <c r="BF92" s="48"/>
      <c r="BG92" s="65">
        <v>2002</v>
      </c>
      <c r="BH92" s="41" t="s">
        <v>77</v>
      </c>
      <c r="BI92" s="53">
        <f t="shared" si="21"/>
        <v>61.2</v>
      </c>
      <c r="BJ92" s="53">
        <f t="shared" si="22"/>
        <v>5.9</v>
      </c>
      <c r="BK92" s="48"/>
      <c r="BL92" s="48"/>
      <c r="BM92" s="48"/>
      <c r="BN92" s="48"/>
      <c r="BO92" s="48"/>
      <c r="BP92" s="48"/>
      <c r="BQ92" s="48"/>
      <c r="BR92" s="48"/>
      <c r="BS92" s="48"/>
      <c r="BT92" s="65">
        <v>2002</v>
      </c>
      <c r="BU92" s="65" t="s">
        <v>77</v>
      </c>
      <c r="BV92" s="58">
        <f t="shared" si="23"/>
        <v>10.44</v>
      </c>
      <c r="BW92" s="48"/>
      <c r="BX92" s="48"/>
      <c r="BY92" s="41"/>
      <c r="BZ92" s="41"/>
      <c r="CA92" s="41"/>
      <c r="CB92" s="41"/>
      <c r="CC92" s="41"/>
      <c r="CD92" s="41"/>
      <c r="CE92" s="41"/>
      <c r="CF92" s="41"/>
      <c r="CG92" s="41"/>
      <c r="CH92" s="41"/>
      <c r="CI92" s="41"/>
      <c r="CJ92" s="41"/>
      <c r="CK92" s="41"/>
      <c r="CL92" s="41"/>
    </row>
    <row r="93" spans="1:90" x14ac:dyDescent="0.25">
      <c r="A93" s="98"/>
      <c r="B93" s="98"/>
      <c r="C93" s="98"/>
      <c r="D93" s="98"/>
      <c r="E93" s="98"/>
      <c r="F93" s="98"/>
      <c r="G93" s="98"/>
      <c r="H93" s="98"/>
      <c r="I93" s="98"/>
      <c r="J93" s="98"/>
      <c r="K93" s="98"/>
      <c r="BF93" s="48"/>
      <c r="BG93" s="65">
        <v>2003</v>
      </c>
      <c r="BH93" s="41" t="s">
        <v>78</v>
      </c>
      <c r="BI93" s="53">
        <f t="shared" si="21"/>
        <v>56.8</v>
      </c>
      <c r="BJ93" s="53">
        <f t="shared" si="22"/>
        <v>5.9</v>
      </c>
      <c r="BK93" s="48"/>
      <c r="BL93" s="48"/>
      <c r="BM93" s="48"/>
      <c r="BN93" s="48"/>
      <c r="BO93" s="48"/>
      <c r="BP93" s="48"/>
      <c r="BQ93" s="48"/>
      <c r="BR93" s="48"/>
      <c r="BS93" s="48"/>
      <c r="BT93" s="65">
        <v>2003</v>
      </c>
      <c r="BU93" s="41" t="s">
        <v>78</v>
      </c>
      <c r="BV93" s="58">
        <f t="shared" si="23"/>
        <v>9.56</v>
      </c>
      <c r="BW93" s="48"/>
      <c r="BX93" s="48"/>
      <c r="BY93" s="41"/>
      <c r="BZ93" s="41"/>
      <c r="CA93" s="41"/>
      <c r="CB93" s="41"/>
      <c r="CC93" s="41"/>
      <c r="CD93" s="41"/>
      <c r="CE93" s="41"/>
      <c r="CF93" s="41"/>
      <c r="CG93" s="41"/>
      <c r="CH93" s="41"/>
      <c r="CI93" s="41"/>
      <c r="CJ93" s="41"/>
      <c r="CK93" s="41"/>
      <c r="CL93" s="41"/>
    </row>
    <row r="94" spans="1:90" x14ac:dyDescent="0.25">
      <c r="A94" s="98"/>
      <c r="B94" s="98"/>
      <c r="C94" s="98"/>
      <c r="D94" s="98"/>
      <c r="E94" s="98"/>
      <c r="F94" s="98"/>
      <c r="G94" s="98"/>
      <c r="H94" s="98"/>
      <c r="I94" s="98"/>
      <c r="J94" s="98"/>
      <c r="K94" s="98"/>
      <c r="BF94" s="48"/>
      <c r="BG94" s="65">
        <v>2004</v>
      </c>
      <c r="BH94" s="41" t="s">
        <v>79</v>
      </c>
      <c r="BI94" s="53">
        <f t="shared" si="21"/>
        <v>55.7</v>
      </c>
      <c r="BJ94" s="53">
        <f t="shared" si="22"/>
        <v>6.1</v>
      </c>
      <c r="BK94" s="48"/>
      <c r="BL94" s="48"/>
      <c r="BM94" s="48"/>
      <c r="BN94" s="48"/>
      <c r="BO94" s="48"/>
      <c r="BP94" s="48"/>
      <c r="BQ94" s="48"/>
      <c r="BR94" s="48"/>
      <c r="BS94" s="48"/>
      <c r="BT94" s="65">
        <v>2004</v>
      </c>
      <c r="BU94" s="53" t="s">
        <v>79</v>
      </c>
      <c r="BV94" s="58">
        <f t="shared" si="23"/>
        <v>9.1999999999999993</v>
      </c>
      <c r="BW94" s="48"/>
      <c r="BX94" s="48"/>
      <c r="BY94" s="41"/>
      <c r="BZ94" s="41"/>
      <c r="CA94" s="41"/>
      <c r="CB94" s="41"/>
      <c r="CC94" s="41"/>
      <c r="CD94" s="41"/>
      <c r="CE94" s="41"/>
      <c r="CF94" s="41"/>
      <c r="CG94" s="41"/>
      <c r="CH94" s="41"/>
      <c r="CI94" s="41"/>
      <c r="CJ94" s="41"/>
      <c r="CK94" s="41"/>
      <c r="CL94" s="41"/>
    </row>
    <row r="95" spans="1:90" x14ac:dyDescent="0.25">
      <c r="BF95" s="48"/>
      <c r="BG95" s="65">
        <v>2005</v>
      </c>
      <c r="BH95" s="41" t="s">
        <v>80</v>
      </c>
      <c r="BI95" s="53">
        <f t="shared" si="21"/>
        <v>49.7</v>
      </c>
      <c r="BJ95" s="53">
        <f t="shared" si="22"/>
        <v>6.3</v>
      </c>
      <c r="BK95" s="48"/>
      <c r="BL95" s="48"/>
      <c r="BM95" s="48"/>
      <c r="BN95" s="48"/>
      <c r="BO95" s="48"/>
      <c r="BP95" s="48"/>
      <c r="BQ95" s="48"/>
      <c r="BR95" s="48"/>
      <c r="BS95" s="48"/>
      <c r="BT95" s="65">
        <v>2005</v>
      </c>
      <c r="BU95" s="41" t="s">
        <v>80</v>
      </c>
      <c r="BV95" s="58">
        <f t="shared" si="23"/>
        <v>7.95</v>
      </c>
      <c r="BW95" s="48"/>
      <c r="BX95" s="48"/>
      <c r="BY95" s="41"/>
      <c r="BZ95" s="41"/>
      <c r="CA95" s="41"/>
      <c r="CB95" s="41"/>
      <c r="CC95" s="41"/>
      <c r="CD95" s="41"/>
      <c r="CE95" s="41"/>
      <c r="CF95" s="41"/>
      <c r="CG95" s="41"/>
      <c r="CH95" s="41"/>
      <c r="CI95" s="41"/>
      <c r="CJ95" s="41"/>
      <c r="CK95" s="41"/>
      <c r="CL95" s="41"/>
    </row>
    <row r="96" spans="1:90" x14ac:dyDescent="0.25">
      <c r="BF96" s="48"/>
      <c r="BG96" s="65">
        <v>2006</v>
      </c>
      <c r="BH96" s="41" t="s">
        <v>81</v>
      </c>
      <c r="BI96" s="53">
        <f t="shared" si="21"/>
        <v>48.7</v>
      </c>
      <c r="BJ96" s="53">
        <f t="shared" si="22"/>
        <v>6.4</v>
      </c>
      <c r="BK96" s="48"/>
      <c r="BL96" s="48"/>
      <c r="BM96" s="48"/>
      <c r="BN96" s="48"/>
      <c r="BO96" s="48"/>
      <c r="BP96" s="48"/>
      <c r="BQ96" s="48"/>
      <c r="BR96" s="48"/>
      <c r="BS96" s="48"/>
      <c r="BT96" s="65">
        <v>2006</v>
      </c>
      <c r="BU96" s="41" t="s">
        <v>81</v>
      </c>
      <c r="BV96" s="58">
        <f t="shared" si="23"/>
        <v>7.58</v>
      </c>
      <c r="BW96" s="48"/>
      <c r="BX96" s="48"/>
      <c r="BY96" s="41"/>
      <c r="BZ96" s="41"/>
      <c r="CA96" s="41"/>
      <c r="CB96" s="41"/>
      <c r="CC96" s="41"/>
      <c r="CD96" s="41"/>
      <c r="CE96" s="41"/>
      <c r="CF96" s="41"/>
      <c r="CG96" s="41"/>
      <c r="CH96" s="41"/>
      <c r="CI96" s="41"/>
      <c r="CJ96" s="41"/>
      <c r="CK96" s="41"/>
      <c r="CL96" s="41"/>
    </row>
    <row r="97" spans="58:90" x14ac:dyDescent="0.25">
      <c r="BF97" s="48"/>
      <c r="BG97" s="65">
        <v>2007</v>
      </c>
      <c r="BH97" s="41" t="s">
        <v>82</v>
      </c>
      <c r="BI97" s="53">
        <f t="shared" si="21"/>
        <v>54.7</v>
      </c>
      <c r="BJ97" s="53">
        <f t="shared" si="22"/>
        <v>6.7</v>
      </c>
      <c r="BK97" s="48"/>
      <c r="BL97" s="48"/>
      <c r="BM97" s="48"/>
      <c r="BN97" s="48"/>
      <c r="BO97" s="48"/>
      <c r="BP97" s="48"/>
      <c r="BQ97" s="48"/>
      <c r="BR97" s="48"/>
      <c r="BS97" s="48"/>
      <c r="BT97" s="65">
        <v>2007</v>
      </c>
      <c r="BU97" s="41" t="s">
        <v>82</v>
      </c>
      <c r="BV97" s="58">
        <f t="shared" si="23"/>
        <v>8.23</v>
      </c>
      <c r="BW97" s="48"/>
      <c r="BX97" s="48"/>
      <c r="BY97" s="48"/>
      <c r="BZ97" s="48"/>
      <c r="CA97" s="48"/>
      <c r="CB97" s="48"/>
      <c r="CC97" s="48"/>
      <c r="CD97" s="41"/>
      <c r="CE97" s="41"/>
      <c r="CF97" s="41"/>
      <c r="CG97" s="41"/>
      <c r="CH97" s="41"/>
      <c r="CI97" s="41"/>
      <c r="CJ97" s="41"/>
      <c r="CK97" s="41"/>
      <c r="CL97" s="41"/>
    </row>
    <row r="98" spans="58:90" x14ac:dyDescent="0.25">
      <c r="BG98" s="65">
        <v>2008</v>
      </c>
      <c r="BH98" s="41" t="s">
        <v>83</v>
      </c>
      <c r="BI98" s="53">
        <f t="shared" si="21"/>
        <v>68.400000000000006</v>
      </c>
      <c r="BJ98" s="53">
        <f t="shared" si="22"/>
        <v>7.4</v>
      </c>
      <c r="BP98" s="41"/>
      <c r="BQ98" s="41"/>
      <c r="BR98" s="41"/>
      <c r="BS98" s="41"/>
      <c r="BT98" s="65">
        <v>2008</v>
      </c>
      <c r="BU98" s="41" t="s">
        <v>83</v>
      </c>
      <c r="BV98" s="58">
        <f t="shared" si="23"/>
        <v>9.3000000000000007</v>
      </c>
      <c r="BW98" s="41"/>
      <c r="BX98" s="41"/>
      <c r="BY98" s="48"/>
      <c r="BZ98" s="48"/>
      <c r="CA98" s="48"/>
      <c r="CB98" s="48"/>
      <c r="CC98" s="48"/>
      <c r="CD98" s="41"/>
      <c r="CE98" s="41"/>
      <c r="CF98" s="41"/>
      <c r="CG98" s="41"/>
      <c r="CH98" s="41"/>
      <c r="CI98" s="41"/>
      <c r="CJ98" s="41"/>
      <c r="CK98" s="41"/>
      <c r="CL98" s="41"/>
    </row>
    <row r="99" spans="58:90" x14ac:dyDescent="0.25">
      <c r="BG99" s="65">
        <v>2009</v>
      </c>
      <c r="BH99" s="41" t="s">
        <v>84</v>
      </c>
      <c r="BI99" s="53">
        <f t="shared" si="21"/>
        <v>69.8</v>
      </c>
      <c r="BJ99" s="53">
        <f t="shared" si="22"/>
        <v>7.7</v>
      </c>
      <c r="BP99" s="41"/>
      <c r="BQ99" s="41"/>
      <c r="BR99" s="41"/>
      <c r="BS99" s="41"/>
      <c r="BT99" s="65">
        <v>2009</v>
      </c>
      <c r="BU99" s="41" t="s">
        <v>84</v>
      </c>
      <c r="BV99" s="58">
        <f t="shared" si="23"/>
        <v>9.0399999999999991</v>
      </c>
      <c r="BW99" s="41"/>
      <c r="BX99" s="41"/>
      <c r="BY99" s="48"/>
      <c r="BZ99" s="48"/>
      <c r="CA99" s="48"/>
      <c r="CB99" s="48"/>
      <c r="CC99" s="48"/>
      <c r="CD99" s="41"/>
      <c r="CE99" s="41"/>
      <c r="CF99" s="41"/>
      <c r="CG99" s="41"/>
      <c r="CH99" s="41"/>
      <c r="CI99" s="41"/>
      <c r="CJ99" s="41"/>
      <c r="CK99" s="41"/>
      <c r="CL99" s="41"/>
    </row>
    <row r="100" spans="58:90" x14ac:dyDescent="0.25">
      <c r="BG100" s="65">
        <v>2010</v>
      </c>
      <c r="BH100" s="53" t="s">
        <v>85</v>
      </c>
      <c r="BI100" s="53">
        <f t="shared" si="21"/>
        <v>70.3</v>
      </c>
      <c r="BJ100" s="53">
        <f t="shared" si="22"/>
        <v>8.8000000000000007</v>
      </c>
      <c r="BP100" s="41"/>
      <c r="BQ100" s="41"/>
      <c r="BR100" s="41"/>
      <c r="BS100" s="41"/>
      <c r="BT100" s="65">
        <v>2010</v>
      </c>
      <c r="BU100" s="41" t="s">
        <v>85</v>
      </c>
      <c r="BV100" s="58">
        <f t="shared" si="23"/>
        <v>8</v>
      </c>
      <c r="BW100" s="41"/>
      <c r="BX100" s="41"/>
      <c r="BY100" s="48"/>
      <c r="BZ100" s="48"/>
      <c r="CA100" s="48"/>
      <c r="CB100" s="48"/>
      <c r="CC100" s="48"/>
      <c r="CD100" s="41"/>
      <c r="CE100" s="41"/>
      <c r="CF100" s="41"/>
      <c r="CG100" s="41"/>
      <c r="CH100" s="41"/>
      <c r="CI100" s="41"/>
      <c r="CJ100" s="41"/>
      <c r="CK100" s="41"/>
      <c r="CL100" s="41"/>
    </row>
    <row r="101" spans="58:90" x14ac:dyDescent="0.25">
      <c r="BG101" s="65">
        <v>2011</v>
      </c>
      <c r="BH101" s="41" t="s">
        <v>86</v>
      </c>
      <c r="BI101" s="53">
        <f t="shared" si="21"/>
        <v>64.3</v>
      </c>
      <c r="BJ101" s="53">
        <f t="shared" si="22"/>
        <v>9</v>
      </c>
      <c r="BP101" s="41"/>
      <c r="BQ101" s="41"/>
      <c r="BR101" s="41"/>
      <c r="BS101" s="41"/>
      <c r="BT101" s="65">
        <v>2011</v>
      </c>
      <c r="BU101" s="41" t="s">
        <v>86</v>
      </c>
      <c r="BV101" s="58">
        <f t="shared" si="23"/>
        <v>7.11</v>
      </c>
      <c r="BW101" s="41"/>
      <c r="BX101" s="41"/>
      <c r="BY101" s="48"/>
      <c r="BZ101" s="48"/>
      <c r="CA101" s="48"/>
      <c r="CB101" s="48"/>
      <c r="CC101" s="48"/>
      <c r="CD101" s="41"/>
      <c r="CE101" s="41"/>
      <c r="CF101" s="41"/>
      <c r="CG101" s="41"/>
      <c r="CH101" s="41"/>
      <c r="CI101" s="41"/>
      <c r="CJ101" s="41"/>
      <c r="CK101" s="41"/>
      <c r="CL101" s="41"/>
    </row>
    <row r="102" spans="58:90" x14ac:dyDescent="0.25">
      <c r="BG102" s="65">
        <v>2012</v>
      </c>
      <c r="BH102" s="65" t="s">
        <v>87</v>
      </c>
      <c r="BI102" s="53" t="str">
        <f t="shared" si="21"/>
        <v>N/A</v>
      </c>
      <c r="BJ102" s="53" t="str">
        <f t="shared" si="22"/>
        <v>N/A</v>
      </c>
      <c r="BP102" s="41"/>
      <c r="BQ102" s="41"/>
      <c r="BR102" s="41"/>
      <c r="BS102" s="41"/>
      <c r="BT102" s="65">
        <v>2012</v>
      </c>
      <c r="BU102" s="41" t="s">
        <v>87</v>
      </c>
      <c r="BV102" s="58" t="str">
        <f t="shared" si="23"/>
        <v>N/A</v>
      </c>
      <c r="BW102" s="41"/>
      <c r="BX102" s="41"/>
      <c r="BY102" s="48"/>
      <c r="BZ102" s="48"/>
      <c r="CA102" s="48"/>
      <c r="CB102" s="48"/>
      <c r="CC102" s="48"/>
      <c r="CD102" s="41"/>
      <c r="CE102" s="41"/>
      <c r="CF102" s="41"/>
      <c r="CG102" s="41"/>
      <c r="CH102" s="41"/>
      <c r="CI102" s="41"/>
      <c r="CJ102" s="41"/>
      <c r="CK102" s="41"/>
      <c r="CL102" s="41"/>
    </row>
    <row r="103" spans="58:90" x14ac:dyDescent="0.25">
      <c r="BG103" s="65">
        <v>2013</v>
      </c>
      <c r="BH103" s="41" t="s">
        <v>102</v>
      </c>
      <c r="BI103" s="53" t="str">
        <f t="shared" si="21"/>
        <v>N/A</v>
      </c>
      <c r="BJ103" s="53" t="str">
        <f t="shared" si="22"/>
        <v>N/A</v>
      </c>
      <c r="BP103" s="41"/>
      <c r="BQ103" s="41"/>
      <c r="BR103" s="41"/>
      <c r="BS103" s="41"/>
      <c r="BT103" s="65">
        <v>2013</v>
      </c>
      <c r="BU103" s="41" t="s">
        <v>102</v>
      </c>
      <c r="BV103" s="58" t="str">
        <f t="shared" si="23"/>
        <v>N/A</v>
      </c>
      <c r="BW103" s="41"/>
      <c r="BX103" s="41"/>
      <c r="BY103" s="48"/>
      <c r="BZ103" s="48"/>
      <c r="CA103" s="48"/>
      <c r="CB103" s="48"/>
      <c r="CC103" s="48"/>
      <c r="CD103" s="41"/>
      <c r="CE103" s="41"/>
      <c r="CF103" s="41"/>
      <c r="CG103" s="41"/>
      <c r="CH103" s="41"/>
      <c r="CI103" s="41"/>
      <c r="CJ103" s="41"/>
      <c r="CK103" s="41"/>
      <c r="CL103" s="41"/>
    </row>
    <row r="104" spans="58:90" x14ac:dyDescent="0.25">
      <c r="BG104" s="65">
        <v>2014</v>
      </c>
      <c r="BH104" s="53" t="s">
        <v>103</v>
      </c>
      <c r="BI104" s="53" t="str">
        <f t="shared" si="21"/>
        <v>N/A</v>
      </c>
      <c r="BJ104" s="53" t="str">
        <f t="shared" si="22"/>
        <v>N/A</v>
      </c>
      <c r="BP104" s="41"/>
      <c r="BQ104" s="41"/>
      <c r="BR104" s="41"/>
      <c r="BS104" s="41"/>
      <c r="BT104" s="65">
        <v>2014</v>
      </c>
      <c r="BU104" s="53" t="s">
        <v>103</v>
      </c>
      <c r="BV104" s="58" t="str">
        <f t="shared" si="23"/>
        <v>N/A</v>
      </c>
      <c r="BW104" s="41"/>
      <c r="BX104" s="41"/>
      <c r="BY104" s="48"/>
      <c r="BZ104" s="48"/>
      <c r="CA104" s="48"/>
      <c r="CB104" s="48"/>
      <c r="CC104" s="48"/>
      <c r="CD104" s="41"/>
      <c r="CE104" s="41"/>
      <c r="CF104" s="41"/>
      <c r="CG104" s="41"/>
      <c r="CH104" s="41"/>
      <c r="CI104" s="41"/>
      <c r="CJ104" s="41"/>
      <c r="CK104" s="41"/>
      <c r="CL104" s="41"/>
    </row>
    <row r="105" spans="58:90" x14ac:dyDescent="0.25">
      <c r="BP105" s="41"/>
      <c r="BQ105" s="41"/>
      <c r="BR105" s="41"/>
      <c r="BS105" s="41"/>
      <c r="BT105" s="41"/>
      <c r="BU105" s="41"/>
      <c r="BV105" s="41"/>
      <c r="BW105" s="41"/>
      <c r="BX105" s="41"/>
      <c r="BY105" s="41"/>
      <c r="BZ105" s="41"/>
      <c r="CA105" s="41"/>
      <c r="CB105" s="41"/>
      <c r="CC105" s="41"/>
      <c r="CD105" s="41"/>
      <c r="CE105" s="41"/>
      <c r="CF105" s="41"/>
      <c r="CG105" s="41"/>
      <c r="CH105" s="41"/>
      <c r="CI105" s="41"/>
      <c r="CJ105" s="41"/>
      <c r="CK105" s="41"/>
      <c r="CL105" s="41"/>
    </row>
    <row r="106" spans="58:90" x14ac:dyDescent="0.25">
      <c r="BP106" s="41"/>
      <c r="BQ106" s="41"/>
      <c r="BR106" s="41"/>
      <c r="BS106" s="41"/>
      <c r="BT106" s="41"/>
      <c r="BU106" s="41"/>
      <c r="BV106" s="41"/>
      <c r="BW106" s="41"/>
      <c r="BX106" s="41"/>
      <c r="BY106" s="41"/>
      <c r="BZ106" s="41"/>
      <c r="CA106" s="41"/>
      <c r="CB106" s="41"/>
      <c r="CC106" s="41"/>
      <c r="CD106" s="41"/>
      <c r="CE106" s="41"/>
      <c r="CF106" s="41"/>
      <c r="CG106" s="41"/>
      <c r="CH106" s="41"/>
      <c r="CI106" s="41"/>
      <c r="CJ106" s="41"/>
      <c r="CK106" s="41"/>
      <c r="CL106" s="41"/>
    </row>
    <row r="107" spans="58:90" x14ac:dyDescent="0.25">
      <c r="BP107" s="41"/>
      <c r="BQ107" s="41"/>
      <c r="BR107" s="41"/>
      <c r="BS107" s="41"/>
      <c r="BT107" s="41"/>
      <c r="BU107" s="41"/>
      <c r="BV107" s="41"/>
      <c r="BW107" s="41"/>
      <c r="BX107" s="41"/>
      <c r="BY107" s="41"/>
      <c r="BZ107" s="41"/>
      <c r="CA107" s="41"/>
      <c r="CB107" s="41"/>
      <c r="CC107" s="41"/>
      <c r="CD107" s="41"/>
      <c r="CE107" s="41"/>
      <c r="CF107" s="41"/>
      <c r="CG107" s="41"/>
      <c r="CH107" s="41"/>
      <c r="CI107" s="41"/>
      <c r="CJ107" s="41"/>
      <c r="CK107" s="41"/>
      <c r="CL107" s="41"/>
    </row>
    <row r="108" spans="58:90" x14ac:dyDescent="0.25">
      <c r="BP108" s="41"/>
      <c r="BQ108" s="41"/>
      <c r="BR108" s="41"/>
      <c r="BS108" s="41"/>
      <c r="BT108" s="41"/>
      <c r="BU108" s="41"/>
      <c r="BV108" s="41"/>
      <c r="BW108" s="41"/>
      <c r="BX108" s="41"/>
      <c r="BY108" s="41"/>
      <c r="BZ108" s="41"/>
      <c r="CA108" s="41"/>
      <c r="CB108" s="41"/>
      <c r="CC108" s="41"/>
      <c r="CD108" s="41"/>
      <c r="CE108" s="41"/>
      <c r="CF108" s="41"/>
      <c r="CG108" s="41"/>
      <c r="CH108" s="41"/>
      <c r="CI108" s="41"/>
      <c r="CJ108" s="41"/>
      <c r="CK108" s="41"/>
      <c r="CL108" s="41"/>
    </row>
    <row r="109" spans="58:90" x14ac:dyDescent="0.25">
      <c r="BP109" s="41"/>
      <c r="BQ109" s="41"/>
      <c r="BR109" s="41"/>
      <c r="BS109" s="41"/>
      <c r="BT109" s="41"/>
      <c r="BU109" s="41"/>
      <c r="BV109" s="41"/>
      <c r="BW109" s="41"/>
      <c r="BX109" s="41"/>
      <c r="BY109" s="41"/>
      <c r="BZ109" s="41"/>
      <c r="CA109" s="41"/>
      <c r="CB109" s="41"/>
      <c r="CC109" s="41"/>
      <c r="CD109" s="41"/>
      <c r="CE109" s="41"/>
      <c r="CF109" s="41"/>
      <c r="CG109" s="41"/>
      <c r="CH109" s="41"/>
      <c r="CI109" s="41"/>
      <c r="CJ109" s="41"/>
      <c r="CK109" s="41"/>
      <c r="CL109" s="41"/>
    </row>
    <row r="110" spans="58:90" x14ac:dyDescent="0.25">
      <c r="BP110" s="41"/>
      <c r="BQ110" s="41"/>
      <c r="BR110" s="41"/>
      <c r="BS110" s="41"/>
      <c r="BT110" s="41"/>
      <c r="BU110" s="41"/>
      <c r="BV110" s="41"/>
      <c r="BW110" s="41"/>
      <c r="BX110" s="41"/>
      <c r="BY110" s="41"/>
      <c r="BZ110" s="41"/>
      <c r="CA110" s="41"/>
      <c r="CB110" s="41"/>
      <c r="CC110" s="41"/>
      <c r="CD110" s="41"/>
      <c r="CE110" s="41"/>
      <c r="CF110" s="41"/>
      <c r="CG110" s="41"/>
      <c r="CH110" s="41"/>
      <c r="CI110" s="41"/>
      <c r="CJ110" s="41"/>
      <c r="CK110" s="41"/>
      <c r="CL110" s="41"/>
    </row>
    <row r="111" spans="58:90" x14ac:dyDescent="0.25">
      <c r="BP111" s="41"/>
      <c r="BQ111" s="41"/>
      <c r="BR111" s="41"/>
      <c r="BS111" s="41"/>
      <c r="BT111" s="41"/>
      <c r="BU111" s="41"/>
      <c r="BV111" s="41"/>
      <c r="BW111" s="41"/>
      <c r="BX111" s="41"/>
      <c r="BY111" s="41"/>
      <c r="BZ111" s="41"/>
      <c r="CA111" s="41"/>
      <c r="CB111" s="41"/>
      <c r="CC111" s="41"/>
      <c r="CD111" s="41"/>
      <c r="CE111" s="41"/>
      <c r="CF111" s="41"/>
      <c r="CG111" s="41"/>
      <c r="CH111" s="41"/>
      <c r="CI111" s="41"/>
      <c r="CJ111" s="41"/>
      <c r="CK111" s="41"/>
      <c r="CL111" s="41"/>
    </row>
  </sheetData>
  <sheetProtection selectLockedCells="1" autoFilter="0" selectUnlockedCells="1"/>
  <mergeCells count="3">
    <mergeCell ref="D43:F43"/>
    <mergeCell ref="G43:I43"/>
    <mergeCell ref="R43:T43"/>
  </mergeCells>
  <conditionalFormatting sqref="E40:F42 H40:I42 R40:T42 E45:F58 H45:I58 R45:T58 BV35:BV54 BV56:BV79">
    <cfRule type="expression" dxfId="17" priority="10">
      <formula>IF($BH$4=1, VALUE(FIXED($D$40:$F$85,1)),0)</formula>
    </cfRule>
  </conditionalFormatting>
  <conditionalFormatting sqref="BV81:BV104">
    <cfRule type="expression" dxfId="16" priority="9">
      <formula>IF($BH$4=1, VALUE(FIXED($D$40:$F$85,1)),0)</formula>
    </cfRule>
  </conditionalFormatting>
  <conditionalFormatting sqref="U40:U58">
    <cfRule type="expression" dxfId="15" priority="8">
      <formula>IF($BH$4=1, VALUE(FIXED($D$40:$F$85,1)),0)</formula>
    </cfRule>
  </conditionalFormatting>
  <conditionalFormatting sqref="E35:E37">
    <cfRule type="expression" dxfId="14" priority="7">
      <formula>IF($BH$4=1, VALUE(FIXED($D$40:$F$85,1)),0)</formula>
    </cfRule>
  </conditionalFormatting>
  <conditionalFormatting sqref="F35:F37">
    <cfRule type="expression" dxfId="13" priority="6">
      <formula>IF($BH$4=1, VALUE(FIXED($D$40:$F$85,1)),0)</formula>
    </cfRule>
  </conditionalFormatting>
  <conditionalFormatting sqref="H35:H37">
    <cfRule type="expression" dxfId="12" priority="5">
      <formula>IF($BH$4=1, VALUE(FIXED($D$40:$F$85,1)),0)</formula>
    </cfRule>
  </conditionalFormatting>
  <conditionalFormatting sqref="I35:I37">
    <cfRule type="expression" dxfId="11" priority="4">
      <formula>IF($BH$4=1, VALUE(FIXED($D$40:$F$85,1)),0)</formula>
    </cfRule>
  </conditionalFormatting>
  <conditionalFormatting sqref="R35:R37">
    <cfRule type="expression" dxfId="10" priority="3">
      <formula>IF($BH$4=1, VALUE(FIXED($D$40:$F$85,1)),0)</formula>
    </cfRule>
  </conditionalFormatting>
  <conditionalFormatting sqref="S35:S37">
    <cfRule type="expression" dxfId="9" priority="2">
      <formula>IF($BH$4=1, VALUE(FIXED($D$40:$F$85,1)),0)</formula>
    </cfRule>
  </conditionalFormatting>
  <conditionalFormatting sqref="T35:T37">
    <cfRule type="expression" dxfId="8" priority="1">
      <formula>IF($BH$4=1, VALUE(FIXED($D$40:$F$85,1)),0)</formula>
    </cfRule>
  </conditionalFormatting>
  <pageMargins left="0.7" right="0.7" top="0.75" bottom="0.75" header="0.3" footer="0.3"/>
  <pageSetup paperSize="9" scale="56" orientation="landscape" r:id="rId1"/>
  <rowBreaks count="1" manualBreakCount="1">
    <brk id="52" max="16383" man="1"/>
  </rowBreaks>
  <colBreaks count="1" manualBreakCount="1">
    <brk id="2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Drop Down 1">
              <controlPr defaultSize="0" autoLine="0" autoPict="0">
                <anchor moveWithCells="1">
                  <from>
                    <xdr:col>4</xdr:col>
                    <xdr:colOff>350520</xdr:colOff>
                    <xdr:row>3</xdr:row>
                    <xdr:rowOff>0</xdr:rowOff>
                  </from>
                  <to>
                    <xdr:col>13</xdr:col>
                    <xdr:colOff>175260</xdr:colOff>
                    <xdr:row>3</xdr:row>
                    <xdr:rowOff>144780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G108"/>
  <sheetViews>
    <sheetView tabSelected="1" zoomScaleNormal="100" workbookViewId="0">
      <pane ySplit="5" topLeftCell="A6" activePane="bottomLeft" state="frozen"/>
      <selection pane="bottomLeft" activeCell="N1" sqref="N1"/>
    </sheetView>
  </sheetViews>
  <sheetFormatPr defaultColWidth="9.109375" defaultRowHeight="13.2" x14ac:dyDescent="0.25"/>
  <cols>
    <col min="1" max="1" width="2.6640625" style="38" customWidth="1"/>
    <col min="2" max="2" width="7.33203125" style="38" customWidth="1"/>
    <col min="3" max="4" width="9.109375" style="38" customWidth="1"/>
    <col min="5" max="5" width="10.33203125" style="38" customWidth="1"/>
    <col min="6" max="6" width="8.33203125" style="38" customWidth="1"/>
    <col min="7" max="8" width="9.109375" style="38"/>
    <col min="9" max="10" width="9.109375" style="38" customWidth="1"/>
    <col min="11" max="15" width="9.109375" style="38"/>
    <col min="16" max="16" width="1.6640625" style="38" customWidth="1"/>
    <col min="17" max="18" width="9.109375" style="38"/>
    <col min="19" max="24" width="14.44140625" style="38" customWidth="1"/>
    <col min="25" max="30" width="9.109375" style="38"/>
    <col min="31" max="31" width="9.109375" style="40"/>
    <col min="32" max="56" width="9.109375" style="40" customWidth="1"/>
    <col min="57" max="57" width="9.109375" style="41" customWidth="1"/>
    <col min="58" max="67" width="9.109375" style="41"/>
    <col min="68" max="16384" width="9.109375" style="38"/>
  </cols>
  <sheetData>
    <row r="1" spans="2:85" ht="21" customHeight="1" x14ac:dyDescent="0.25">
      <c r="B1" s="36" t="s">
        <v>135</v>
      </c>
      <c r="C1" s="37"/>
      <c r="D1" s="37"/>
      <c r="AD1" s="39"/>
      <c r="BP1" s="41"/>
      <c r="BQ1" s="41"/>
      <c r="BR1" s="41"/>
      <c r="BS1" s="41"/>
      <c r="BT1" s="41"/>
      <c r="BU1" s="41"/>
      <c r="BV1" s="41"/>
      <c r="BW1" s="41"/>
      <c r="BX1" s="41"/>
      <c r="BY1" s="41"/>
      <c r="BZ1" s="41"/>
      <c r="CA1" s="41"/>
      <c r="CB1" s="41"/>
      <c r="CC1" s="41"/>
      <c r="CD1" s="41"/>
      <c r="CE1" s="41"/>
      <c r="CF1" s="41"/>
      <c r="CG1" s="41"/>
    </row>
    <row r="2" spans="2:85" ht="10.5" customHeight="1" x14ac:dyDescent="0.25">
      <c r="AD2" s="42"/>
      <c r="BP2" s="41"/>
      <c r="BQ2" s="41"/>
      <c r="BR2" s="41"/>
      <c r="BS2" s="41"/>
      <c r="BT2" s="41"/>
      <c r="BU2" s="41"/>
      <c r="BV2" s="41"/>
      <c r="BW2" s="41"/>
      <c r="BX2" s="41"/>
      <c r="BY2" s="41"/>
      <c r="BZ2" s="41"/>
      <c r="CA2" s="41"/>
      <c r="CB2" s="41"/>
      <c r="CC2" s="41"/>
      <c r="CD2" s="41"/>
      <c r="CE2" s="41"/>
      <c r="CF2" s="41"/>
      <c r="CG2" s="41"/>
    </row>
    <row r="3" spans="2:85" ht="8.25" customHeight="1" x14ac:dyDescent="0.25">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BP3" s="41"/>
      <c r="BQ3" s="41"/>
      <c r="BR3" s="41"/>
      <c r="BS3" s="41"/>
      <c r="BT3" s="41"/>
      <c r="BU3" s="41"/>
      <c r="BV3" s="41"/>
      <c r="BW3" s="41"/>
      <c r="BX3" s="41"/>
      <c r="BY3" s="41"/>
      <c r="BZ3" s="41"/>
      <c r="CA3" s="41"/>
      <c r="CB3" s="41"/>
      <c r="CC3" s="41"/>
      <c r="CD3" s="41"/>
      <c r="CE3" s="41"/>
      <c r="CF3" s="41"/>
      <c r="CG3" s="41"/>
    </row>
    <row r="4" spans="2:85" x14ac:dyDescent="0.25">
      <c r="B4" s="43"/>
      <c r="C4" s="44" t="s">
        <v>16</v>
      </c>
      <c r="D4" s="43"/>
      <c r="E4" s="43"/>
      <c r="F4" s="43"/>
      <c r="G4" s="43"/>
      <c r="H4" s="43"/>
      <c r="I4" s="43"/>
      <c r="J4" s="44"/>
      <c r="K4" s="43"/>
      <c r="L4" s="43"/>
      <c r="M4" s="43"/>
      <c r="N4" s="43"/>
      <c r="O4" s="43"/>
      <c r="P4" s="43"/>
      <c r="Q4" s="43"/>
      <c r="R4" s="43"/>
      <c r="S4" s="43"/>
      <c r="T4" s="43"/>
      <c r="U4" s="43"/>
      <c r="V4" s="43"/>
      <c r="W4" s="43"/>
      <c r="X4" s="43"/>
      <c r="Y4" s="43"/>
      <c r="Z4" s="43"/>
      <c r="AA4" s="43"/>
      <c r="AB4" s="43"/>
      <c r="AC4" s="43"/>
      <c r="BG4" s="41">
        <v>1</v>
      </c>
      <c r="BP4" s="41"/>
      <c r="BQ4" s="41"/>
      <c r="BR4" s="41"/>
      <c r="BS4" s="41"/>
      <c r="BT4" s="41"/>
      <c r="BU4" s="41"/>
      <c r="BV4" s="41"/>
      <c r="BW4" s="41"/>
      <c r="BX4" s="41"/>
      <c r="BY4" s="41"/>
      <c r="BZ4" s="41"/>
      <c r="CA4" s="41"/>
      <c r="CB4" s="41"/>
      <c r="CC4" s="41"/>
      <c r="CD4" s="41"/>
      <c r="CE4" s="41"/>
      <c r="CF4" s="41"/>
      <c r="CG4" s="41"/>
    </row>
    <row r="5" spans="2:85" ht="18" customHeight="1" x14ac:dyDescent="0.25">
      <c r="B5" s="43"/>
      <c r="C5" s="43"/>
      <c r="D5" s="43"/>
      <c r="E5" s="43"/>
      <c r="F5" s="43"/>
      <c r="G5" s="43"/>
      <c r="H5" s="43"/>
      <c r="I5" s="43"/>
      <c r="J5" s="43"/>
      <c r="K5" s="43"/>
      <c r="L5" s="43"/>
      <c r="M5" s="43"/>
      <c r="N5" s="43"/>
      <c r="O5" s="43"/>
      <c r="P5" s="43"/>
      <c r="Q5" s="43"/>
      <c r="R5" s="43"/>
      <c r="S5" s="43"/>
      <c r="T5" s="43"/>
      <c r="U5" s="43"/>
      <c r="V5" s="43"/>
      <c r="W5" s="43"/>
      <c r="X5" s="43"/>
      <c r="Y5" s="43"/>
      <c r="Z5" s="43"/>
      <c r="AA5" s="43"/>
      <c r="AB5" s="43"/>
      <c r="AC5" s="43"/>
      <c r="BP5" s="41"/>
      <c r="BQ5" s="41"/>
      <c r="BR5" s="41"/>
      <c r="BS5" s="41"/>
      <c r="BT5" s="41"/>
      <c r="BU5" s="41"/>
      <c r="BV5" s="41"/>
      <c r="BW5" s="41"/>
      <c r="BX5" s="41"/>
      <c r="BY5" s="41"/>
      <c r="BZ5" s="41"/>
      <c r="CA5" s="41"/>
      <c r="CB5" s="41"/>
      <c r="CC5" s="41"/>
      <c r="CD5" s="41"/>
      <c r="CE5" s="41"/>
      <c r="CF5" s="41"/>
      <c r="CG5" s="41"/>
    </row>
    <row r="6" spans="2:85" x14ac:dyDescent="0.25">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BP6" s="41"/>
      <c r="BQ6" s="41"/>
      <c r="BR6" s="41"/>
      <c r="BS6" s="41"/>
      <c r="BT6" s="41"/>
      <c r="BU6" s="41"/>
      <c r="BV6" s="41"/>
      <c r="BW6" s="41"/>
      <c r="BX6" s="41"/>
      <c r="BY6" s="41"/>
      <c r="BZ6" s="41"/>
      <c r="CA6" s="41"/>
      <c r="CB6" s="41"/>
      <c r="CC6" s="41"/>
      <c r="CD6" s="41"/>
      <c r="CE6" s="41"/>
      <c r="CF6" s="41"/>
      <c r="CG6" s="41"/>
    </row>
    <row r="7" spans="2:85" x14ac:dyDescent="0.25">
      <c r="B7" s="43"/>
      <c r="C7" s="43"/>
      <c r="D7" s="43"/>
      <c r="E7" s="43"/>
      <c r="F7" s="43"/>
      <c r="G7" s="43"/>
      <c r="H7" s="43"/>
      <c r="I7" s="43"/>
      <c r="J7" s="43"/>
      <c r="K7" s="43"/>
      <c r="L7" s="43"/>
      <c r="M7" s="43"/>
      <c r="N7" s="43"/>
      <c r="O7" s="43"/>
      <c r="P7" s="43"/>
      <c r="Q7" s="43"/>
      <c r="R7" s="43"/>
      <c r="S7" s="43"/>
      <c r="T7" s="43"/>
      <c r="U7" s="43"/>
      <c r="V7" s="43"/>
      <c r="W7" s="43"/>
      <c r="X7" s="43"/>
      <c r="Y7" s="43"/>
      <c r="Z7" s="43"/>
      <c r="AA7" s="43"/>
      <c r="AB7" s="43"/>
      <c r="AC7" s="43"/>
      <c r="BP7" s="41"/>
      <c r="BQ7" s="41"/>
      <c r="BR7" s="41"/>
      <c r="BS7" s="41"/>
      <c r="BT7" s="41"/>
      <c r="BU7" s="41"/>
      <c r="BV7" s="41"/>
      <c r="BW7" s="41"/>
      <c r="BX7" s="41"/>
      <c r="BY7" s="41"/>
      <c r="BZ7" s="41"/>
      <c r="CA7" s="41"/>
      <c r="CB7" s="41"/>
      <c r="CC7" s="41"/>
      <c r="CD7" s="41"/>
      <c r="CE7" s="41"/>
      <c r="CF7" s="41"/>
      <c r="CG7" s="41"/>
    </row>
    <row r="8" spans="2:85" ht="12" customHeight="1" x14ac:dyDescent="0.3">
      <c r="B8" s="43"/>
      <c r="C8" s="45"/>
      <c r="D8" s="43"/>
      <c r="E8" s="43"/>
      <c r="F8" s="43"/>
      <c r="G8" s="43"/>
      <c r="H8" s="43"/>
      <c r="I8" s="43"/>
      <c r="J8" s="43"/>
      <c r="K8" s="43"/>
      <c r="L8" s="43"/>
      <c r="M8" s="43"/>
      <c r="N8" s="43"/>
      <c r="O8" s="43"/>
      <c r="P8" s="43"/>
      <c r="Q8" s="45"/>
      <c r="R8" s="43"/>
      <c r="S8" s="43"/>
      <c r="T8" s="43"/>
      <c r="U8" s="43"/>
      <c r="V8" s="43"/>
      <c r="W8" s="43"/>
      <c r="X8" s="43"/>
      <c r="Y8" s="43"/>
      <c r="Z8" s="43"/>
      <c r="AA8" s="43"/>
      <c r="AB8" s="43"/>
      <c r="AC8" s="43"/>
      <c r="BP8" s="41"/>
      <c r="BQ8" s="41"/>
      <c r="BR8" s="41"/>
      <c r="BS8" s="41"/>
      <c r="BT8" s="41"/>
      <c r="BU8" s="41"/>
      <c r="BV8" s="41"/>
      <c r="BW8" s="41"/>
      <c r="BX8" s="41"/>
      <c r="BY8" s="41"/>
      <c r="BZ8" s="41"/>
      <c r="CA8" s="41"/>
      <c r="CB8" s="41"/>
      <c r="CC8" s="41"/>
      <c r="CD8" s="41"/>
      <c r="CE8" s="41"/>
      <c r="CF8" s="41"/>
      <c r="CG8" s="41"/>
    </row>
    <row r="9" spans="2:85" ht="9.75" customHeight="1" x14ac:dyDescent="0.25">
      <c r="B9" s="43"/>
      <c r="C9" s="43"/>
      <c r="D9" s="43"/>
      <c r="E9" s="43"/>
      <c r="F9" s="43"/>
      <c r="G9" s="43"/>
      <c r="H9" s="43"/>
      <c r="I9" s="43"/>
      <c r="J9" s="43"/>
      <c r="K9" s="43"/>
      <c r="L9" s="43"/>
      <c r="M9" s="43"/>
      <c r="N9" s="43"/>
      <c r="O9" s="43"/>
      <c r="P9" s="43"/>
      <c r="Q9" s="43"/>
      <c r="R9" s="43"/>
      <c r="S9" s="43"/>
      <c r="T9" s="43"/>
      <c r="U9" s="43"/>
      <c r="V9" s="43"/>
      <c r="W9" s="43"/>
      <c r="X9" s="43"/>
      <c r="Y9" s="43"/>
      <c r="Z9" s="43"/>
      <c r="AA9" s="43"/>
      <c r="AB9" s="43"/>
      <c r="AC9" s="43"/>
      <c r="BP9" s="41"/>
      <c r="BQ9" s="41"/>
      <c r="BR9" s="41"/>
      <c r="BS9" s="41"/>
      <c r="BT9" s="41"/>
      <c r="BU9" s="41"/>
      <c r="BV9" s="41"/>
      <c r="BW9" s="41"/>
      <c r="BX9" s="41"/>
      <c r="BY9" s="41"/>
      <c r="BZ9" s="41"/>
      <c r="CA9" s="41"/>
      <c r="CB9" s="41"/>
      <c r="CC9" s="41"/>
      <c r="CD9" s="41"/>
      <c r="CE9" s="41"/>
      <c r="CF9" s="41"/>
      <c r="CG9" s="41"/>
    </row>
    <row r="10" spans="2:85" x14ac:dyDescent="0.25">
      <c r="B10" s="43"/>
      <c r="C10" s="46"/>
      <c r="D10" s="43"/>
      <c r="E10" s="43"/>
      <c r="F10" s="43"/>
      <c r="G10" s="43"/>
      <c r="H10" s="43"/>
      <c r="I10" s="43"/>
      <c r="J10" s="43"/>
      <c r="K10" s="43"/>
      <c r="L10" s="43"/>
      <c r="M10" s="43"/>
      <c r="N10" s="43"/>
      <c r="O10" s="43"/>
      <c r="P10" s="43"/>
      <c r="Q10" s="43"/>
      <c r="R10" s="43"/>
      <c r="S10" s="43"/>
      <c r="T10" s="43"/>
      <c r="U10" s="43"/>
      <c r="V10" s="43"/>
      <c r="W10" s="43"/>
      <c r="X10" s="43"/>
      <c r="Y10" s="43"/>
      <c r="Z10" s="43"/>
      <c r="AA10" s="43"/>
      <c r="AB10" s="43"/>
      <c r="AC10" s="43"/>
      <c r="BG10" s="41" t="str">
        <f>VLOOKUP($BG$4, RefCauseofDeath, 3,FALSE)</f>
        <v>Renal failure with concurrent diabetes, 15+ years</v>
      </c>
      <c r="BP10" s="41"/>
      <c r="BQ10" s="41"/>
      <c r="BR10" s="41"/>
      <c r="BS10" s="41"/>
      <c r="BT10" s="41"/>
      <c r="BU10" s="41"/>
      <c r="BV10" s="41"/>
      <c r="BW10" s="41"/>
      <c r="BX10" s="41"/>
      <c r="BY10" s="41"/>
      <c r="BZ10" s="41"/>
      <c r="CA10" s="41"/>
      <c r="CB10" s="41"/>
      <c r="CC10" s="41"/>
      <c r="CD10" s="41"/>
      <c r="CE10" s="41"/>
      <c r="CF10" s="41"/>
      <c r="CG10" s="41"/>
    </row>
    <row r="11" spans="2:85" x14ac:dyDescent="0.25">
      <c r="B11" s="43"/>
      <c r="C11" s="43"/>
      <c r="D11" s="43"/>
      <c r="E11" s="43"/>
      <c r="F11" s="43"/>
      <c r="G11" s="43"/>
      <c r="H11" s="43"/>
      <c r="I11" s="43"/>
      <c r="J11" s="43"/>
      <c r="K11" s="43"/>
      <c r="L11" s="43"/>
      <c r="M11" s="43"/>
      <c r="N11" s="43"/>
      <c r="O11" s="43"/>
      <c r="P11" s="43"/>
      <c r="Q11" s="43"/>
      <c r="R11" s="43"/>
      <c r="S11" s="43"/>
      <c r="T11" s="43"/>
      <c r="U11" s="43"/>
      <c r="V11" s="43"/>
      <c r="W11" s="43"/>
      <c r="X11" s="43"/>
      <c r="Y11" s="43"/>
      <c r="Z11" s="43"/>
      <c r="AA11" s="43"/>
      <c r="AB11" s="43"/>
      <c r="AC11" s="43"/>
      <c r="BP11" s="41"/>
      <c r="BQ11" s="41"/>
      <c r="BR11" s="41"/>
      <c r="BS11" s="41"/>
      <c r="BT11" s="41"/>
      <c r="BU11" s="41"/>
      <c r="BV11" s="41"/>
      <c r="BW11" s="41"/>
      <c r="BX11" s="41"/>
      <c r="BY11" s="41"/>
      <c r="BZ11" s="41"/>
      <c r="CA11" s="41"/>
      <c r="CB11" s="41"/>
      <c r="CC11" s="41"/>
      <c r="CD11" s="41"/>
      <c r="CE11" s="41"/>
      <c r="CF11" s="41"/>
      <c r="CG11" s="41"/>
    </row>
    <row r="12" spans="2:85" x14ac:dyDescent="0.25">
      <c r="B12" s="43"/>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BG12" s="41" t="s">
        <v>70</v>
      </c>
      <c r="BH12" s="41" t="s">
        <v>67</v>
      </c>
      <c r="BI12" s="41" t="s">
        <v>69</v>
      </c>
      <c r="BP12" s="41"/>
      <c r="BQ12" s="41"/>
      <c r="BR12" s="41"/>
      <c r="BS12" s="41"/>
      <c r="BT12" s="41"/>
      <c r="BU12" s="41"/>
      <c r="BV12" s="41"/>
      <c r="BW12" s="41"/>
      <c r="BX12" s="41"/>
      <c r="BY12" s="41"/>
      <c r="BZ12" s="41"/>
      <c r="CA12" s="41"/>
      <c r="CB12" s="41"/>
      <c r="CC12" s="41"/>
      <c r="CD12" s="41"/>
      <c r="CE12" s="41"/>
      <c r="CF12" s="41"/>
      <c r="CG12" s="41"/>
    </row>
    <row r="13" spans="2:85" x14ac:dyDescent="0.25">
      <c r="B13" s="43"/>
      <c r="C13" s="43"/>
      <c r="D13" s="43"/>
      <c r="E13" s="43"/>
      <c r="F13" s="43"/>
      <c r="G13" s="43"/>
      <c r="H13" s="43"/>
      <c r="I13" s="43"/>
      <c r="J13" s="43"/>
      <c r="K13" s="43"/>
      <c r="L13" s="43"/>
      <c r="M13" s="43"/>
      <c r="N13" s="43"/>
      <c r="O13" s="43"/>
      <c r="P13" s="43"/>
      <c r="Q13" s="43"/>
      <c r="R13" s="43"/>
      <c r="S13" s="43"/>
      <c r="T13" s="43"/>
      <c r="U13" s="43"/>
      <c r="V13" s="43"/>
      <c r="W13" s="43"/>
      <c r="X13" s="43"/>
      <c r="Y13" s="43"/>
      <c r="Z13" s="43"/>
      <c r="AA13" s="43"/>
      <c r="AB13" s="43"/>
      <c r="AC13" s="43"/>
      <c r="BG13" s="41" t="s">
        <v>133</v>
      </c>
      <c r="BP13" s="41"/>
      <c r="BQ13" s="41"/>
      <c r="BR13" s="41"/>
      <c r="BS13" s="41"/>
      <c r="BT13" s="41"/>
      <c r="BU13" s="41"/>
      <c r="BV13" s="41"/>
      <c r="BW13" s="41"/>
      <c r="BX13" s="41"/>
      <c r="BY13" s="41"/>
      <c r="BZ13" s="41"/>
      <c r="CA13" s="41"/>
      <c r="CB13" s="41"/>
      <c r="CC13" s="41"/>
      <c r="CD13" s="41"/>
      <c r="CE13" s="41"/>
      <c r="CF13" s="41"/>
      <c r="CG13" s="41"/>
    </row>
    <row r="14" spans="2:85" x14ac:dyDescent="0.25">
      <c r="B14" s="43"/>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BG14" s="41" t="str">
        <f>"Age-standardised rate ("&amp;BG13&amp;" per 100,000)"</f>
        <v>Age-standardised rate (events per 100,000)</v>
      </c>
      <c r="BP14" s="41"/>
      <c r="BQ14" s="41"/>
      <c r="BR14" s="41"/>
      <c r="BS14" s="41"/>
      <c r="BT14" s="41"/>
      <c r="BU14" s="41"/>
      <c r="BV14" s="41"/>
      <c r="BW14" s="41"/>
      <c r="BX14" s="41"/>
      <c r="BY14" s="41"/>
      <c r="BZ14" s="41"/>
      <c r="CA14" s="41"/>
      <c r="CB14" s="41"/>
      <c r="CC14" s="41"/>
      <c r="CD14" s="41"/>
      <c r="CE14" s="41"/>
      <c r="CF14" s="41"/>
      <c r="CG14" s="41"/>
    </row>
    <row r="15" spans="2:85" x14ac:dyDescent="0.25">
      <c r="B15" s="43"/>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BG15" s="41" t="s">
        <v>35</v>
      </c>
      <c r="BP15" s="41"/>
      <c r="BQ15" s="41"/>
      <c r="BR15" s="41"/>
      <c r="BS15" s="41"/>
      <c r="BT15" s="41"/>
      <c r="BU15" s="41"/>
      <c r="BV15" s="41"/>
      <c r="BW15" s="41"/>
      <c r="BX15" s="41"/>
      <c r="BY15" s="41"/>
      <c r="BZ15" s="41"/>
      <c r="CA15" s="41"/>
      <c r="CB15" s="41"/>
      <c r="CC15" s="41"/>
      <c r="CD15" s="41"/>
      <c r="CE15" s="41"/>
      <c r="CF15" s="41"/>
      <c r="CG15" s="41"/>
    </row>
    <row r="16" spans="2:85" x14ac:dyDescent="0.25">
      <c r="B16" s="43"/>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BG16" s="47" t="s">
        <v>134</v>
      </c>
      <c r="BP16" s="41"/>
      <c r="BQ16" s="41"/>
      <c r="BR16" s="41"/>
      <c r="BS16" s="41"/>
      <c r="BT16" s="41"/>
      <c r="BU16" s="41"/>
      <c r="BV16" s="41"/>
      <c r="BW16" s="41"/>
      <c r="BX16" s="41"/>
      <c r="BY16" s="41"/>
      <c r="BZ16" s="41"/>
      <c r="CA16" s="41"/>
      <c r="CB16" s="41"/>
      <c r="CC16" s="41"/>
      <c r="CD16" s="41"/>
      <c r="CE16" s="41"/>
      <c r="CF16" s="41"/>
      <c r="CG16" s="41"/>
    </row>
    <row r="17" spans="2:85" x14ac:dyDescent="0.25">
      <c r="B17" s="43"/>
      <c r="C17" s="43"/>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BG17" s="48" t="str">
        <f>"Source: "&amp;BG16</f>
        <v>Source: National Minimum Data Set (NMDS), Ministry of Health.</v>
      </c>
      <c r="BP17" s="41"/>
      <c r="BQ17" s="41"/>
      <c r="BR17" s="41"/>
      <c r="BS17" s="41"/>
      <c r="BT17" s="41"/>
      <c r="BU17" s="41"/>
      <c r="BV17" s="41"/>
      <c r="BW17" s="41"/>
      <c r="BX17" s="41"/>
      <c r="BY17" s="41"/>
      <c r="BZ17" s="41"/>
      <c r="CA17" s="41"/>
      <c r="CB17" s="41"/>
      <c r="CC17" s="41"/>
      <c r="CD17" s="41"/>
      <c r="CE17" s="41"/>
      <c r="CF17" s="41"/>
      <c r="CG17" s="41"/>
    </row>
    <row r="18" spans="2:85" x14ac:dyDescent="0.25">
      <c r="B18" s="43"/>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BP18" s="41"/>
      <c r="BQ18" s="41"/>
      <c r="BR18" s="41"/>
      <c r="BS18" s="41"/>
      <c r="BT18" s="41"/>
      <c r="BU18" s="41"/>
      <c r="BV18" s="41"/>
      <c r="BW18" s="41"/>
      <c r="BX18" s="41"/>
      <c r="BY18" s="41"/>
      <c r="BZ18" s="41"/>
      <c r="CA18" s="41"/>
      <c r="CB18" s="41"/>
      <c r="CC18" s="41"/>
      <c r="CD18" s="41"/>
      <c r="CE18" s="41"/>
      <c r="CF18" s="41"/>
      <c r="CG18" s="41"/>
    </row>
    <row r="19" spans="2:85" x14ac:dyDescent="0.25">
      <c r="B19" s="43"/>
      <c r="C19" s="43"/>
      <c r="D19" s="43"/>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BP19" s="41"/>
      <c r="BQ19" s="41"/>
      <c r="BR19" s="41"/>
      <c r="BS19" s="41"/>
      <c r="BT19" s="41"/>
      <c r="BU19" s="41"/>
      <c r="BV19" s="41"/>
      <c r="BW19" s="41"/>
      <c r="BX19" s="41"/>
      <c r="BY19" s="41"/>
      <c r="BZ19" s="41"/>
      <c r="CA19" s="41"/>
      <c r="CB19" s="41"/>
      <c r="CC19" s="41"/>
      <c r="CD19" s="41"/>
      <c r="CE19" s="41"/>
      <c r="CF19" s="41"/>
      <c r="CG19" s="41"/>
    </row>
    <row r="20" spans="2:85" x14ac:dyDescent="0.25">
      <c r="B20" s="43"/>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BP20" s="41"/>
      <c r="BQ20" s="41"/>
      <c r="BR20" s="41"/>
      <c r="BS20" s="41"/>
      <c r="BT20" s="41"/>
      <c r="BU20" s="41"/>
      <c r="BV20" s="41"/>
      <c r="BW20" s="41"/>
      <c r="BX20" s="41"/>
      <c r="BY20" s="41"/>
      <c r="BZ20" s="41"/>
      <c r="CA20" s="41"/>
      <c r="CB20" s="41"/>
      <c r="CC20" s="41"/>
      <c r="CD20" s="41"/>
      <c r="CE20" s="41"/>
      <c r="CF20" s="41"/>
      <c r="CG20" s="41"/>
    </row>
    <row r="21" spans="2:85" x14ac:dyDescent="0.25">
      <c r="B21" s="43"/>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BP21" s="41"/>
      <c r="BQ21" s="41"/>
      <c r="BR21" s="41"/>
      <c r="BS21" s="41"/>
      <c r="BT21" s="41"/>
      <c r="BU21" s="41"/>
      <c r="BV21" s="41"/>
      <c r="BW21" s="41"/>
      <c r="BX21" s="41"/>
      <c r="BY21" s="41"/>
      <c r="BZ21" s="41"/>
      <c r="CA21" s="41"/>
      <c r="CB21" s="41"/>
      <c r="CC21" s="41"/>
      <c r="CD21" s="41"/>
      <c r="CE21" s="41"/>
      <c r="CF21" s="41"/>
      <c r="CG21" s="41"/>
    </row>
    <row r="22" spans="2:85" x14ac:dyDescent="0.25">
      <c r="B22" s="43"/>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BP22" s="41"/>
      <c r="BQ22" s="41"/>
      <c r="BR22" s="41"/>
      <c r="BS22" s="41"/>
      <c r="BT22" s="41"/>
      <c r="BU22" s="41"/>
      <c r="BV22" s="41"/>
      <c r="BW22" s="41"/>
      <c r="BX22" s="41"/>
      <c r="BY22" s="41"/>
      <c r="BZ22" s="41"/>
      <c r="CA22" s="41"/>
      <c r="CB22" s="41"/>
      <c r="CC22" s="41"/>
      <c r="CD22" s="41"/>
      <c r="CE22" s="41"/>
      <c r="CF22" s="41"/>
      <c r="CG22" s="41"/>
    </row>
    <row r="23" spans="2:85" x14ac:dyDescent="0.25">
      <c r="B23" s="43"/>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BP23" s="41"/>
      <c r="BQ23" s="41"/>
      <c r="BR23" s="41"/>
      <c r="BS23" s="41"/>
      <c r="BT23" s="41"/>
      <c r="BU23" s="41"/>
      <c r="BV23" s="41"/>
      <c r="BW23" s="41"/>
      <c r="BX23" s="41"/>
      <c r="BY23" s="41"/>
      <c r="BZ23" s="41"/>
      <c r="CA23" s="41"/>
      <c r="CB23" s="41"/>
      <c r="CC23" s="41"/>
      <c r="CD23" s="41"/>
      <c r="CE23" s="41"/>
      <c r="CF23" s="41"/>
      <c r="CG23" s="41"/>
    </row>
    <row r="24" spans="2:85" ht="4.5" customHeight="1" x14ac:dyDescent="0.25">
      <c r="B24" s="43"/>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BP24" s="41"/>
      <c r="BQ24" s="41"/>
      <c r="BR24" s="41"/>
      <c r="BS24" s="41"/>
      <c r="BT24" s="41"/>
      <c r="BU24" s="41"/>
      <c r="BV24" s="41"/>
      <c r="BW24" s="41"/>
      <c r="BX24" s="41"/>
      <c r="BY24" s="41"/>
      <c r="BZ24" s="41"/>
      <c r="CA24" s="41"/>
      <c r="CB24" s="41"/>
      <c r="CC24" s="41"/>
      <c r="CD24" s="41"/>
      <c r="CE24" s="41"/>
      <c r="CF24" s="41"/>
      <c r="CG24" s="41"/>
    </row>
    <row r="25" spans="2:85" x14ac:dyDescent="0.25">
      <c r="B25" s="43"/>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BP25" s="41"/>
      <c r="BQ25" s="41"/>
      <c r="BR25" s="41"/>
      <c r="BS25" s="41"/>
      <c r="BT25" s="41"/>
      <c r="BU25" s="41"/>
      <c r="BV25" s="41"/>
      <c r="BW25" s="41"/>
      <c r="BX25" s="41"/>
      <c r="BY25" s="41"/>
      <c r="BZ25" s="41"/>
      <c r="CA25" s="41"/>
      <c r="CB25" s="41"/>
      <c r="CC25" s="41"/>
      <c r="CD25" s="41"/>
      <c r="CE25" s="41"/>
      <c r="CF25" s="41"/>
      <c r="CG25" s="41"/>
    </row>
    <row r="26" spans="2:85" x14ac:dyDescent="0.25">
      <c r="B26" s="43"/>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BP26" s="41"/>
      <c r="BQ26" s="41"/>
      <c r="BR26" s="41"/>
      <c r="BS26" s="41"/>
      <c r="BT26" s="41"/>
      <c r="BU26" s="41"/>
      <c r="BV26" s="41"/>
      <c r="BW26" s="41"/>
      <c r="BX26" s="41"/>
      <c r="BY26" s="41"/>
      <c r="BZ26" s="41"/>
      <c r="CA26" s="41"/>
      <c r="CB26" s="41"/>
      <c r="CC26" s="41"/>
      <c r="CD26" s="41"/>
      <c r="CE26" s="41"/>
      <c r="CF26" s="41"/>
      <c r="CG26" s="41"/>
    </row>
    <row r="27" spans="2:85" ht="9" customHeight="1" x14ac:dyDescent="0.25">
      <c r="B27" s="43"/>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BP27" s="41"/>
      <c r="BQ27" s="41"/>
      <c r="BR27" s="41"/>
      <c r="BS27" s="41"/>
      <c r="BT27" s="41"/>
      <c r="BU27" s="41"/>
      <c r="BV27" s="41"/>
      <c r="BW27" s="41"/>
      <c r="BX27" s="41"/>
      <c r="BY27" s="41"/>
      <c r="BZ27" s="41"/>
      <c r="CA27" s="41"/>
      <c r="CB27" s="41"/>
      <c r="CC27" s="41"/>
      <c r="CD27" s="41"/>
      <c r="CE27" s="41"/>
      <c r="CF27" s="41"/>
      <c r="CG27" s="41"/>
    </row>
    <row r="28" spans="2:85" ht="3.75" customHeight="1" x14ac:dyDescent="0.25">
      <c r="B28" s="43"/>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BP28" s="41"/>
      <c r="BQ28" s="41"/>
      <c r="BR28" s="41"/>
      <c r="BS28" s="41"/>
      <c r="BT28" s="41"/>
      <c r="BU28" s="41"/>
      <c r="BV28" s="41"/>
      <c r="BW28" s="41"/>
      <c r="BX28" s="41"/>
      <c r="BY28" s="41"/>
      <c r="BZ28" s="41"/>
      <c r="CA28" s="41"/>
      <c r="CB28" s="41"/>
      <c r="CC28" s="41"/>
      <c r="CD28" s="41"/>
      <c r="CE28" s="41"/>
      <c r="CF28" s="41"/>
      <c r="CG28" s="41"/>
    </row>
    <row r="29" spans="2:85" x14ac:dyDescent="0.25">
      <c r="B29" s="49"/>
      <c r="C29" s="49"/>
      <c r="D29" s="49"/>
      <c r="E29" s="49"/>
      <c r="F29" s="49"/>
      <c r="G29" s="49"/>
      <c r="H29" s="49"/>
      <c r="I29" s="43"/>
      <c r="J29" s="43"/>
      <c r="K29" s="43"/>
      <c r="L29" s="43"/>
      <c r="M29" s="43"/>
      <c r="N29" s="43"/>
      <c r="O29" s="43"/>
      <c r="P29" s="43"/>
      <c r="Q29" s="43"/>
      <c r="R29" s="43"/>
      <c r="S29" s="43"/>
      <c r="T29" s="43"/>
      <c r="U29" s="43"/>
      <c r="V29" s="43"/>
      <c r="W29" s="43"/>
      <c r="X29" s="43"/>
      <c r="Y29" s="43"/>
      <c r="Z29" s="43"/>
      <c r="AA29" s="43"/>
      <c r="AB29" s="43"/>
      <c r="AC29" s="43"/>
      <c r="BG29" s="41" t="str">
        <f>VLOOKUP(BG4, RefCauseofDeath, 3, FALSE)</f>
        <v>Renal failure with concurrent diabetes, 15+ years</v>
      </c>
      <c r="BP29" s="41"/>
      <c r="BQ29" s="41"/>
      <c r="BR29" s="41"/>
      <c r="BS29" s="41"/>
      <c r="BT29" s="41"/>
      <c r="BU29" s="41"/>
      <c r="BV29" s="41"/>
      <c r="BW29" s="41"/>
      <c r="BX29" s="41"/>
      <c r="BY29" s="41"/>
      <c r="BZ29" s="41"/>
      <c r="CA29" s="41"/>
      <c r="CB29" s="41"/>
      <c r="CC29" s="41"/>
      <c r="CD29" s="41"/>
      <c r="CE29" s="41"/>
      <c r="CF29" s="41"/>
      <c r="CG29" s="41"/>
    </row>
    <row r="30" spans="2:85" ht="11.25" customHeight="1" x14ac:dyDescent="0.25">
      <c r="B30" s="49"/>
      <c r="C30" s="49"/>
      <c r="D30" s="49"/>
      <c r="E30" s="49"/>
      <c r="F30" s="49"/>
      <c r="G30" s="49"/>
      <c r="H30" s="49"/>
      <c r="I30" s="43"/>
      <c r="J30" s="43"/>
      <c r="K30" s="43"/>
      <c r="L30" s="43"/>
      <c r="M30" s="43"/>
      <c r="N30" s="43"/>
      <c r="O30" s="43"/>
      <c r="P30" s="43"/>
      <c r="Q30" s="43"/>
      <c r="R30" s="43"/>
      <c r="S30" s="43"/>
      <c r="T30" s="43"/>
      <c r="U30" s="43"/>
      <c r="V30" s="43"/>
      <c r="W30" s="43"/>
      <c r="X30" s="43"/>
      <c r="Y30" s="43"/>
      <c r="Z30" s="43"/>
      <c r="AA30" s="43"/>
      <c r="AB30" s="43"/>
      <c r="AC30" s="43"/>
      <c r="BP30" s="41"/>
      <c r="BQ30" s="41"/>
      <c r="BR30" s="41"/>
      <c r="BS30" s="41"/>
      <c r="BT30" s="41"/>
      <c r="BU30" s="41"/>
      <c r="BV30" s="41"/>
      <c r="BW30" s="41"/>
      <c r="BX30" s="41"/>
      <c r="BY30" s="41"/>
      <c r="BZ30" s="41"/>
      <c r="CA30" s="41"/>
      <c r="CB30" s="41"/>
      <c r="CC30" s="41"/>
      <c r="CD30" s="41"/>
      <c r="CE30" s="41"/>
      <c r="CF30" s="41"/>
      <c r="CG30" s="41"/>
    </row>
    <row r="31" spans="2:85" s="50" customFormat="1" x14ac:dyDescent="0.25">
      <c r="B31" s="49"/>
      <c r="C31" s="49"/>
      <c r="D31" s="49"/>
      <c r="E31" s="49"/>
      <c r="F31" s="49"/>
      <c r="G31" s="49"/>
      <c r="H31" s="49"/>
      <c r="I31" s="44"/>
      <c r="J31" s="44"/>
      <c r="K31" s="44"/>
      <c r="L31" s="44"/>
      <c r="M31" s="44"/>
      <c r="N31" s="44"/>
      <c r="O31" s="44"/>
      <c r="P31" s="44"/>
      <c r="Q31" s="44"/>
      <c r="R31" s="44"/>
      <c r="S31" s="44"/>
      <c r="T31" s="44"/>
      <c r="U31" s="44"/>
      <c r="V31" s="44"/>
      <c r="W31" s="44"/>
      <c r="X31" s="44"/>
      <c r="Y31" s="44"/>
      <c r="Z31" s="44"/>
      <c r="AA31" s="44"/>
      <c r="AB31" s="44"/>
      <c r="AC31" s="44"/>
      <c r="AE31" s="51"/>
      <c r="AF31" s="51"/>
      <c r="AG31" s="51"/>
      <c r="AH31" s="51"/>
      <c r="AI31" s="51"/>
      <c r="AJ31" s="51"/>
      <c r="AK31" s="51"/>
      <c r="AL31" s="51"/>
      <c r="AM31" s="51"/>
      <c r="AN31" s="51"/>
      <c r="AO31" s="51"/>
      <c r="AP31" s="51"/>
      <c r="AQ31" s="51"/>
      <c r="AR31" s="51"/>
      <c r="AS31" s="51"/>
      <c r="AT31" s="51"/>
      <c r="AU31" s="51"/>
      <c r="AV31" s="51"/>
      <c r="AW31" s="51"/>
      <c r="AX31" s="51"/>
      <c r="AY31" s="51"/>
      <c r="AZ31" s="51"/>
      <c r="BA31" s="51"/>
      <c r="BB31" s="51"/>
      <c r="BC31" s="51"/>
      <c r="BD31" s="51"/>
      <c r="BE31" s="52"/>
      <c r="BF31" s="52"/>
      <c r="BG31" s="52" t="s">
        <v>39</v>
      </c>
      <c r="BH31" s="52"/>
      <c r="BI31" s="52"/>
      <c r="BJ31" s="52"/>
      <c r="BK31" s="52"/>
      <c r="BL31" s="52"/>
      <c r="BM31" s="52"/>
      <c r="BN31" s="52"/>
      <c r="BO31" s="52"/>
      <c r="BP31" s="52"/>
      <c r="BQ31" s="52"/>
      <c r="BR31" s="52"/>
      <c r="BS31" s="52"/>
      <c r="BT31" s="52" t="s">
        <v>40</v>
      </c>
      <c r="BU31" s="52"/>
      <c r="BV31" s="52"/>
      <c r="BW31" s="52"/>
      <c r="BX31" s="52"/>
      <c r="BY31" s="52"/>
      <c r="BZ31" s="52"/>
      <c r="CA31" s="52"/>
      <c r="CB31" s="52"/>
      <c r="CC31" s="52"/>
      <c r="CD31" s="52"/>
      <c r="CE31" s="52"/>
      <c r="CF31" s="52"/>
      <c r="CG31" s="52"/>
    </row>
    <row r="32" spans="2:85" ht="7.5" customHeight="1" x14ac:dyDescent="0.25">
      <c r="B32" s="49"/>
      <c r="C32" s="49"/>
      <c r="D32" s="49"/>
      <c r="E32" s="49"/>
      <c r="F32" s="49"/>
      <c r="G32" s="49"/>
      <c r="H32" s="49"/>
      <c r="I32" s="43"/>
      <c r="J32" s="43"/>
      <c r="K32" s="43"/>
      <c r="L32" s="43"/>
      <c r="M32" s="43"/>
      <c r="N32" s="43"/>
      <c r="O32" s="43"/>
      <c r="P32" s="43"/>
      <c r="Q32" s="43"/>
      <c r="R32" s="43"/>
      <c r="S32" s="43"/>
      <c r="T32" s="43"/>
      <c r="U32" s="43"/>
      <c r="V32" s="43"/>
      <c r="W32" s="43"/>
      <c r="X32" s="43"/>
      <c r="Y32" s="43"/>
      <c r="Z32" s="43"/>
      <c r="AA32" s="43"/>
      <c r="AB32" s="43"/>
      <c r="AC32" s="43"/>
      <c r="BI32" s="53" t="s">
        <v>11</v>
      </c>
      <c r="BJ32" s="53" t="s">
        <v>117</v>
      </c>
      <c r="BP32" s="41"/>
      <c r="BQ32" s="41"/>
      <c r="BR32" s="41"/>
      <c r="BS32" s="41"/>
      <c r="BT32" s="41"/>
      <c r="BU32" s="41"/>
      <c r="BV32" s="41"/>
      <c r="BW32" s="41"/>
      <c r="BX32" s="41"/>
      <c r="BY32" s="41"/>
      <c r="BZ32" s="41"/>
      <c r="CA32" s="41"/>
      <c r="CB32" s="41"/>
      <c r="CC32" s="41"/>
      <c r="CD32" s="41"/>
      <c r="CE32" s="41"/>
      <c r="CF32" s="41"/>
      <c r="CG32" s="41"/>
    </row>
    <row r="33" spans="2:85" s="55" customFormat="1" x14ac:dyDescent="0.25">
      <c r="B33" s="49"/>
      <c r="C33" s="54"/>
      <c r="D33" s="54"/>
      <c r="E33" s="54"/>
      <c r="F33" s="54"/>
      <c r="G33" s="54"/>
      <c r="H33" s="54"/>
      <c r="I33" s="49"/>
      <c r="J33" s="49"/>
      <c r="K33" s="49"/>
      <c r="L33" s="49"/>
      <c r="M33" s="49"/>
      <c r="N33" s="49"/>
      <c r="O33" s="49"/>
      <c r="P33" s="49"/>
      <c r="Q33" s="49"/>
      <c r="R33" s="54"/>
      <c r="S33" s="49"/>
      <c r="T33" s="49"/>
      <c r="U33" s="49"/>
      <c r="V33" s="49"/>
      <c r="W33" s="49"/>
      <c r="X33" s="49"/>
      <c r="Y33" s="49"/>
      <c r="Z33" s="49"/>
      <c r="AA33" s="49"/>
      <c r="AB33" s="49"/>
      <c r="AC33" s="49"/>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c r="BE33" s="53"/>
      <c r="BF33" s="41" t="s">
        <v>5</v>
      </c>
      <c r="BG33" s="53">
        <v>1991</v>
      </c>
      <c r="BH33" s="53" t="s">
        <v>97</v>
      </c>
      <c r="BI33" s="53" t="str">
        <f t="shared" ref="BI33:BI56" si="0">IFERROR(VALUE(FIXED(VLOOKUP($BG33&amp;$BG$29&amp;$BG$12&amp;"Maori",ethnicdata,7,FALSE),1)),"N/A")</f>
        <v>N/A</v>
      </c>
      <c r="BJ33" s="53" t="str">
        <f t="shared" ref="BJ33:BJ56" si="1">IFERROR(VALUE(FIXED(VLOOKUP($BG33&amp;$BG$29&amp;$BG$12&amp;"nonMaori",ethnicdata,7,FALSE),1)),"N/A")</f>
        <v>N/A</v>
      </c>
      <c r="BK33" s="53">
        <f>MAX(BI33:BJ91)</f>
        <v>106.2</v>
      </c>
      <c r="BL33" s="53"/>
      <c r="BM33" s="57"/>
      <c r="BN33" s="57"/>
      <c r="BO33" s="53"/>
      <c r="BP33" s="57"/>
      <c r="BQ33" s="57"/>
      <c r="BR33" s="53"/>
      <c r="BS33" s="41" t="s">
        <v>5</v>
      </c>
      <c r="BT33" s="53">
        <v>1991</v>
      </c>
      <c r="BU33" s="53" t="s">
        <v>97</v>
      </c>
      <c r="BV33" s="58" t="str">
        <f>IFERROR(VALUE(FIXED(VLOOKUP($BT33&amp;#REF!&amp;$BG$12&amp;"Maori",ethnicdata,10,FALSE),2)),"N/A")</f>
        <v>N/A</v>
      </c>
      <c r="BW33" s="53"/>
      <c r="BX33" s="59">
        <f>MAX(BV33:BV105)</f>
        <v>11.23</v>
      </c>
      <c r="BY33" s="53"/>
      <c r="BZ33" s="59"/>
      <c r="CA33" s="59"/>
      <c r="CB33" s="53"/>
      <c r="CC33" s="53"/>
      <c r="CD33" s="53"/>
      <c r="CE33" s="53"/>
      <c r="CF33" s="53"/>
      <c r="CG33" s="53"/>
    </row>
    <row r="34" spans="2:85" x14ac:dyDescent="0.25">
      <c r="B34" s="43"/>
      <c r="C34" s="43"/>
      <c r="D34" s="43"/>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BG34" s="53">
        <v>1992</v>
      </c>
      <c r="BH34" s="41" t="s">
        <v>98</v>
      </c>
      <c r="BI34" s="53" t="str">
        <f t="shared" si="0"/>
        <v>N/A</v>
      </c>
      <c r="BJ34" s="53" t="str">
        <f t="shared" si="1"/>
        <v>N/A</v>
      </c>
      <c r="BK34" s="53">
        <f>MIN(BI33:BJ91)</f>
        <v>6.3</v>
      </c>
      <c r="BM34" s="57"/>
      <c r="BN34" s="57"/>
      <c r="BP34" s="57"/>
      <c r="BQ34" s="57"/>
      <c r="BR34" s="41"/>
      <c r="BS34" s="41"/>
      <c r="BT34" s="53">
        <v>1992</v>
      </c>
      <c r="BU34" s="41" t="s">
        <v>98</v>
      </c>
      <c r="BV34" s="58" t="str">
        <f>IFERROR(VALUE(FIXED(VLOOKUP($BT34&amp;#REF!&amp;$BG$12&amp;"Maori",ethnicdata,10,FALSE),2)),"N/A")</f>
        <v>N/A</v>
      </c>
      <c r="BW34" s="53"/>
      <c r="BX34" s="59">
        <f>MIN(BV33:BV105)</f>
        <v>7.11</v>
      </c>
      <c r="BY34" s="41"/>
      <c r="BZ34" s="59"/>
      <c r="CA34" s="59"/>
      <c r="CB34" s="41"/>
      <c r="CC34" s="53"/>
      <c r="CD34" s="53"/>
      <c r="CE34" s="41"/>
      <c r="CF34" s="41"/>
      <c r="CG34" s="41"/>
    </row>
    <row r="35" spans="2:85" s="63" customFormat="1" ht="12.75" customHeight="1" x14ac:dyDescent="0.25">
      <c r="B35" s="60"/>
      <c r="C35" s="61"/>
      <c r="D35" s="114"/>
      <c r="E35" s="114"/>
      <c r="F35" s="114"/>
      <c r="G35" s="114"/>
      <c r="H35" s="114"/>
      <c r="I35" s="114"/>
      <c r="J35" s="114"/>
      <c r="K35" s="114"/>
      <c r="L35" s="114"/>
      <c r="M35" s="114"/>
      <c r="N35" s="114"/>
      <c r="O35" s="114"/>
      <c r="P35" s="60"/>
      <c r="Q35" s="60"/>
      <c r="R35" s="62"/>
      <c r="S35" s="115"/>
      <c r="T35" s="115"/>
      <c r="U35" s="115"/>
      <c r="V35" s="115"/>
      <c r="W35" s="115"/>
      <c r="X35" s="115"/>
      <c r="Y35" s="60"/>
      <c r="Z35" s="60"/>
      <c r="AA35" s="60"/>
      <c r="AB35" s="60"/>
      <c r="AC35" s="60"/>
      <c r="AE35" s="64"/>
      <c r="AF35" s="64"/>
      <c r="AG35" s="64"/>
      <c r="AH35" s="64"/>
      <c r="AI35" s="64"/>
      <c r="AJ35" s="64"/>
      <c r="AK35" s="64"/>
      <c r="AL35" s="64"/>
      <c r="AM35" s="64"/>
      <c r="AN35" s="64"/>
      <c r="AO35" s="64"/>
      <c r="AP35" s="64"/>
      <c r="AQ35" s="64"/>
      <c r="AR35" s="64"/>
      <c r="AS35" s="64"/>
      <c r="AT35" s="64"/>
      <c r="AU35" s="64"/>
      <c r="AV35" s="64"/>
      <c r="AW35" s="64"/>
      <c r="AX35" s="64"/>
      <c r="AY35" s="64"/>
      <c r="AZ35" s="64"/>
      <c r="BA35" s="64"/>
      <c r="BB35" s="64"/>
      <c r="BC35" s="64"/>
      <c r="BD35" s="64"/>
      <c r="BE35" s="65"/>
      <c r="BF35" s="65"/>
      <c r="BG35" s="65">
        <v>1993</v>
      </c>
      <c r="BH35" s="65" t="s">
        <v>99</v>
      </c>
      <c r="BI35" s="53" t="str">
        <f t="shared" si="0"/>
        <v>N/A</v>
      </c>
      <c r="BJ35" s="53" t="str">
        <f t="shared" si="1"/>
        <v>N/A</v>
      </c>
      <c r="BK35" s="53"/>
      <c r="BL35" s="65"/>
      <c r="BM35" s="57"/>
      <c r="BN35" s="57"/>
      <c r="BO35" s="65"/>
      <c r="BP35" s="57"/>
      <c r="BQ35" s="57"/>
      <c r="BR35" s="65"/>
      <c r="BS35" s="65"/>
      <c r="BT35" s="65">
        <v>1993</v>
      </c>
      <c r="BU35" s="65" t="s">
        <v>99</v>
      </c>
      <c r="BV35" s="58" t="str">
        <f>IFERROR(VALUE(FIXED(VLOOKUP($BT35&amp;#REF!&amp;$BG$12&amp;"Maori",ethnicdata,10,FALSE),2)),"N/A")</f>
        <v>N/A</v>
      </c>
      <c r="BW35" s="53"/>
      <c r="BX35" s="53"/>
      <c r="BY35" s="65"/>
      <c r="BZ35" s="59"/>
      <c r="CA35" s="59"/>
      <c r="CB35" s="65"/>
      <c r="CC35" s="53"/>
      <c r="CD35" s="53"/>
      <c r="CE35" s="65"/>
      <c r="CF35" s="65"/>
      <c r="CG35" s="65"/>
    </row>
    <row r="36" spans="2:85" ht="15.6" x14ac:dyDescent="0.3">
      <c r="B36" s="43"/>
      <c r="C36" s="66"/>
      <c r="D36" s="67"/>
      <c r="E36" s="68"/>
      <c r="F36" s="68"/>
      <c r="G36" s="67"/>
      <c r="H36" s="68"/>
      <c r="I36" s="68"/>
      <c r="J36" s="67"/>
      <c r="K36" s="68"/>
      <c r="L36" s="68"/>
      <c r="M36" s="67"/>
      <c r="N36" s="68"/>
      <c r="O36" s="68"/>
      <c r="P36" s="43"/>
      <c r="Q36" s="43"/>
      <c r="R36" s="45"/>
      <c r="S36" s="67"/>
      <c r="T36" s="68"/>
      <c r="U36" s="68"/>
      <c r="V36" s="67"/>
      <c r="W36" s="68"/>
      <c r="X36" s="68"/>
      <c r="Y36" s="43"/>
      <c r="Z36" s="43"/>
      <c r="AA36" s="43"/>
      <c r="AB36" s="43"/>
      <c r="AC36" s="43"/>
      <c r="BG36" s="65">
        <v>1994</v>
      </c>
      <c r="BH36" s="41" t="s">
        <v>100</v>
      </c>
      <c r="BI36" s="53" t="str">
        <f t="shared" si="0"/>
        <v>N/A</v>
      </c>
      <c r="BJ36" s="53" t="str">
        <f t="shared" si="1"/>
        <v>N/A</v>
      </c>
      <c r="BK36" s="53"/>
      <c r="BM36" s="57"/>
      <c r="BN36" s="57"/>
      <c r="BP36" s="57"/>
      <c r="BQ36" s="57"/>
      <c r="BR36" s="41"/>
      <c r="BS36" s="41"/>
      <c r="BT36" s="65">
        <v>1994</v>
      </c>
      <c r="BU36" s="41" t="s">
        <v>100</v>
      </c>
      <c r="BV36" s="58" t="str">
        <f>IFERROR(VALUE(FIXED(VLOOKUP($BT36&amp;#REF!&amp;$BG$12&amp;"Maori",ethnicdata,10,FALSE),2)),"N/A")</f>
        <v>N/A</v>
      </c>
      <c r="BW36" s="53"/>
      <c r="BX36" s="53"/>
      <c r="BY36" s="41"/>
      <c r="BZ36" s="59"/>
      <c r="CA36" s="59"/>
      <c r="CB36" s="41"/>
      <c r="CC36" s="53"/>
      <c r="CD36" s="53"/>
      <c r="CE36" s="41"/>
      <c r="CF36" s="41"/>
      <c r="CG36" s="41"/>
    </row>
    <row r="37" spans="2:85" x14ac:dyDescent="0.25">
      <c r="B37" s="43"/>
      <c r="C37" s="69"/>
      <c r="D37" s="70"/>
      <c r="E37" s="71"/>
      <c r="F37" s="71"/>
      <c r="G37" s="72"/>
      <c r="H37" s="71"/>
      <c r="I37" s="71"/>
      <c r="J37" s="72"/>
      <c r="K37" s="71"/>
      <c r="L37" s="71"/>
      <c r="M37" s="72"/>
      <c r="N37" s="71"/>
      <c r="O37" s="71"/>
      <c r="P37" s="73"/>
      <c r="Q37" s="43"/>
      <c r="R37" s="69"/>
      <c r="S37" s="74"/>
      <c r="T37" s="75"/>
      <c r="U37" s="75"/>
      <c r="V37" s="74"/>
      <c r="W37" s="75"/>
      <c r="X37" s="75"/>
      <c r="Y37" s="43"/>
      <c r="Z37" s="43"/>
      <c r="AA37" s="43"/>
      <c r="AB37" s="43"/>
      <c r="AC37" s="43"/>
      <c r="BG37" s="65">
        <v>1995</v>
      </c>
      <c r="BH37" s="41" t="s">
        <v>101</v>
      </c>
      <c r="BI37" s="53" t="str">
        <f t="shared" si="0"/>
        <v>N/A</v>
      </c>
      <c r="BJ37" s="53" t="str">
        <f t="shared" si="1"/>
        <v>N/A</v>
      </c>
      <c r="BK37" s="53"/>
      <c r="BM37" s="57"/>
      <c r="BN37" s="57"/>
      <c r="BP37" s="57"/>
      <c r="BQ37" s="57"/>
      <c r="BR37" s="41"/>
      <c r="BS37" s="41"/>
      <c r="BT37" s="65">
        <v>1995</v>
      </c>
      <c r="BU37" s="41" t="s">
        <v>101</v>
      </c>
      <c r="BV37" s="58" t="str">
        <f>IFERROR(VALUE(FIXED(VLOOKUP($BT37&amp;#REF!&amp;$BG$12&amp;"Maori",ethnicdata,10,FALSE),2)),"N/A")</f>
        <v>N/A</v>
      </c>
      <c r="BW37" s="53"/>
      <c r="BX37" s="53"/>
      <c r="BY37" s="41"/>
      <c r="BZ37" s="59"/>
      <c r="CA37" s="59"/>
      <c r="CB37" s="41"/>
      <c r="CC37" s="53"/>
      <c r="CD37" s="53"/>
      <c r="CE37" s="41"/>
      <c r="CF37" s="41"/>
      <c r="CG37" s="41"/>
    </row>
    <row r="38" spans="2:85" x14ac:dyDescent="0.25">
      <c r="B38" s="43"/>
      <c r="C38" s="54"/>
      <c r="D38" s="70"/>
      <c r="E38" s="71"/>
      <c r="F38" s="71"/>
      <c r="G38" s="72"/>
      <c r="H38" s="71"/>
      <c r="I38" s="71"/>
      <c r="J38" s="72"/>
      <c r="K38" s="71"/>
      <c r="L38" s="71"/>
      <c r="M38" s="72"/>
      <c r="N38" s="71"/>
      <c r="O38" s="71"/>
      <c r="P38" s="73"/>
      <c r="Q38" s="43"/>
      <c r="R38" s="54"/>
      <c r="S38" s="76"/>
      <c r="T38" s="76"/>
      <c r="U38" s="76"/>
      <c r="V38" s="76"/>
      <c r="W38" s="76"/>
      <c r="X38" s="76"/>
      <c r="Y38" s="43"/>
      <c r="Z38" s="43"/>
      <c r="AA38" s="43"/>
      <c r="AB38" s="43"/>
      <c r="AC38" s="43"/>
      <c r="BG38" s="65">
        <v>1996</v>
      </c>
      <c r="BH38" s="41" t="s">
        <v>71</v>
      </c>
      <c r="BI38" s="53" t="str">
        <f t="shared" si="0"/>
        <v>N/A</v>
      </c>
      <c r="BJ38" s="53" t="str">
        <f t="shared" si="1"/>
        <v>N/A</v>
      </c>
      <c r="BK38" s="53"/>
      <c r="BM38" s="57"/>
      <c r="BN38" s="57"/>
      <c r="BP38" s="57"/>
      <c r="BQ38" s="57"/>
      <c r="BR38" s="41"/>
      <c r="BS38" s="41"/>
      <c r="BT38" s="65">
        <v>1996</v>
      </c>
      <c r="BU38" s="41" t="s">
        <v>71</v>
      </c>
      <c r="BV38" s="58" t="str">
        <f t="shared" ref="BV38:BV56" si="2">IFERROR(VALUE(FIXED(VLOOKUP($BT38&amp;$BG$29&amp;$BG$12&amp;"Maori",ethnicdata,10,FALSE),2)),"N/A")</f>
        <v>N/A</v>
      </c>
      <c r="BW38" s="53"/>
      <c r="BX38" s="53"/>
      <c r="BY38" s="41"/>
      <c r="BZ38" s="59"/>
      <c r="CA38" s="59"/>
      <c r="CB38" s="41"/>
      <c r="CC38" s="53"/>
      <c r="CD38" s="53"/>
      <c r="CE38" s="41"/>
      <c r="CF38" s="41"/>
      <c r="CG38" s="41"/>
    </row>
    <row r="39" spans="2:85" ht="15.6" x14ac:dyDescent="0.3">
      <c r="B39" s="43"/>
      <c r="C39" s="77" t="str">
        <f>VLOOKUP(BG4, RefCauseofDeath, 3, FALSE)</f>
        <v>Renal failure with concurrent diabetes, 15+ years</v>
      </c>
      <c r="D39" s="70"/>
      <c r="E39" s="71"/>
      <c r="F39" s="71"/>
      <c r="G39" s="72"/>
      <c r="H39" s="71"/>
      <c r="I39" s="71"/>
      <c r="J39" s="72"/>
      <c r="K39" s="71"/>
      <c r="L39" s="71"/>
      <c r="M39" s="72"/>
      <c r="N39" s="71"/>
      <c r="O39" s="71"/>
      <c r="P39" s="73"/>
      <c r="Q39" s="43"/>
      <c r="R39" s="45" t="str">
        <f>VLOOKUP(BG4, RefCauseofDeath,3,FALSE)</f>
        <v>Renal failure with concurrent diabetes, 15+ years</v>
      </c>
      <c r="S39" s="67"/>
      <c r="T39" s="68"/>
      <c r="U39" s="68"/>
      <c r="V39" s="67"/>
      <c r="W39" s="68"/>
      <c r="X39" s="68"/>
      <c r="Y39" s="43"/>
      <c r="Z39" s="43"/>
      <c r="AA39" s="43"/>
      <c r="AB39" s="43"/>
      <c r="AC39" s="43"/>
      <c r="BG39" s="65">
        <v>1997</v>
      </c>
      <c r="BH39" s="41" t="s">
        <v>72</v>
      </c>
      <c r="BI39" s="53" t="str">
        <f t="shared" si="0"/>
        <v>N/A</v>
      </c>
      <c r="BJ39" s="53" t="str">
        <f t="shared" si="1"/>
        <v>N/A</v>
      </c>
      <c r="BK39" s="53"/>
      <c r="BM39" s="57"/>
      <c r="BN39" s="57"/>
      <c r="BP39" s="57"/>
      <c r="BQ39" s="57"/>
      <c r="BR39" s="41"/>
      <c r="BS39" s="41"/>
      <c r="BT39" s="65">
        <v>1997</v>
      </c>
      <c r="BU39" s="41" t="s">
        <v>72</v>
      </c>
      <c r="BV39" s="58" t="str">
        <f t="shared" si="2"/>
        <v>N/A</v>
      </c>
      <c r="BW39" s="53"/>
      <c r="BX39" s="53"/>
      <c r="BY39" s="41"/>
      <c r="BZ39" s="59"/>
      <c r="CA39" s="59"/>
      <c r="CB39" s="41"/>
      <c r="CC39" s="53"/>
      <c r="CD39" s="53"/>
      <c r="CE39" s="41"/>
      <c r="CF39" s="41"/>
      <c r="CG39" s="41"/>
    </row>
    <row r="40" spans="2:85" x14ac:dyDescent="0.25">
      <c r="B40" s="43"/>
      <c r="C40" s="61"/>
      <c r="D40" s="114"/>
      <c r="E40" s="114"/>
      <c r="F40" s="114"/>
      <c r="G40" s="114"/>
      <c r="H40" s="114"/>
      <c r="I40" s="114"/>
      <c r="J40" s="114"/>
      <c r="K40" s="114"/>
      <c r="L40" s="114"/>
      <c r="M40" s="114"/>
      <c r="N40" s="114"/>
      <c r="O40" s="114"/>
      <c r="P40" s="73"/>
      <c r="Q40" s="43"/>
      <c r="R40" s="62"/>
      <c r="S40" s="115"/>
      <c r="T40" s="115"/>
      <c r="U40" s="115"/>
      <c r="V40" s="115"/>
      <c r="W40" s="115"/>
      <c r="X40" s="115"/>
      <c r="Y40" s="43"/>
      <c r="Z40" s="43"/>
      <c r="AA40" s="43"/>
      <c r="AB40" s="43"/>
      <c r="AC40" s="43"/>
      <c r="BG40" s="65">
        <v>1998</v>
      </c>
      <c r="BH40" s="41" t="s">
        <v>73</v>
      </c>
      <c r="BI40" s="53" t="str">
        <f t="shared" si="0"/>
        <v>N/A</v>
      </c>
      <c r="BJ40" s="53" t="str">
        <f t="shared" si="1"/>
        <v>N/A</v>
      </c>
      <c r="BK40" s="53"/>
      <c r="BM40" s="57"/>
      <c r="BN40" s="57"/>
      <c r="BP40" s="57"/>
      <c r="BQ40" s="57"/>
      <c r="BR40" s="41"/>
      <c r="BS40" s="41"/>
      <c r="BT40" s="65">
        <v>1998</v>
      </c>
      <c r="BU40" s="41" t="s">
        <v>73</v>
      </c>
      <c r="BV40" s="58" t="str">
        <f t="shared" si="2"/>
        <v>N/A</v>
      </c>
      <c r="BW40" s="53"/>
      <c r="BX40" s="53"/>
      <c r="BY40" s="41"/>
      <c r="BZ40" s="59"/>
      <c r="CA40" s="59"/>
      <c r="CB40" s="41"/>
      <c r="CC40" s="53"/>
      <c r="CD40" s="53"/>
      <c r="CE40" s="41"/>
      <c r="CF40" s="41"/>
      <c r="CG40" s="41"/>
    </row>
    <row r="41" spans="2:85" x14ac:dyDescent="0.25">
      <c r="B41" s="43"/>
      <c r="C41" s="78"/>
      <c r="D41" s="67"/>
      <c r="E41" s="68"/>
      <c r="F41" s="68"/>
      <c r="G41" s="67"/>
      <c r="H41" s="68"/>
      <c r="I41" s="68"/>
      <c r="J41" s="67"/>
      <c r="K41" s="68"/>
      <c r="L41" s="68"/>
      <c r="M41" s="67"/>
      <c r="N41" s="68"/>
      <c r="O41" s="68"/>
      <c r="P41" s="73"/>
      <c r="Q41" s="43"/>
      <c r="R41" s="43"/>
      <c r="S41" s="67"/>
      <c r="T41" s="68"/>
      <c r="U41" s="68"/>
      <c r="V41" s="67"/>
      <c r="W41" s="68"/>
      <c r="X41" s="68"/>
      <c r="Y41" s="43"/>
      <c r="Z41" s="43"/>
      <c r="AA41" s="43"/>
      <c r="AB41" s="43"/>
      <c r="AC41" s="43"/>
      <c r="BG41" s="65">
        <v>1999</v>
      </c>
      <c r="BH41" s="41" t="s">
        <v>74</v>
      </c>
      <c r="BI41" s="53" t="str">
        <f t="shared" si="0"/>
        <v>N/A</v>
      </c>
      <c r="BJ41" s="53" t="str">
        <f t="shared" si="1"/>
        <v>N/A</v>
      </c>
      <c r="BK41" s="53"/>
      <c r="BM41" s="57"/>
      <c r="BN41" s="57"/>
      <c r="BP41" s="57"/>
      <c r="BQ41" s="57"/>
      <c r="BR41" s="41"/>
      <c r="BS41" s="41"/>
      <c r="BT41" s="65">
        <v>1999</v>
      </c>
      <c r="BU41" s="41" t="s">
        <v>74</v>
      </c>
      <c r="BV41" s="58" t="str">
        <f t="shared" si="2"/>
        <v>N/A</v>
      </c>
      <c r="BW41" s="53"/>
      <c r="BX41" s="53"/>
      <c r="BY41" s="41"/>
      <c r="BZ41" s="59"/>
      <c r="CA41" s="59"/>
      <c r="CB41" s="41"/>
      <c r="CC41" s="53"/>
      <c r="CD41" s="53"/>
      <c r="CE41" s="41"/>
      <c r="CF41" s="41"/>
      <c r="CG41" s="41"/>
    </row>
    <row r="42" spans="2:85" x14ac:dyDescent="0.25">
      <c r="B42" s="43"/>
      <c r="C42" s="79" t="str">
        <f>BG14&amp;", by sex, 2001–2013"</f>
        <v>Age-standardised rate (events per 100,000), by sex, 2001–2013</v>
      </c>
      <c r="D42" s="70"/>
      <c r="E42" s="71"/>
      <c r="F42" s="71"/>
      <c r="G42" s="72"/>
      <c r="H42" s="71"/>
      <c r="I42" s="71"/>
      <c r="J42" s="72"/>
      <c r="K42" s="71"/>
      <c r="L42" s="71"/>
      <c r="M42" s="72"/>
      <c r="N42" s="71"/>
      <c r="O42" s="71"/>
      <c r="P42" s="73"/>
      <c r="Q42" s="43"/>
      <c r="R42" s="54" t="s">
        <v>111</v>
      </c>
      <c r="S42" s="74"/>
      <c r="T42" s="75"/>
      <c r="U42" s="75"/>
      <c r="V42" s="74"/>
      <c r="W42" s="75"/>
      <c r="X42" s="75"/>
      <c r="Y42" s="43"/>
      <c r="Z42" s="43"/>
      <c r="AA42" s="43"/>
      <c r="AB42" s="43"/>
      <c r="AC42" s="43"/>
      <c r="BG42" s="65">
        <v>2000</v>
      </c>
      <c r="BH42" s="53" t="s">
        <v>75</v>
      </c>
      <c r="BI42" s="53" t="str">
        <f t="shared" si="0"/>
        <v>N/A</v>
      </c>
      <c r="BJ42" s="53" t="str">
        <f t="shared" si="1"/>
        <v>N/A</v>
      </c>
      <c r="BK42" s="53"/>
      <c r="BM42" s="57"/>
      <c r="BN42" s="57"/>
      <c r="BP42" s="57"/>
      <c r="BQ42" s="57"/>
      <c r="BR42" s="41"/>
      <c r="BS42" s="41"/>
      <c r="BT42" s="65">
        <v>2000</v>
      </c>
      <c r="BU42" s="53" t="s">
        <v>75</v>
      </c>
      <c r="BV42" s="58" t="str">
        <f t="shared" si="2"/>
        <v>N/A</v>
      </c>
      <c r="BW42" s="53"/>
      <c r="BX42" s="53"/>
      <c r="BY42" s="41"/>
      <c r="BZ42" s="59"/>
      <c r="CA42" s="59"/>
      <c r="CB42" s="41"/>
      <c r="CC42" s="53"/>
      <c r="CD42" s="53"/>
      <c r="CE42" s="41"/>
      <c r="CF42" s="41"/>
      <c r="CG42" s="41"/>
    </row>
    <row r="43" spans="2:85" x14ac:dyDescent="0.25">
      <c r="B43" s="43"/>
      <c r="C43" s="80"/>
      <c r="D43" s="70"/>
      <c r="E43" s="71"/>
      <c r="F43" s="71"/>
      <c r="G43" s="72"/>
      <c r="H43" s="71"/>
      <c r="I43" s="71"/>
      <c r="J43" s="72"/>
      <c r="K43" s="71"/>
      <c r="L43" s="71"/>
      <c r="M43" s="72"/>
      <c r="N43" s="71"/>
      <c r="O43" s="71"/>
      <c r="P43" s="73"/>
      <c r="Q43" s="43"/>
      <c r="R43" s="80"/>
      <c r="S43" s="74"/>
      <c r="T43" s="75"/>
      <c r="U43" s="75"/>
      <c r="V43" s="74"/>
      <c r="W43" s="75"/>
      <c r="X43" s="75"/>
      <c r="Y43" s="43"/>
      <c r="Z43" s="43"/>
      <c r="AA43" s="43"/>
      <c r="AB43" s="43"/>
      <c r="AC43" s="43"/>
      <c r="BG43" s="65">
        <v>2001</v>
      </c>
      <c r="BH43" s="41" t="s">
        <v>76</v>
      </c>
      <c r="BI43" s="53">
        <f t="shared" si="0"/>
        <v>66.2</v>
      </c>
      <c r="BJ43" s="53">
        <f t="shared" si="1"/>
        <v>6.3</v>
      </c>
      <c r="BK43" s="53"/>
      <c r="BM43" s="57"/>
      <c r="BN43" s="57"/>
      <c r="BP43" s="57"/>
      <c r="BQ43" s="57"/>
      <c r="BR43" s="41"/>
      <c r="BS43" s="41"/>
      <c r="BT43" s="65">
        <v>2001</v>
      </c>
      <c r="BU43" s="41" t="s">
        <v>76</v>
      </c>
      <c r="BV43" s="58">
        <f t="shared" si="2"/>
        <v>10.43</v>
      </c>
      <c r="BW43" s="53"/>
      <c r="BX43" s="53"/>
      <c r="BY43" s="41"/>
      <c r="BZ43" s="59"/>
      <c r="CA43" s="59"/>
      <c r="CB43" s="41"/>
      <c r="CC43" s="53"/>
      <c r="CD43" s="53"/>
      <c r="CE43" s="41"/>
      <c r="CF43" s="41"/>
      <c r="CG43" s="41"/>
    </row>
    <row r="44" spans="2:85" x14ac:dyDescent="0.25">
      <c r="B44" s="43"/>
      <c r="C44" s="80"/>
      <c r="D44" s="70"/>
      <c r="E44" s="71"/>
      <c r="F44" s="71"/>
      <c r="G44" s="72"/>
      <c r="H44" s="71"/>
      <c r="I44" s="71"/>
      <c r="J44" s="72"/>
      <c r="K44" s="71"/>
      <c r="L44" s="71"/>
      <c r="M44" s="72"/>
      <c r="N44" s="71"/>
      <c r="O44" s="71"/>
      <c r="P44" s="73"/>
      <c r="Q44" s="43"/>
      <c r="R44" s="80"/>
      <c r="S44" s="74"/>
      <c r="T44" s="75"/>
      <c r="U44" s="75"/>
      <c r="V44" s="74"/>
      <c r="W44" s="75"/>
      <c r="X44" s="75"/>
      <c r="Y44" s="43"/>
      <c r="Z44" s="43"/>
      <c r="AA44" s="43"/>
      <c r="AB44" s="43"/>
      <c r="AC44" s="43"/>
      <c r="BG44" s="65">
        <v>2002</v>
      </c>
      <c r="BH44" s="65" t="s">
        <v>77</v>
      </c>
      <c r="BI44" s="53">
        <f t="shared" si="0"/>
        <v>70.7</v>
      </c>
      <c r="BJ44" s="53">
        <f t="shared" si="1"/>
        <v>7.1</v>
      </c>
      <c r="BK44" s="53"/>
      <c r="BM44" s="57"/>
      <c r="BN44" s="57"/>
      <c r="BP44" s="57"/>
      <c r="BQ44" s="57"/>
      <c r="BR44" s="41"/>
      <c r="BS44" s="41"/>
      <c r="BT44" s="65">
        <v>2002</v>
      </c>
      <c r="BU44" s="65" t="s">
        <v>77</v>
      </c>
      <c r="BV44" s="58">
        <f t="shared" si="2"/>
        <v>9.9700000000000006</v>
      </c>
      <c r="BW44" s="53"/>
      <c r="BX44" s="53"/>
      <c r="BY44" s="41"/>
      <c r="BZ44" s="59"/>
      <c r="CA44" s="59"/>
      <c r="CB44" s="41"/>
      <c r="CC44" s="53"/>
      <c r="CD44" s="53"/>
      <c r="CE44" s="41"/>
      <c r="CF44" s="41"/>
      <c r="CG44" s="41"/>
    </row>
    <row r="45" spans="2:85" ht="13.2" customHeight="1" x14ac:dyDescent="0.25">
      <c r="B45" s="43"/>
      <c r="C45" s="61" t="s">
        <v>8</v>
      </c>
      <c r="D45" s="114" t="s">
        <v>15</v>
      </c>
      <c r="E45" s="114"/>
      <c r="F45" s="114"/>
      <c r="G45" s="114" t="s">
        <v>14</v>
      </c>
      <c r="H45" s="114"/>
      <c r="I45" s="114"/>
      <c r="J45" s="114" t="s">
        <v>122</v>
      </c>
      <c r="K45" s="114"/>
      <c r="L45" s="114"/>
      <c r="M45" s="114" t="s">
        <v>123</v>
      </c>
      <c r="N45" s="114"/>
      <c r="O45" s="114"/>
      <c r="P45" s="73"/>
      <c r="Q45" s="43"/>
      <c r="R45" s="62" t="s">
        <v>8</v>
      </c>
      <c r="S45" s="115" t="s">
        <v>120</v>
      </c>
      <c r="T45" s="115"/>
      <c r="U45" s="115"/>
      <c r="V45" s="116" t="s">
        <v>121</v>
      </c>
      <c r="W45" s="116"/>
      <c r="X45" s="116"/>
      <c r="Y45" s="43"/>
      <c r="Z45" s="43"/>
      <c r="AA45" s="43"/>
      <c r="AB45" s="43"/>
      <c r="AC45" s="43"/>
      <c r="BG45" s="65">
        <v>2003</v>
      </c>
      <c r="BH45" s="41" t="s">
        <v>78</v>
      </c>
      <c r="BI45" s="53">
        <f t="shared" si="0"/>
        <v>70.2</v>
      </c>
      <c r="BJ45" s="53">
        <f t="shared" si="1"/>
        <v>6.9</v>
      </c>
      <c r="BK45" s="53"/>
      <c r="BM45" s="57"/>
      <c r="BN45" s="57"/>
      <c r="BP45" s="57"/>
      <c r="BQ45" s="57"/>
      <c r="BR45" s="41"/>
      <c r="BS45" s="41"/>
      <c r="BT45" s="65">
        <v>2003</v>
      </c>
      <c r="BU45" s="41" t="s">
        <v>78</v>
      </c>
      <c r="BV45" s="58">
        <f t="shared" si="2"/>
        <v>10.11</v>
      </c>
      <c r="BW45" s="53"/>
      <c r="BX45" s="53"/>
      <c r="BY45" s="41"/>
      <c r="BZ45" s="59"/>
      <c r="CA45" s="59"/>
      <c r="CB45" s="41"/>
      <c r="CC45" s="53"/>
      <c r="CD45" s="53"/>
      <c r="CE45" s="41"/>
      <c r="CF45" s="41"/>
      <c r="CG45" s="41"/>
    </row>
    <row r="46" spans="2:85" x14ac:dyDescent="0.25">
      <c r="B46" s="43"/>
      <c r="C46" s="78"/>
      <c r="D46" s="67" t="s">
        <v>17</v>
      </c>
      <c r="E46" s="68" t="s">
        <v>18</v>
      </c>
      <c r="F46" s="68" t="s">
        <v>19</v>
      </c>
      <c r="G46" s="67" t="s">
        <v>17</v>
      </c>
      <c r="H46" s="68" t="s">
        <v>18</v>
      </c>
      <c r="I46" s="68" t="s">
        <v>19</v>
      </c>
      <c r="J46" s="67" t="s">
        <v>17</v>
      </c>
      <c r="K46" s="68" t="s">
        <v>18</v>
      </c>
      <c r="L46" s="68" t="s">
        <v>19</v>
      </c>
      <c r="M46" s="67" t="s">
        <v>17</v>
      </c>
      <c r="N46" s="68" t="s">
        <v>18</v>
      </c>
      <c r="O46" s="68" t="s">
        <v>19</v>
      </c>
      <c r="P46" s="73"/>
      <c r="Q46" s="43"/>
      <c r="R46" s="43"/>
      <c r="S46" s="67" t="s">
        <v>36</v>
      </c>
      <c r="T46" s="68" t="s">
        <v>18</v>
      </c>
      <c r="U46" s="68" t="s">
        <v>19</v>
      </c>
      <c r="V46" s="67" t="s">
        <v>36</v>
      </c>
      <c r="W46" s="68" t="s">
        <v>18</v>
      </c>
      <c r="X46" s="68" t="s">
        <v>19</v>
      </c>
      <c r="Y46" s="43"/>
      <c r="Z46" s="43"/>
      <c r="AA46" s="43"/>
      <c r="AB46" s="43"/>
      <c r="AC46" s="43"/>
      <c r="BG46" s="65">
        <v>2004</v>
      </c>
      <c r="BH46" s="53" t="s">
        <v>79</v>
      </c>
      <c r="BI46" s="53">
        <f t="shared" si="0"/>
        <v>70.099999999999994</v>
      </c>
      <c r="BJ46" s="53">
        <f t="shared" si="1"/>
        <v>6.9</v>
      </c>
      <c r="BK46" s="53"/>
      <c r="BM46" s="57"/>
      <c r="BN46" s="57"/>
      <c r="BP46" s="57"/>
      <c r="BQ46" s="57"/>
      <c r="BR46" s="41"/>
      <c r="BS46" s="41"/>
      <c r="BT46" s="65">
        <v>2004</v>
      </c>
      <c r="BU46" s="53" t="s">
        <v>79</v>
      </c>
      <c r="BV46" s="58">
        <f t="shared" si="2"/>
        <v>10.119999999999999</v>
      </c>
      <c r="BW46" s="53"/>
      <c r="BX46" s="53"/>
      <c r="BY46" s="41"/>
      <c r="BZ46" s="59"/>
      <c r="CA46" s="59"/>
      <c r="CB46" s="41"/>
      <c r="CC46" s="41"/>
      <c r="CD46" s="41"/>
      <c r="CE46" s="41"/>
      <c r="CF46" s="41"/>
      <c r="CG46" s="41"/>
    </row>
    <row r="47" spans="2:85" ht="12" customHeight="1" x14ac:dyDescent="0.25">
      <c r="B47" s="43"/>
      <c r="C47" s="80" t="s">
        <v>76</v>
      </c>
      <c r="D47" s="70">
        <f t="shared" ref="D47:D57" si="3">IFERROR(VALUE(FIXED(VLOOKUP($BG43&amp;$BG$29&amp;$BI$12&amp;"Maori",ethnicdata,7,FALSE),1)),NA())</f>
        <v>77.900000000000006</v>
      </c>
      <c r="E47" s="71">
        <f t="shared" ref="E47:E57" si="4">IFERROR(VALUE(FIXED(VLOOKUP($BG43&amp;$BG$29&amp;$BI$12&amp;"Maori",ethnicdata,6,FALSE),1)),"N/A")</f>
        <v>70.7</v>
      </c>
      <c r="F47" s="71">
        <f t="shared" ref="F47:F57" si="5">IFERROR(VALUE(FIXED(VLOOKUP($BG43&amp;$BG$29&amp;$BI$12&amp;"Maori",ethnicdata,8,FALSE),1)),"N/A")</f>
        <v>85.6</v>
      </c>
      <c r="G47" s="72">
        <f t="shared" ref="G47:G57" si="6">IFERROR(VALUE(FIXED(VLOOKUP($BG43&amp;$BG$29&amp;$BH$12&amp;"Maori",ethnicdata,7,FALSE),1)),NA())</f>
        <v>55.8</v>
      </c>
      <c r="H47" s="71">
        <f t="shared" ref="H47:H57" si="7">IFERROR(VALUE(FIXED(VLOOKUP($BG43&amp;$BG$29&amp;$BH$12&amp;"Maori",ethnicdata,6,FALSE),1)),"N/A")</f>
        <v>49.9</v>
      </c>
      <c r="I47" s="71">
        <f t="shared" ref="I47:I57" si="8">IFERROR(VALUE(FIXED(VLOOKUP($BG43&amp;$BG$29&amp;$BH$12&amp;"Maori",ethnicdata,8,FALSE),1)),"N/A")</f>
        <v>62.1</v>
      </c>
      <c r="J47" s="72">
        <f t="shared" ref="J47:J57" si="9">IFERROR(VALUE(FIXED(VLOOKUP($BG43&amp;$BG$29&amp;$BI$12&amp;"nonMaori",ethnicdata,7,FALSE),1)),NA())</f>
        <v>7.8</v>
      </c>
      <c r="K47" s="71">
        <f t="shared" ref="K47:K57" si="10">IFERROR(VALUE(FIXED(VLOOKUP($BG43&amp;$BG$29&amp;$BI$12&amp;"nonMaori",ethnicdata,6,FALSE),1)),"N/A")</f>
        <v>7.2</v>
      </c>
      <c r="L47" s="71">
        <f t="shared" ref="L47:L57" si="11">IFERROR(VALUE(FIXED(VLOOKUP($BG43&amp;$BG$29&amp;$BI$12&amp;"nonMaori",ethnicdata,8,FALSE),1)),"N/A")</f>
        <v>8.5</v>
      </c>
      <c r="M47" s="72">
        <f t="shared" ref="M47:M57" si="12">IFERROR(VALUE(FIXED(VLOOKUP($BG43&amp;$BG$29&amp;$BH$12&amp;"nonMaori",ethnicdata,7,FALSE),1)),NA())</f>
        <v>5</v>
      </c>
      <c r="N47" s="71">
        <f t="shared" ref="N47:N57" si="13">IFERROR(VALUE(FIXED(VLOOKUP($BG43&amp;$BG$29&amp;$BH$12&amp;"nonMaori",ethnicdata,6,FALSE),1)),"N/A")</f>
        <v>4.5</v>
      </c>
      <c r="O47" s="71">
        <f t="shared" ref="O47:O57" si="14">IFERROR(VALUE(FIXED(VLOOKUP($BG43&amp;$BG$29&amp;$BH$12&amp;"nonMaori",ethnicdata,8,FALSE),1)),"N/A")</f>
        <v>5.5</v>
      </c>
      <c r="P47" s="81"/>
      <c r="Q47" s="46"/>
      <c r="R47" s="80" t="s">
        <v>76</v>
      </c>
      <c r="S47" s="74">
        <f t="shared" ref="S47:S57" si="15">IFERROR(VALUE(FIXED(VLOOKUP($BT43&amp;$BG$29&amp;$BI$12&amp;"Maori",ethnicdata,10,FALSE),2)),"N/A")</f>
        <v>9.93</v>
      </c>
      <c r="T47" s="75">
        <f t="shared" ref="T47:T57" si="16">IFERROR(VALUE(FIXED(VLOOKUP($BT43&amp;$BG$29&amp;$BI$12&amp;"Maori",ethnicdata,9,FALSE),2)),"N/A")</f>
        <v>8.65</v>
      </c>
      <c r="U47" s="75">
        <f t="shared" ref="U47:U57" si="17">IFERROR(VALUE(FIXED(VLOOKUP($BT43&amp;$BG$29&amp;$BI$12&amp;"Maori",ethnicdata,11,FALSE),2)),"N/A")</f>
        <v>11.39</v>
      </c>
      <c r="V47" s="74">
        <f t="shared" ref="V47:V57" si="18">IFERROR(VALUE(FIXED(VLOOKUP($BT43&amp;$BG$29&amp;$BH$12&amp;"Maori",ethnicdata,10,FALSE),2)),"N/A")</f>
        <v>11.23</v>
      </c>
      <c r="W47" s="75">
        <f t="shared" ref="W47:W57" si="19">IFERROR(VALUE(FIXED(VLOOKUP($BT43&amp;$BG$29&amp;$BH$12&amp;"Maori",ethnicdata,9,FALSE),2)),"N/A")</f>
        <v>9.51</v>
      </c>
      <c r="X47" s="75">
        <f t="shared" ref="X47:X57" si="20">IFERROR(VALUE(FIXED(VLOOKUP($BT43&amp;$BG$29&amp;$BH$12&amp;"Maori",ethnicdata,11,FALSE),2)),"N/A")</f>
        <v>13.26</v>
      </c>
      <c r="Y47" s="43"/>
      <c r="Z47" s="43"/>
      <c r="AA47" s="43"/>
      <c r="AB47" s="43"/>
      <c r="AC47" s="43"/>
      <c r="BG47" s="65">
        <v>2005</v>
      </c>
      <c r="BH47" s="41" t="s">
        <v>80</v>
      </c>
      <c r="BI47" s="53">
        <f t="shared" si="0"/>
        <v>67.900000000000006</v>
      </c>
      <c r="BJ47" s="53">
        <f t="shared" si="1"/>
        <v>7</v>
      </c>
      <c r="BK47" s="53"/>
      <c r="BM47" s="57"/>
      <c r="BN47" s="57"/>
      <c r="BP47" s="57"/>
      <c r="BQ47" s="57"/>
      <c r="BR47" s="41"/>
      <c r="BS47" s="41"/>
      <c r="BT47" s="65">
        <v>2005</v>
      </c>
      <c r="BU47" s="41" t="s">
        <v>80</v>
      </c>
      <c r="BV47" s="58">
        <f t="shared" si="2"/>
        <v>9.6300000000000008</v>
      </c>
      <c r="BW47" s="53"/>
      <c r="BX47" s="53"/>
      <c r="BY47" s="41"/>
      <c r="BZ47" s="59"/>
      <c r="CA47" s="59"/>
      <c r="CB47" s="41"/>
      <c r="CC47" s="65"/>
      <c r="CD47" s="65"/>
      <c r="CE47" s="41"/>
      <c r="CF47" s="41"/>
      <c r="CG47" s="41"/>
    </row>
    <row r="48" spans="2:85" x14ac:dyDescent="0.25">
      <c r="B48" s="43"/>
      <c r="C48" s="82" t="s">
        <v>77</v>
      </c>
      <c r="D48" s="70">
        <f t="shared" si="3"/>
        <v>81.400000000000006</v>
      </c>
      <c r="E48" s="71">
        <f t="shared" si="4"/>
        <v>74.099999999999994</v>
      </c>
      <c r="F48" s="71">
        <f t="shared" si="5"/>
        <v>89.1</v>
      </c>
      <c r="G48" s="72">
        <f t="shared" si="6"/>
        <v>61.2</v>
      </c>
      <c r="H48" s="71">
        <f t="shared" si="7"/>
        <v>55.2</v>
      </c>
      <c r="I48" s="71">
        <f t="shared" si="8"/>
        <v>67.7</v>
      </c>
      <c r="J48" s="72">
        <f t="shared" si="9"/>
        <v>8.5</v>
      </c>
      <c r="K48" s="71">
        <f t="shared" si="10"/>
        <v>7.8</v>
      </c>
      <c r="L48" s="71">
        <f t="shared" si="11"/>
        <v>9.1</v>
      </c>
      <c r="M48" s="72">
        <f t="shared" si="12"/>
        <v>5.9</v>
      </c>
      <c r="N48" s="71">
        <f t="shared" si="13"/>
        <v>5.3</v>
      </c>
      <c r="O48" s="71">
        <f t="shared" si="14"/>
        <v>6.4</v>
      </c>
      <c r="P48" s="81"/>
      <c r="Q48" s="46"/>
      <c r="R48" s="82" t="s">
        <v>77</v>
      </c>
      <c r="S48" s="74">
        <f t="shared" si="15"/>
        <v>9.6300000000000008</v>
      </c>
      <c r="T48" s="75">
        <f t="shared" si="16"/>
        <v>8.4499999999999993</v>
      </c>
      <c r="U48" s="75">
        <f t="shared" si="17"/>
        <v>10.97</v>
      </c>
      <c r="V48" s="74">
        <f t="shared" si="18"/>
        <v>10.44</v>
      </c>
      <c r="W48" s="75">
        <f t="shared" si="19"/>
        <v>8.9499999999999993</v>
      </c>
      <c r="X48" s="75">
        <f t="shared" si="20"/>
        <v>12.17</v>
      </c>
      <c r="Y48" s="43"/>
      <c r="Z48" s="43"/>
      <c r="AA48" s="43"/>
      <c r="AB48" s="43"/>
      <c r="AC48" s="43"/>
      <c r="BG48" s="65">
        <v>2006</v>
      </c>
      <c r="BH48" s="41" t="s">
        <v>81</v>
      </c>
      <c r="BI48" s="53">
        <f t="shared" si="0"/>
        <v>66</v>
      </c>
      <c r="BJ48" s="53">
        <f t="shared" si="1"/>
        <v>7.1</v>
      </c>
      <c r="BK48" s="53"/>
      <c r="BM48" s="57"/>
      <c r="BN48" s="57"/>
      <c r="BP48" s="57"/>
      <c r="BQ48" s="57"/>
      <c r="BR48" s="41"/>
      <c r="BS48" s="41"/>
      <c r="BT48" s="65">
        <v>2006</v>
      </c>
      <c r="BU48" s="41" t="s">
        <v>81</v>
      </c>
      <c r="BV48" s="58">
        <f t="shared" si="2"/>
        <v>9.23</v>
      </c>
      <c r="BW48" s="53"/>
      <c r="BX48" s="53"/>
      <c r="BY48" s="41"/>
      <c r="BZ48" s="59"/>
      <c r="CA48" s="59"/>
      <c r="CB48" s="41"/>
      <c r="CC48" s="41"/>
      <c r="CD48" s="41"/>
      <c r="CE48" s="41"/>
      <c r="CF48" s="41"/>
      <c r="CG48" s="41"/>
    </row>
    <row r="49" spans="2:85" x14ac:dyDescent="0.25">
      <c r="B49" s="43"/>
      <c r="C49" s="80" t="s">
        <v>78</v>
      </c>
      <c r="D49" s="70">
        <f t="shared" si="3"/>
        <v>85.1</v>
      </c>
      <c r="E49" s="71">
        <f t="shared" si="4"/>
        <v>77.8</v>
      </c>
      <c r="F49" s="71">
        <f t="shared" si="5"/>
        <v>92.9</v>
      </c>
      <c r="G49" s="72">
        <f t="shared" si="6"/>
        <v>56.8</v>
      </c>
      <c r="H49" s="71">
        <f t="shared" si="7"/>
        <v>51.2</v>
      </c>
      <c r="I49" s="71">
        <f t="shared" si="8"/>
        <v>62.9</v>
      </c>
      <c r="J49" s="72">
        <f t="shared" si="9"/>
        <v>8.1</v>
      </c>
      <c r="K49" s="71">
        <f t="shared" si="10"/>
        <v>7.5</v>
      </c>
      <c r="L49" s="71">
        <f t="shared" si="11"/>
        <v>8.6999999999999993</v>
      </c>
      <c r="M49" s="72">
        <f t="shared" si="12"/>
        <v>5.9</v>
      </c>
      <c r="N49" s="71">
        <f t="shared" si="13"/>
        <v>5.4</v>
      </c>
      <c r="O49" s="71">
        <f t="shared" si="14"/>
        <v>6.5</v>
      </c>
      <c r="P49" s="73"/>
      <c r="Q49" s="43"/>
      <c r="R49" s="80" t="s">
        <v>78</v>
      </c>
      <c r="S49" s="74">
        <f t="shared" si="15"/>
        <v>10.55</v>
      </c>
      <c r="T49" s="75">
        <f t="shared" si="16"/>
        <v>9.2899999999999991</v>
      </c>
      <c r="U49" s="75">
        <f t="shared" si="17"/>
        <v>11.98</v>
      </c>
      <c r="V49" s="74">
        <f t="shared" si="18"/>
        <v>9.56</v>
      </c>
      <c r="W49" s="75">
        <f t="shared" si="19"/>
        <v>8.2100000000000009</v>
      </c>
      <c r="X49" s="75">
        <f t="shared" si="20"/>
        <v>11.14</v>
      </c>
      <c r="Y49" s="43"/>
      <c r="Z49" s="43"/>
      <c r="AA49" s="43"/>
      <c r="AB49" s="43"/>
      <c r="AC49" s="43"/>
      <c r="BG49" s="65">
        <v>2007</v>
      </c>
      <c r="BH49" s="41" t="s">
        <v>82</v>
      </c>
      <c r="BI49" s="53">
        <f t="shared" si="0"/>
        <v>73.400000000000006</v>
      </c>
      <c r="BJ49" s="53">
        <f t="shared" si="1"/>
        <v>7.6</v>
      </c>
      <c r="BK49" s="53"/>
      <c r="BM49" s="57"/>
      <c r="BN49" s="57"/>
      <c r="BP49" s="57"/>
      <c r="BQ49" s="57"/>
      <c r="BR49" s="41"/>
      <c r="BS49" s="41"/>
      <c r="BT49" s="65">
        <v>2007</v>
      </c>
      <c r="BU49" s="41" t="s">
        <v>82</v>
      </c>
      <c r="BV49" s="58">
        <f t="shared" si="2"/>
        <v>9.6</v>
      </c>
      <c r="BW49" s="53"/>
      <c r="BX49" s="53"/>
      <c r="BY49" s="41"/>
      <c r="BZ49" s="59"/>
      <c r="CA49" s="59"/>
      <c r="CB49" s="41"/>
      <c r="CC49" s="41"/>
      <c r="CD49" s="41"/>
      <c r="CE49" s="41"/>
      <c r="CF49" s="41"/>
      <c r="CG49" s="41"/>
    </row>
    <row r="50" spans="2:85" x14ac:dyDescent="0.25">
      <c r="B50" s="46"/>
      <c r="C50" s="69" t="s">
        <v>79</v>
      </c>
      <c r="D50" s="70">
        <f t="shared" si="3"/>
        <v>86.2</v>
      </c>
      <c r="E50" s="71">
        <f t="shared" si="4"/>
        <v>79</v>
      </c>
      <c r="F50" s="71">
        <f t="shared" si="5"/>
        <v>93.9</v>
      </c>
      <c r="G50" s="72">
        <f t="shared" si="6"/>
        <v>55.7</v>
      </c>
      <c r="H50" s="71">
        <f t="shared" si="7"/>
        <v>50.3</v>
      </c>
      <c r="I50" s="71">
        <f t="shared" si="8"/>
        <v>61.6</v>
      </c>
      <c r="J50" s="72">
        <f t="shared" si="9"/>
        <v>7.9</v>
      </c>
      <c r="K50" s="71">
        <f t="shared" si="10"/>
        <v>7.3</v>
      </c>
      <c r="L50" s="71">
        <f t="shared" si="11"/>
        <v>8.5</v>
      </c>
      <c r="M50" s="72">
        <f t="shared" si="12"/>
        <v>6.1</v>
      </c>
      <c r="N50" s="71">
        <f t="shared" si="13"/>
        <v>5.6</v>
      </c>
      <c r="O50" s="71">
        <f t="shared" si="14"/>
        <v>6.6</v>
      </c>
      <c r="P50" s="81"/>
      <c r="Q50" s="46"/>
      <c r="R50" s="69" t="s">
        <v>79</v>
      </c>
      <c r="S50" s="74">
        <f t="shared" si="15"/>
        <v>10.9</v>
      </c>
      <c r="T50" s="75">
        <f t="shared" si="16"/>
        <v>9.6300000000000008</v>
      </c>
      <c r="U50" s="75">
        <f t="shared" si="17"/>
        <v>12.34</v>
      </c>
      <c r="V50" s="74">
        <f t="shared" si="18"/>
        <v>9.1999999999999993</v>
      </c>
      <c r="W50" s="75">
        <f t="shared" si="19"/>
        <v>7.92</v>
      </c>
      <c r="X50" s="75">
        <f t="shared" si="20"/>
        <v>10.67</v>
      </c>
      <c r="Y50" s="43"/>
      <c r="Z50" s="43"/>
      <c r="AA50" s="43"/>
      <c r="AB50" s="43"/>
      <c r="AC50" s="43"/>
      <c r="BG50" s="65">
        <v>2008</v>
      </c>
      <c r="BH50" s="41" t="s">
        <v>83</v>
      </c>
      <c r="BI50" s="53">
        <f t="shared" si="0"/>
        <v>84.8</v>
      </c>
      <c r="BJ50" s="53">
        <f t="shared" si="1"/>
        <v>8.4</v>
      </c>
      <c r="BK50" s="53"/>
      <c r="BM50" s="57"/>
      <c r="BN50" s="57"/>
      <c r="BP50" s="57"/>
      <c r="BQ50" s="57"/>
      <c r="BR50" s="41"/>
      <c r="BS50" s="41"/>
      <c r="BT50" s="65">
        <v>2008</v>
      </c>
      <c r="BU50" s="41" t="s">
        <v>83</v>
      </c>
      <c r="BV50" s="58">
        <f t="shared" si="2"/>
        <v>10.050000000000001</v>
      </c>
      <c r="BW50" s="53"/>
      <c r="BX50" s="53"/>
      <c r="BY50" s="41"/>
      <c r="BZ50" s="59"/>
      <c r="CA50" s="59"/>
      <c r="CB50" s="41"/>
      <c r="CC50" s="41"/>
      <c r="CD50" s="41"/>
      <c r="CE50" s="41"/>
      <c r="CF50" s="41"/>
      <c r="CG50" s="41"/>
    </row>
    <row r="51" spans="2:85" x14ac:dyDescent="0.25">
      <c r="B51" s="43"/>
      <c r="C51" s="80" t="s">
        <v>80</v>
      </c>
      <c r="D51" s="70">
        <f t="shared" si="3"/>
        <v>88.2</v>
      </c>
      <c r="E51" s="71">
        <f t="shared" si="4"/>
        <v>81.099999999999994</v>
      </c>
      <c r="F51" s="71">
        <f t="shared" si="5"/>
        <v>95.8</v>
      </c>
      <c r="G51" s="72">
        <f t="shared" si="6"/>
        <v>49.7</v>
      </c>
      <c r="H51" s="71">
        <f t="shared" si="7"/>
        <v>44.7</v>
      </c>
      <c r="I51" s="71">
        <f t="shared" si="8"/>
        <v>55.2</v>
      </c>
      <c r="J51" s="72">
        <f t="shared" si="9"/>
        <v>7.9</v>
      </c>
      <c r="K51" s="71">
        <f t="shared" si="10"/>
        <v>7.4</v>
      </c>
      <c r="L51" s="71">
        <f t="shared" si="11"/>
        <v>8.6</v>
      </c>
      <c r="M51" s="72">
        <f t="shared" si="12"/>
        <v>6.3</v>
      </c>
      <c r="N51" s="71">
        <f t="shared" si="13"/>
        <v>5.7</v>
      </c>
      <c r="O51" s="71">
        <f t="shared" si="14"/>
        <v>6.8</v>
      </c>
      <c r="P51" s="81"/>
      <c r="Q51" s="46"/>
      <c r="R51" s="80" t="s">
        <v>80</v>
      </c>
      <c r="S51" s="74">
        <f t="shared" si="15"/>
        <v>11.1</v>
      </c>
      <c r="T51" s="75">
        <f t="shared" si="16"/>
        <v>9.84</v>
      </c>
      <c r="U51" s="75">
        <f t="shared" si="17"/>
        <v>12.53</v>
      </c>
      <c r="V51" s="74">
        <f t="shared" si="18"/>
        <v>7.95</v>
      </c>
      <c r="W51" s="75">
        <f t="shared" si="19"/>
        <v>6.86</v>
      </c>
      <c r="X51" s="75">
        <f t="shared" si="20"/>
        <v>9.23</v>
      </c>
      <c r="Y51" s="43"/>
      <c r="Z51" s="43"/>
      <c r="AA51" s="43"/>
      <c r="AB51" s="43"/>
      <c r="AC51" s="43"/>
      <c r="BG51" s="65">
        <v>2009</v>
      </c>
      <c r="BH51" s="41" t="s">
        <v>84</v>
      </c>
      <c r="BI51" s="53">
        <f t="shared" si="0"/>
        <v>86.7</v>
      </c>
      <c r="BJ51" s="53">
        <f t="shared" si="1"/>
        <v>9.1999999999999993</v>
      </c>
      <c r="BK51" s="53"/>
      <c r="BM51" s="57"/>
      <c r="BN51" s="57"/>
      <c r="BP51" s="57"/>
      <c r="BQ51" s="57"/>
      <c r="BR51" s="41"/>
      <c r="BS51" s="41"/>
      <c r="BT51" s="65">
        <v>2009</v>
      </c>
      <c r="BU51" s="41" t="s">
        <v>84</v>
      </c>
      <c r="BV51" s="58">
        <f t="shared" si="2"/>
        <v>9.41</v>
      </c>
      <c r="BW51" s="53"/>
      <c r="BX51" s="53"/>
      <c r="BY51" s="41"/>
      <c r="BZ51" s="59"/>
      <c r="CA51" s="59"/>
      <c r="CB51" s="41"/>
      <c r="CC51" s="41"/>
      <c r="CD51" s="41"/>
      <c r="CE51" s="41"/>
      <c r="CF51" s="41"/>
      <c r="CG51" s="41"/>
    </row>
    <row r="52" spans="2:85" x14ac:dyDescent="0.25">
      <c r="B52" s="46"/>
      <c r="C52" s="80" t="s">
        <v>81</v>
      </c>
      <c r="D52" s="70">
        <f t="shared" si="3"/>
        <v>85.4</v>
      </c>
      <c r="E52" s="71">
        <f t="shared" si="4"/>
        <v>78.5</v>
      </c>
      <c r="F52" s="71">
        <f t="shared" si="5"/>
        <v>92.8</v>
      </c>
      <c r="G52" s="72">
        <f t="shared" si="6"/>
        <v>48.7</v>
      </c>
      <c r="H52" s="71">
        <f t="shared" si="7"/>
        <v>43.8</v>
      </c>
      <c r="I52" s="71">
        <f t="shared" si="8"/>
        <v>54</v>
      </c>
      <c r="J52" s="72">
        <f t="shared" si="9"/>
        <v>8</v>
      </c>
      <c r="K52" s="71">
        <f t="shared" si="10"/>
        <v>7.4</v>
      </c>
      <c r="L52" s="71">
        <f t="shared" si="11"/>
        <v>8.6</v>
      </c>
      <c r="M52" s="72">
        <f t="shared" si="12"/>
        <v>6.4</v>
      </c>
      <c r="N52" s="71">
        <f t="shared" si="13"/>
        <v>5.9</v>
      </c>
      <c r="O52" s="71">
        <f t="shared" si="14"/>
        <v>7</v>
      </c>
      <c r="P52" s="73"/>
      <c r="Q52" s="43"/>
      <c r="R52" s="80" t="s">
        <v>81</v>
      </c>
      <c r="S52" s="74">
        <f t="shared" si="15"/>
        <v>10.71</v>
      </c>
      <c r="T52" s="75">
        <f t="shared" si="16"/>
        <v>9.51</v>
      </c>
      <c r="U52" s="75">
        <f t="shared" si="17"/>
        <v>12.07</v>
      </c>
      <c r="V52" s="74">
        <f t="shared" si="18"/>
        <v>7.58</v>
      </c>
      <c r="W52" s="75">
        <f t="shared" si="19"/>
        <v>6.56</v>
      </c>
      <c r="X52" s="75">
        <f t="shared" si="20"/>
        <v>8.76</v>
      </c>
      <c r="Y52" s="43"/>
      <c r="Z52" s="43"/>
      <c r="AA52" s="43"/>
      <c r="AB52" s="43"/>
      <c r="AC52" s="43"/>
      <c r="BG52" s="65">
        <v>2010</v>
      </c>
      <c r="BH52" s="41" t="s">
        <v>85</v>
      </c>
      <c r="BI52" s="53">
        <f t="shared" si="0"/>
        <v>86.1</v>
      </c>
      <c r="BJ52" s="53">
        <f t="shared" si="1"/>
        <v>10.5</v>
      </c>
      <c r="BK52" s="53"/>
      <c r="BM52" s="57"/>
      <c r="BN52" s="57"/>
      <c r="BP52" s="57"/>
      <c r="BQ52" s="57"/>
      <c r="BR52" s="41"/>
      <c r="BS52" s="41"/>
      <c r="BT52" s="65">
        <v>2010</v>
      </c>
      <c r="BU52" s="41" t="s">
        <v>85</v>
      </c>
      <c r="BV52" s="58">
        <f t="shared" si="2"/>
        <v>8.24</v>
      </c>
      <c r="BW52" s="53"/>
      <c r="BX52" s="53"/>
      <c r="BY52" s="41"/>
      <c r="BZ52" s="59"/>
      <c r="CA52" s="59"/>
      <c r="CB52" s="41"/>
      <c r="CC52" s="41"/>
      <c r="CD52" s="53"/>
      <c r="CE52" s="41"/>
      <c r="CF52" s="41"/>
      <c r="CG52" s="41"/>
    </row>
    <row r="53" spans="2:85" x14ac:dyDescent="0.25">
      <c r="B53" s="46"/>
      <c r="C53" s="80" t="s">
        <v>82</v>
      </c>
      <c r="D53" s="70">
        <f t="shared" si="3"/>
        <v>94.6</v>
      </c>
      <c r="E53" s="71">
        <f t="shared" si="4"/>
        <v>87.5</v>
      </c>
      <c r="F53" s="71">
        <f t="shared" si="5"/>
        <v>102.1</v>
      </c>
      <c r="G53" s="72">
        <f t="shared" si="6"/>
        <v>54.7</v>
      </c>
      <c r="H53" s="71">
        <f t="shared" si="7"/>
        <v>49.7</v>
      </c>
      <c r="I53" s="71">
        <f t="shared" si="8"/>
        <v>60.1</v>
      </c>
      <c r="J53" s="72">
        <f t="shared" si="9"/>
        <v>8.8000000000000007</v>
      </c>
      <c r="K53" s="71">
        <f t="shared" si="10"/>
        <v>8.1999999999999993</v>
      </c>
      <c r="L53" s="71">
        <f t="shared" si="11"/>
        <v>9.4</v>
      </c>
      <c r="M53" s="72">
        <f t="shared" si="12"/>
        <v>6.7</v>
      </c>
      <c r="N53" s="71">
        <f t="shared" si="13"/>
        <v>6.2</v>
      </c>
      <c r="O53" s="71">
        <f t="shared" si="14"/>
        <v>7.2</v>
      </c>
      <c r="P53" s="73"/>
      <c r="Q53" s="43"/>
      <c r="R53" s="80" t="s">
        <v>82</v>
      </c>
      <c r="S53" s="74">
        <f t="shared" si="15"/>
        <v>10.78</v>
      </c>
      <c r="T53" s="75">
        <f t="shared" si="16"/>
        <v>9.65</v>
      </c>
      <c r="U53" s="75">
        <f t="shared" si="17"/>
        <v>12.04</v>
      </c>
      <c r="V53" s="74">
        <f t="shared" si="18"/>
        <v>8.23</v>
      </c>
      <c r="W53" s="75">
        <f t="shared" si="19"/>
        <v>7.19</v>
      </c>
      <c r="X53" s="75">
        <f t="shared" si="20"/>
        <v>9.42</v>
      </c>
      <c r="Y53" s="43"/>
      <c r="Z53" s="43"/>
      <c r="AA53" s="43"/>
      <c r="AB53" s="43"/>
      <c r="AC53" s="43"/>
      <c r="BG53" s="65">
        <v>2011</v>
      </c>
      <c r="BH53" s="41" t="s">
        <v>86</v>
      </c>
      <c r="BI53" s="53">
        <f t="shared" si="0"/>
        <v>79.3</v>
      </c>
      <c r="BJ53" s="53">
        <f t="shared" si="1"/>
        <v>11.1</v>
      </c>
      <c r="BK53" s="53"/>
      <c r="BM53" s="57"/>
      <c r="BN53" s="57"/>
      <c r="BP53" s="57"/>
      <c r="BQ53" s="57"/>
      <c r="BR53" s="41"/>
      <c r="BS53" s="41"/>
      <c r="BT53" s="65">
        <v>2011</v>
      </c>
      <c r="BU53" s="41" t="s">
        <v>86</v>
      </c>
      <c r="BV53" s="58">
        <f t="shared" si="2"/>
        <v>7.15</v>
      </c>
      <c r="BW53" s="53"/>
      <c r="BX53" s="53"/>
      <c r="BY53" s="41"/>
      <c r="BZ53" s="59"/>
      <c r="CA53" s="59"/>
      <c r="CB53" s="41"/>
      <c r="CC53" s="41"/>
      <c r="CD53" s="41"/>
      <c r="CE53" s="41"/>
      <c r="CF53" s="41"/>
      <c r="CG53" s="41"/>
    </row>
    <row r="54" spans="2:85" x14ac:dyDescent="0.25">
      <c r="B54" s="43"/>
      <c r="C54" s="80" t="s">
        <v>83</v>
      </c>
      <c r="D54" s="70">
        <f t="shared" si="3"/>
        <v>103.6</v>
      </c>
      <c r="E54" s="71">
        <f t="shared" si="4"/>
        <v>96.3</v>
      </c>
      <c r="F54" s="71">
        <f t="shared" si="5"/>
        <v>111.3</v>
      </c>
      <c r="G54" s="72">
        <f t="shared" si="6"/>
        <v>68.400000000000006</v>
      </c>
      <c r="H54" s="71">
        <f t="shared" si="7"/>
        <v>62.9</v>
      </c>
      <c r="I54" s="71">
        <f t="shared" si="8"/>
        <v>74.3</v>
      </c>
      <c r="J54" s="72">
        <f t="shared" si="9"/>
        <v>9.6999999999999993</v>
      </c>
      <c r="K54" s="71">
        <f t="shared" si="10"/>
        <v>9.1</v>
      </c>
      <c r="L54" s="71">
        <f t="shared" si="11"/>
        <v>10.3</v>
      </c>
      <c r="M54" s="72">
        <f t="shared" si="12"/>
        <v>7.4</v>
      </c>
      <c r="N54" s="71">
        <f t="shared" si="13"/>
        <v>6.9</v>
      </c>
      <c r="O54" s="71">
        <f t="shared" si="14"/>
        <v>7.9</v>
      </c>
      <c r="P54" s="73"/>
      <c r="Q54" s="43"/>
      <c r="R54" s="80" t="s">
        <v>83</v>
      </c>
      <c r="S54" s="74">
        <f t="shared" si="15"/>
        <v>10.7</v>
      </c>
      <c r="T54" s="75">
        <f t="shared" si="16"/>
        <v>9.65</v>
      </c>
      <c r="U54" s="75">
        <f t="shared" si="17"/>
        <v>11.87</v>
      </c>
      <c r="V54" s="74">
        <f t="shared" si="18"/>
        <v>9.3000000000000007</v>
      </c>
      <c r="W54" s="75">
        <f t="shared" si="19"/>
        <v>8.23</v>
      </c>
      <c r="X54" s="75">
        <f t="shared" si="20"/>
        <v>10.5</v>
      </c>
      <c r="Y54" s="43"/>
      <c r="Z54" s="43"/>
      <c r="AA54" s="43"/>
      <c r="AB54" s="43"/>
      <c r="AC54" s="43"/>
      <c r="BG54" s="65">
        <v>2012</v>
      </c>
      <c r="BH54" s="41" t="s">
        <v>87</v>
      </c>
      <c r="BI54" s="53" t="str">
        <f t="shared" si="0"/>
        <v>N/A</v>
      </c>
      <c r="BJ54" s="53" t="str">
        <f t="shared" si="1"/>
        <v>N/A</v>
      </c>
      <c r="BK54" s="53"/>
      <c r="BM54" s="57"/>
      <c r="BN54" s="57"/>
      <c r="BP54" s="57"/>
      <c r="BQ54" s="57"/>
      <c r="BR54" s="41"/>
      <c r="BS54" s="41"/>
      <c r="BT54" s="65">
        <v>2012</v>
      </c>
      <c r="BU54" s="41" t="s">
        <v>87</v>
      </c>
      <c r="BV54" s="58" t="str">
        <f t="shared" si="2"/>
        <v>N/A</v>
      </c>
      <c r="BW54" s="53"/>
      <c r="BX54" s="53"/>
      <c r="BY54" s="41"/>
      <c r="BZ54" s="59"/>
      <c r="CA54" s="59"/>
      <c r="CB54" s="41"/>
      <c r="CC54" s="53"/>
      <c r="CD54" s="53"/>
      <c r="CE54" s="41"/>
      <c r="CF54" s="41"/>
      <c r="CG54" s="41"/>
    </row>
    <row r="55" spans="2:85" x14ac:dyDescent="0.25">
      <c r="B55" s="43"/>
      <c r="C55" s="80" t="s">
        <v>84</v>
      </c>
      <c r="D55" s="70">
        <f t="shared" si="3"/>
        <v>106.2</v>
      </c>
      <c r="E55" s="71">
        <f t="shared" si="4"/>
        <v>98.9</v>
      </c>
      <c r="F55" s="71">
        <f t="shared" si="5"/>
        <v>113.8</v>
      </c>
      <c r="G55" s="72">
        <f t="shared" si="6"/>
        <v>69.8</v>
      </c>
      <c r="H55" s="71">
        <f t="shared" si="7"/>
        <v>64.400000000000006</v>
      </c>
      <c r="I55" s="71">
        <f t="shared" si="8"/>
        <v>75.599999999999994</v>
      </c>
      <c r="J55" s="72">
        <f t="shared" si="9"/>
        <v>10.9</v>
      </c>
      <c r="K55" s="71">
        <f t="shared" si="10"/>
        <v>10.3</v>
      </c>
      <c r="L55" s="71">
        <f t="shared" si="11"/>
        <v>11.5</v>
      </c>
      <c r="M55" s="72">
        <f t="shared" si="12"/>
        <v>7.7</v>
      </c>
      <c r="N55" s="71">
        <f t="shared" si="13"/>
        <v>7.2</v>
      </c>
      <c r="O55" s="71">
        <f t="shared" si="14"/>
        <v>8.3000000000000007</v>
      </c>
      <c r="P55" s="73"/>
      <c r="Q55" s="43"/>
      <c r="R55" s="80" t="s">
        <v>84</v>
      </c>
      <c r="S55" s="74">
        <f t="shared" si="15"/>
        <v>9.75</v>
      </c>
      <c r="T55" s="75">
        <f t="shared" si="16"/>
        <v>8.82</v>
      </c>
      <c r="U55" s="75">
        <f t="shared" si="17"/>
        <v>10.77</v>
      </c>
      <c r="V55" s="74">
        <f t="shared" si="18"/>
        <v>9.0399999999999991</v>
      </c>
      <c r="W55" s="75">
        <f t="shared" si="19"/>
        <v>8.0299999999999994</v>
      </c>
      <c r="X55" s="75">
        <f t="shared" si="20"/>
        <v>10.17</v>
      </c>
      <c r="Y55" s="43"/>
      <c r="Z55" s="43"/>
      <c r="AA55" s="43"/>
      <c r="AB55" s="43"/>
      <c r="AC55" s="43"/>
      <c r="BG55" s="65">
        <v>2013</v>
      </c>
      <c r="BH55" s="41" t="s">
        <v>102</v>
      </c>
      <c r="BI55" s="53" t="str">
        <f t="shared" si="0"/>
        <v>N/A</v>
      </c>
      <c r="BJ55" s="53" t="str">
        <f t="shared" si="1"/>
        <v>N/A</v>
      </c>
      <c r="BM55" s="57"/>
      <c r="BN55" s="57"/>
      <c r="BP55" s="57"/>
      <c r="BQ55" s="57"/>
      <c r="BR55" s="41"/>
      <c r="BS55" s="41"/>
      <c r="BT55" s="65">
        <v>2013</v>
      </c>
      <c r="BU55" s="41" t="s">
        <v>102</v>
      </c>
      <c r="BV55" s="58" t="str">
        <f t="shared" si="2"/>
        <v>N/A</v>
      </c>
      <c r="BW55" s="41"/>
      <c r="BX55" s="41"/>
      <c r="BY55" s="41"/>
      <c r="BZ55" s="59"/>
      <c r="CA55" s="59"/>
      <c r="CB55" s="41"/>
      <c r="CC55" s="41"/>
      <c r="CD55" s="41"/>
      <c r="CE55" s="41"/>
      <c r="CF55" s="41"/>
      <c r="CG55" s="41"/>
    </row>
    <row r="56" spans="2:85" x14ac:dyDescent="0.25">
      <c r="B56" s="43"/>
      <c r="C56" s="80" t="s">
        <v>85</v>
      </c>
      <c r="D56" s="70">
        <f t="shared" si="3"/>
        <v>104.3</v>
      </c>
      <c r="E56" s="71">
        <f t="shared" si="4"/>
        <v>97.2</v>
      </c>
      <c r="F56" s="71">
        <f t="shared" si="5"/>
        <v>111.7</v>
      </c>
      <c r="G56" s="72">
        <f t="shared" si="6"/>
        <v>70.3</v>
      </c>
      <c r="H56" s="71">
        <f t="shared" si="7"/>
        <v>64.900000000000006</v>
      </c>
      <c r="I56" s="71">
        <f t="shared" si="8"/>
        <v>76</v>
      </c>
      <c r="J56" s="72">
        <f t="shared" si="9"/>
        <v>12.3</v>
      </c>
      <c r="K56" s="71">
        <f t="shared" si="10"/>
        <v>11.7</v>
      </c>
      <c r="L56" s="71">
        <f t="shared" si="11"/>
        <v>13</v>
      </c>
      <c r="M56" s="72">
        <f t="shared" si="12"/>
        <v>8.8000000000000007</v>
      </c>
      <c r="N56" s="71">
        <f t="shared" si="13"/>
        <v>8.1999999999999993</v>
      </c>
      <c r="O56" s="71">
        <f t="shared" si="14"/>
        <v>9.4</v>
      </c>
      <c r="P56" s="73"/>
      <c r="Q56" s="43"/>
      <c r="R56" s="80" t="s">
        <v>85</v>
      </c>
      <c r="S56" s="74">
        <f t="shared" si="15"/>
        <v>8.4600000000000009</v>
      </c>
      <c r="T56" s="75">
        <f t="shared" si="16"/>
        <v>7.68</v>
      </c>
      <c r="U56" s="75">
        <f t="shared" si="17"/>
        <v>9.32</v>
      </c>
      <c r="V56" s="74">
        <f t="shared" si="18"/>
        <v>8</v>
      </c>
      <c r="W56" s="75">
        <f t="shared" si="19"/>
        <v>7.14</v>
      </c>
      <c r="X56" s="75">
        <f t="shared" si="20"/>
        <v>8.9700000000000006</v>
      </c>
      <c r="Y56" s="43"/>
      <c r="Z56" s="43"/>
      <c r="AA56" s="43"/>
      <c r="AB56" s="43"/>
      <c r="AC56" s="43"/>
      <c r="BG56" s="65">
        <v>2014</v>
      </c>
      <c r="BH56" s="53" t="s">
        <v>103</v>
      </c>
      <c r="BI56" s="53" t="str">
        <f t="shared" si="0"/>
        <v>N/A</v>
      </c>
      <c r="BJ56" s="53" t="str">
        <f t="shared" si="1"/>
        <v>N/A</v>
      </c>
      <c r="BK56" s="53"/>
      <c r="BM56" s="53" t="s">
        <v>11</v>
      </c>
      <c r="BN56" s="53" t="s">
        <v>11</v>
      </c>
      <c r="BP56" s="53" t="s">
        <v>12</v>
      </c>
      <c r="BQ56" s="53" t="s">
        <v>12</v>
      </c>
      <c r="BR56" s="41"/>
      <c r="BS56" s="41"/>
      <c r="BT56" s="65">
        <v>2014</v>
      </c>
      <c r="BU56" s="53" t="s">
        <v>103</v>
      </c>
      <c r="BV56" s="58" t="str">
        <f t="shared" si="2"/>
        <v>N/A</v>
      </c>
      <c r="BW56" s="53"/>
      <c r="BX56" s="53"/>
      <c r="BY56" s="41"/>
      <c r="BZ56" s="59"/>
      <c r="CA56" s="59"/>
      <c r="CB56" s="41"/>
      <c r="CC56" s="65"/>
      <c r="CD56" s="65"/>
      <c r="CE56" s="41"/>
      <c r="CF56" s="41"/>
      <c r="CG56" s="41"/>
    </row>
    <row r="57" spans="2:85" x14ac:dyDescent="0.25">
      <c r="B57" s="43"/>
      <c r="C57" s="83" t="s">
        <v>86</v>
      </c>
      <c r="D57" s="84">
        <f t="shared" si="3"/>
        <v>96.4</v>
      </c>
      <c r="E57" s="85">
        <f t="shared" si="4"/>
        <v>89.7</v>
      </c>
      <c r="F57" s="85">
        <f t="shared" si="5"/>
        <v>103.5</v>
      </c>
      <c r="G57" s="86">
        <f t="shared" si="6"/>
        <v>64.3</v>
      </c>
      <c r="H57" s="85">
        <f t="shared" si="7"/>
        <v>59.3</v>
      </c>
      <c r="I57" s="85">
        <f t="shared" si="8"/>
        <v>69.599999999999994</v>
      </c>
      <c r="J57" s="86">
        <f t="shared" si="9"/>
        <v>13.4</v>
      </c>
      <c r="K57" s="85">
        <f t="shared" si="10"/>
        <v>12.7</v>
      </c>
      <c r="L57" s="85">
        <f t="shared" si="11"/>
        <v>14.1</v>
      </c>
      <c r="M57" s="86">
        <f t="shared" si="12"/>
        <v>9</v>
      </c>
      <c r="N57" s="85">
        <f t="shared" si="13"/>
        <v>8.5</v>
      </c>
      <c r="O57" s="85">
        <f t="shared" si="14"/>
        <v>9.6</v>
      </c>
      <c r="P57" s="73"/>
      <c r="Q57" s="43"/>
      <c r="R57" s="83" t="s">
        <v>86</v>
      </c>
      <c r="S57" s="87">
        <f t="shared" si="15"/>
        <v>7.21</v>
      </c>
      <c r="T57" s="88">
        <f t="shared" si="16"/>
        <v>6.55</v>
      </c>
      <c r="U57" s="88">
        <f t="shared" si="17"/>
        <v>7.94</v>
      </c>
      <c r="V57" s="87">
        <f t="shared" si="18"/>
        <v>7.11</v>
      </c>
      <c r="W57" s="88">
        <f t="shared" si="19"/>
        <v>6.35</v>
      </c>
      <c r="X57" s="88">
        <f t="shared" si="20"/>
        <v>7.96</v>
      </c>
      <c r="Y57" s="43"/>
      <c r="Z57" s="43"/>
      <c r="AA57" s="43"/>
      <c r="AB57" s="43"/>
      <c r="AC57" s="43"/>
      <c r="BG57" s="53"/>
      <c r="BI57" s="53"/>
      <c r="BJ57" s="53"/>
      <c r="BK57" s="53"/>
      <c r="BM57" s="41" t="s">
        <v>27</v>
      </c>
      <c r="BN57" s="41" t="s">
        <v>26</v>
      </c>
      <c r="BP57" s="41" t="s">
        <v>27</v>
      </c>
      <c r="BQ57" s="41" t="s">
        <v>26</v>
      </c>
      <c r="BR57" s="41"/>
      <c r="BS57" s="41"/>
      <c r="BT57" s="89"/>
      <c r="BU57" s="41"/>
      <c r="BV57" s="53"/>
      <c r="BW57" s="53"/>
      <c r="BX57" s="53"/>
      <c r="BY57" s="41"/>
      <c r="BZ57" s="41" t="s">
        <v>27</v>
      </c>
      <c r="CA57" s="41" t="s">
        <v>26</v>
      </c>
      <c r="CB57" s="41"/>
      <c r="CC57" s="41" t="s">
        <v>38</v>
      </c>
      <c r="CD57" s="41"/>
      <c r="CE57" s="41"/>
      <c r="CF57" s="41"/>
      <c r="CG57" s="41"/>
    </row>
    <row r="58" spans="2:85" x14ac:dyDescent="0.25">
      <c r="B58" s="43"/>
      <c r="C58" s="90"/>
      <c r="D58" s="70"/>
      <c r="E58" s="71"/>
      <c r="F58" s="71"/>
      <c r="G58" s="91"/>
      <c r="H58" s="71"/>
      <c r="I58" s="71"/>
      <c r="J58" s="91"/>
      <c r="K58" s="71"/>
      <c r="L58" s="71"/>
      <c r="M58" s="91"/>
      <c r="N58" s="71"/>
      <c r="O58" s="71"/>
      <c r="P58" s="92"/>
      <c r="Q58" s="78"/>
      <c r="R58" s="90"/>
      <c r="S58" s="93"/>
      <c r="T58" s="75"/>
      <c r="U58" s="75"/>
      <c r="V58" s="93"/>
      <c r="W58" s="75"/>
      <c r="X58" s="75"/>
      <c r="Y58" s="78"/>
      <c r="Z58" s="43"/>
      <c r="AA58" s="43"/>
      <c r="AB58" s="43"/>
      <c r="AC58" s="43"/>
      <c r="BF58" s="41" t="s">
        <v>6</v>
      </c>
      <c r="BG58" s="41" t="s">
        <v>97</v>
      </c>
      <c r="BH58" s="53">
        <v>1991</v>
      </c>
      <c r="BI58" s="53" t="str">
        <f t="shared" ref="BI58:BI81" si="21">IFERROR(VALUE(FIXED(VLOOKUP($BH58&amp;$BG$29&amp;$BI$12&amp;"Maori",ethnicdata,7,FALSE),1)),"N/A")</f>
        <v>N/A</v>
      </c>
      <c r="BJ58" s="53" t="str">
        <f t="shared" ref="BJ58:BJ81" si="22">IFERROR(VALUE(FIXED(VLOOKUP($BH58&amp;$BG$29&amp;$BI$12&amp;"nonMaori",ethnicdata,7,FALSE),1)),"N/A")</f>
        <v>N/A</v>
      </c>
      <c r="BK58" s="53"/>
      <c r="BM58" s="57">
        <f>D37-E37</f>
        <v>0</v>
      </c>
      <c r="BN58" s="57">
        <f>F37-D37</f>
        <v>0</v>
      </c>
      <c r="BP58" s="94">
        <f>J37-K37</f>
        <v>0</v>
      </c>
      <c r="BQ58" s="94">
        <f>L37-J37</f>
        <v>0</v>
      </c>
      <c r="BR58" s="41"/>
      <c r="BS58" s="41" t="s">
        <v>120</v>
      </c>
      <c r="BT58" s="41" t="s">
        <v>97</v>
      </c>
      <c r="BU58" s="53">
        <v>1991</v>
      </c>
      <c r="BV58" s="58" t="str">
        <f>IFERROR(VALUE(FIXED(VLOOKUP($BU58&amp;#REF!&amp;$BI$12&amp;"Maori",ethnicdata,10,FALSE),2)),"N/A")</f>
        <v>N/A</v>
      </c>
      <c r="BW58" s="53"/>
      <c r="BX58" s="53"/>
      <c r="BY58" s="41"/>
      <c r="BZ58" s="59">
        <f>S37-T37</f>
        <v>0</v>
      </c>
      <c r="CA58" s="59">
        <f>U37-S37</f>
        <v>0</v>
      </c>
      <c r="CB58" s="41"/>
      <c r="CC58" s="41">
        <v>1</v>
      </c>
      <c r="CD58" s="41"/>
      <c r="CE58" s="41"/>
      <c r="CF58" s="41"/>
      <c r="CG58" s="41"/>
    </row>
    <row r="59" spans="2:85" x14ac:dyDescent="0.25">
      <c r="B59" s="43"/>
      <c r="C59" s="90"/>
      <c r="D59" s="70"/>
      <c r="E59" s="71"/>
      <c r="F59" s="71"/>
      <c r="G59" s="91"/>
      <c r="H59" s="71"/>
      <c r="I59" s="71"/>
      <c r="J59" s="91"/>
      <c r="K59" s="71"/>
      <c r="L59" s="71"/>
      <c r="M59" s="91"/>
      <c r="N59" s="71"/>
      <c r="O59" s="71"/>
      <c r="P59" s="92"/>
      <c r="Q59" s="78"/>
      <c r="R59" s="90"/>
      <c r="S59" s="93"/>
      <c r="T59" s="75"/>
      <c r="U59" s="75"/>
      <c r="V59" s="93"/>
      <c r="W59" s="75"/>
      <c r="X59" s="75"/>
      <c r="Y59" s="78"/>
      <c r="Z59" s="43"/>
      <c r="AA59" s="43"/>
      <c r="AB59" s="43"/>
      <c r="AC59" s="43"/>
      <c r="BG59" s="41" t="s">
        <v>98</v>
      </c>
      <c r="BH59" s="53">
        <v>1992</v>
      </c>
      <c r="BI59" s="53" t="str">
        <f t="shared" si="21"/>
        <v>N/A</v>
      </c>
      <c r="BJ59" s="53" t="str">
        <f t="shared" si="22"/>
        <v>N/A</v>
      </c>
      <c r="BK59" s="53"/>
      <c r="BM59" s="57">
        <f t="shared" ref="BM59:BM81" si="23">D38-E38</f>
        <v>0</v>
      </c>
      <c r="BN59" s="57">
        <f t="shared" ref="BN59:BN81" si="24">F38-D38</f>
        <v>0</v>
      </c>
      <c r="BP59" s="94">
        <f t="shared" ref="BP59:BP81" si="25">J38-K38</f>
        <v>0</v>
      </c>
      <c r="BQ59" s="94">
        <f t="shared" ref="BQ59:BQ81" si="26">L38-J38</f>
        <v>0</v>
      </c>
      <c r="BR59" s="41"/>
      <c r="BS59" s="41"/>
      <c r="BT59" s="41" t="s">
        <v>98</v>
      </c>
      <c r="BU59" s="53">
        <v>1992</v>
      </c>
      <c r="BV59" s="58" t="str">
        <f>IFERROR(VALUE(FIXED(VLOOKUP($BU59&amp;#REF!&amp;$BI$12&amp;"Maori",ethnicdata,10,FALSE),2)),"N/A")</f>
        <v>N/A</v>
      </c>
      <c r="BW59" s="53"/>
      <c r="BX59" s="53"/>
      <c r="BY59" s="41"/>
      <c r="BZ59" s="59">
        <f t="shared" ref="BZ59:BZ81" si="27">S38-T38</f>
        <v>0</v>
      </c>
      <c r="CA59" s="59">
        <f t="shared" ref="CA59:CA81" si="28">U38-S38</f>
        <v>0</v>
      </c>
      <c r="CB59" s="41"/>
      <c r="CC59" s="41">
        <v>1</v>
      </c>
      <c r="CD59" s="41"/>
      <c r="CE59" s="41"/>
      <c r="CF59" s="41"/>
      <c r="CG59" s="41"/>
    </row>
    <row r="60" spans="2:85" x14ac:dyDescent="0.25">
      <c r="B60" s="43"/>
      <c r="C60" s="95" t="s">
        <v>21</v>
      </c>
      <c r="D60" s="70"/>
      <c r="E60" s="71"/>
      <c r="F60" s="71"/>
      <c r="G60" s="91"/>
      <c r="H60" s="71"/>
      <c r="I60" s="71"/>
      <c r="J60" s="91"/>
      <c r="K60" s="71"/>
      <c r="L60" s="71"/>
      <c r="M60" s="91"/>
      <c r="N60" s="71"/>
      <c r="O60" s="71"/>
      <c r="P60" s="92"/>
      <c r="Q60" s="78"/>
      <c r="R60" s="95" t="s">
        <v>21</v>
      </c>
      <c r="S60" s="93"/>
      <c r="T60" s="75"/>
      <c r="U60" s="75"/>
      <c r="V60" s="93"/>
      <c r="W60" s="75"/>
      <c r="X60" s="75"/>
      <c r="Y60" s="78"/>
      <c r="Z60" s="43"/>
      <c r="AA60" s="43"/>
      <c r="AB60" s="43"/>
      <c r="AC60" s="43"/>
      <c r="BG60" s="41" t="s">
        <v>99</v>
      </c>
      <c r="BH60" s="65">
        <v>1993</v>
      </c>
      <c r="BI60" s="53" t="str">
        <f t="shared" si="21"/>
        <v>N/A</v>
      </c>
      <c r="BJ60" s="53" t="str">
        <f t="shared" si="22"/>
        <v>N/A</v>
      </c>
      <c r="BK60" s="53"/>
      <c r="BM60" s="57">
        <f t="shared" si="23"/>
        <v>0</v>
      </c>
      <c r="BN60" s="57">
        <f t="shared" si="24"/>
        <v>0</v>
      </c>
      <c r="BP60" s="94">
        <f t="shared" si="25"/>
        <v>0</v>
      </c>
      <c r="BQ60" s="94">
        <f t="shared" si="26"/>
        <v>0</v>
      </c>
      <c r="BR60" s="41"/>
      <c r="BS60" s="41"/>
      <c r="BT60" s="41" t="s">
        <v>99</v>
      </c>
      <c r="BU60" s="65">
        <v>1993</v>
      </c>
      <c r="BV60" s="58" t="str">
        <f>IFERROR(VALUE(FIXED(VLOOKUP($BU60&amp;#REF!&amp;$BI$12&amp;"Maori",ethnicdata,10,FALSE),2)),"N/A")</f>
        <v>N/A</v>
      </c>
      <c r="BW60" s="53"/>
      <c r="BX60" s="53"/>
      <c r="BY60" s="41"/>
      <c r="BZ60" s="59">
        <f t="shared" si="27"/>
        <v>0</v>
      </c>
      <c r="CA60" s="59">
        <f t="shared" si="28"/>
        <v>0</v>
      </c>
      <c r="CB60" s="41"/>
      <c r="CC60" s="41">
        <v>1</v>
      </c>
      <c r="CD60" s="41"/>
      <c r="CE60" s="41"/>
      <c r="CF60" s="41"/>
      <c r="CG60" s="41"/>
    </row>
    <row r="61" spans="2:85" x14ac:dyDescent="0.25">
      <c r="B61" s="43"/>
      <c r="C61" s="95" t="s">
        <v>109</v>
      </c>
      <c r="D61" s="70"/>
      <c r="E61" s="71"/>
      <c r="F61" s="71"/>
      <c r="G61" s="91"/>
      <c r="H61" s="71"/>
      <c r="I61" s="71"/>
      <c r="J61" s="91"/>
      <c r="K61" s="71"/>
      <c r="L61" s="71"/>
      <c r="M61" s="91"/>
      <c r="N61" s="71"/>
      <c r="O61" s="71"/>
      <c r="P61" s="78"/>
      <c r="Q61" s="78"/>
      <c r="R61" s="95" t="s">
        <v>24</v>
      </c>
      <c r="S61" s="92"/>
      <c r="T61" s="92"/>
      <c r="U61" s="78"/>
      <c r="V61" s="78"/>
      <c r="W61" s="78"/>
      <c r="X61" s="78"/>
      <c r="Y61" s="78"/>
      <c r="Z61" s="43"/>
      <c r="AA61" s="43"/>
      <c r="AB61" s="43"/>
      <c r="AC61" s="43"/>
      <c r="BG61" s="65" t="s">
        <v>100</v>
      </c>
      <c r="BH61" s="65">
        <v>1994</v>
      </c>
      <c r="BI61" s="53" t="str">
        <f t="shared" si="21"/>
        <v>N/A</v>
      </c>
      <c r="BJ61" s="53" t="str">
        <f t="shared" si="22"/>
        <v>N/A</v>
      </c>
      <c r="BK61" s="53"/>
      <c r="BM61" s="57">
        <f t="shared" si="23"/>
        <v>0</v>
      </c>
      <c r="BN61" s="57">
        <f t="shared" si="24"/>
        <v>0</v>
      </c>
      <c r="BP61" s="94">
        <f t="shared" si="25"/>
        <v>0</v>
      </c>
      <c r="BQ61" s="94">
        <f t="shared" si="26"/>
        <v>0</v>
      </c>
      <c r="BR61" s="41"/>
      <c r="BS61" s="41"/>
      <c r="BT61" s="65" t="s">
        <v>100</v>
      </c>
      <c r="BU61" s="65">
        <v>1994</v>
      </c>
      <c r="BV61" s="58" t="str">
        <f>IFERROR(VALUE(FIXED(VLOOKUP($BU61&amp;#REF!&amp;$BI$12&amp;"Maori",ethnicdata,10,FALSE),2)),"N/A")</f>
        <v>N/A</v>
      </c>
      <c r="BW61" s="53"/>
      <c r="BX61" s="53"/>
      <c r="BY61" s="41"/>
      <c r="BZ61" s="59">
        <f t="shared" si="27"/>
        <v>0</v>
      </c>
      <c r="CA61" s="59">
        <f t="shared" si="28"/>
        <v>0</v>
      </c>
      <c r="CB61" s="41"/>
      <c r="CC61" s="41">
        <v>1</v>
      </c>
      <c r="CD61" s="41"/>
      <c r="CE61" s="41"/>
      <c r="CF61" s="41"/>
      <c r="CG61" s="41"/>
    </row>
    <row r="62" spans="2:85" x14ac:dyDescent="0.25">
      <c r="B62" s="43"/>
      <c r="C62" s="95" t="s">
        <v>22</v>
      </c>
      <c r="D62" s="70"/>
      <c r="E62" s="71"/>
      <c r="F62" s="71"/>
      <c r="G62" s="91"/>
      <c r="H62" s="71"/>
      <c r="I62" s="71"/>
      <c r="J62" s="91"/>
      <c r="K62" s="71"/>
      <c r="L62" s="71"/>
      <c r="M62" s="91"/>
      <c r="N62" s="71"/>
      <c r="O62" s="71"/>
      <c r="P62" s="78"/>
      <c r="Q62" s="78"/>
      <c r="R62" s="95" t="s">
        <v>22</v>
      </c>
      <c r="S62" s="92"/>
      <c r="T62" s="92"/>
      <c r="U62" s="78"/>
      <c r="V62" s="78"/>
      <c r="W62" s="78"/>
      <c r="X62" s="78"/>
      <c r="Y62" s="78"/>
      <c r="Z62" s="43"/>
      <c r="AA62" s="43"/>
      <c r="AB62" s="43"/>
      <c r="AC62" s="43"/>
      <c r="BG62" s="41" t="s">
        <v>101</v>
      </c>
      <c r="BH62" s="65">
        <v>1995</v>
      </c>
      <c r="BI62" s="53" t="str">
        <f t="shared" si="21"/>
        <v>N/A</v>
      </c>
      <c r="BJ62" s="53" t="str">
        <f t="shared" si="22"/>
        <v>N/A</v>
      </c>
      <c r="BK62" s="53"/>
      <c r="BM62" s="57">
        <f t="shared" si="23"/>
        <v>0</v>
      </c>
      <c r="BN62" s="57">
        <f t="shared" si="24"/>
        <v>0</v>
      </c>
      <c r="BP62" s="94">
        <f t="shared" si="25"/>
        <v>0</v>
      </c>
      <c r="BQ62" s="94">
        <f t="shared" si="26"/>
        <v>0</v>
      </c>
      <c r="BR62" s="41"/>
      <c r="BS62" s="41"/>
      <c r="BT62" s="41" t="s">
        <v>101</v>
      </c>
      <c r="BU62" s="65">
        <v>1995</v>
      </c>
      <c r="BV62" s="58" t="str">
        <f>IFERROR(VALUE(FIXED(VLOOKUP($BU62&amp;#REF!&amp;$BI$12&amp;"Maori",ethnicdata,10,FALSE),2)),"N/A")</f>
        <v>N/A</v>
      </c>
      <c r="BW62" s="53"/>
      <c r="BX62" s="53"/>
      <c r="BY62" s="41"/>
      <c r="BZ62" s="59">
        <f t="shared" si="27"/>
        <v>0</v>
      </c>
      <c r="CA62" s="59">
        <f t="shared" si="28"/>
        <v>0</v>
      </c>
      <c r="CB62" s="41"/>
      <c r="CC62" s="41">
        <v>1</v>
      </c>
      <c r="CD62" s="41"/>
      <c r="CE62" s="41"/>
      <c r="CF62" s="41"/>
      <c r="CG62" s="41"/>
    </row>
    <row r="63" spans="2:85" x14ac:dyDescent="0.25">
      <c r="B63" s="43"/>
      <c r="C63" s="95" t="s">
        <v>23</v>
      </c>
      <c r="D63" s="68"/>
      <c r="E63" s="68"/>
      <c r="F63" s="68"/>
      <c r="G63" s="78"/>
      <c r="H63" s="78"/>
      <c r="I63" s="78"/>
      <c r="J63" s="78"/>
      <c r="K63" s="78"/>
      <c r="L63" s="78"/>
      <c r="M63" s="78"/>
      <c r="N63" s="78"/>
      <c r="O63" s="78"/>
      <c r="P63" s="78"/>
      <c r="Q63" s="78"/>
      <c r="R63" s="46" t="s">
        <v>23</v>
      </c>
      <c r="S63" s="92"/>
      <c r="T63" s="92"/>
      <c r="U63" s="78"/>
      <c r="V63" s="78"/>
      <c r="W63" s="78"/>
      <c r="X63" s="78"/>
      <c r="Y63" s="78"/>
      <c r="Z63" s="43"/>
      <c r="AA63" s="43"/>
      <c r="AB63" s="43"/>
      <c r="AC63" s="43"/>
      <c r="BF63" s="41" t="s">
        <v>6</v>
      </c>
      <c r="BG63" s="53" t="s">
        <v>71</v>
      </c>
      <c r="BH63" s="65">
        <v>1996</v>
      </c>
      <c r="BI63" s="53" t="str">
        <f t="shared" si="21"/>
        <v>N/A</v>
      </c>
      <c r="BJ63" s="53" t="str">
        <f t="shared" si="22"/>
        <v>N/A</v>
      </c>
      <c r="BK63" s="53"/>
      <c r="BM63" s="57">
        <f t="shared" si="23"/>
        <v>0</v>
      </c>
      <c r="BN63" s="57">
        <f t="shared" si="24"/>
        <v>0</v>
      </c>
      <c r="BP63" s="94">
        <f t="shared" si="25"/>
        <v>0</v>
      </c>
      <c r="BQ63" s="94">
        <f t="shared" si="26"/>
        <v>0</v>
      </c>
      <c r="BR63" s="41"/>
      <c r="BS63" s="41"/>
      <c r="BT63" s="53" t="s">
        <v>71</v>
      </c>
      <c r="BU63" s="65">
        <v>1996</v>
      </c>
      <c r="BV63" s="58" t="str">
        <f t="shared" ref="BV63:BV81" si="29">IFERROR(VALUE(FIXED(VLOOKUP($BU63&amp;$BG$29&amp;$BI$12&amp;"Maori",ethnicdata,10,FALSE),2)),"N/A")</f>
        <v>N/A</v>
      </c>
      <c r="BW63" s="53"/>
      <c r="BX63" s="53"/>
      <c r="BY63" s="41"/>
      <c r="BZ63" s="59">
        <f t="shared" si="27"/>
        <v>0</v>
      </c>
      <c r="CA63" s="59">
        <f t="shared" si="28"/>
        <v>0</v>
      </c>
      <c r="CB63" s="41"/>
      <c r="CC63" s="41">
        <v>1</v>
      </c>
      <c r="CD63" s="41"/>
      <c r="CE63" s="41"/>
      <c r="CF63" s="41"/>
      <c r="CG63" s="41"/>
    </row>
    <row r="64" spans="2:85" x14ac:dyDescent="0.25">
      <c r="B64" s="43"/>
      <c r="C64" s="95" t="s">
        <v>110</v>
      </c>
      <c r="D64" s="68"/>
      <c r="E64" s="68"/>
      <c r="F64" s="68"/>
      <c r="G64" s="78"/>
      <c r="H64" s="78"/>
      <c r="I64" s="78"/>
      <c r="J64" s="78"/>
      <c r="K64" s="78"/>
      <c r="L64" s="78"/>
      <c r="M64" s="78"/>
      <c r="N64" s="78"/>
      <c r="O64" s="78"/>
      <c r="P64" s="78"/>
      <c r="Q64" s="78"/>
      <c r="R64" s="46" t="s">
        <v>34</v>
      </c>
      <c r="S64" s="92"/>
      <c r="T64" s="92"/>
      <c r="U64" s="78"/>
      <c r="V64" s="78"/>
      <c r="W64" s="78"/>
      <c r="X64" s="78"/>
      <c r="Y64" s="78"/>
      <c r="Z64" s="43"/>
      <c r="AA64" s="43"/>
      <c r="AB64" s="43"/>
      <c r="AC64" s="43"/>
      <c r="BG64" s="41" t="s">
        <v>72</v>
      </c>
      <c r="BH64" s="65">
        <v>1997</v>
      </c>
      <c r="BI64" s="53" t="str">
        <f t="shared" si="21"/>
        <v>N/A</v>
      </c>
      <c r="BJ64" s="53" t="str">
        <f t="shared" si="22"/>
        <v>N/A</v>
      </c>
      <c r="BK64" s="53"/>
      <c r="BM64" s="57">
        <f t="shared" si="23"/>
        <v>0</v>
      </c>
      <c r="BN64" s="57">
        <f t="shared" si="24"/>
        <v>0</v>
      </c>
      <c r="BP64" s="94">
        <f t="shared" si="25"/>
        <v>0</v>
      </c>
      <c r="BQ64" s="94">
        <f t="shared" si="26"/>
        <v>0</v>
      </c>
      <c r="BR64" s="41"/>
      <c r="BS64" s="41"/>
      <c r="BT64" s="41" t="s">
        <v>72</v>
      </c>
      <c r="BU64" s="65">
        <v>1997</v>
      </c>
      <c r="BV64" s="58" t="str">
        <f t="shared" si="29"/>
        <v>N/A</v>
      </c>
      <c r="BW64" s="53"/>
      <c r="BX64" s="53"/>
      <c r="BY64" s="41"/>
      <c r="BZ64" s="59">
        <f t="shared" si="27"/>
        <v>0</v>
      </c>
      <c r="CA64" s="59">
        <f t="shared" si="28"/>
        <v>0</v>
      </c>
      <c r="CB64" s="41"/>
      <c r="CC64" s="41">
        <v>1</v>
      </c>
      <c r="CD64" s="41"/>
      <c r="CE64" s="41"/>
      <c r="CF64" s="41"/>
      <c r="CG64" s="41"/>
    </row>
    <row r="65" spans="2:85" x14ac:dyDescent="0.25">
      <c r="B65" s="43"/>
      <c r="C65" s="46"/>
      <c r="D65" s="96"/>
      <c r="E65" s="96"/>
      <c r="F65" s="96"/>
      <c r="G65" s="43"/>
      <c r="H65" s="43"/>
      <c r="I65" s="43"/>
      <c r="J65" s="43"/>
      <c r="K65" s="43"/>
      <c r="L65" s="43"/>
      <c r="M65" s="43"/>
      <c r="N65" s="43"/>
      <c r="O65" s="43"/>
      <c r="P65" s="43"/>
      <c r="Q65" s="43"/>
      <c r="R65" s="46"/>
      <c r="S65" s="73"/>
      <c r="T65" s="73"/>
      <c r="U65" s="43"/>
      <c r="V65" s="43"/>
      <c r="W65" s="43"/>
      <c r="X65" s="43"/>
      <c r="Y65" s="43"/>
      <c r="Z65" s="43"/>
      <c r="AA65" s="43"/>
      <c r="AB65" s="43"/>
      <c r="AC65" s="43"/>
      <c r="BG65" s="65" t="s">
        <v>73</v>
      </c>
      <c r="BH65" s="65">
        <v>1998</v>
      </c>
      <c r="BI65" s="53" t="str">
        <f t="shared" si="21"/>
        <v>N/A</v>
      </c>
      <c r="BJ65" s="53" t="str">
        <f t="shared" si="22"/>
        <v>N/A</v>
      </c>
      <c r="BK65" s="53"/>
      <c r="BM65" s="57">
        <f t="shared" si="23"/>
        <v>0</v>
      </c>
      <c r="BN65" s="57">
        <f t="shared" si="24"/>
        <v>0</v>
      </c>
      <c r="BP65" s="94">
        <f t="shared" si="25"/>
        <v>0</v>
      </c>
      <c r="BQ65" s="94">
        <f t="shared" si="26"/>
        <v>0</v>
      </c>
      <c r="BR65" s="41"/>
      <c r="BS65" s="41"/>
      <c r="BT65" s="65" t="s">
        <v>73</v>
      </c>
      <c r="BU65" s="65">
        <v>1998</v>
      </c>
      <c r="BV65" s="58" t="str">
        <f t="shared" si="29"/>
        <v>N/A</v>
      </c>
      <c r="BW65" s="53"/>
      <c r="BX65" s="53"/>
      <c r="BY65" s="41"/>
      <c r="BZ65" s="59">
        <f t="shared" si="27"/>
        <v>0</v>
      </c>
      <c r="CA65" s="59">
        <f t="shared" si="28"/>
        <v>0</v>
      </c>
      <c r="CB65" s="41"/>
      <c r="CC65" s="41">
        <v>1</v>
      </c>
      <c r="CD65" s="41"/>
      <c r="CE65" s="41"/>
      <c r="CF65" s="41"/>
      <c r="CG65" s="41"/>
    </row>
    <row r="66" spans="2:85" x14ac:dyDescent="0.25">
      <c r="B66" s="43"/>
      <c r="C66" s="46" t="s">
        <v>20</v>
      </c>
      <c r="D66" s="96"/>
      <c r="E66" s="96"/>
      <c r="F66" s="96"/>
      <c r="G66" s="43"/>
      <c r="H66" s="43"/>
      <c r="I66" s="43"/>
      <c r="J66" s="43"/>
      <c r="K66" s="43"/>
      <c r="L66" s="43"/>
      <c r="M66" s="43"/>
      <c r="N66" s="43"/>
      <c r="O66" s="43"/>
      <c r="P66" s="43"/>
      <c r="Q66" s="43"/>
      <c r="R66" s="46" t="s">
        <v>20</v>
      </c>
      <c r="S66" s="73"/>
      <c r="T66" s="73"/>
      <c r="U66" s="43"/>
      <c r="V66" s="43"/>
      <c r="W66" s="43"/>
      <c r="X66" s="43"/>
      <c r="Y66" s="43"/>
      <c r="Z66" s="43"/>
      <c r="AA66" s="43"/>
      <c r="AB66" s="43"/>
      <c r="AC66" s="43"/>
      <c r="BG66" s="41" t="s">
        <v>74</v>
      </c>
      <c r="BH66" s="65">
        <v>1999</v>
      </c>
      <c r="BI66" s="53" t="str">
        <f t="shared" si="21"/>
        <v>N/A</v>
      </c>
      <c r="BJ66" s="53" t="str">
        <f t="shared" si="22"/>
        <v>N/A</v>
      </c>
      <c r="BK66" s="53"/>
      <c r="BM66" s="57" t="e">
        <f t="shared" si="23"/>
        <v>#VALUE!</v>
      </c>
      <c r="BN66" s="57" t="e">
        <f t="shared" si="24"/>
        <v>#VALUE!</v>
      </c>
      <c r="BP66" s="94" t="e">
        <f t="shared" si="25"/>
        <v>#VALUE!</v>
      </c>
      <c r="BQ66" s="94" t="e">
        <f t="shared" si="26"/>
        <v>#VALUE!</v>
      </c>
      <c r="BR66" s="41"/>
      <c r="BS66" s="41"/>
      <c r="BT66" s="41" t="s">
        <v>74</v>
      </c>
      <c r="BU66" s="65">
        <v>1999</v>
      </c>
      <c r="BV66" s="58" t="str">
        <f t="shared" si="29"/>
        <v>N/A</v>
      </c>
      <c r="BW66" s="53"/>
      <c r="BX66" s="53"/>
      <c r="BY66" s="41"/>
      <c r="BZ66" s="59" t="e">
        <f t="shared" si="27"/>
        <v>#VALUE!</v>
      </c>
      <c r="CA66" s="59" t="e">
        <f t="shared" si="28"/>
        <v>#VALUE!</v>
      </c>
      <c r="CB66" s="41"/>
      <c r="CC66" s="41">
        <v>1</v>
      </c>
      <c r="CD66" s="41"/>
      <c r="CE66" s="41"/>
      <c r="CF66" s="41"/>
      <c r="CG66" s="41"/>
    </row>
    <row r="67" spans="2:85" x14ac:dyDescent="0.25">
      <c r="B67" s="43"/>
      <c r="C67" s="46" t="str">
        <f>BG16</f>
        <v>National Minimum Data Set (NMDS), Ministry of Health.</v>
      </c>
      <c r="D67" s="96"/>
      <c r="E67" s="96"/>
      <c r="F67" s="96"/>
      <c r="G67" s="43"/>
      <c r="H67" s="43"/>
      <c r="I67" s="43"/>
      <c r="J67" s="43"/>
      <c r="K67" s="43"/>
      <c r="L67" s="43"/>
      <c r="M67" s="43"/>
      <c r="N67" s="43"/>
      <c r="O67" s="43"/>
      <c r="P67" s="43"/>
      <c r="Q67" s="43"/>
      <c r="R67" s="46" t="str">
        <f>BG16</f>
        <v>National Minimum Data Set (NMDS), Ministry of Health.</v>
      </c>
      <c r="S67" s="73"/>
      <c r="T67" s="73"/>
      <c r="U67" s="43"/>
      <c r="V67" s="43"/>
      <c r="W67" s="43"/>
      <c r="X67" s="43"/>
      <c r="Y67" s="43"/>
      <c r="Z67" s="43"/>
      <c r="AA67" s="43"/>
      <c r="AB67" s="43"/>
      <c r="AC67" s="43"/>
      <c r="BG67" s="53" t="s">
        <v>75</v>
      </c>
      <c r="BH67" s="65">
        <v>2000</v>
      </c>
      <c r="BI67" s="53" t="str">
        <f t="shared" si="21"/>
        <v>N/A</v>
      </c>
      <c r="BJ67" s="53" t="str">
        <f t="shared" si="22"/>
        <v>N/A</v>
      </c>
      <c r="BK67" s="53"/>
      <c r="BM67" s="57" t="e">
        <f t="shared" si="23"/>
        <v>#VALUE!</v>
      </c>
      <c r="BN67" s="57" t="e">
        <f t="shared" si="24"/>
        <v>#VALUE!</v>
      </c>
      <c r="BP67" s="94" t="e">
        <f t="shared" si="25"/>
        <v>#VALUE!</v>
      </c>
      <c r="BQ67" s="94" t="e">
        <f t="shared" si="26"/>
        <v>#VALUE!</v>
      </c>
      <c r="BR67" s="41"/>
      <c r="BS67" s="41"/>
      <c r="BT67" s="53" t="s">
        <v>75</v>
      </c>
      <c r="BU67" s="65">
        <v>2000</v>
      </c>
      <c r="BV67" s="58" t="str">
        <f t="shared" si="29"/>
        <v>N/A</v>
      </c>
      <c r="BW67" s="53"/>
      <c r="BX67" s="53"/>
      <c r="BY67" s="41"/>
      <c r="BZ67" s="59" t="e">
        <f t="shared" si="27"/>
        <v>#VALUE!</v>
      </c>
      <c r="CA67" s="59" t="e">
        <f t="shared" si="28"/>
        <v>#VALUE!</v>
      </c>
      <c r="CB67" s="41"/>
      <c r="CC67" s="41">
        <v>1</v>
      </c>
      <c r="CD67" s="41"/>
      <c r="CE67" s="41"/>
      <c r="CF67" s="41"/>
      <c r="CG67" s="41"/>
    </row>
    <row r="68" spans="2:85" x14ac:dyDescent="0.25">
      <c r="B68" s="43"/>
      <c r="C68" s="46"/>
      <c r="D68" s="96"/>
      <c r="E68" s="96"/>
      <c r="F68" s="96"/>
      <c r="G68" s="43"/>
      <c r="H68" s="43"/>
      <c r="I68" s="43"/>
      <c r="J68" s="43"/>
      <c r="K68" s="43"/>
      <c r="L68" s="43"/>
      <c r="M68" s="43"/>
      <c r="N68" s="43"/>
      <c r="O68" s="43"/>
      <c r="P68" s="43"/>
      <c r="Q68" s="43"/>
      <c r="R68" s="46"/>
      <c r="S68" s="43"/>
      <c r="T68" s="43"/>
      <c r="U68" s="43"/>
      <c r="V68" s="43"/>
      <c r="W68" s="43"/>
      <c r="X68" s="43"/>
      <c r="Y68" s="43"/>
      <c r="Z68" s="43"/>
      <c r="AA68" s="43"/>
      <c r="AB68" s="43"/>
      <c r="AC68" s="43"/>
      <c r="BF68" s="41" t="s">
        <v>6</v>
      </c>
      <c r="BG68" s="41" t="s">
        <v>76</v>
      </c>
      <c r="BH68" s="65">
        <v>2001</v>
      </c>
      <c r="BI68" s="53">
        <f t="shared" si="21"/>
        <v>77.900000000000006</v>
      </c>
      <c r="BJ68" s="53">
        <f t="shared" si="22"/>
        <v>7.8</v>
      </c>
      <c r="BK68" s="53"/>
      <c r="BM68" s="57">
        <f t="shared" si="23"/>
        <v>7.2000000000000028</v>
      </c>
      <c r="BN68" s="57">
        <f t="shared" si="24"/>
        <v>7.6999999999999886</v>
      </c>
      <c r="BP68" s="94">
        <f t="shared" si="25"/>
        <v>0.59999999999999964</v>
      </c>
      <c r="BQ68" s="94">
        <f t="shared" si="26"/>
        <v>0.70000000000000018</v>
      </c>
      <c r="BR68" s="41"/>
      <c r="BS68" s="41"/>
      <c r="BT68" s="41" t="s">
        <v>76</v>
      </c>
      <c r="BU68" s="65">
        <v>2001</v>
      </c>
      <c r="BV68" s="58">
        <f t="shared" si="29"/>
        <v>9.93</v>
      </c>
      <c r="BW68" s="53"/>
      <c r="BX68" s="53"/>
      <c r="BY68" s="41"/>
      <c r="BZ68" s="59">
        <f t="shared" si="27"/>
        <v>1.2799999999999994</v>
      </c>
      <c r="CA68" s="59">
        <f t="shared" si="28"/>
        <v>1.4600000000000009</v>
      </c>
      <c r="CB68" s="41"/>
      <c r="CC68" s="41">
        <v>1</v>
      </c>
      <c r="CD68" s="41"/>
      <c r="CE68" s="41"/>
      <c r="CF68" s="41"/>
      <c r="CG68" s="41"/>
    </row>
    <row r="69" spans="2:85" x14ac:dyDescent="0.25">
      <c r="B69" s="43"/>
      <c r="C69" s="46"/>
      <c r="D69" s="96"/>
      <c r="E69" s="96"/>
      <c r="F69" s="96"/>
      <c r="G69" s="43"/>
      <c r="H69" s="43"/>
      <c r="I69" s="43"/>
      <c r="J69" s="43"/>
      <c r="K69" s="43"/>
      <c r="L69" s="43"/>
      <c r="M69" s="43"/>
      <c r="N69" s="43"/>
      <c r="O69" s="43"/>
      <c r="P69" s="43"/>
      <c r="Q69" s="43"/>
      <c r="R69" s="46"/>
      <c r="S69" s="43"/>
      <c r="T69" s="43"/>
      <c r="U69" s="43"/>
      <c r="V69" s="43"/>
      <c r="W69" s="43"/>
      <c r="X69" s="43"/>
      <c r="Y69" s="43"/>
      <c r="Z69" s="43"/>
      <c r="AA69" s="43"/>
      <c r="AB69" s="43"/>
      <c r="AC69" s="43"/>
      <c r="BG69" s="41" t="s">
        <v>77</v>
      </c>
      <c r="BH69" s="65">
        <v>2002</v>
      </c>
      <c r="BI69" s="53">
        <f t="shared" si="21"/>
        <v>81.400000000000006</v>
      </c>
      <c r="BJ69" s="53">
        <f t="shared" si="22"/>
        <v>8.5</v>
      </c>
      <c r="BM69" s="57">
        <f t="shared" si="23"/>
        <v>7.3000000000000114</v>
      </c>
      <c r="BN69" s="57">
        <f t="shared" si="24"/>
        <v>7.6999999999999886</v>
      </c>
      <c r="BP69" s="94">
        <f t="shared" si="25"/>
        <v>0.70000000000000018</v>
      </c>
      <c r="BQ69" s="94">
        <f t="shared" si="26"/>
        <v>0.59999999999999964</v>
      </c>
      <c r="BR69" s="41"/>
      <c r="BS69" s="41"/>
      <c r="BT69" s="41" t="s">
        <v>77</v>
      </c>
      <c r="BU69" s="65">
        <v>2002</v>
      </c>
      <c r="BV69" s="58">
        <f t="shared" si="29"/>
        <v>9.6300000000000008</v>
      </c>
      <c r="BW69" s="41"/>
      <c r="BX69" s="41"/>
      <c r="BY69" s="41"/>
      <c r="BZ69" s="59">
        <f t="shared" si="27"/>
        <v>1.1800000000000015</v>
      </c>
      <c r="CA69" s="59">
        <f t="shared" si="28"/>
        <v>1.3399999999999999</v>
      </c>
      <c r="CB69" s="41"/>
      <c r="CC69" s="41">
        <v>1</v>
      </c>
      <c r="CD69" s="41"/>
      <c r="CE69" s="41"/>
      <c r="CF69" s="41"/>
      <c r="CG69" s="41"/>
    </row>
    <row r="70" spans="2:85" x14ac:dyDescent="0.25">
      <c r="B70" s="43"/>
      <c r="C70" s="46"/>
      <c r="D70" s="96"/>
      <c r="E70" s="96"/>
      <c r="F70" s="96"/>
      <c r="G70" s="43"/>
      <c r="H70" s="43"/>
      <c r="I70" s="43"/>
      <c r="J70" s="43"/>
      <c r="K70" s="43"/>
      <c r="L70" s="43"/>
      <c r="M70" s="43"/>
      <c r="N70" s="43"/>
      <c r="O70" s="43"/>
      <c r="P70" s="43"/>
      <c r="Q70" s="43"/>
      <c r="R70" s="73"/>
      <c r="S70" s="43"/>
      <c r="T70" s="43"/>
      <c r="U70" s="43"/>
      <c r="V70" s="43"/>
      <c r="W70" s="43"/>
      <c r="X70" s="43"/>
      <c r="Y70" s="43"/>
      <c r="Z70" s="43"/>
      <c r="AA70" s="43"/>
      <c r="AB70" s="43"/>
      <c r="AC70" s="43"/>
      <c r="BG70" s="41" t="s">
        <v>78</v>
      </c>
      <c r="BH70" s="65">
        <v>2003</v>
      </c>
      <c r="BI70" s="53">
        <f t="shared" si="21"/>
        <v>85.1</v>
      </c>
      <c r="BJ70" s="53">
        <f t="shared" si="22"/>
        <v>8.1</v>
      </c>
      <c r="BK70" s="53"/>
      <c r="BM70" s="57">
        <f t="shared" si="23"/>
        <v>7.2999999999999972</v>
      </c>
      <c r="BN70" s="57">
        <f t="shared" si="24"/>
        <v>7.8000000000000114</v>
      </c>
      <c r="BP70" s="94">
        <f t="shared" si="25"/>
        <v>0.59999999999999964</v>
      </c>
      <c r="BQ70" s="94">
        <f t="shared" si="26"/>
        <v>0.59999999999999964</v>
      </c>
      <c r="BR70" s="41"/>
      <c r="BS70" s="41"/>
      <c r="BT70" s="41" t="s">
        <v>78</v>
      </c>
      <c r="BU70" s="65">
        <v>2003</v>
      </c>
      <c r="BV70" s="58">
        <f t="shared" si="29"/>
        <v>10.55</v>
      </c>
      <c r="BW70" s="53"/>
      <c r="BX70" s="53"/>
      <c r="BY70" s="41"/>
      <c r="BZ70" s="59">
        <f t="shared" si="27"/>
        <v>1.2600000000000016</v>
      </c>
      <c r="CA70" s="59">
        <f t="shared" si="28"/>
        <v>1.4299999999999997</v>
      </c>
      <c r="CB70" s="41"/>
      <c r="CC70" s="41">
        <v>1</v>
      </c>
      <c r="CD70" s="41"/>
      <c r="CE70" s="41"/>
      <c r="CF70" s="41"/>
      <c r="CG70" s="41"/>
    </row>
    <row r="71" spans="2:85" x14ac:dyDescent="0.25">
      <c r="BG71" s="41" t="s">
        <v>79</v>
      </c>
      <c r="BH71" s="65">
        <v>2004</v>
      </c>
      <c r="BI71" s="53">
        <f t="shared" si="21"/>
        <v>86.2</v>
      </c>
      <c r="BJ71" s="53">
        <f t="shared" si="22"/>
        <v>7.9</v>
      </c>
      <c r="BK71" s="53"/>
      <c r="BM71" s="57">
        <f t="shared" si="23"/>
        <v>7.2000000000000028</v>
      </c>
      <c r="BN71" s="57">
        <f t="shared" si="24"/>
        <v>7.7000000000000028</v>
      </c>
      <c r="BP71" s="94">
        <f t="shared" si="25"/>
        <v>0.60000000000000053</v>
      </c>
      <c r="BQ71" s="94">
        <f t="shared" si="26"/>
        <v>0.59999999999999964</v>
      </c>
      <c r="BR71" s="41"/>
      <c r="BS71" s="41"/>
      <c r="BT71" s="41" t="s">
        <v>79</v>
      </c>
      <c r="BU71" s="65">
        <v>2004</v>
      </c>
      <c r="BV71" s="58">
        <f t="shared" si="29"/>
        <v>10.9</v>
      </c>
      <c r="BW71" s="53"/>
      <c r="BX71" s="53"/>
      <c r="BY71" s="41"/>
      <c r="BZ71" s="59">
        <f t="shared" si="27"/>
        <v>1.2699999999999996</v>
      </c>
      <c r="CA71" s="59">
        <f t="shared" si="28"/>
        <v>1.4399999999999995</v>
      </c>
      <c r="CB71" s="41"/>
      <c r="CC71" s="41">
        <v>1</v>
      </c>
      <c r="CD71" s="41"/>
      <c r="CE71" s="41"/>
      <c r="CF71" s="41"/>
      <c r="CG71" s="41"/>
    </row>
    <row r="72" spans="2:85" x14ac:dyDescent="0.25">
      <c r="BG72" s="41" t="s">
        <v>80</v>
      </c>
      <c r="BH72" s="65">
        <v>2005</v>
      </c>
      <c r="BI72" s="53">
        <f t="shared" si="21"/>
        <v>88.2</v>
      </c>
      <c r="BJ72" s="53">
        <f t="shared" si="22"/>
        <v>7.9</v>
      </c>
      <c r="BK72" s="53"/>
      <c r="BM72" s="57">
        <f t="shared" si="23"/>
        <v>7.1000000000000085</v>
      </c>
      <c r="BN72" s="57">
        <f t="shared" si="24"/>
        <v>7.5999999999999943</v>
      </c>
      <c r="BP72" s="94">
        <f t="shared" si="25"/>
        <v>0.5</v>
      </c>
      <c r="BQ72" s="94">
        <f t="shared" si="26"/>
        <v>0.69999999999999929</v>
      </c>
      <c r="BR72" s="41"/>
      <c r="BS72" s="41"/>
      <c r="BT72" s="41" t="s">
        <v>80</v>
      </c>
      <c r="BU72" s="65">
        <v>2005</v>
      </c>
      <c r="BV72" s="58">
        <f t="shared" si="29"/>
        <v>11.1</v>
      </c>
      <c r="BW72" s="53"/>
      <c r="BX72" s="53"/>
      <c r="BY72" s="41"/>
      <c r="BZ72" s="59">
        <f t="shared" si="27"/>
        <v>1.2599999999999998</v>
      </c>
      <c r="CA72" s="59">
        <f t="shared" si="28"/>
        <v>1.4299999999999997</v>
      </c>
      <c r="CB72" s="41"/>
      <c r="CC72" s="41">
        <v>1</v>
      </c>
      <c r="CD72" s="41"/>
      <c r="CE72" s="41"/>
      <c r="CF72" s="41"/>
      <c r="CG72" s="41"/>
    </row>
    <row r="73" spans="2:85" x14ac:dyDescent="0.25">
      <c r="BG73" s="41" t="s">
        <v>81</v>
      </c>
      <c r="BH73" s="65">
        <v>2006</v>
      </c>
      <c r="BI73" s="53">
        <f t="shared" si="21"/>
        <v>85.4</v>
      </c>
      <c r="BJ73" s="53">
        <f t="shared" si="22"/>
        <v>8</v>
      </c>
      <c r="BK73" s="53"/>
      <c r="BM73" s="57">
        <f t="shared" si="23"/>
        <v>6.9000000000000057</v>
      </c>
      <c r="BN73" s="57">
        <f t="shared" si="24"/>
        <v>7.3999999999999915</v>
      </c>
      <c r="BP73" s="94">
        <f t="shared" si="25"/>
        <v>0.59999999999999964</v>
      </c>
      <c r="BQ73" s="94">
        <f t="shared" si="26"/>
        <v>0.59999999999999964</v>
      </c>
      <c r="BR73" s="41"/>
      <c r="BS73" s="41"/>
      <c r="BT73" s="41" t="s">
        <v>81</v>
      </c>
      <c r="BU73" s="65">
        <v>2006</v>
      </c>
      <c r="BV73" s="58">
        <f t="shared" si="29"/>
        <v>10.71</v>
      </c>
      <c r="BW73" s="53"/>
      <c r="BX73" s="53"/>
      <c r="BY73" s="41"/>
      <c r="BZ73" s="59">
        <f t="shared" si="27"/>
        <v>1.2000000000000011</v>
      </c>
      <c r="CA73" s="59">
        <f t="shared" si="28"/>
        <v>1.3599999999999994</v>
      </c>
      <c r="CB73" s="41"/>
      <c r="CC73" s="41">
        <v>1</v>
      </c>
      <c r="CD73" s="41"/>
      <c r="CE73" s="41"/>
      <c r="CF73" s="41"/>
      <c r="CG73" s="41"/>
    </row>
    <row r="74" spans="2:85" x14ac:dyDescent="0.25">
      <c r="BG74" s="41" t="s">
        <v>82</v>
      </c>
      <c r="BH74" s="65">
        <v>2007</v>
      </c>
      <c r="BI74" s="53">
        <f t="shared" si="21"/>
        <v>94.6</v>
      </c>
      <c r="BJ74" s="53">
        <f t="shared" si="22"/>
        <v>8.8000000000000007</v>
      </c>
      <c r="BK74" s="53"/>
      <c r="BM74" s="57">
        <f t="shared" si="23"/>
        <v>7.0999999999999943</v>
      </c>
      <c r="BN74" s="57">
        <f t="shared" si="24"/>
        <v>7.5</v>
      </c>
      <c r="BP74" s="94">
        <f t="shared" si="25"/>
        <v>0.60000000000000142</v>
      </c>
      <c r="BQ74" s="94">
        <f t="shared" si="26"/>
        <v>0.59999999999999964</v>
      </c>
      <c r="BR74" s="41"/>
      <c r="BS74" s="41"/>
      <c r="BT74" s="41" t="s">
        <v>82</v>
      </c>
      <c r="BU74" s="65">
        <v>2007</v>
      </c>
      <c r="BV74" s="58">
        <f t="shared" si="29"/>
        <v>10.78</v>
      </c>
      <c r="BW74" s="53"/>
      <c r="BX74" s="53"/>
      <c r="BY74" s="41"/>
      <c r="BZ74" s="59">
        <f t="shared" si="27"/>
        <v>1.129999999999999</v>
      </c>
      <c r="CA74" s="59">
        <f t="shared" si="28"/>
        <v>1.2599999999999998</v>
      </c>
      <c r="CB74" s="41"/>
      <c r="CC74" s="41">
        <v>1</v>
      </c>
      <c r="CD74" s="41"/>
      <c r="CE74" s="41"/>
      <c r="CF74" s="41"/>
      <c r="CG74" s="41"/>
    </row>
    <row r="75" spans="2:85" x14ac:dyDescent="0.25">
      <c r="BG75" s="41" t="s">
        <v>83</v>
      </c>
      <c r="BH75" s="65">
        <v>2008</v>
      </c>
      <c r="BI75" s="53">
        <f t="shared" si="21"/>
        <v>103.6</v>
      </c>
      <c r="BJ75" s="53">
        <f t="shared" si="22"/>
        <v>9.6999999999999993</v>
      </c>
      <c r="BK75" s="53"/>
      <c r="BM75" s="57">
        <f t="shared" si="23"/>
        <v>7.2999999999999972</v>
      </c>
      <c r="BN75" s="57">
        <f t="shared" si="24"/>
        <v>7.7000000000000028</v>
      </c>
      <c r="BP75" s="94">
        <f t="shared" si="25"/>
        <v>0.59999999999999964</v>
      </c>
      <c r="BQ75" s="94">
        <f t="shared" si="26"/>
        <v>0.60000000000000142</v>
      </c>
      <c r="BR75" s="41"/>
      <c r="BS75" s="41"/>
      <c r="BT75" s="41" t="s">
        <v>83</v>
      </c>
      <c r="BU75" s="65">
        <v>2008</v>
      </c>
      <c r="BV75" s="58">
        <f t="shared" si="29"/>
        <v>10.7</v>
      </c>
      <c r="BW75" s="53"/>
      <c r="BX75" s="53"/>
      <c r="BY75" s="41"/>
      <c r="BZ75" s="59">
        <f t="shared" si="27"/>
        <v>1.0499999999999989</v>
      </c>
      <c r="CA75" s="59">
        <f t="shared" si="28"/>
        <v>1.17</v>
      </c>
      <c r="CB75" s="41"/>
      <c r="CC75" s="41">
        <v>1</v>
      </c>
      <c r="CD75" s="41"/>
      <c r="CE75" s="41"/>
      <c r="CF75" s="41"/>
      <c r="CG75" s="41"/>
    </row>
    <row r="76" spans="2:85" x14ac:dyDescent="0.25">
      <c r="BG76" s="41" t="s">
        <v>84</v>
      </c>
      <c r="BH76" s="65">
        <v>2009</v>
      </c>
      <c r="BI76" s="53">
        <f t="shared" si="21"/>
        <v>106.2</v>
      </c>
      <c r="BJ76" s="53">
        <f t="shared" si="22"/>
        <v>10.9</v>
      </c>
      <c r="BK76" s="53"/>
      <c r="BM76" s="57">
        <f t="shared" si="23"/>
        <v>7.2999999999999972</v>
      </c>
      <c r="BN76" s="57">
        <f t="shared" si="24"/>
        <v>7.5999999999999943</v>
      </c>
      <c r="BP76" s="94">
        <f t="shared" si="25"/>
        <v>0.59999999999999964</v>
      </c>
      <c r="BQ76" s="94">
        <f t="shared" si="26"/>
        <v>0.59999999999999964</v>
      </c>
      <c r="BR76" s="41"/>
      <c r="BS76" s="41"/>
      <c r="BT76" s="41" t="s">
        <v>84</v>
      </c>
      <c r="BU76" s="65">
        <v>2009</v>
      </c>
      <c r="BV76" s="58">
        <f t="shared" si="29"/>
        <v>9.75</v>
      </c>
      <c r="BW76" s="53"/>
      <c r="BX76" s="53"/>
      <c r="BY76" s="41"/>
      <c r="BZ76" s="59">
        <f t="shared" si="27"/>
        <v>0.92999999999999972</v>
      </c>
      <c r="CA76" s="59">
        <f t="shared" si="28"/>
        <v>1.0199999999999996</v>
      </c>
      <c r="CB76" s="41"/>
      <c r="CC76" s="41">
        <v>1</v>
      </c>
      <c r="CD76" s="41"/>
      <c r="CE76" s="41"/>
      <c r="CF76" s="41"/>
      <c r="CG76" s="41"/>
    </row>
    <row r="77" spans="2:85" x14ac:dyDescent="0.25">
      <c r="BG77" s="53" t="s">
        <v>85</v>
      </c>
      <c r="BH77" s="65">
        <v>2010</v>
      </c>
      <c r="BI77" s="53">
        <f t="shared" si="21"/>
        <v>104.3</v>
      </c>
      <c r="BJ77" s="53">
        <f t="shared" si="22"/>
        <v>12.3</v>
      </c>
      <c r="BK77" s="53"/>
      <c r="BM77" s="57">
        <f t="shared" si="23"/>
        <v>7.0999999999999943</v>
      </c>
      <c r="BN77" s="57">
        <f t="shared" si="24"/>
        <v>7.4000000000000057</v>
      </c>
      <c r="BP77" s="94">
        <f t="shared" si="25"/>
        <v>0.60000000000000142</v>
      </c>
      <c r="BQ77" s="94">
        <f t="shared" si="26"/>
        <v>0.69999999999999929</v>
      </c>
      <c r="BR77" s="41"/>
      <c r="BS77" s="41"/>
      <c r="BT77" s="53" t="s">
        <v>85</v>
      </c>
      <c r="BU77" s="65">
        <v>2010</v>
      </c>
      <c r="BV77" s="58">
        <f t="shared" si="29"/>
        <v>8.4600000000000009</v>
      </c>
      <c r="BW77" s="53"/>
      <c r="BX77" s="53"/>
      <c r="BY77" s="53"/>
      <c r="BZ77" s="59">
        <f t="shared" si="27"/>
        <v>0.78000000000000114</v>
      </c>
      <c r="CA77" s="59">
        <f t="shared" si="28"/>
        <v>0.85999999999999943</v>
      </c>
      <c r="CB77" s="41"/>
      <c r="CC77" s="41">
        <v>1</v>
      </c>
      <c r="CD77" s="41"/>
      <c r="CE77" s="41"/>
      <c r="CF77" s="41"/>
      <c r="CG77" s="41"/>
    </row>
    <row r="78" spans="2:85" x14ac:dyDescent="0.25">
      <c r="BG78" s="41" t="s">
        <v>86</v>
      </c>
      <c r="BH78" s="65">
        <v>2011</v>
      </c>
      <c r="BI78" s="53">
        <f t="shared" si="21"/>
        <v>96.4</v>
      </c>
      <c r="BJ78" s="53">
        <f t="shared" si="22"/>
        <v>13.4</v>
      </c>
      <c r="BK78" s="53"/>
      <c r="BM78" s="57">
        <f t="shared" si="23"/>
        <v>6.7000000000000028</v>
      </c>
      <c r="BN78" s="57">
        <f t="shared" si="24"/>
        <v>7.0999999999999943</v>
      </c>
      <c r="BP78" s="94">
        <f t="shared" si="25"/>
        <v>0.70000000000000107</v>
      </c>
      <c r="BQ78" s="94">
        <f t="shared" si="26"/>
        <v>0.69999999999999929</v>
      </c>
      <c r="BR78" s="41"/>
      <c r="BS78" s="41"/>
      <c r="BT78" s="41" t="s">
        <v>86</v>
      </c>
      <c r="BU78" s="65">
        <v>2011</v>
      </c>
      <c r="BV78" s="58">
        <f t="shared" si="29"/>
        <v>7.21</v>
      </c>
      <c r="BW78" s="53"/>
      <c r="BX78" s="53"/>
      <c r="BY78" s="53"/>
      <c r="BZ78" s="59">
        <f t="shared" si="27"/>
        <v>0.66000000000000014</v>
      </c>
      <c r="CA78" s="59">
        <f t="shared" si="28"/>
        <v>0.73000000000000043</v>
      </c>
      <c r="CB78" s="41"/>
      <c r="CC78" s="41">
        <v>1</v>
      </c>
      <c r="CD78" s="41"/>
      <c r="CE78" s="41"/>
      <c r="CF78" s="41"/>
      <c r="CG78" s="41"/>
    </row>
    <row r="79" spans="2:85" x14ac:dyDescent="0.25">
      <c r="BG79" s="65" t="s">
        <v>87</v>
      </c>
      <c r="BH79" s="65">
        <v>2012</v>
      </c>
      <c r="BI79" s="53" t="str">
        <f t="shared" si="21"/>
        <v>N/A</v>
      </c>
      <c r="BJ79" s="53" t="str">
        <f t="shared" si="22"/>
        <v>N/A</v>
      </c>
      <c r="BK79" s="53"/>
      <c r="BM79" s="57">
        <f t="shared" si="23"/>
        <v>0</v>
      </c>
      <c r="BN79" s="57">
        <f t="shared" si="24"/>
        <v>0</v>
      </c>
      <c r="BP79" s="94">
        <f t="shared" si="25"/>
        <v>0</v>
      </c>
      <c r="BQ79" s="94">
        <f t="shared" si="26"/>
        <v>0</v>
      </c>
      <c r="BR79" s="41"/>
      <c r="BS79" s="41"/>
      <c r="BT79" s="65" t="s">
        <v>87</v>
      </c>
      <c r="BU79" s="65">
        <v>2012</v>
      </c>
      <c r="BV79" s="58" t="str">
        <f t="shared" si="29"/>
        <v>N/A</v>
      </c>
      <c r="BW79" s="53"/>
      <c r="BX79" s="53"/>
      <c r="BY79" s="53"/>
      <c r="BZ79" s="59">
        <f t="shared" si="27"/>
        <v>0</v>
      </c>
      <c r="CA79" s="59">
        <f t="shared" si="28"/>
        <v>0</v>
      </c>
      <c r="CB79" s="41"/>
      <c r="CC79" s="41">
        <v>1</v>
      </c>
      <c r="CD79" s="41"/>
      <c r="CE79" s="41"/>
      <c r="CF79" s="41"/>
      <c r="CG79" s="41"/>
    </row>
    <row r="80" spans="2:85" x14ac:dyDescent="0.25">
      <c r="BG80" s="41" t="s">
        <v>102</v>
      </c>
      <c r="BH80" s="65">
        <v>2013</v>
      </c>
      <c r="BI80" s="53" t="str">
        <f t="shared" si="21"/>
        <v>N/A</v>
      </c>
      <c r="BJ80" s="53" t="str">
        <f t="shared" si="22"/>
        <v>N/A</v>
      </c>
      <c r="BK80" s="53"/>
      <c r="BM80" s="57">
        <f t="shared" si="23"/>
        <v>0</v>
      </c>
      <c r="BN80" s="57">
        <f t="shared" si="24"/>
        <v>0</v>
      </c>
      <c r="BP80" s="94">
        <f t="shared" si="25"/>
        <v>0</v>
      </c>
      <c r="BQ80" s="94">
        <f t="shared" si="26"/>
        <v>0</v>
      </c>
      <c r="BR80" s="41"/>
      <c r="BS80" s="41"/>
      <c r="BT80" s="41" t="s">
        <v>102</v>
      </c>
      <c r="BU80" s="65">
        <v>2013</v>
      </c>
      <c r="BV80" s="58" t="str">
        <f t="shared" si="29"/>
        <v>N/A</v>
      </c>
      <c r="BW80" s="53"/>
      <c r="BX80" s="53"/>
      <c r="BY80" s="53"/>
      <c r="BZ80" s="59">
        <f t="shared" si="27"/>
        <v>0</v>
      </c>
      <c r="CA80" s="59">
        <f t="shared" si="28"/>
        <v>0</v>
      </c>
      <c r="CB80" s="41"/>
      <c r="CC80" s="41">
        <v>1</v>
      </c>
      <c r="CD80" s="41"/>
      <c r="CE80" s="41"/>
      <c r="CF80" s="41"/>
      <c r="CG80" s="41"/>
    </row>
    <row r="81" spans="1:85" x14ac:dyDescent="0.25">
      <c r="BG81" s="53" t="s">
        <v>103</v>
      </c>
      <c r="BH81" s="65">
        <v>2014</v>
      </c>
      <c r="BI81" s="53" t="str">
        <f t="shared" si="21"/>
        <v>N/A</v>
      </c>
      <c r="BJ81" s="53" t="str">
        <f t="shared" si="22"/>
        <v>N/A</v>
      </c>
      <c r="BM81" s="57">
        <f t="shared" si="23"/>
        <v>0</v>
      </c>
      <c r="BN81" s="57">
        <f t="shared" si="24"/>
        <v>0</v>
      </c>
      <c r="BP81" s="94">
        <f t="shared" si="25"/>
        <v>0</v>
      </c>
      <c r="BQ81" s="94">
        <f t="shared" si="26"/>
        <v>0</v>
      </c>
      <c r="BR81" s="41"/>
      <c r="BS81" s="41"/>
      <c r="BT81" s="53" t="s">
        <v>103</v>
      </c>
      <c r="BU81" s="65">
        <v>2014</v>
      </c>
      <c r="BV81" s="58" t="str">
        <f t="shared" si="29"/>
        <v>N/A</v>
      </c>
      <c r="BW81" s="53"/>
      <c r="BX81" s="53"/>
      <c r="BY81" s="41"/>
      <c r="BZ81" s="59">
        <f t="shared" si="27"/>
        <v>0</v>
      </c>
      <c r="CA81" s="59">
        <f t="shared" si="28"/>
        <v>0</v>
      </c>
      <c r="CB81" s="41"/>
      <c r="CC81" s="41">
        <v>1</v>
      </c>
      <c r="CD81" s="41"/>
      <c r="CE81" s="41"/>
      <c r="CF81" s="41"/>
      <c r="CG81" s="41"/>
    </row>
    <row r="82" spans="1:85" x14ac:dyDescent="0.25">
      <c r="BF82" s="41" t="s">
        <v>7</v>
      </c>
      <c r="BG82" s="41" t="s">
        <v>97</v>
      </c>
      <c r="BH82" s="53">
        <v>1991</v>
      </c>
      <c r="BI82" s="53" t="str">
        <f t="shared" ref="BI82:BI105" si="30">IFERROR(VALUE(FIXED(VLOOKUP($BH82&amp;$BG$29&amp;$BH$12&amp;"Maori",ethnicdata,7,FALSE),1)),"N/A")</f>
        <v>N/A</v>
      </c>
      <c r="BJ82" s="53" t="str">
        <f t="shared" ref="BJ82:BJ105" si="31">IFERROR(VALUE(FIXED(VLOOKUP($BH82&amp;$BG$29&amp;$BH$12&amp;"nonMaori",ethnicdata,7,FALSE),1)),"N/A")</f>
        <v>N/A</v>
      </c>
      <c r="BM82" s="94">
        <f>G37-H37</f>
        <v>0</v>
      </c>
      <c r="BN82" s="94">
        <f>I37-G37</f>
        <v>0</v>
      </c>
      <c r="BP82" s="94">
        <f>M37-N37</f>
        <v>0</v>
      </c>
      <c r="BQ82" s="94">
        <f>O37-M37</f>
        <v>0</v>
      </c>
      <c r="BR82" s="41"/>
      <c r="BS82" s="41" t="s">
        <v>121</v>
      </c>
      <c r="BT82" s="41" t="s">
        <v>97</v>
      </c>
      <c r="BU82" s="53">
        <v>1991</v>
      </c>
      <c r="BV82" s="58" t="str">
        <f>IFERROR(VALUE(FIXED(VLOOKUP($BU82&amp;#REF!&amp;$BH$12&amp;"Maori",ethnicdata,10,FALSE),2)),"N/A")</f>
        <v>N/A</v>
      </c>
      <c r="BW82" s="41"/>
      <c r="BX82" s="41"/>
      <c r="BY82" s="41"/>
      <c r="BZ82" s="97">
        <f>V37-W37</f>
        <v>0</v>
      </c>
      <c r="CA82" s="59">
        <f>X37-V37</f>
        <v>0</v>
      </c>
      <c r="CB82" s="41"/>
      <c r="CC82" s="41">
        <v>1</v>
      </c>
      <c r="CD82" s="41"/>
      <c r="CE82" s="41"/>
      <c r="CF82" s="41"/>
      <c r="CG82" s="41"/>
    </row>
    <row r="83" spans="1:85" x14ac:dyDescent="0.25">
      <c r="BG83" s="41" t="s">
        <v>98</v>
      </c>
      <c r="BH83" s="53">
        <v>1992</v>
      </c>
      <c r="BI83" s="53" t="str">
        <f t="shared" si="30"/>
        <v>N/A</v>
      </c>
      <c r="BJ83" s="53" t="str">
        <f t="shared" si="31"/>
        <v>N/A</v>
      </c>
      <c r="BM83" s="94">
        <f t="shared" ref="BM83:BM105" si="32">G38-H38</f>
        <v>0</v>
      </c>
      <c r="BN83" s="94">
        <f t="shared" ref="BN83:BN105" si="33">I38-G38</f>
        <v>0</v>
      </c>
      <c r="BP83" s="94">
        <f t="shared" ref="BP83:BP105" si="34">M38-N38</f>
        <v>0</v>
      </c>
      <c r="BQ83" s="94">
        <f t="shared" ref="BQ83:BQ105" si="35">O38-M38</f>
        <v>0</v>
      </c>
      <c r="BR83" s="41"/>
      <c r="BS83" s="41"/>
      <c r="BT83" s="41" t="s">
        <v>98</v>
      </c>
      <c r="BU83" s="53">
        <v>1992</v>
      </c>
      <c r="BV83" s="58" t="str">
        <f>IFERROR(VALUE(FIXED(VLOOKUP($BU83&amp;#REF!&amp;$BH$12&amp;"Maori",ethnicdata,10,FALSE),2)),"N/A")</f>
        <v>N/A</v>
      </c>
      <c r="BW83" s="41"/>
      <c r="BX83" s="41"/>
      <c r="BY83" s="41"/>
      <c r="BZ83" s="97">
        <f t="shared" ref="BZ83:BZ105" si="36">V38-W38</f>
        <v>0</v>
      </c>
      <c r="CA83" s="59">
        <f t="shared" ref="CA83:CA105" si="37">X38-V38</f>
        <v>0</v>
      </c>
      <c r="CB83" s="41"/>
      <c r="CC83" s="41">
        <v>1</v>
      </c>
      <c r="CD83" s="41"/>
      <c r="CE83" s="41"/>
      <c r="CF83" s="41"/>
      <c r="CG83" s="41"/>
    </row>
    <row r="84" spans="1:85" x14ac:dyDescent="0.25">
      <c r="BG84" s="41" t="s">
        <v>99</v>
      </c>
      <c r="BH84" s="65">
        <v>1993</v>
      </c>
      <c r="BI84" s="53" t="str">
        <f t="shared" si="30"/>
        <v>N/A</v>
      </c>
      <c r="BJ84" s="53" t="str">
        <f t="shared" si="31"/>
        <v>N/A</v>
      </c>
      <c r="BM84" s="94">
        <f t="shared" si="32"/>
        <v>0</v>
      </c>
      <c r="BN84" s="94">
        <f t="shared" si="33"/>
        <v>0</v>
      </c>
      <c r="BP84" s="94">
        <f t="shared" si="34"/>
        <v>0</v>
      </c>
      <c r="BQ84" s="94">
        <f t="shared" si="35"/>
        <v>0</v>
      </c>
      <c r="BR84" s="41"/>
      <c r="BS84" s="41"/>
      <c r="BT84" s="41" t="s">
        <v>99</v>
      </c>
      <c r="BU84" s="65">
        <v>1993</v>
      </c>
      <c r="BV84" s="58" t="str">
        <f>IFERROR(VALUE(FIXED(VLOOKUP($BU84&amp;#REF!&amp;$BH$12&amp;"Maori",ethnicdata,10,FALSE),2)),"N/A")</f>
        <v>N/A</v>
      </c>
      <c r="BW84" s="41"/>
      <c r="BX84" s="41"/>
      <c r="BY84" s="41"/>
      <c r="BZ84" s="97">
        <f t="shared" si="36"/>
        <v>0</v>
      </c>
      <c r="CA84" s="59">
        <f t="shared" si="37"/>
        <v>0</v>
      </c>
      <c r="CB84" s="41"/>
      <c r="CC84" s="41">
        <v>1</v>
      </c>
      <c r="CD84" s="41"/>
      <c r="CE84" s="41"/>
      <c r="CF84" s="41"/>
      <c r="CG84" s="41"/>
    </row>
    <row r="85" spans="1:85" s="98" customFormat="1" x14ac:dyDescent="0.25">
      <c r="A85" s="38"/>
      <c r="B85" s="38"/>
      <c r="C85" s="38"/>
      <c r="D85" s="38"/>
      <c r="E85" s="38"/>
      <c r="F85" s="38"/>
      <c r="G85" s="38"/>
      <c r="H85" s="38"/>
      <c r="I85" s="38"/>
      <c r="J85" s="38"/>
      <c r="K85" s="38"/>
      <c r="L85" s="38"/>
      <c r="M85" s="38"/>
      <c r="N85" s="38"/>
      <c r="O85" s="38"/>
      <c r="AE85" s="99"/>
      <c r="AF85" s="99"/>
      <c r="AG85" s="99"/>
      <c r="AH85" s="99"/>
      <c r="AI85" s="99"/>
      <c r="AJ85" s="99"/>
      <c r="AK85" s="99"/>
      <c r="AL85" s="99"/>
      <c r="AM85" s="99"/>
      <c r="AN85" s="99"/>
      <c r="AO85" s="99"/>
      <c r="AP85" s="99"/>
      <c r="AQ85" s="99"/>
      <c r="AR85" s="99"/>
      <c r="AS85" s="99"/>
      <c r="AT85" s="99"/>
      <c r="AU85" s="99"/>
      <c r="AV85" s="99"/>
      <c r="AW85" s="99"/>
      <c r="AX85" s="99"/>
      <c r="AY85" s="99"/>
      <c r="AZ85" s="99"/>
      <c r="BA85" s="99"/>
      <c r="BB85" s="99"/>
      <c r="BC85" s="99"/>
      <c r="BD85" s="99"/>
      <c r="BE85" s="48"/>
      <c r="BF85" s="41"/>
      <c r="BG85" s="65" t="s">
        <v>100</v>
      </c>
      <c r="BH85" s="65">
        <v>1994</v>
      </c>
      <c r="BI85" s="53" t="str">
        <f t="shared" si="30"/>
        <v>N/A</v>
      </c>
      <c r="BJ85" s="53" t="str">
        <f t="shared" si="31"/>
        <v>N/A</v>
      </c>
      <c r="BK85" s="41"/>
      <c r="BL85" s="41"/>
      <c r="BM85" s="94">
        <f t="shared" si="32"/>
        <v>0</v>
      </c>
      <c r="BN85" s="94">
        <f t="shared" si="33"/>
        <v>0</v>
      </c>
      <c r="BO85" s="41"/>
      <c r="BP85" s="94">
        <f t="shared" si="34"/>
        <v>0</v>
      </c>
      <c r="BQ85" s="94">
        <f t="shared" si="35"/>
        <v>0</v>
      </c>
      <c r="BR85" s="41"/>
      <c r="BS85" s="41"/>
      <c r="BT85" s="65" t="s">
        <v>100</v>
      </c>
      <c r="BU85" s="65">
        <v>1994</v>
      </c>
      <c r="BV85" s="58" t="str">
        <f>IFERROR(VALUE(FIXED(VLOOKUP($BU85&amp;#REF!&amp;$BH$12&amp;"Maori",ethnicdata,10,FALSE),2)),"N/A")</f>
        <v>N/A</v>
      </c>
      <c r="BW85" s="41"/>
      <c r="BX85" s="41"/>
      <c r="BY85" s="41"/>
      <c r="BZ85" s="97">
        <f t="shared" si="36"/>
        <v>0</v>
      </c>
      <c r="CA85" s="59">
        <f t="shared" si="37"/>
        <v>0</v>
      </c>
      <c r="CB85" s="41"/>
      <c r="CC85" s="41">
        <v>1</v>
      </c>
      <c r="CD85" s="41"/>
      <c r="CE85" s="48"/>
      <c r="CF85" s="48"/>
      <c r="CG85" s="48"/>
    </row>
    <row r="86" spans="1:85" s="98" customFormat="1" x14ac:dyDescent="0.25">
      <c r="A86" s="38"/>
      <c r="B86" s="38"/>
      <c r="C86" s="38"/>
      <c r="D86" s="38"/>
      <c r="E86" s="38"/>
      <c r="F86" s="38"/>
      <c r="G86" s="38"/>
      <c r="H86" s="38"/>
      <c r="I86" s="38"/>
      <c r="J86" s="38"/>
      <c r="K86" s="38"/>
      <c r="L86" s="38"/>
      <c r="M86" s="38"/>
      <c r="N86" s="38"/>
      <c r="O86" s="38"/>
      <c r="AE86" s="99"/>
      <c r="AF86" s="99"/>
      <c r="AG86" s="99"/>
      <c r="AH86" s="99"/>
      <c r="AI86" s="99"/>
      <c r="AJ86" s="99"/>
      <c r="AK86" s="99"/>
      <c r="AL86" s="99"/>
      <c r="AM86" s="99"/>
      <c r="AN86" s="99"/>
      <c r="AO86" s="99"/>
      <c r="AP86" s="99"/>
      <c r="AQ86" s="99"/>
      <c r="AR86" s="99"/>
      <c r="AS86" s="99"/>
      <c r="AT86" s="99"/>
      <c r="AU86" s="99"/>
      <c r="AV86" s="99"/>
      <c r="AW86" s="99"/>
      <c r="AX86" s="99"/>
      <c r="AY86" s="99"/>
      <c r="AZ86" s="99"/>
      <c r="BA86" s="99"/>
      <c r="BB86" s="99"/>
      <c r="BC86" s="99"/>
      <c r="BD86" s="99"/>
      <c r="BE86" s="48"/>
      <c r="BF86" s="41"/>
      <c r="BG86" s="41" t="s">
        <v>101</v>
      </c>
      <c r="BH86" s="65">
        <v>1995</v>
      </c>
      <c r="BI86" s="53" t="str">
        <f t="shared" si="30"/>
        <v>N/A</v>
      </c>
      <c r="BJ86" s="53" t="str">
        <f t="shared" si="31"/>
        <v>N/A</v>
      </c>
      <c r="BK86" s="41"/>
      <c r="BL86" s="41"/>
      <c r="BM86" s="94">
        <f t="shared" si="32"/>
        <v>0</v>
      </c>
      <c r="BN86" s="94">
        <f t="shared" si="33"/>
        <v>0</v>
      </c>
      <c r="BO86" s="41"/>
      <c r="BP86" s="94">
        <f t="shared" si="34"/>
        <v>0</v>
      </c>
      <c r="BQ86" s="94">
        <f t="shared" si="35"/>
        <v>0</v>
      </c>
      <c r="BR86" s="41"/>
      <c r="BS86" s="41"/>
      <c r="BT86" s="41" t="s">
        <v>101</v>
      </c>
      <c r="BU86" s="65">
        <v>1995</v>
      </c>
      <c r="BV86" s="58" t="str">
        <f>IFERROR(VALUE(FIXED(VLOOKUP($BU86&amp;#REF!&amp;$BH$12&amp;"Maori",ethnicdata,10,FALSE),2)),"N/A")</f>
        <v>N/A</v>
      </c>
      <c r="BW86" s="41"/>
      <c r="BX86" s="41"/>
      <c r="BY86" s="41"/>
      <c r="BZ86" s="97">
        <f t="shared" si="36"/>
        <v>0</v>
      </c>
      <c r="CA86" s="59">
        <f t="shared" si="37"/>
        <v>0</v>
      </c>
      <c r="CB86" s="41"/>
      <c r="CC86" s="41">
        <v>1</v>
      </c>
      <c r="CD86" s="41"/>
      <c r="CE86" s="48"/>
      <c r="CF86" s="48"/>
      <c r="CG86" s="48"/>
    </row>
    <row r="87" spans="1:85" s="98" customFormat="1" x14ac:dyDescent="0.25">
      <c r="A87" s="38"/>
      <c r="B87" s="38"/>
      <c r="C87" s="38"/>
      <c r="D87" s="38"/>
      <c r="E87" s="38"/>
      <c r="F87" s="38"/>
      <c r="G87" s="38"/>
      <c r="H87" s="38"/>
      <c r="I87" s="38"/>
      <c r="J87" s="38"/>
      <c r="K87" s="38"/>
      <c r="L87" s="38"/>
      <c r="M87" s="38"/>
      <c r="N87" s="38"/>
      <c r="O87" s="38"/>
      <c r="AE87" s="99"/>
      <c r="AF87" s="99"/>
      <c r="AG87" s="99"/>
      <c r="AH87" s="99"/>
      <c r="AI87" s="99"/>
      <c r="AJ87" s="99"/>
      <c r="AK87" s="99"/>
      <c r="AL87" s="99"/>
      <c r="AM87" s="99"/>
      <c r="AN87" s="99"/>
      <c r="AO87" s="99"/>
      <c r="AP87" s="99"/>
      <c r="AQ87" s="99"/>
      <c r="AR87" s="99"/>
      <c r="AS87" s="99"/>
      <c r="AT87" s="99"/>
      <c r="AU87" s="99"/>
      <c r="AV87" s="99"/>
      <c r="AW87" s="99"/>
      <c r="AX87" s="99"/>
      <c r="AY87" s="99"/>
      <c r="AZ87" s="99"/>
      <c r="BA87" s="99"/>
      <c r="BB87" s="99"/>
      <c r="BC87" s="99"/>
      <c r="BD87" s="99"/>
      <c r="BE87" s="48"/>
      <c r="BF87" s="41" t="s">
        <v>7</v>
      </c>
      <c r="BG87" s="53" t="s">
        <v>71</v>
      </c>
      <c r="BH87" s="65">
        <v>1996</v>
      </c>
      <c r="BI87" s="53" t="str">
        <f t="shared" si="30"/>
        <v>N/A</v>
      </c>
      <c r="BJ87" s="53" t="str">
        <f t="shared" si="31"/>
        <v>N/A</v>
      </c>
      <c r="BK87" s="41"/>
      <c r="BL87" s="41"/>
      <c r="BM87" s="94">
        <f t="shared" si="32"/>
        <v>0</v>
      </c>
      <c r="BN87" s="94">
        <f t="shared" si="33"/>
        <v>0</v>
      </c>
      <c r="BO87" s="41"/>
      <c r="BP87" s="94">
        <f t="shared" si="34"/>
        <v>0</v>
      </c>
      <c r="BQ87" s="94">
        <f t="shared" si="35"/>
        <v>0</v>
      </c>
      <c r="BR87" s="41"/>
      <c r="BS87" s="41"/>
      <c r="BT87" s="53" t="s">
        <v>71</v>
      </c>
      <c r="BU87" s="65">
        <v>1996</v>
      </c>
      <c r="BV87" s="58" t="str">
        <f t="shared" ref="BV87:BV105" si="38">IFERROR(VALUE(FIXED(VLOOKUP($BU87&amp;$BG$29&amp;$BH$12&amp;"Maori",ethnicdata,10,FALSE),2)),"N/A")</f>
        <v>N/A</v>
      </c>
      <c r="BW87" s="41"/>
      <c r="BX87" s="41"/>
      <c r="BY87" s="41"/>
      <c r="BZ87" s="97">
        <f t="shared" si="36"/>
        <v>0</v>
      </c>
      <c r="CA87" s="59">
        <f t="shared" si="37"/>
        <v>0</v>
      </c>
      <c r="CB87" s="41"/>
      <c r="CC87" s="41">
        <v>1</v>
      </c>
      <c r="CD87" s="41"/>
      <c r="CE87" s="48"/>
      <c r="CF87" s="48"/>
      <c r="CG87" s="48"/>
    </row>
    <row r="88" spans="1:85" s="98" customFormat="1" x14ac:dyDescent="0.25">
      <c r="AE88" s="99"/>
      <c r="AF88" s="99"/>
      <c r="AG88" s="99"/>
      <c r="AH88" s="99"/>
      <c r="AI88" s="99"/>
      <c r="AJ88" s="99"/>
      <c r="AK88" s="99"/>
      <c r="AL88" s="99"/>
      <c r="AM88" s="99"/>
      <c r="AN88" s="99"/>
      <c r="AO88" s="99"/>
      <c r="AP88" s="99"/>
      <c r="AQ88" s="99"/>
      <c r="AR88" s="99"/>
      <c r="AS88" s="99"/>
      <c r="AT88" s="99"/>
      <c r="AU88" s="99"/>
      <c r="AV88" s="99"/>
      <c r="AW88" s="99"/>
      <c r="AX88" s="99"/>
      <c r="AY88" s="99"/>
      <c r="AZ88" s="99"/>
      <c r="BA88" s="99"/>
      <c r="BB88" s="99"/>
      <c r="BC88" s="99"/>
      <c r="BD88" s="99"/>
      <c r="BE88" s="48"/>
      <c r="BF88" s="41"/>
      <c r="BG88" s="41" t="s">
        <v>72</v>
      </c>
      <c r="BH88" s="65">
        <v>1997</v>
      </c>
      <c r="BI88" s="53" t="str">
        <f t="shared" si="30"/>
        <v>N/A</v>
      </c>
      <c r="BJ88" s="53" t="str">
        <f t="shared" si="31"/>
        <v>N/A</v>
      </c>
      <c r="BK88" s="41"/>
      <c r="BL88" s="41"/>
      <c r="BM88" s="94">
        <f t="shared" si="32"/>
        <v>0</v>
      </c>
      <c r="BN88" s="94">
        <f t="shared" si="33"/>
        <v>0</v>
      </c>
      <c r="BO88" s="41"/>
      <c r="BP88" s="94">
        <f t="shared" si="34"/>
        <v>0</v>
      </c>
      <c r="BQ88" s="94">
        <f t="shared" si="35"/>
        <v>0</v>
      </c>
      <c r="BR88" s="41"/>
      <c r="BS88" s="41"/>
      <c r="BT88" s="41" t="s">
        <v>72</v>
      </c>
      <c r="BU88" s="65">
        <v>1997</v>
      </c>
      <c r="BV88" s="58" t="str">
        <f t="shared" si="38"/>
        <v>N/A</v>
      </c>
      <c r="BW88" s="41"/>
      <c r="BX88" s="41"/>
      <c r="BY88" s="41"/>
      <c r="BZ88" s="97">
        <f t="shared" si="36"/>
        <v>0</v>
      </c>
      <c r="CA88" s="59">
        <f t="shared" si="37"/>
        <v>0</v>
      </c>
      <c r="CB88" s="41"/>
      <c r="CC88" s="41">
        <v>1</v>
      </c>
      <c r="CD88" s="41"/>
      <c r="CE88" s="48"/>
      <c r="CF88" s="48"/>
      <c r="CG88" s="48"/>
    </row>
    <row r="89" spans="1:85" s="98" customFormat="1" x14ac:dyDescent="0.25">
      <c r="AE89" s="99"/>
      <c r="AF89" s="99"/>
      <c r="AG89" s="99"/>
      <c r="AH89" s="99"/>
      <c r="AI89" s="99"/>
      <c r="AJ89" s="99"/>
      <c r="AK89" s="99"/>
      <c r="AL89" s="99"/>
      <c r="AM89" s="99"/>
      <c r="AN89" s="99"/>
      <c r="AO89" s="99"/>
      <c r="AP89" s="99"/>
      <c r="AQ89" s="99"/>
      <c r="AR89" s="99"/>
      <c r="AS89" s="99"/>
      <c r="AT89" s="99"/>
      <c r="AU89" s="99"/>
      <c r="AV89" s="99"/>
      <c r="AW89" s="99"/>
      <c r="AX89" s="99"/>
      <c r="AY89" s="99"/>
      <c r="AZ89" s="99"/>
      <c r="BA89" s="99"/>
      <c r="BB89" s="99"/>
      <c r="BC89" s="99"/>
      <c r="BD89" s="99"/>
      <c r="BE89" s="48"/>
      <c r="BF89" s="41"/>
      <c r="BG89" s="65" t="s">
        <v>73</v>
      </c>
      <c r="BH89" s="65">
        <v>1998</v>
      </c>
      <c r="BI89" s="53" t="str">
        <f t="shared" si="30"/>
        <v>N/A</v>
      </c>
      <c r="BJ89" s="53" t="str">
        <f t="shared" si="31"/>
        <v>N/A</v>
      </c>
      <c r="BK89" s="41"/>
      <c r="BL89" s="41"/>
      <c r="BM89" s="94">
        <f t="shared" si="32"/>
        <v>0</v>
      </c>
      <c r="BN89" s="94">
        <f t="shared" si="33"/>
        <v>0</v>
      </c>
      <c r="BO89" s="41"/>
      <c r="BP89" s="94">
        <f t="shared" si="34"/>
        <v>0</v>
      </c>
      <c r="BQ89" s="94">
        <f t="shared" si="35"/>
        <v>0</v>
      </c>
      <c r="BR89" s="41"/>
      <c r="BS89" s="41"/>
      <c r="BT89" s="65" t="s">
        <v>73</v>
      </c>
      <c r="BU89" s="65">
        <v>1998</v>
      </c>
      <c r="BV89" s="58" t="str">
        <f t="shared" si="38"/>
        <v>N/A</v>
      </c>
      <c r="BW89" s="41"/>
      <c r="BX89" s="41"/>
      <c r="BY89" s="41"/>
      <c r="BZ89" s="97">
        <f t="shared" si="36"/>
        <v>0</v>
      </c>
      <c r="CA89" s="59">
        <f t="shared" si="37"/>
        <v>0</v>
      </c>
      <c r="CB89" s="41"/>
      <c r="CC89" s="41">
        <v>1</v>
      </c>
      <c r="CD89" s="41"/>
      <c r="CE89" s="48"/>
      <c r="CF89" s="48"/>
      <c r="CG89" s="48"/>
    </row>
    <row r="90" spans="1:85" s="98" customFormat="1" x14ac:dyDescent="0.25">
      <c r="AE90" s="99"/>
      <c r="AF90" s="99"/>
      <c r="AG90" s="99"/>
      <c r="AH90" s="99"/>
      <c r="AI90" s="99"/>
      <c r="AJ90" s="99"/>
      <c r="AK90" s="99"/>
      <c r="AL90" s="99"/>
      <c r="AM90" s="99"/>
      <c r="AN90" s="99"/>
      <c r="AO90" s="99"/>
      <c r="AP90" s="99"/>
      <c r="AQ90" s="99"/>
      <c r="AR90" s="99"/>
      <c r="AS90" s="99"/>
      <c r="AT90" s="99"/>
      <c r="AU90" s="99"/>
      <c r="AV90" s="99"/>
      <c r="AW90" s="99"/>
      <c r="AX90" s="99"/>
      <c r="AY90" s="99"/>
      <c r="AZ90" s="99"/>
      <c r="BA90" s="99"/>
      <c r="BB90" s="99"/>
      <c r="BC90" s="99"/>
      <c r="BD90" s="99"/>
      <c r="BE90" s="48"/>
      <c r="BF90" s="41"/>
      <c r="BG90" s="41" t="s">
        <v>74</v>
      </c>
      <c r="BH90" s="65">
        <v>1999</v>
      </c>
      <c r="BI90" s="53" t="str">
        <f t="shared" si="30"/>
        <v>N/A</v>
      </c>
      <c r="BJ90" s="53" t="str">
        <f t="shared" si="31"/>
        <v>N/A</v>
      </c>
      <c r="BK90" s="41"/>
      <c r="BL90" s="41"/>
      <c r="BM90" s="94" t="e">
        <f t="shared" si="32"/>
        <v>#VALUE!</v>
      </c>
      <c r="BN90" s="94" t="e">
        <f t="shared" si="33"/>
        <v>#VALUE!</v>
      </c>
      <c r="BO90" s="41"/>
      <c r="BP90" s="94" t="e">
        <f t="shared" si="34"/>
        <v>#VALUE!</v>
      </c>
      <c r="BQ90" s="94" t="e">
        <f t="shared" si="35"/>
        <v>#VALUE!</v>
      </c>
      <c r="BR90" s="41"/>
      <c r="BS90" s="41"/>
      <c r="BT90" s="41" t="s">
        <v>74</v>
      </c>
      <c r="BU90" s="65">
        <v>1999</v>
      </c>
      <c r="BV90" s="58" t="str">
        <f t="shared" si="38"/>
        <v>N/A</v>
      </c>
      <c r="BW90" s="41"/>
      <c r="BX90" s="41"/>
      <c r="BY90" s="41"/>
      <c r="BZ90" s="97" t="e">
        <f>V45-W45</f>
        <v>#VALUE!</v>
      </c>
      <c r="CA90" s="59" t="e">
        <f>X45-V45</f>
        <v>#VALUE!</v>
      </c>
      <c r="CB90" s="41"/>
      <c r="CC90" s="41">
        <v>1</v>
      </c>
      <c r="CD90" s="41"/>
      <c r="CE90" s="48"/>
      <c r="CF90" s="48"/>
      <c r="CG90" s="48"/>
    </row>
    <row r="91" spans="1:85" s="98" customFormat="1" x14ac:dyDescent="0.25">
      <c r="AE91" s="99"/>
      <c r="AF91" s="99"/>
      <c r="AG91" s="99"/>
      <c r="AH91" s="99"/>
      <c r="AI91" s="99"/>
      <c r="AJ91" s="99"/>
      <c r="AK91" s="99"/>
      <c r="AL91" s="99"/>
      <c r="AM91" s="99"/>
      <c r="AN91" s="99"/>
      <c r="AO91" s="99"/>
      <c r="AP91" s="99"/>
      <c r="AQ91" s="99"/>
      <c r="AR91" s="99"/>
      <c r="AS91" s="99"/>
      <c r="AT91" s="99"/>
      <c r="AU91" s="99"/>
      <c r="AV91" s="99"/>
      <c r="AW91" s="99"/>
      <c r="AX91" s="99"/>
      <c r="AY91" s="99"/>
      <c r="AZ91" s="99"/>
      <c r="BA91" s="99"/>
      <c r="BB91" s="99"/>
      <c r="BC91" s="99"/>
      <c r="BD91" s="99"/>
      <c r="BE91" s="48"/>
      <c r="BF91" s="41"/>
      <c r="BG91" s="53" t="s">
        <v>75</v>
      </c>
      <c r="BH91" s="65">
        <v>2000</v>
      </c>
      <c r="BI91" s="53" t="str">
        <f t="shared" si="30"/>
        <v>N/A</v>
      </c>
      <c r="BJ91" s="53" t="str">
        <f t="shared" si="31"/>
        <v>N/A</v>
      </c>
      <c r="BK91" s="41"/>
      <c r="BL91" s="41"/>
      <c r="BM91" s="94" t="e">
        <f t="shared" si="32"/>
        <v>#VALUE!</v>
      </c>
      <c r="BN91" s="94" t="e">
        <f t="shared" si="33"/>
        <v>#VALUE!</v>
      </c>
      <c r="BO91" s="41"/>
      <c r="BP91" s="94" t="e">
        <f t="shared" si="34"/>
        <v>#VALUE!</v>
      </c>
      <c r="BQ91" s="94" t="e">
        <f t="shared" si="35"/>
        <v>#VALUE!</v>
      </c>
      <c r="BR91" s="41"/>
      <c r="BS91" s="41"/>
      <c r="BT91" s="53" t="s">
        <v>75</v>
      </c>
      <c r="BU91" s="65">
        <v>2000</v>
      </c>
      <c r="BV91" s="58" t="str">
        <f t="shared" si="38"/>
        <v>N/A</v>
      </c>
      <c r="BW91" s="41"/>
      <c r="BX91" s="41"/>
      <c r="BY91" s="41"/>
      <c r="BZ91" s="97" t="e">
        <f t="shared" si="36"/>
        <v>#VALUE!</v>
      </c>
      <c r="CA91" s="59" t="e">
        <f t="shared" si="37"/>
        <v>#VALUE!</v>
      </c>
      <c r="CB91" s="41"/>
      <c r="CC91" s="41">
        <v>1</v>
      </c>
      <c r="CD91" s="41"/>
      <c r="CE91" s="48"/>
      <c r="CF91" s="48"/>
      <c r="CG91" s="48"/>
    </row>
    <row r="92" spans="1:85" s="98" customFormat="1" x14ac:dyDescent="0.25">
      <c r="AE92" s="99"/>
      <c r="AF92" s="99"/>
      <c r="AG92" s="99"/>
      <c r="AH92" s="99"/>
      <c r="AI92" s="99"/>
      <c r="AJ92" s="99"/>
      <c r="AK92" s="99"/>
      <c r="AL92" s="99"/>
      <c r="AM92" s="99"/>
      <c r="AN92" s="99"/>
      <c r="AO92" s="99"/>
      <c r="AP92" s="99"/>
      <c r="AQ92" s="99"/>
      <c r="AR92" s="99"/>
      <c r="AS92" s="99"/>
      <c r="AT92" s="99"/>
      <c r="AU92" s="99"/>
      <c r="AV92" s="99"/>
      <c r="AW92" s="99"/>
      <c r="AX92" s="99"/>
      <c r="AY92" s="99"/>
      <c r="AZ92" s="99"/>
      <c r="BA92" s="99"/>
      <c r="BB92" s="99"/>
      <c r="BC92" s="99"/>
      <c r="BD92" s="99"/>
      <c r="BE92" s="48"/>
      <c r="BF92" s="41" t="s">
        <v>7</v>
      </c>
      <c r="BG92" s="41" t="s">
        <v>76</v>
      </c>
      <c r="BH92" s="65">
        <v>2001</v>
      </c>
      <c r="BI92" s="53">
        <f t="shared" si="30"/>
        <v>55.8</v>
      </c>
      <c r="BJ92" s="53">
        <f t="shared" si="31"/>
        <v>5</v>
      </c>
      <c r="BK92" s="48"/>
      <c r="BL92" s="48"/>
      <c r="BM92" s="94">
        <f t="shared" si="32"/>
        <v>5.8999999999999986</v>
      </c>
      <c r="BN92" s="94">
        <f t="shared" si="33"/>
        <v>6.3000000000000043</v>
      </c>
      <c r="BO92" s="48"/>
      <c r="BP92" s="94">
        <f t="shared" si="34"/>
        <v>0.5</v>
      </c>
      <c r="BQ92" s="94">
        <f t="shared" si="35"/>
        <v>0.5</v>
      </c>
      <c r="BR92" s="48"/>
      <c r="BS92" s="48"/>
      <c r="BT92" s="41" t="s">
        <v>76</v>
      </c>
      <c r="BU92" s="65">
        <v>2001</v>
      </c>
      <c r="BV92" s="58">
        <f t="shared" si="38"/>
        <v>11.23</v>
      </c>
      <c r="BW92" s="48"/>
      <c r="BX92" s="48"/>
      <c r="BY92" s="41"/>
      <c r="BZ92" s="97">
        <f t="shared" si="36"/>
        <v>1.7200000000000006</v>
      </c>
      <c r="CA92" s="59">
        <f t="shared" si="37"/>
        <v>2.0299999999999994</v>
      </c>
      <c r="CB92" s="41"/>
      <c r="CC92" s="41">
        <v>1</v>
      </c>
      <c r="CD92" s="41"/>
      <c r="CE92" s="48"/>
      <c r="CF92" s="48"/>
      <c r="CG92" s="48"/>
    </row>
    <row r="93" spans="1:85" x14ac:dyDescent="0.25">
      <c r="A93" s="98"/>
      <c r="B93" s="98"/>
      <c r="C93" s="98"/>
      <c r="D93" s="98"/>
      <c r="E93" s="98"/>
      <c r="F93" s="98"/>
      <c r="G93" s="98"/>
      <c r="H93" s="98"/>
      <c r="I93" s="98"/>
      <c r="J93" s="98"/>
      <c r="K93" s="98"/>
      <c r="L93" s="98"/>
      <c r="M93" s="98"/>
      <c r="N93" s="98"/>
      <c r="O93" s="98"/>
      <c r="BF93" s="48"/>
      <c r="BG93" s="41" t="s">
        <v>77</v>
      </c>
      <c r="BH93" s="65">
        <v>2002</v>
      </c>
      <c r="BI93" s="53">
        <f t="shared" si="30"/>
        <v>61.2</v>
      </c>
      <c r="BJ93" s="53">
        <f t="shared" si="31"/>
        <v>5.9</v>
      </c>
      <c r="BK93" s="48"/>
      <c r="BL93" s="48"/>
      <c r="BM93" s="94">
        <f t="shared" si="32"/>
        <v>6</v>
      </c>
      <c r="BN93" s="94">
        <f t="shared" si="33"/>
        <v>6.5</v>
      </c>
      <c r="BO93" s="48"/>
      <c r="BP93" s="94">
        <f t="shared" si="34"/>
        <v>0.60000000000000053</v>
      </c>
      <c r="BQ93" s="94">
        <f t="shared" si="35"/>
        <v>0.5</v>
      </c>
      <c r="BR93" s="48"/>
      <c r="BS93" s="48"/>
      <c r="BT93" s="41" t="s">
        <v>77</v>
      </c>
      <c r="BU93" s="65">
        <v>2002</v>
      </c>
      <c r="BV93" s="58">
        <f t="shared" si="38"/>
        <v>10.44</v>
      </c>
      <c r="BW93" s="48"/>
      <c r="BX93" s="48"/>
      <c r="BY93" s="41"/>
      <c r="BZ93" s="97">
        <f t="shared" si="36"/>
        <v>1.4900000000000002</v>
      </c>
      <c r="CA93" s="59">
        <f t="shared" si="37"/>
        <v>1.7300000000000004</v>
      </c>
      <c r="CB93" s="41"/>
      <c r="CC93" s="41">
        <v>1</v>
      </c>
      <c r="CD93" s="41"/>
      <c r="CE93" s="41"/>
      <c r="CF93" s="41"/>
      <c r="CG93" s="41"/>
    </row>
    <row r="94" spans="1:85" x14ac:dyDescent="0.25">
      <c r="A94" s="98"/>
      <c r="B94" s="98"/>
      <c r="C94" s="98"/>
      <c r="D94" s="98"/>
      <c r="E94" s="98"/>
      <c r="F94" s="98"/>
      <c r="G94" s="98"/>
      <c r="H94" s="98"/>
      <c r="I94" s="98"/>
      <c r="J94" s="98"/>
      <c r="K94" s="98"/>
      <c r="L94" s="98"/>
      <c r="M94" s="98"/>
      <c r="N94" s="98"/>
      <c r="O94" s="98"/>
      <c r="BF94" s="48"/>
      <c r="BG94" s="41" t="s">
        <v>78</v>
      </c>
      <c r="BH94" s="65">
        <v>2003</v>
      </c>
      <c r="BI94" s="53">
        <f t="shared" si="30"/>
        <v>56.8</v>
      </c>
      <c r="BJ94" s="53">
        <f t="shared" si="31"/>
        <v>5.9</v>
      </c>
      <c r="BK94" s="48"/>
      <c r="BL94" s="48"/>
      <c r="BM94" s="94">
        <f t="shared" si="32"/>
        <v>5.5999999999999943</v>
      </c>
      <c r="BN94" s="94">
        <f t="shared" si="33"/>
        <v>6.1000000000000014</v>
      </c>
      <c r="BO94" s="48"/>
      <c r="BP94" s="94">
        <f t="shared" si="34"/>
        <v>0.5</v>
      </c>
      <c r="BQ94" s="94">
        <f t="shared" si="35"/>
        <v>0.59999999999999964</v>
      </c>
      <c r="BR94" s="48"/>
      <c r="BS94" s="48"/>
      <c r="BT94" s="41" t="s">
        <v>78</v>
      </c>
      <c r="BU94" s="65">
        <v>2003</v>
      </c>
      <c r="BV94" s="58">
        <f t="shared" si="38"/>
        <v>9.56</v>
      </c>
      <c r="BW94" s="48"/>
      <c r="BX94" s="48"/>
      <c r="BY94" s="41"/>
      <c r="BZ94" s="97">
        <f t="shared" si="36"/>
        <v>1.3499999999999996</v>
      </c>
      <c r="CA94" s="59">
        <f t="shared" si="37"/>
        <v>1.58</v>
      </c>
      <c r="CB94" s="41"/>
      <c r="CC94" s="41">
        <v>1</v>
      </c>
      <c r="CD94" s="48"/>
      <c r="CE94" s="41"/>
      <c r="CF94" s="41"/>
      <c r="CG94" s="41"/>
    </row>
    <row r="95" spans="1:85" x14ac:dyDescent="0.25">
      <c r="A95" s="98"/>
      <c r="B95" s="98"/>
      <c r="C95" s="98"/>
      <c r="D95" s="98"/>
      <c r="E95" s="98"/>
      <c r="F95" s="98"/>
      <c r="G95" s="98"/>
      <c r="H95" s="98"/>
      <c r="I95" s="98"/>
      <c r="J95" s="98"/>
      <c r="K95" s="98"/>
      <c r="L95" s="98"/>
      <c r="M95" s="98"/>
      <c r="N95" s="98"/>
      <c r="O95" s="98"/>
      <c r="BF95" s="48"/>
      <c r="BG95" s="41" t="s">
        <v>79</v>
      </c>
      <c r="BH95" s="65">
        <v>2004</v>
      </c>
      <c r="BI95" s="53">
        <f t="shared" si="30"/>
        <v>55.7</v>
      </c>
      <c r="BJ95" s="53">
        <f t="shared" si="31"/>
        <v>6.1</v>
      </c>
      <c r="BK95" s="48"/>
      <c r="BL95" s="48"/>
      <c r="BM95" s="94">
        <f t="shared" si="32"/>
        <v>5.4000000000000057</v>
      </c>
      <c r="BN95" s="94">
        <f t="shared" si="33"/>
        <v>5.8999999999999986</v>
      </c>
      <c r="BO95" s="48"/>
      <c r="BP95" s="94">
        <f t="shared" si="34"/>
        <v>0.5</v>
      </c>
      <c r="BQ95" s="94">
        <f t="shared" si="35"/>
        <v>0.5</v>
      </c>
      <c r="BR95" s="48"/>
      <c r="BS95" s="48"/>
      <c r="BT95" s="41" t="s">
        <v>79</v>
      </c>
      <c r="BU95" s="65">
        <v>2004</v>
      </c>
      <c r="BV95" s="58">
        <f t="shared" si="38"/>
        <v>9.1999999999999993</v>
      </c>
      <c r="BW95" s="48"/>
      <c r="BX95" s="48"/>
      <c r="BY95" s="41"/>
      <c r="BZ95" s="97">
        <f t="shared" si="36"/>
        <v>1.2799999999999994</v>
      </c>
      <c r="CA95" s="59">
        <f t="shared" si="37"/>
        <v>1.4700000000000006</v>
      </c>
      <c r="CB95" s="41"/>
      <c r="CC95" s="41">
        <v>1</v>
      </c>
      <c r="CD95" s="48"/>
      <c r="CE95" s="41"/>
      <c r="CF95" s="41"/>
      <c r="CG95" s="41"/>
    </row>
    <row r="96" spans="1:85" x14ac:dyDescent="0.25">
      <c r="BF96" s="48"/>
      <c r="BG96" s="41" t="s">
        <v>80</v>
      </c>
      <c r="BH96" s="65">
        <v>2005</v>
      </c>
      <c r="BI96" s="53">
        <f t="shared" si="30"/>
        <v>49.7</v>
      </c>
      <c r="BJ96" s="53">
        <f t="shared" si="31"/>
        <v>6.3</v>
      </c>
      <c r="BK96" s="48"/>
      <c r="BL96" s="48"/>
      <c r="BM96" s="94">
        <f t="shared" si="32"/>
        <v>5</v>
      </c>
      <c r="BN96" s="94">
        <f t="shared" si="33"/>
        <v>5.5</v>
      </c>
      <c r="BO96" s="48"/>
      <c r="BP96" s="94">
        <f t="shared" si="34"/>
        <v>0.59999999999999964</v>
      </c>
      <c r="BQ96" s="94">
        <f t="shared" si="35"/>
        <v>0.5</v>
      </c>
      <c r="BR96" s="48"/>
      <c r="BS96" s="48"/>
      <c r="BT96" s="41" t="s">
        <v>80</v>
      </c>
      <c r="BU96" s="65">
        <v>2005</v>
      </c>
      <c r="BV96" s="58">
        <f t="shared" si="38"/>
        <v>7.95</v>
      </c>
      <c r="BW96" s="48"/>
      <c r="BX96" s="48"/>
      <c r="BY96" s="41"/>
      <c r="BZ96" s="97">
        <f t="shared" si="36"/>
        <v>1.0899999999999999</v>
      </c>
      <c r="CA96" s="59">
        <f t="shared" si="37"/>
        <v>1.2800000000000002</v>
      </c>
      <c r="CB96" s="41"/>
      <c r="CC96" s="41">
        <v>1</v>
      </c>
      <c r="CD96" s="48"/>
      <c r="CE96" s="41"/>
      <c r="CF96" s="41"/>
      <c r="CG96" s="41"/>
    </row>
    <row r="97" spans="58:85" x14ac:dyDescent="0.25">
      <c r="BF97" s="48"/>
      <c r="BG97" s="41" t="s">
        <v>81</v>
      </c>
      <c r="BH97" s="65">
        <v>2006</v>
      </c>
      <c r="BI97" s="53">
        <f t="shared" si="30"/>
        <v>48.7</v>
      </c>
      <c r="BJ97" s="53">
        <f t="shared" si="31"/>
        <v>6.4</v>
      </c>
      <c r="BK97" s="48"/>
      <c r="BL97" s="48"/>
      <c r="BM97" s="94">
        <f t="shared" si="32"/>
        <v>4.9000000000000057</v>
      </c>
      <c r="BN97" s="94">
        <f t="shared" si="33"/>
        <v>5.2999999999999972</v>
      </c>
      <c r="BO97" s="48"/>
      <c r="BP97" s="94">
        <f t="shared" si="34"/>
        <v>0.5</v>
      </c>
      <c r="BQ97" s="94">
        <f t="shared" si="35"/>
        <v>0.59999999999999964</v>
      </c>
      <c r="BR97" s="48"/>
      <c r="BS97" s="48"/>
      <c r="BT97" s="41" t="s">
        <v>81</v>
      </c>
      <c r="BU97" s="65">
        <v>2006</v>
      </c>
      <c r="BV97" s="58">
        <f t="shared" si="38"/>
        <v>7.58</v>
      </c>
      <c r="BW97" s="48"/>
      <c r="BX97" s="48"/>
      <c r="BY97" s="41"/>
      <c r="BZ97" s="97">
        <f t="shared" si="36"/>
        <v>1.0200000000000005</v>
      </c>
      <c r="CA97" s="59">
        <f t="shared" si="37"/>
        <v>1.1799999999999997</v>
      </c>
      <c r="CB97" s="41"/>
      <c r="CC97" s="41">
        <v>1</v>
      </c>
      <c r="CD97" s="48"/>
      <c r="CE97" s="41"/>
      <c r="CF97" s="41"/>
      <c r="CG97" s="41"/>
    </row>
    <row r="98" spans="58:85" x14ac:dyDescent="0.25">
      <c r="BF98" s="48"/>
      <c r="BG98" s="41" t="s">
        <v>82</v>
      </c>
      <c r="BH98" s="65">
        <v>2007</v>
      </c>
      <c r="BI98" s="53">
        <f t="shared" si="30"/>
        <v>54.7</v>
      </c>
      <c r="BJ98" s="53">
        <f t="shared" si="31"/>
        <v>6.7</v>
      </c>
      <c r="BK98" s="48"/>
      <c r="BL98" s="48"/>
      <c r="BM98" s="94">
        <f t="shared" si="32"/>
        <v>5</v>
      </c>
      <c r="BN98" s="94">
        <f t="shared" si="33"/>
        <v>5.3999999999999986</v>
      </c>
      <c r="BO98" s="48"/>
      <c r="BP98" s="94">
        <f t="shared" si="34"/>
        <v>0.5</v>
      </c>
      <c r="BQ98" s="94">
        <f t="shared" si="35"/>
        <v>0.5</v>
      </c>
      <c r="BR98" s="48"/>
      <c r="BS98" s="48"/>
      <c r="BT98" s="41" t="s">
        <v>82</v>
      </c>
      <c r="BU98" s="65">
        <v>2007</v>
      </c>
      <c r="BV98" s="58">
        <f t="shared" si="38"/>
        <v>8.23</v>
      </c>
      <c r="BW98" s="48"/>
      <c r="BX98" s="48"/>
      <c r="BY98" s="48"/>
      <c r="BZ98" s="97">
        <f t="shared" si="36"/>
        <v>1.04</v>
      </c>
      <c r="CA98" s="59">
        <f t="shared" si="37"/>
        <v>1.1899999999999995</v>
      </c>
      <c r="CB98" s="48"/>
      <c r="CC98" s="41">
        <v>1</v>
      </c>
      <c r="CD98" s="48"/>
      <c r="CE98" s="41"/>
      <c r="CF98" s="41"/>
      <c r="CG98" s="41"/>
    </row>
    <row r="99" spans="58:85" x14ac:dyDescent="0.25">
      <c r="BG99" s="41" t="s">
        <v>83</v>
      </c>
      <c r="BH99" s="65">
        <v>2008</v>
      </c>
      <c r="BI99" s="53">
        <f t="shared" si="30"/>
        <v>68.400000000000006</v>
      </c>
      <c r="BJ99" s="53">
        <f t="shared" si="31"/>
        <v>7.4</v>
      </c>
      <c r="BM99" s="94">
        <f t="shared" si="32"/>
        <v>5.5000000000000071</v>
      </c>
      <c r="BN99" s="94">
        <f t="shared" si="33"/>
        <v>5.8999999999999915</v>
      </c>
      <c r="BP99" s="94">
        <f t="shared" si="34"/>
        <v>0.5</v>
      </c>
      <c r="BQ99" s="94">
        <f t="shared" si="35"/>
        <v>0.5</v>
      </c>
      <c r="BR99" s="41"/>
      <c r="BS99" s="41"/>
      <c r="BT99" s="41" t="s">
        <v>83</v>
      </c>
      <c r="BU99" s="65">
        <v>2008</v>
      </c>
      <c r="BV99" s="58">
        <f t="shared" si="38"/>
        <v>9.3000000000000007</v>
      </c>
      <c r="BW99" s="41"/>
      <c r="BX99" s="41"/>
      <c r="BY99" s="48"/>
      <c r="BZ99" s="97">
        <f t="shared" si="36"/>
        <v>1.0700000000000003</v>
      </c>
      <c r="CA99" s="59">
        <f t="shared" si="37"/>
        <v>1.1999999999999993</v>
      </c>
      <c r="CB99" s="48"/>
      <c r="CC99" s="41">
        <v>1</v>
      </c>
      <c r="CD99" s="48"/>
      <c r="CE99" s="41"/>
      <c r="CF99" s="41"/>
      <c r="CG99" s="41"/>
    </row>
    <row r="100" spans="58:85" x14ac:dyDescent="0.25">
      <c r="BG100" s="41" t="s">
        <v>84</v>
      </c>
      <c r="BH100" s="65">
        <v>2009</v>
      </c>
      <c r="BI100" s="53">
        <f t="shared" si="30"/>
        <v>69.8</v>
      </c>
      <c r="BJ100" s="53">
        <f t="shared" si="31"/>
        <v>7.7</v>
      </c>
      <c r="BM100" s="94">
        <f t="shared" si="32"/>
        <v>5.3999999999999915</v>
      </c>
      <c r="BN100" s="94">
        <f t="shared" si="33"/>
        <v>5.7999999999999972</v>
      </c>
      <c r="BP100" s="94">
        <f t="shared" si="34"/>
        <v>0.5</v>
      </c>
      <c r="BQ100" s="94">
        <f t="shared" si="35"/>
        <v>0.60000000000000053</v>
      </c>
      <c r="BR100" s="41"/>
      <c r="BS100" s="41"/>
      <c r="BT100" s="41" t="s">
        <v>84</v>
      </c>
      <c r="BU100" s="65">
        <v>2009</v>
      </c>
      <c r="BV100" s="58">
        <f t="shared" si="38"/>
        <v>9.0399999999999991</v>
      </c>
      <c r="BW100" s="41"/>
      <c r="BX100" s="41"/>
      <c r="BY100" s="48"/>
      <c r="BZ100" s="97">
        <f t="shared" si="36"/>
        <v>1.0099999999999998</v>
      </c>
      <c r="CA100" s="59">
        <f t="shared" si="37"/>
        <v>1.1300000000000008</v>
      </c>
      <c r="CB100" s="48"/>
      <c r="CC100" s="41">
        <v>1</v>
      </c>
      <c r="CD100" s="48"/>
      <c r="CE100" s="41"/>
      <c r="CF100" s="41"/>
      <c r="CG100" s="41"/>
    </row>
    <row r="101" spans="58:85" x14ac:dyDescent="0.25">
      <c r="BG101" s="53" t="s">
        <v>85</v>
      </c>
      <c r="BH101" s="65">
        <v>2010</v>
      </c>
      <c r="BI101" s="53">
        <f t="shared" si="30"/>
        <v>70.3</v>
      </c>
      <c r="BJ101" s="53">
        <f t="shared" si="31"/>
        <v>8.8000000000000007</v>
      </c>
      <c r="BM101" s="94">
        <f t="shared" si="32"/>
        <v>5.3999999999999915</v>
      </c>
      <c r="BN101" s="94">
        <f t="shared" si="33"/>
        <v>5.7000000000000028</v>
      </c>
      <c r="BP101" s="94">
        <f t="shared" si="34"/>
        <v>0.60000000000000142</v>
      </c>
      <c r="BQ101" s="94">
        <f t="shared" si="35"/>
        <v>0.59999999999999964</v>
      </c>
      <c r="BR101" s="41"/>
      <c r="BS101" s="41"/>
      <c r="BT101" s="53" t="s">
        <v>85</v>
      </c>
      <c r="BU101" s="65">
        <v>2010</v>
      </c>
      <c r="BV101" s="58">
        <f t="shared" si="38"/>
        <v>8</v>
      </c>
      <c r="BW101" s="41"/>
      <c r="BX101" s="41"/>
      <c r="BY101" s="48"/>
      <c r="BZ101" s="97">
        <f t="shared" si="36"/>
        <v>0.86000000000000032</v>
      </c>
      <c r="CA101" s="59">
        <f t="shared" si="37"/>
        <v>0.97000000000000064</v>
      </c>
      <c r="CB101" s="48"/>
      <c r="CC101" s="41">
        <v>1</v>
      </c>
      <c r="CD101" s="48"/>
      <c r="CE101" s="41"/>
      <c r="CF101" s="41"/>
      <c r="CG101" s="41"/>
    </row>
    <row r="102" spans="58:85" x14ac:dyDescent="0.25">
      <c r="BG102" s="41" t="s">
        <v>86</v>
      </c>
      <c r="BH102" s="65">
        <v>2011</v>
      </c>
      <c r="BI102" s="53">
        <f t="shared" si="30"/>
        <v>64.3</v>
      </c>
      <c r="BJ102" s="53">
        <f t="shared" si="31"/>
        <v>9</v>
      </c>
      <c r="BM102" s="94">
        <f t="shared" si="32"/>
        <v>5</v>
      </c>
      <c r="BN102" s="94">
        <f t="shared" si="33"/>
        <v>5.2999999999999972</v>
      </c>
      <c r="BP102" s="94">
        <f t="shared" si="34"/>
        <v>0.5</v>
      </c>
      <c r="BQ102" s="94">
        <f t="shared" si="35"/>
        <v>0.59999999999999964</v>
      </c>
      <c r="BR102" s="41"/>
      <c r="BS102" s="41"/>
      <c r="BT102" s="41" t="s">
        <v>86</v>
      </c>
      <c r="BU102" s="65">
        <v>2011</v>
      </c>
      <c r="BV102" s="58">
        <f t="shared" si="38"/>
        <v>7.11</v>
      </c>
      <c r="BW102" s="41"/>
      <c r="BX102" s="41"/>
      <c r="BY102" s="48"/>
      <c r="BZ102" s="97">
        <f t="shared" si="36"/>
        <v>0.76000000000000068</v>
      </c>
      <c r="CA102" s="59">
        <f t="shared" si="37"/>
        <v>0.84999999999999964</v>
      </c>
      <c r="CB102" s="48"/>
      <c r="CC102" s="41">
        <v>1</v>
      </c>
      <c r="CD102" s="41"/>
      <c r="CE102" s="41"/>
      <c r="CF102" s="41"/>
      <c r="CG102" s="41"/>
    </row>
    <row r="103" spans="58:85" x14ac:dyDescent="0.25">
      <c r="BG103" s="65" t="s">
        <v>87</v>
      </c>
      <c r="BH103" s="65">
        <v>2012</v>
      </c>
      <c r="BI103" s="53" t="str">
        <f t="shared" si="30"/>
        <v>N/A</v>
      </c>
      <c r="BJ103" s="53" t="str">
        <f t="shared" si="31"/>
        <v>N/A</v>
      </c>
      <c r="BM103" s="94">
        <f t="shared" si="32"/>
        <v>0</v>
      </c>
      <c r="BN103" s="94">
        <f t="shared" si="33"/>
        <v>0</v>
      </c>
      <c r="BP103" s="94">
        <f t="shared" si="34"/>
        <v>0</v>
      </c>
      <c r="BQ103" s="94">
        <f t="shared" si="35"/>
        <v>0</v>
      </c>
      <c r="BR103" s="41"/>
      <c r="BS103" s="41"/>
      <c r="BT103" s="65" t="s">
        <v>87</v>
      </c>
      <c r="BU103" s="65">
        <v>2012</v>
      </c>
      <c r="BV103" s="58" t="str">
        <f t="shared" si="38"/>
        <v>N/A</v>
      </c>
      <c r="BW103" s="41"/>
      <c r="BX103" s="41"/>
      <c r="BY103" s="48"/>
      <c r="BZ103" s="97">
        <f t="shared" si="36"/>
        <v>0</v>
      </c>
      <c r="CA103" s="59">
        <f t="shared" si="37"/>
        <v>0</v>
      </c>
      <c r="CB103" s="48"/>
      <c r="CC103" s="41">
        <v>1</v>
      </c>
      <c r="CD103" s="41"/>
      <c r="CE103" s="41"/>
      <c r="CF103" s="41"/>
      <c r="CG103" s="41"/>
    </row>
    <row r="104" spans="58:85" x14ac:dyDescent="0.25">
      <c r="BG104" s="41" t="s">
        <v>102</v>
      </c>
      <c r="BH104" s="65">
        <v>2013</v>
      </c>
      <c r="BI104" s="53" t="str">
        <f t="shared" si="30"/>
        <v>N/A</v>
      </c>
      <c r="BJ104" s="53" t="str">
        <f t="shared" si="31"/>
        <v>N/A</v>
      </c>
      <c r="BM104" s="94">
        <f t="shared" si="32"/>
        <v>0</v>
      </c>
      <c r="BN104" s="94">
        <f t="shared" si="33"/>
        <v>0</v>
      </c>
      <c r="BP104" s="94">
        <f t="shared" si="34"/>
        <v>0</v>
      </c>
      <c r="BQ104" s="94">
        <f t="shared" si="35"/>
        <v>0</v>
      </c>
      <c r="BR104" s="41"/>
      <c r="BS104" s="41"/>
      <c r="BT104" s="41" t="s">
        <v>102</v>
      </c>
      <c r="BU104" s="65">
        <v>2013</v>
      </c>
      <c r="BV104" s="58" t="str">
        <f t="shared" si="38"/>
        <v>N/A</v>
      </c>
      <c r="BW104" s="41"/>
      <c r="BX104" s="41"/>
      <c r="BY104" s="48"/>
      <c r="BZ104" s="97">
        <f t="shared" si="36"/>
        <v>0</v>
      </c>
      <c r="CA104" s="59">
        <f t="shared" si="37"/>
        <v>0</v>
      </c>
      <c r="CB104" s="48"/>
      <c r="CC104" s="41">
        <v>1</v>
      </c>
      <c r="CD104" s="41"/>
      <c r="CE104" s="41"/>
      <c r="CF104" s="41"/>
      <c r="CG104" s="41"/>
    </row>
    <row r="105" spans="58:85" x14ac:dyDescent="0.25">
      <c r="BG105" s="53" t="s">
        <v>103</v>
      </c>
      <c r="BH105" s="65">
        <v>2014</v>
      </c>
      <c r="BI105" s="53" t="str">
        <f t="shared" si="30"/>
        <v>N/A</v>
      </c>
      <c r="BJ105" s="53" t="str">
        <f t="shared" si="31"/>
        <v>N/A</v>
      </c>
      <c r="BM105" s="94">
        <f t="shared" si="32"/>
        <v>0</v>
      </c>
      <c r="BN105" s="94">
        <f t="shared" si="33"/>
        <v>0</v>
      </c>
      <c r="BP105" s="94">
        <f t="shared" si="34"/>
        <v>0</v>
      </c>
      <c r="BQ105" s="94">
        <f t="shared" si="35"/>
        <v>0</v>
      </c>
      <c r="BR105" s="41"/>
      <c r="BS105" s="41"/>
      <c r="BT105" s="53" t="s">
        <v>103</v>
      </c>
      <c r="BU105" s="65">
        <v>2014</v>
      </c>
      <c r="BV105" s="58" t="str">
        <f t="shared" si="38"/>
        <v>N/A</v>
      </c>
      <c r="BW105" s="41"/>
      <c r="BX105" s="41"/>
      <c r="BY105" s="48"/>
      <c r="BZ105" s="97">
        <f t="shared" si="36"/>
        <v>0</v>
      </c>
      <c r="CA105" s="59">
        <f t="shared" si="37"/>
        <v>0</v>
      </c>
      <c r="CB105" s="48"/>
      <c r="CC105" s="41">
        <v>1</v>
      </c>
      <c r="CD105" s="41"/>
      <c r="CE105" s="41"/>
      <c r="CF105" s="41"/>
      <c r="CG105" s="41"/>
    </row>
    <row r="106" spans="58:85" x14ac:dyDescent="0.25">
      <c r="BP106" s="41"/>
      <c r="BQ106" s="41"/>
      <c r="BR106" s="41"/>
      <c r="BS106" s="41"/>
      <c r="BT106" s="41"/>
      <c r="BU106" s="41"/>
      <c r="BV106" s="41"/>
      <c r="BW106" s="41"/>
      <c r="BX106" s="41"/>
      <c r="BY106" s="41"/>
      <c r="BZ106" s="41"/>
      <c r="CA106" s="41"/>
      <c r="CB106" s="41"/>
      <c r="CC106" s="41"/>
      <c r="CD106" s="41"/>
      <c r="CE106" s="41"/>
      <c r="CF106" s="41"/>
      <c r="CG106" s="41"/>
    </row>
    <row r="107" spans="58:85" x14ac:dyDescent="0.25">
      <c r="BP107" s="41"/>
      <c r="BQ107" s="41"/>
      <c r="BR107" s="41"/>
      <c r="BS107" s="41"/>
      <c r="BT107" s="41"/>
      <c r="BU107" s="41"/>
      <c r="BV107" s="41"/>
      <c r="BW107" s="41"/>
      <c r="BX107" s="41"/>
      <c r="BY107" s="41"/>
      <c r="BZ107" s="41"/>
      <c r="CA107" s="41"/>
      <c r="CB107" s="41"/>
      <c r="CC107" s="41"/>
      <c r="CD107" s="41"/>
      <c r="CE107" s="41"/>
      <c r="CF107" s="41"/>
      <c r="CG107" s="41"/>
    </row>
    <row r="108" spans="58:85" x14ac:dyDescent="0.25">
      <c r="BP108" s="41"/>
      <c r="BQ108" s="41"/>
      <c r="BR108" s="41"/>
      <c r="BS108" s="41"/>
      <c r="BT108" s="41"/>
      <c r="BU108" s="41"/>
      <c r="BV108" s="41"/>
      <c r="BW108" s="41"/>
      <c r="BX108" s="41"/>
      <c r="BY108" s="41"/>
      <c r="BZ108" s="41"/>
      <c r="CA108" s="41"/>
      <c r="CB108" s="41"/>
      <c r="CC108" s="41"/>
      <c r="CD108" s="41"/>
      <c r="CE108" s="41"/>
      <c r="CF108" s="41"/>
      <c r="CG108" s="41"/>
    </row>
  </sheetData>
  <sheetProtection selectLockedCells="1" autoFilter="0" selectUnlockedCells="1"/>
  <mergeCells count="18">
    <mergeCell ref="V45:X45"/>
    <mergeCell ref="D45:F45"/>
    <mergeCell ref="G45:I45"/>
    <mergeCell ref="J45:L45"/>
    <mergeCell ref="M45:O45"/>
    <mergeCell ref="S45:U45"/>
    <mergeCell ref="V35:X35"/>
    <mergeCell ref="D35:F35"/>
    <mergeCell ref="G35:I35"/>
    <mergeCell ref="S35:U35"/>
    <mergeCell ref="J35:L35"/>
    <mergeCell ref="M35:O35"/>
    <mergeCell ref="S40:U40"/>
    <mergeCell ref="V40:X40"/>
    <mergeCell ref="D40:F40"/>
    <mergeCell ref="G40:I40"/>
    <mergeCell ref="J40:L40"/>
    <mergeCell ref="M40:O40"/>
  </mergeCells>
  <conditionalFormatting sqref="D63:F70 E37:F39 H37:I39 K37:L39 N37:O39 E42:F44 H42:I44 K42:L44 N42:O44 T42:U44 W42:X44 W47:X60 T47:U60 N47:O62 K47:L62 H47:I62 E47:F62">
    <cfRule type="expression" dxfId="7" priority="8">
      <formula>IF($BH$4=1, VALUE(FIXED($D$40:$F$70,1)),0)</formula>
    </cfRule>
  </conditionalFormatting>
  <conditionalFormatting sqref="V37 S42:S44 V42:V44 BV58:BV105 V47:V60 S47:S60">
    <cfRule type="expression" dxfId="6" priority="7">
      <formula>IF($BE$4=1, VALUE(FIXED($D$42:$F$85,1)),0)</formula>
    </cfRule>
  </conditionalFormatting>
  <conditionalFormatting sqref="S37">
    <cfRule type="expression" dxfId="5" priority="6">
      <formula>IF($BE$4=1, VALUE(FIXED($D$42:$F$85,1)),0)</formula>
    </cfRule>
  </conditionalFormatting>
  <conditionalFormatting sqref="T37">
    <cfRule type="expression" dxfId="4" priority="5">
      <formula>IF($BH$4=1, VALUE(FIXED($D$40:$F$70,1)),0)</formula>
    </cfRule>
  </conditionalFormatting>
  <conditionalFormatting sqref="U37">
    <cfRule type="expression" dxfId="3" priority="4">
      <formula>IF($BH$4=1, VALUE(FIXED($D$40:$F$70,1)),0)</formula>
    </cfRule>
  </conditionalFormatting>
  <conditionalFormatting sqref="W37">
    <cfRule type="expression" dxfId="2" priority="3">
      <formula>IF($BH$4=1, VALUE(FIXED($D$40:$F$70,1)),0)</formula>
    </cfRule>
  </conditionalFormatting>
  <conditionalFormatting sqref="X37">
    <cfRule type="expression" dxfId="1" priority="2">
      <formula>IF($BH$4=1, VALUE(FIXED($D$40:$F$70,1)),0)</formula>
    </cfRule>
  </conditionalFormatting>
  <conditionalFormatting sqref="BV33:BV56">
    <cfRule type="expression" dxfId="0" priority="1">
      <formula>IF($BE$4=1, VALUE(FIXED($D$42:$F$85,1)),0)</formula>
    </cfRule>
  </conditionalFormatting>
  <pageMargins left="0.7" right="0.7" top="0.75" bottom="0.75" header="0.3" footer="0.3"/>
  <pageSetup paperSize="9" scale="56" orientation="landscape" r:id="rId1"/>
  <rowBreaks count="1" manualBreakCount="1">
    <brk id="54" max="16383" man="1"/>
  </rowBreaks>
  <colBreaks count="1" manualBreakCount="1">
    <brk id="2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4577" r:id="rId4" name="Drop Down 1">
              <controlPr defaultSize="0" autoLine="0" autoPict="0">
                <anchor moveWithCells="1">
                  <from>
                    <xdr:col>4</xdr:col>
                    <xdr:colOff>350520</xdr:colOff>
                    <xdr:row>3</xdr:row>
                    <xdr:rowOff>0</xdr:rowOff>
                  </from>
                  <to>
                    <xdr:col>13</xdr:col>
                    <xdr:colOff>68580</xdr:colOff>
                    <xdr:row>4</xdr:row>
                    <xdr:rowOff>22860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31"/>
  <sheetViews>
    <sheetView zoomScaleNormal="100" workbookViewId="0">
      <pane ySplit="1" topLeftCell="A2" activePane="bottomLeft" state="frozen"/>
      <selection activeCell="C13" sqref="C13"/>
      <selection pane="bottomLeft" activeCell="C13" sqref="C13"/>
    </sheetView>
  </sheetViews>
  <sheetFormatPr defaultRowHeight="13.2" x14ac:dyDescent="0.25"/>
  <cols>
    <col min="1" max="1" width="63.109375" bestFit="1" customWidth="1"/>
    <col min="2" max="2" width="5" bestFit="1" customWidth="1"/>
    <col min="3" max="3" width="49.6640625" bestFit="1" customWidth="1"/>
    <col min="4" max="4" width="4" bestFit="1" customWidth="1"/>
    <col min="5" max="5" width="8.5546875" bestFit="1" customWidth="1"/>
    <col min="6" max="11" width="12" bestFit="1" customWidth="1"/>
  </cols>
  <sheetData>
    <row r="1" spans="1:12" x14ac:dyDescent="0.25">
      <c r="A1" s="1" t="s">
        <v>10</v>
      </c>
      <c r="B1" s="1" t="s">
        <v>0</v>
      </c>
      <c r="C1" s="1" t="s">
        <v>1</v>
      </c>
      <c r="D1" s="1" t="s">
        <v>2</v>
      </c>
      <c r="E1" s="1" t="s">
        <v>3</v>
      </c>
      <c r="F1" s="1" t="s">
        <v>28</v>
      </c>
      <c r="G1" s="1" t="s">
        <v>4</v>
      </c>
      <c r="H1" s="1" t="s">
        <v>29</v>
      </c>
      <c r="I1" s="1" t="s">
        <v>31</v>
      </c>
      <c r="J1" s="1" t="s">
        <v>30</v>
      </c>
      <c r="K1" s="1" t="s">
        <v>32</v>
      </c>
      <c r="L1" s="1"/>
    </row>
    <row r="2" spans="1:12" x14ac:dyDescent="0.25">
      <c r="A2" t="str">
        <f t="shared" ref="A2:A21" si="0">B2&amp;C2&amp;D2&amp;E2</f>
        <v>2001Renal failure with concurrent diabetes, 15+ yearsTMaori</v>
      </c>
      <c r="B2" s="7">
        <v>2001</v>
      </c>
      <c r="C2" s="7" t="s">
        <v>130</v>
      </c>
      <c r="D2" s="7" t="s">
        <v>70</v>
      </c>
      <c r="E2" s="7" t="s">
        <v>9</v>
      </c>
      <c r="F2" s="8">
        <v>61.536678574029345</v>
      </c>
      <c r="G2" s="8">
        <v>66.153956921489268</v>
      </c>
      <c r="H2" s="8">
        <v>71.025910068087938</v>
      </c>
      <c r="I2" s="8">
        <v>9.3837323182489651</v>
      </c>
      <c r="J2" s="8">
        <v>10.4330102894676</v>
      </c>
      <c r="K2" s="8">
        <v>11.59961729603644</v>
      </c>
    </row>
    <row r="3" spans="1:12" x14ac:dyDescent="0.25">
      <c r="A3" t="str">
        <f t="shared" si="0"/>
        <v>2002Renal failure with concurrent diabetes, 15+ yearsTMaori</v>
      </c>
      <c r="B3" s="7">
        <v>2002</v>
      </c>
      <c r="C3" s="7" t="s">
        <v>130</v>
      </c>
      <c r="D3" s="7" t="s">
        <v>70</v>
      </c>
      <c r="E3" s="7" t="s">
        <v>9</v>
      </c>
      <c r="F3" s="8">
        <v>65.988376986023511</v>
      </c>
      <c r="G3" s="8">
        <v>70.670925983495081</v>
      </c>
      <c r="H3" s="8">
        <v>75.598052431140161</v>
      </c>
      <c r="I3" s="8">
        <v>9.0218584940305284</v>
      </c>
      <c r="J3" s="8">
        <v>9.9667620797773235</v>
      </c>
      <c r="K3" s="8">
        <v>11.010630062599057</v>
      </c>
    </row>
    <row r="4" spans="1:12" x14ac:dyDescent="0.25">
      <c r="A4" t="str">
        <f t="shared" si="0"/>
        <v>2003Renal failure with concurrent diabetes, 15+ yearsTMaori</v>
      </c>
      <c r="B4" s="7">
        <v>2003</v>
      </c>
      <c r="C4" s="7" t="s">
        <v>130</v>
      </c>
      <c r="D4" s="7" t="s">
        <v>70</v>
      </c>
      <c r="E4" s="7" t="s">
        <v>9</v>
      </c>
      <c r="F4" s="8">
        <v>65.632309662046879</v>
      </c>
      <c r="G4" s="8">
        <v>70.213247628958698</v>
      </c>
      <c r="H4" s="8">
        <v>75.029622043430436</v>
      </c>
      <c r="I4" s="8">
        <v>9.1612708374201191</v>
      </c>
      <c r="J4" s="8">
        <v>10.106352113201572</v>
      </c>
      <c r="K4" s="8">
        <v>11.148928445475009</v>
      </c>
    </row>
    <row r="5" spans="1:12" x14ac:dyDescent="0.25">
      <c r="A5" t="str">
        <f t="shared" si="0"/>
        <v>2004Renal failure with concurrent diabetes, 15+ yearsTMaori</v>
      </c>
      <c r="B5" s="7">
        <v>2004</v>
      </c>
      <c r="C5" s="7" t="s">
        <v>130</v>
      </c>
      <c r="D5" s="7" t="s">
        <v>70</v>
      </c>
      <c r="E5" s="7" t="s">
        <v>9</v>
      </c>
      <c r="F5" s="8">
        <v>65.635075712527581</v>
      </c>
      <c r="G5" s="8">
        <v>70.125120917177199</v>
      </c>
      <c r="H5" s="8">
        <v>74.841444477002554</v>
      </c>
      <c r="I5" s="8">
        <v>9.1984165154541024</v>
      </c>
      <c r="J5" s="8">
        <v>10.121285530535831</v>
      </c>
      <c r="K5" s="8">
        <v>11.136745179838895</v>
      </c>
    </row>
    <row r="6" spans="1:12" x14ac:dyDescent="0.25">
      <c r="A6" t="str">
        <f t="shared" si="0"/>
        <v>2005Renal failure with concurrent diabetes, 15+ yearsTMaori</v>
      </c>
      <c r="B6" s="7">
        <v>2005</v>
      </c>
      <c r="C6" s="7" t="s">
        <v>130</v>
      </c>
      <c r="D6" s="7" t="s">
        <v>70</v>
      </c>
      <c r="E6" s="7" t="s">
        <v>9</v>
      </c>
      <c r="F6" s="8">
        <v>63.528418791017728</v>
      </c>
      <c r="G6" s="8">
        <v>67.861815621951536</v>
      </c>
      <c r="H6" s="8">
        <v>72.412980515883746</v>
      </c>
      <c r="I6" s="8">
        <v>8.7690446660188783</v>
      </c>
      <c r="J6" s="8">
        <v>9.633002158563194</v>
      </c>
      <c r="K6" s="8">
        <v>10.58207981839505</v>
      </c>
    </row>
    <row r="7" spans="1:12" x14ac:dyDescent="0.25">
      <c r="A7" t="str">
        <f t="shared" si="0"/>
        <v>2006Renal failure with concurrent diabetes, 15+ yearsTMaori</v>
      </c>
      <c r="B7" s="7">
        <v>2006</v>
      </c>
      <c r="C7" s="7" t="s">
        <v>130</v>
      </c>
      <c r="D7" s="7" t="s">
        <v>70</v>
      </c>
      <c r="E7" s="7" t="s">
        <v>9</v>
      </c>
      <c r="F7" s="8">
        <v>61.776066453923917</v>
      </c>
      <c r="G7" s="8">
        <v>65.953981507824395</v>
      </c>
      <c r="H7" s="8">
        <v>70.340099135475057</v>
      </c>
      <c r="I7" s="8">
        <v>8.4140007647672999</v>
      </c>
      <c r="J7" s="8">
        <v>9.2279046749886664</v>
      </c>
      <c r="K7" s="8">
        <v>10.120539214502047</v>
      </c>
    </row>
    <row r="8" spans="1:12" x14ac:dyDescent="0.25">
      <c r="A8" t="str">
        <f t="shared" si="0"/>
        <v>2007Renal failure with concurrent diabetes, 15+ yearsTMaori</v>
      </c>
      <c r="B8" s="7">
        <v>2007</v>
      </c>
      <c r="C8" s="7" t="s">
        <v>130</v>
      </c>
      <c r="D8" s="7" t="s">
        <v>70</v>
      </c>
      <c r="E8" s="7" t="s">
        <v>9</v>
      </c>
      <c r="F8" s="8">
        <v>69.106470615394187</v>
      </c>
      <c r="G8" s="8">
        <v>73.405958659085201</v>
      </c>
      <c r="H8" s="8">
        <v>77.902899945331015</v>
      </c>
      <c r="I8" s="8">
        <v>8.8098175189025305</v>
      </c>
      <c r="J8" s="8">
        <v>9.6006830486490617</v>
      </c>
      <c r="K8" s="8">
        <v>10.46254531411676</v>
      </c>
    </row>
    <row r="9" spans="1:12" x14ac:dyDescent="0.25">
      <c r="A9" t="str">
        <f t="shared" si="0"/>
        <v>2008Renal failure with concurrent diabetes, 15+ yearsTMaori</v>
      </c>
      <c r="B9" s="7">
        <v>2008</v>
      </c>
      <c r="C9" s="7" t="s">
        <v>130</v>
      </c>
      <c r="D9" s="7" t="s">
        <v>70</v>
      </c>
      <c r="E9" s="7" t="s">
        <v>9</v>
      </c>
      <c r="F9" s="8">
        <v>80.267936089805815</v>
      </c>
      <c r="G9" s="8">
        <v>84.778604789152979</v>
      </c>
      <c r="H9" s="8">
        <v>89.476746668746998</v>
      </c>
      <c r="I9" s="8">
        <v>9.2827158341292311</v>
      </c>
      <c r="J9" s="8">
        <v>10.046492827519375</v>
      </c>
      <c r="K9" s="8">
        <v>10.873112991599644</v>
      </c>
    </row>
    <row r="10" spans="1:12" x14ac:dyDescent="0.25">
      <c r="A10" t="str">
        <f t="shared" si="0"/>
        <v>2009Renal failure with concurrent diabetes, 15+ yearsTMaori</v>
      </c>
      <c r="B10" s="7">
        <v>2009</v>
      </c>
      <c r="C10" s="7" t="s">
        <v>130</v>
      </c>
      <c r="D10" s="7" t="s">
        <v>70</v>
      </c>
      <c r="E10" s="7" t="s">
        <v>9</v>
      </c>
      <c r="F10" s="8">
        <v>82.249510302681941</v>
      </c>
      <c r="G10" s="8">
        <v>86.723897553488356</v>
      </c>
      <c r="H10" s="8">
        <v>91.378415223473155</v>
      </c>
      <c r="I10" s="8">
        <v>8.7195443212873371</v>
      </c>
      <c r="J10" s="8">
        <v>9.4109383370501103</v>
      </c>
      <c r="K10" s="8">
        <v>10.157154676941168</v>
      </c>
    </row>
    <row r="11" spans="1:12" x14ac:dyDescent="0.25">
      <c r="A11" t="str">
        <f t="shared" si="0"/>
        <v>2010Renal failure with concurrent diabetes, 15+ yearsTMaori</v>
      </c>
      <c r="B11" s="7">
        <v>2010</v>
      </c>
      <c r="C11" s="7" t="s">
        <v>130</v>
      </c>
      <c r="D11" s="7" t="s">
        <v>70</v>
      </c>
      <c r="E11" s="7" t="s">
        <v>9</v>
      </c>
      <c r="F11" s="8">
        <v>81.748949720093165</v>
      </c>
      <c r="G11" s="8">
        <v>86.13642812934539</v>
      </c>
      <c r="H11" s="8">
        <v>90.698209333613789</v>
      </c>
      <c r="I11" s="8">
        <v>7.6508353502147335</v>
      </c>
      <c r="J11" s="8">
        <v>8.236861950949157</v>
      </c>
      <c r="K11" s="8">
        <v>8.8677760915466219</v>
      </c>
    </row>
    <row r="12" spans="1:12" x14ac:dyDescent="0.25">
      <c r="A12" t="str">
        <f t="shared" si="0"/>
        <v>2011Renal failure with concurrent diabetes, 15+ yearsTMaori</v>
      </c>
      <c r="B12" s="7">
        <v>2011</v>
      </c>
      <c r="C12" s="7" t="s">
        <v>130</v>
      </c>
      <c r="D12" s="7" t="s">
        <v>70</v>
      </c>
      <c r="E12" s="7" t="s">
        <v>9</v>
      </c>
      <c r="F12" s="8">
        <v>75.176175448170795</v>
      </c>
      <c r="G12" s="8">
        <v>79.319772883150435</v>
      </c>
      <c r="H12" s="8">
        <v>83.632346895932002</v>
      </c>
      <c r="I12" s="8">
        <v>6.6381628425650288</v>
      </c>
      <c r="J12" s="8">
        <v>7.1459544971041398</v>
      </c>
      <c r="K12" s="8">
        <v>7.6925900864087824</v>
      </c>
    </row>
    <row r="13" spans="1:12" x14ac:dyDescent="0.25">
      <c r="A13" t="str">
        <f t="shared" si="0"/>
        <v>2001Renal failure with concurrent diabetes, 15+ yearsTnonMaori</v>
      </c>
      <c r="B13" s="7">
        <v>2001</v>
      </c>
      <c r="C13" s="7" t="s">
        <v>130</v>
      </c>
      <c r="D13" s="7" t="s">
        <v>70</v>
      </c>
      <c r="E13" s="7" t="s">
        <v>68</v>
      </c>
      <c r="F13" s="8">
        <v>5.927832050106228</v>
      </c>
      <c r="G13" s="8">
        <v>6.3408311777736319</v>
      </c>
      <c r="H13" s="8">
        <v>6.7750189225779005</v>
      </c>
      <c r="I13" s="8"/>
      <c r="J13" s="8"/>
      <c r="K13" s="8"/>
    </row>
    <row r="14" spans="1:12" x14ac:dyDescent="0.25">
      <c r="A14" t="str">
        <f t="shared" si="0"/>
        <v>2002Renal failure with concurrent diabetes, 15+ yearsTnonMaori</v>
      </c>
      <c r="B14" s="7">
        <v>2002</v>
      </c>
      <c r="C14" s="7" t="s">
        <v>130</v>
      </c>
      <c r="D14" s="7" t="s">
        <v>70</v>
      </c>
      <c r="E14" s="7" t="s">
        <v>68</v>
      </c>
      <c r="F14" s="8">
        <v>6.6693912361175398</v>
      </c>
      <c r="G14" s="8">
        <v>7.0906604790824916</v>
      </c>
      <c r="H14" s="8">
        <v>7.5315655412931131</v>
      </c>
      <c r="I14" s="8"/>
      <c r="J14" s="8"/>
      <c r="K14" s="8"/>
    </row>
    <row r="15" spans="1:12" x14ac:dyDescent="0.25">
      <c r="A15" t="str">
        <f t="shared" si="0"/>
        <v>2003Renal failure with concurrent diabetes, 15+ yearsTnonMaori</v>
      </c>
      <c r="B15" s="7">
        <v>2003</v>
      </c>
      <c r="C15" s="7" t="s">
        <v>130</v>
      </c>
      <c r="D15" s="7" t="s">
        <v>70</v>
      </c>
      <c r="E15" s="7" t="s">
        <v>68</v>
      </c>
      <c r="F15" s="8">
        <v>6.5466427431871326</v>
      </c>
      <c r="G15" s="8">
        <v>6.9474372990865412</v>
      </c>
      <c r="H15" s="8">
        <v>7.3663500380482683</v>
      </c>
      <c r="I15" s="8"/>
      <c r="J15" s="8"/>
      <c r="K15" s="8"/>
    </row>
    <row r="16" spans="1:12" x14ac:dyDescent="0.25">
      <c r="A16" t="str">
        <f t="shared" si="0"/>
        <v>2004Renal failure with concurrent diabetes, 15+ yearsTnonMaori</v>
      </c>
      <c r="B16" s="7">
        <v>2004</v>
      </c>
      <c r="C16" s="7" t="s">
        <v>130</v>
      </c>
      <c r="D16" s="7" t="s">
        <v>70</v>
      </c>
      <c r="E16" s="7" t="s">
        <v>68</v>
      </c>
      <c r="F16" s="8">
        <v>6.5411719719212265</v>
      </c>
      <c r="G16" s="8">
        <v>6.9284796585977464</v>
      </c>
      <c r="H16" s="8">
        <v>7.3327318950790676</v>
      </c>
      <c r="I16" s="8"/>
      <c r="J16" s="8"/>
      <c r="K16" s="8"/>
    </row>
    <row r="17" spans="1:11" x14ac:dyDescent="0.25">
      <c r="A17" t="str">
        <f t="shared" si="0"/>
        <v>2005Renal failure with concurrent diabetes, 15+ yearsTnonMaori</v>
      </c>
      <c r="B17" s="7">
        <v>2005</v>
      </c>
      <c r="C17" s="7" t="s">
        <v>130</v>
      </c>
      <c r="D17" s="7" t="s">
        <v>70</v>
      </c>
      <c r="E17" s="7" t="s">
        <v>68</v>
      </c>
      <c r="F17" s="8">
        <v>6.6616633177290669</v>
      </c>
      <c r="G17" s="8">
        <v>7.0447213137626283</v>
      </c>
      <c r="H17" s="8">
        <v>7.4440633099000948</v>
      </c>
      <c r="I17" s="8"/>
      <c r="J17" s="8"/>
      <c r="K17" s="8"/>
    </row>
    <row r="18" spans="1:11" x14ac:dyDescent="0.25">
      <c r="A18" t="str">
        <f t="shared" si="0"/>
        <v>2006Renal failure with concurrent diabetes, 15+ yearsTnonMaori</v>
      </c>
      <c r="B18" s="7">
        <v>2006</v>
      </c>
      <c r="C18" s="7" t="s">
        <v>130</v>
      </c>
      <c r="D18" s="7" t="s">
        <v>70</v>
      </c>
      <c r="E18" s="7" t="s">
        <v>68</v>
      </c>
      <c r="F18" s="8">
        <v>6.7703242461800164</v>
      </c>
      <c r="G18" s="8">
        <v>7.1472326417270233</v>
      </c>
      <c r="H18" s="8">
        <v>7.5396626088866752</v>
      </c>
      <c r="I18" s="8"/>
      <c r="J18" s="8"/>
      <c r="K18" s="8"/>
    </row>
    <row r="19" spans="1:11" x14ac:dyDescent="0.25">
      <c r="A19" t="str">
        <f t="shared" si="0"/>
        <v>2007Renal failure with concurrent diabetes, 15+ yearsTnonMaori</v>
      </c>
      <c r="B19" s="7">
        <v>2007</v>
      </c>
      <c r="C19" s="7" t="s">
        <v>130</v>
      </c>
      <c r="D19" s="7" t="s">
        <v>70</v>
      </c>
      <c r="E19" s="7" t="s">
        <v>68</v>
      </c>
      <c r="F19" s="8">
        <v>7.2679135991827284</v>
      </c>
      <c r="G19" s="8">
        <v>7.6459100136020375</v>
      </c>
      <c r="H19" s="8">
        <v>8.0384662935493765</v>
      </c>
      <c r="I19" s="8"/>
      <c r="J19" s="8"/>
      <c r="K19" s="8"/>
    </row>
    <row r="20" spans="1:11" x14ac:dyDescent="0.25">
      <c r="A20" t="str">
        <f t="shared" si="0"/>
        <v>2008Renal failure with concurrent diabetes, 15+ yearsTnonMaori</v>
      </c>
      <c r="B20" s="7">
        <v>2008</v>
      </c>
      <c r="C20" s="7" t="s">
        <v>130</v>
      </c>
      <c r="D20" s="7" t="s">
        <v>70</v>
      </c>
      <c r="E20" s="7" t="s">
        <v>68</v>
      </c>
      <c r="F20" s="8">
        <v>8.0512223634372777</v>
      </c>
      <c r="G20" s="8">
        <v>8.4386269163431091</v>
      </c>
      <c r="H20" s="8">
        <v>8.8398547483533658</v>
      </c>
      <c r="I20" s="8"/>
      <c r="J20" s="8"/>
      <c r="K20" s="8"/>
    </row>
    <row r="21" spans="1:11" x14ac:dyDescent="0.25">
      <c r="A21" t="str">
        <f t="shared" si="0"/>
        <v>2009Renal failure with concurrent diabetes, 15+ yearsTnonMaori</v>
      </c>
      <c r="B21" s="7">
        <v>2009</v>
      </c>
      <c r="C21" s="7" t="s">
        <v>130</v>
      </c>
      <c r="D21" s="7" t="s">
        <v>70</v>
      </c>
      <c r="E21" s="7" t="s">
        <v>68</v>
      </c>
      <c r="F21" s="8">
        <v>8.8131441678421591</v>
      </c>
      <c r="G21" s="8">
        <v>9.2152232272167076</v>
      </c>
      <c r="H21" s="8">
        <v>9.6309164109962353</v>
      </c>
      <c r="I21" s="8"/>
      <c r="J21" s="8"/>
      <c r="K21" s="8"/>
    </row>
    <row r="22" spans="1:11" x14ac:dyDescent="0.25">
      <c r="A22" t="str">
        <f t="shared" ref="A22:A35" si="1">B22&amp;C22&amp;D22&amp;E22</f>
        <v>2010Renal failure with concurrent diabetes, 15+ yearsTnonMaori</v>
      </c>
      <c r="B22" s="7">
        <v>2010</v>
      </c>
      <c r="C22" s="7" t="s">
        <v>130</v>
      </c>
      <c r="D22" s="7" t="s">
        <v>70</v>
      </c>
      <c r="E22" s="7" t="s">
        <v>68</v>
      </c>
      <c r="F22" s="8">
        <v>10.031250660919886</v>
      </c>
      <c r="G22" s="8">
        <v>10.457432532230268</v>
      </c>
      <c r="H22" s="8">
        <v>10.897066146378444</v>
      </c>
      <c r="I22" s="8"/>
      <c r="J22" s="8"/>
      <c r="K22" s="8"/>
    </row>
    <row r="23" spans="1:11" x14ac:dyDescent="0.25">
      <c r="A23" t="str">
        <f t="shared" si="1"/>
        <v>2011Renal failure with concurrent diabetes, 15+ yearsTnonMaori</v>
      </c>
      <c r="B23" s="7">
        <v>2011</v>
      </c>
      <c r="C23" s="7" t="s">
        <v>130</v>
      </c>
      <c r="D23" s="7" t="s">
        <v>70</v>
      </c>
      <c r="E23" s="7" t="s">
        <v>68</v>
      </c>
      <c r="F23" s="8">
        <v>10.665610718731353</v>
      </c>
      <c r="G23" s="8">
        <v>11.099954934682884</v>
      </c>
      <c r="H23" s="8">
        <v>11.547447667944612</v>
      </c>
      <c r="I23" s="8"/>
      <c r="J23" s="8"/>
      <c r="K23" s="8"/>
    </row>
    <row r="24" spans="1:11" x14ac:dyDescent="0.25">
      <c r="A24" t="str">
        <f t="shared" si="1"/>
        <v>2001Renal failure with concurrent diabetes, 15+ yearsFMaori</v>
      </c>
      <c r="B24" s="7">
        <v>2001</v>
      </c>
      <c r="C24" s="7" t="s">
        <v>130</v>
      </c>
      <c r="D24" s="7" t="s">
        <v>67</v>
      </c>
      <c r="E24" s="7" t="s">
        <v>9</v>
      </c>
      <c r="F24" s="8">
        <v>49.946488407289621</v>
      </c>
      <c r="G24" s="8">
        <v>55.76757022954795</v>
      </c>
      <c r="H24" s="8">
        <v>62.080791584400785</v>
      </c>
      <c r="I24" s="8">
        <v>9.5148122611609018</v>
      </c>
      <c r="J24" s="8">
        <v>11.233969372522823</v>
      </c>
      <c r="K24" s="8">
        <v>13.263747554739759</v>
      </c>
    </row>
    <row r="25" spans="1:11" x14ac:dyDescent="0.25">
      <c r="A25" t="str">
        <f t="shared" si="1"/>
        <v>2002Renal failure with concurrent diabetes, 15+ yearsFMaori</v>
      </c>
      <c r="B25" s="7">
        <v>2002</v>
      </c>
      <c r="C25" s="7" t="s">
        <v>130</v>
      </c>
      <c r="D25" s="7" t="s">
        <v>67</v>
      </c>
      <c r="E25" s="7" t="s">
        <v>9</v>
      </c>
      <c r="F25" s="8">
        <v>55.237233741458702</v>
      </c>
      <c r="G25" s="8">
        <v>61.223581923744788</v>
      </c>
      <c r="H25" s="8">
        <v>67.681779356793371</v>
      </c>
      <c r="I25" s="8">
        <v>8.9516366250578443</v>
      </c>
      <c r="J25" s="8">
        <v>10.436492879769814</v>
      </c>
      <c r="K25" s="8">
        <v>12.167650251194392</v>
      </c>
    </row>
    <row r="26" spans="1:11" x14ac:dyDescent="0.25">
      <c r="A26" t="str">
        <f t="shared" si="1"/>
        <v>2003Renal failure with concurrent diabetes, 15+ yearsFMaori</v>
      </c>
      <c r="B26" s="7">
        <v>2003</v>
      </c>
      <c r="C26" s="7" t="s">
        <v>130</v>
      </c>
      <c r="D26" s="7" t="s">
        <v>67</v>
      </c>
      <c r="E26" s="7" t="s">
        <v>9</v>
      </c>
      <c r="F26" s="8">
        <v>51.163387565852709</v>
      </c>
      <c r="G26" s="8">
        <v>56.804667757306788</v>
      </c>
      <c r="H26" s="8">
        <v>62.898061275681115</v>
      </c>
      <c r="I26" s="8">
        <v>8.2073202234684839</v>
      </c>
      <c r="J26" s="8">
        <v>9.5630009418119588</v>
      </c>
      <c r="K26" s="8">
        <v>11.142612268447406</v>
      </c>
    </row>
    <row r="27" spans="1:11" x14ac:dyDescent="0.25">
      <c r="A27" t="str">
        <f t="shared" si="1"/>
        <v>2004Renal failure with concurrent diabetes, 15+ yearsFMaori</v>
      </c>
      <c r="B27" s="7">
        <v>2004</v>
      </c>
      <c r="C27" s="7" t="s">
        <v>130</v>
      </c>
      <c r="D27" s="7" t="s">
        <v>67</v>
      </c>
      <c r="E27" s="7" t="s">
        <v>9</v>
      </c>
      <c r="F27" s="8">
        <v>50.257670870399046</v>
      </c>
      <c r="G27" s="8">
        <v>55.735405895274731</v>
      </c>
      <c r="H27" s="8">
        <v>61.647276809920996</v>
      </c>
      <c r="I27" s="8">
        <v>7.9248245494224445</v>
      </c>
      <c r="J27" s="8">
        <v>9.1963595071132964</v>
      </c>
      <c r="K27" s="8">
        <v>10.671911744751082</v>
      </c>
    </row>
    <row r="28" spans="1:11" x14ac:dyDescent="0.25">
      <c r="A28" t="str">
        <f t="shared" si="1"/>
        <v>2005Renal failure with concurrent diabetes, 15+ yearsFMaori</v>
      </c>
      <c r="B28" s="7">
        <v>2005</v>
      </c>
      <c r="C28" s="7" t="s">
        <v>130</v>
      </c>
      <c r="D28" s="7" t="s">
        <v>67</v>
      </c>
      <c r="E28" s="7" t="s">
        <v>9</v>
      </c>
      <c r="F28" s="8">
        <v>44.655552355348519</v>
      </c>
      <c r="G28" s="8">
        <v>49.721757683931131</v>
      </c>
      <c r="H28" s="8">
        <v>55.205314328430319</v>
      </c>
      <c r="I28" s="8">
        <v>6.8570689827098432</v>
      </c>
      <c r="J28" s="8">
        <v>7.9547950661349995</v>
      </c>
      <c r="K28" s="8">
        <v>9.228252581936049</v>
      </c>
    </row>
    <row r="29" spans="1:11" x14ac:dyDescent="0.25">
      <c r="A29" t="str">
        <f t="shared" si="1"/>
        <v>2006Renal failure with concurrent diabetes, 15+ yearsFMaori</v>
      </c>
      <c r="B29" s="7">
        <v>2006</v>
      </c>
      <c r="C29" s="7" t="s">
        <v>130</v>
      </c>
      <c r="D29" s="7" t="s">
        <v>67</v>
      </c>
      <c r="E29" s="7" t="s">
        <v>9</v>
      </c>
      <c r="F29" s="8">
        <v>43.842698695400507</v>
      </c>
      <c r="G29" s="8">
        <v>48.74160929015455</v>
      </c>
      <c r="H29" s="8">
        <v>54.038214092812034</v>
      </c>
      <c r="I29" s="8">
        <v>6.5590307729701722</v>
      </c>
      <c r="J29" s="8">
        <v>7.5812313820969699</v>
      </c>
      <c r="K29" s="8">
        <v>8.7627381633498729</v>
      </c>
    </row>
    <row r="30" spans="1:11" x14ac:dyDescent="0.25">
      <c r="A30" t="str">
        <f t="shared" si="1"/>
        <v>2007Renal failure with concurrent diabetes, 15+ yearsFMaori</v>
      </c>
      <c r="B30" s="7">
        <v>2007</v>
      </c>
      <c r="C30" s="7" t="s">
        <v>130</v>
      </c>
      <c r="D30" s="7" t="s">
        <v>67</v>
      </c>
      <c r="E30" s="7" t="s">
        <v>9</v>
      </c>
      <c r="F30" s="8">
        <v>49.696215782735621</v>
      </c>
      <c r="G30" s="8">
        <v>54.730534186394252</v>
      </c>
      <c r="H30" s="8">
        <v>60.136599153587497</v>
      </c>
      <c r="I30" s="8">
        <v>7.1915964679895605</v>
      </c>
      <c r="J30" s="8">
        <v>8.2293774768793178</v>
      </c>
      <c r="K30" s="8">
        <v>9.4169151395532573</v>
      </c>
    </row>
    <row r="31" spans="1:11" x14ac:dyDescent="0.25">
      <c r="A31" t="str">
        <f t="shared" si="1"/>
        <v>2008Renal failure with concurrent diabetes, 15+ yearsFMaori</v>
      </c>
      <c r="B31" s="7">
        <v>2008</v>
      </c>
      <c r="C31" s="7" t="s">
        <v>130</v>
      </c>
      <c r="D31" s="7" t="s">
        <v>67</v>
      </c>
      <c r="E31" s="7" t="s">
        <v>9</v>
      </c>
      <c r="F31" s="8">
        <v>62.936194378956898</v>
      </c>
      <c r="G31" s="8">
        <v>68.435000645353824</v>
      </c>
      <c r="H31" s="8">
        <v>74.285578003664739</v>
      </c>
      <c r="I31" s="8">
        <v>8.2328968317687572</v>
      </c>
      <c r="J31" s="8">
        <v>9.2955245962511803</v>
      </c>
      <c r="K31" s="8">
        <v>10.495306729228989</v>
      </c>
    </row>
    <row r="32" spans="1:11" x14ac:dyDescent="0.25">
      <c r="A32" t="str">
        <f t="shared" si="1"/>
        <v>2009Renal failure with concurrent diabetes, 15+ yearsFMaori</v>
      </c>
      <c r="B32" s="7">
        <v>2009</v>
      </c>
      <c r="C32" s="7" t="s">
        <v>130</v>
      </c>
      <c r="D32" s="7" t="s">
        <v>67</v>
      </c>
      <c r="E32" s="7" t="s">
        <v>9</v>
      </c>
      <c r="F32" s="8">
        <v>64.373745095414222</v>
      </c>
      <c r="G32" s="8">
        <v>69.818225502701551</v>
      </c>
      <c r="H32" s="8">
        <v>75.600162257167099</v>
      </c>
      <c r="I32" s="8">
        <v>8.0324620326826199</v>
      </c>
      <c r="J32" s="8">
        <v>9.0370029580668518</v>
      </c>
      <c r="K32" s="8">
        <v>10.167171924600355</v>
      </c>
    </row>
    <row r="33" spans="1:11" x14ac:dyDescent="0.25">
      <c r="A33" t="str">
        <f t="shared" si="1"/>
        <v>2010Renal failure with concurrent diabetes, 15+ yearsFMaori</v>
      </c>
      <c r="B33" s="7">
        <v>2010</v>
      </c>
      <c r="C33" s="7" t="s">
        <v>130</v>
      </c>
      <c r="D33" s="7" t="s">
        <v>67</v>
      </c>
      <c r="E33" s="7" t="s">
        <v>9</v>
      </c>
      <c r="F33" s="8">
        <v>64.922209761686091</v>
      </c>
      <c r="G33" s="8">
        <v>70.296661764636895</v>
      </c>
      <c r="H33" s="8">
        <v>75.997355014143722</v>
      </c>
      <c r="I33" s="8">
        <v>7.1434850869254438</v>
      </c>
      <c r="J33" s="8">
        <v>8.0027827912080642</v>
      </c>
      <c r="K33" s="8">
        <v>8.9654463646148237</v>
      </c>
    </row>
    <row r="34" spans="1:11" x14ac:dyDescent="0.25">
      <c r="A34" t="str">
        <f t="shared" si="1"/>
        <v>2011Renal failure with concurrent diabetes, 15+ yearsFMaori</v>
      </c>
      <c r="B34" s="7">
        <v>2011</v>
      </c>
      <c r="C34" s="7" t="s">
        <v>130</v>
      </c>
      <c r="D34" s="7" t="s">
        <v>67</v>
      </c>
      <c r="E34" s="7" t="s">
        <v>9</v>
      </c>
      <c r="F34" s="8">
        <v>59.266544052338539</v>
      </c>
      <c r="G34" s="8">
        <v>64.301155708988944</v>
      </c>
      <c r="H34" s="8">
        <v>69.649156459344098</v>
      </c>
      <c r="I34" s="8">
        <v>6.3452075774541035</v>
      </c>
      <c r="J34" s="8">
        <v>7.1079018098930096</v>
      </c>
      <c r="K34" s="8">
        <v>7.9622719229228807</v>
      </c>
    </row>
    <row r="35" spans="1:11" x14ac:dyDescent="0.25">
      <c r="A35" t="str">
        <f t="shared" si="1"/>
        <v>2001Renal failure with concurrent diabetes, 15+ yearsFnonMaori</v>
      </c>
      <c r="B35" s="7">
        <v>2001</v>
      </c>
      <c r="C35" s="7" t="s">
        <v>130</v>
      </c>
      <c r="D35" s="7" t="s">
        <v>67</v>
      </c>
      <c r="E35" s="7" t="s">
        <v>68</v>
      </c>
      <c r="F35" s="8">
        <v>4.4597804031998187</v>
      </c>
      <c r="G35" s="8">
        <v>4.9641910512903751</v>
      </c>
      <c r="H35" s="8">
        <v>5.5100316764017157</v>
      </c>
      <c r="I35" s="8"/>
      <c r="J35" s="8"/>
      <c r="K35" s="8"/>
    </row>
    <row r="36" spans="1:11" x14ac:dyDescent="0.25">
      <c r="A36" t="str">
        <f t="shared" ref="A36:A56" si="2">B36&amp;C36&amp;D36&amp;E36</f>
        <v>2002Renal failure with concurrent diabetes, 15+ yearsFnonMaori</v>
      </c>
      <c r="B36" s="7">
        <v>2002</v>
      </c>
      <c r="C36" s="7" t="s">
        <v>130</v>
      </c>
      <c r="D36" s="7" t="s">
        <v>67</v>
      </c>
      <c r="E36" s="7" t="s">
        <v>68</v>
      </c>
      <c r="F36" s="8">
        <v>5.3350091544826128</v>
      </c>
      <c r="G36" s="8">
        <v>5.8662984423072908</v>
      </c>
      <c r="H36" s="8">
        <v>6.4361758477617927</v>
      </c>
      <c r="I36" s="8"/>
      <c r="J36" s="8"/>
      <c r="K36" s="8"/>
    </row>
    <row r="37" spans="1:11" x14ac:dyDescent="0.25">
      <c r="A37" t="str">
        <f t="shared" si="2"/>
        <v>2003Renal failure with concurrent diabetes, 15+ yearsFnonMaori</v>
      </c>
      <c r="B37" s="7">
        <v>2003</v>
      </c>
      <c r="C37" s="7" t="s">
        <v>130</v>
      </c>
      <c r="D37" s="7" t="s">
        <v>67</v>
      </c>
      <c r="E37" s="7" t="s">
        <v>68</v>
      </c>
      <c r="F37" s="8">
        <v>5.4236118306659495</v>
      </c>
      <c r="G37" s="8">
        <v>5.9400462368399252</v>
      </c>
      <c r="H37" s="8">
        <v>6.4923954796682963</v>
      </c>
      <c r="I37" s="8"/>
      <c r="J37" s="8"/>
      <c r="K37" s="8"/>
    </row>
    <row r="38" spans="1:11" x14ac:dyDescent="0.25">
      <c r="A38" t="str">
        <f t="shared" si="2"/>
        <v>2004Renal failure with concurrent diabetes, 15+ yearsFnonMaori</v>
      </c>
      <c r="B38" s="7">
        <v>2004</v>
      </c>
      <c r="C38" s="7" t="s">
        <v>130</v>
      </c>
      <c r="D38" s="7" t="s">
        <v>67</v>
      </c>
      <c r="E38" s="7" t="s">
        <v>68</v>
      </c>
      <c r="F38" s="8">
        <v>5.555538082598968</v>
      </c>
      <c r="G38" s="8">
        <v>6.0605945050499521</v>
      </c>
      <c r="H38" s="8">
        <v>6.5992312366686097</v>
      </c>
      <c r="I38" s="8"/>
      <c r="J38" s="8"/>
      <c r="K38" s="8"/>
    </row>
    <row r="39" spans="1:11" x14ac:dyDescent="0.25">
      <c r="A39" t="str">
        <f t="shared" si="2"/>
        <v>2005Renal failure with concurrent diabetes, 15+ yearsFnonMaori</v>
      </c>
      <c r="B39" s="7">
        <v>2005</v>
      </c>
      <c r="C39" s="7" t="s">
        <v>130</v>
      </c>
      <c r="D39" s="7" t="s">
        <v>67</v>
      </c>
      <c r="E39" s="7" t="s">
        <v>68</v>
      </c>
      <c r="F39" s="8">
        <v>5.7456996858774589</v>
      </c>
      <c r="G39" s="8">
        <v>6.2505391113852378</v>
      </c>
      <c r="H39" s="8">
        <v>6.7878512623821665</v>
      </c>
      <c r="I39" s="8"/>
      <c r="J39" s="8"/>
      <c r="K39" s="8"/>
    </row>
    <row r="40" spans="1:11" x14ac:dyDescent="0.25">
      <c r="A40" t="str">
        <f t="shared" si="2"/>
        <v>2006Renal failure with concurrent diabetes, 15+ yearsFnonMaori</v>
      </c>
      <c r="B40" s="7">
        <v>2006</v>
      </c>
      <c r="C40" s="7" t="s">
        <v>130</v>
      </c>
      <c r="D40" s="7" t="s">
        <v>67</v>
      </c>
      <c r="E40" s="7" t="s">
        <v>68</v>
      </c>
      <c r="F40" s="8">
        <v>5.9266710105677936</v>
      </c>
      <c r="G40" s="8">
        <v>6.4292470224899816</v>
      </c>
      <c r="H40" s="8">
        <v>6.9630532575341055</v>
      </c>
      <c r="I40" s="8"/>
      <c r="J40" s="8"/>
      <c r="K40" s="8"/>
    </row>
    <row r="41" spans="1:11" x14ac:dyDescent="0.25">
      <c r="A41" t="str">
        <f t="shared" si="2"/>
        <v>2007Renal failure with concurrent diabetes, 15+ yearsFnonMaori</v>
      </c>
      <c r="B41" s="7">
        <v>2007</v>
      </c>
      <c r="C41" s="7" t="s">
        <v>130</v>
      </c>
      <c r="D41" s="7" t="s">
        <v>67</v>
      </c>
      <c r="E41" s="7" t="s">
        <v>68</v>
      </c>
      <c r="F41" s="8">
        <v>6.1579498382435016</v>
      </c>
      <c r="G41" s="8">
        <v>6.6506287188990081</v>
      </c>
      <c r="H41" s="8">
        <v>7.1722372646986665</v>
      </c>
      <c r="I41" s="8"/>
      <c r="J41" s="8"/>
      <c r="K41" s="8"/>
    </row>
    <row r="42" spans="1:11" x14ac:dyDescent="0.25">
      <c r="A42" t="str">
        <f t="shared" si="2"/>
        <v>2008Renal failure with concurrent diabetes, 15+ yearsFnonMaori</v>
      </c>
      <c r="B42" s="7">
        <v>2008</v>
      </c>
      <c r="C42" s="7" t="s">
        <v>130</v>
      </c>
      <c r="D42" s="7" t="s">
        <v>67</v>
      </c>
      <c r="E42" s="7" t="s">
        <v>68</v>
      </c>
      <c r="F42" s="8">
        <v>6.8548011323614881</v>
      </c>
      <c r="G42" s="8">
        <v>7.3621450771001324</v>
      </c>
      <c r="H42" s="8">
        <v>7.8971012206258155</v>
      </c>
      <c r="I42" s="8"/>
      <c r="J42" s="8"/>
      <c r="K42" s="8"/>
    </row>
    <row r="43" spans="1:11" x14ac:dyDescent="0.25">
      <c r="A43" t="str">
        <f t="shared" si="2"/>
        <v>2009Renal failure with concurrent diabetes, 15+ yearsFnonMaori</v>
      </c>
      <c r="B43" s="7">
        <v>2009</v>
      </c>
      <c r="C43" s="7" t="s">
        <v>130</v>
      </c>
      <c r="D43" s="7" t="s">
        <v>67</v>
      </c>
      <c r="E43" s="7" t="s">
        <v>68</v>
      </c>
      <c r="F43" s="8">
        <v>7.2145091327637383</v>
      </c>
      <c r="G43" s="8">
        <v>7.7258163825628206</v>
      </c>
      <c r="H43" s="8">
        <v>8.2637976655240752</v>
      </c>
      <c r="I43" s="8"/>
      <c r="J43" s="8"/>
      <c r="K43" s="8"/>
    </row>
    <row r="44" spans="1:11" x14ac:dyDescent="0.25">
      <c r="A44" t="str">
        <f t="shared" si="2"/>
        <v>2010Renal failure with concurrent diabetes, 15+ yearsFnonMaori</v>
      </c>
      <c r="B44" s="7">
        <v>2010</v>
      </c>
      <c r="C44" s="7" t="s">
        <v>130</v>
      </c>
      <c r="D44" s="7" t="s">
        <v>67</v>
      </c>
      <c r="E44" s="7" t="s">
        <v>68</v>
      </c>
      <c r="F44" s="8">
        <v>8.2398691411536813</v>
      </c>
      <c r="G44" s="8">
        <v>8.7840272063694513</v>
      </c>
      <c r="H44" s="8">
        <v>9.3546788534835219</v>
      </c>
      <c r="I44" s="8"/>
      <c r="J44" s="8"/>
      <c r="K44" s="8"/>
    </row>
    <row r="45" spans="1:11" x14ac:dyDescent="0.25">
      <c r="A45" t="str">
        <f t="shared" si="2"/>
        <v>2011Renal failure with concurrent diabetes, 15+ yearsFnonMaori</v>
      </c>
      <c r="B45" s="7">
        <v>2011</v>
      </c>
      <c r="C45" s="7" t="s">
        <v>130</v>
      </c>
      <c r="D45" s="7" t="s">
        <v>67</v>
      </c>
      <c r="E45" s="7" t="s">
        <v>68</v>
      </c>
      <c r="F45" s="8">
        <v>8.5007633365799897</v>
      </c>
      <c r="G45" s="8">
        <v>9.046432748901017</v>
      </c>
      <c r="H45" s="8">
        <v>9.6179409682966988</v>
      </c>
      <c r="I45" s="8"/>
      <c r="J45" s="8"/>
      <c r="K45" s="8"/>
    </row>
    <row r="46" spans="1:11" x14ac:dyDescent="0.25">
      <c r="A46" t="str">
        <f t="shared" si="2"/>
        <v>2001Renal failure with concurrent diabetes, 15+ yearsMMaori</v>
      </c>
      <c r="B46" s="7">
        <v>2001</v>
      </c>
      <c r="C46" s="7" t="s">
        <v>130</v>
      </c>
      <c r="D46" s="7" t="s">
        <v>69</v>
      </c>
      <c r="E46" s="7" t="s">
        <v>9</v>
      </c>
      <c r="F46" s="8">
        <v>70.653489370702019</v>
      </c>
      <c r="G46" s="8">
        <v>77.86469808105501</v>
      </c>
      <c r="H46" s="8">
        <v>85.612278521123514</v>
      </c>
      <c r="I46" s="8">
        <v>8.6509236420797659</v>
      </c>
      <c r="J46" s="8">
        <v>9.9273195879919225</v>
      </c>
      <c r="K46" s="8">
        <v>11.392040697568261</v>
      </c>
    </row>
    <row r="47" spans="1:11" x14ac:dyDescent="0.25">
      <c r="A47" t="str">
        <f t="shared" si="2"/>
        <v>2002Renal failure with concurrent diabetes, 15+ yearsMMaori</v>
      </c>
      <c r="B47" s="7">
        <v>2002</v>
      </c>
      <c r="C47" s="7" t="s">
        <v>130</v>
      </c>
      <c r="D47" s="7" t="s">
        <v>69</v>
      </c>
      <c r="E47" s="7" t="s">
        <v>9</v>
      </c>
      <c r="F47" s="8">
        <v>74.142216977714227</v>
      </c>
      <c r="G47" s="8">
        <v>81.379355025188431</v>
      </c>
      <c r="H47" s="8">
        <v>89.132040240405473</v>
      </c>
      <c r="I47" s="8">
        <v>8.4503192243313503</v>
      </c>
      <c r="J47" s="8">
        <v>9.6302755721472497</v>
      </c>
      <c r="K47" s="8">
        <v>10.974994569253617</v>
      </c>
    </row>
    <row r="48" spans="1:11" x14ac:dyDescent="0.25">
      <c r="A48" t="str">
        <f t="shared" si="2"/>
        <v>2003Renal failure with concurrent diabetes, 15+ yearsMMaori</v>
      </c>
      <c r="B48" s="7">
        <v>2003</v>
      </c>
      <c r="C48" s="7" t="s">
        <v>130</v>
      </c>
      <c r="D48" s="7" t="s">
        <v>69</v>
      </c>
      <c r="E48" s="7" t="s">
        <v>9</v>
      </c>
      <c r="F48" s="8">
        <v>77.844607263035584</v>
      </c>
      <c r="G48" s="8">
        <v>85.121890389146003</v>
      </c>
      <c r="H48" s="8">
        <v>92.896318579047318</v>
      </c>
      <c r="I48" s="8">
        <v>9.2864817968586539</v>
      </c>
      <c r="J48" s="8">
        <v>10.548482637138068</v>
      </c>
      <c r="K48" s="8">
        <v>11.981985038041302</v>
      </c>
    </row>
    <row r="49" spans="1:11" x14ac:dyDescent="0.25">
      <c r="A49" t="str">
        <f t="shared" si="2"/>
        <v>2004Renal failure with concurrent diabetes, 15+ yearsMMaori</v>
      </c>
      <c r="B49" s="7">
        <v>2004</v>
      </c>
      <c r="C49" s="7" t="s">
        <v>130</v>
      </c>
      <c r="D49" s="7" t="s">
        <v>69</v>
      </c>
      <c r="E49" s="7" t="s">
        <v>9</v>
      </c>
      <c r="F49" s="8">
        <v>79.003792295272007</v>
      </c>
      <c r="G49" s="8">
        <v>86.193303437005284</v>
      </c>
      <c r="H49" s="8">
        <v>93.861300381190389</v>
      </c>
      <c r="I49" s="8">
        <v>9.6260870762244366</v>
      </c>
      <c r="J49" s="8">
        <v>10.897658762564095</v>
      </c>
      <c r="K49" s="8">
        <v>12.33720052238192</v>
      </c>
    </row>
    <row r="50" spans="1:11" x14ac:dyDescent="0.25">
      <c r="A50" t="str">
        <f t="shared" si="2"/>
        <v>2005Renal failure with concurrent diabetes, 15+ yearsMMaori</v>
      </c>
      <c r="B50" s="7">
        <v>2005</v>
      </c>
      <c r="C50" s="7" t="s">
        <v>130</v>
      </c>
      <c r="D50" s="7" t="s">
        <v>69</v>
      </c>
      <c r="E50" s="7" t="s">
        <v>9</v>
      </c>
      <c r="F50" s="8">
        <v>81.060814358342881</v>
      </c>
      <c r="G50" s="8">
        <v>88.210130225852083</v>
      </c>
      <c r="H50" s="8">
        <v>95.82100458847313</v>
      </c>
      <c r="I50" s="8">
        <v>9.8372965269978323</v>
      </c>
      <c r="J50" s="8">
        <v>11.100567687755355</v>
      </c>
      <c r="K50" s="8">
        <v>12.526063705842521</v>
      </c>
    </row>
    <row r="51" spans="1:11" x14ac:dyDescent="0.25">
      <c r="A51" t="str">
        <f t="shared" si="2"/>
        <v>2006Renal failure with concurrent diabetes, 15+ yearsMMaori</v>
      </c>
      <c r="B51" s="7">
        <v>2006</v>
      </c>
      <c r="C51" s="7" t="s">
        <v>130</v>
      </c>
      <c r="D51" s="7" t="s">
        <v>69</v>
      </c>
      <c r="E51" s="7" t="s">
        <v>9</v>
      </c>
      <c r="F51" s="8">
        <v>78.533862349738627</v>
      </c>
      <c r="G51" s="8">
        <v>85.427657563572311</v>
      </c>
      <c r="H51" s="8">
        <v>92.764475962866541</v>
      </c>
      <c r="I51" s="8">
        <v>9.5108673722669579</v>
      </c>
      <c r="J51" s="8">
        <v>10.714672567471565</v>
      </c>
      <c r="K51" s="8">
        <v>12.070845248340749</v>
      </c>
    </row>
    <row r="52" spans="1:11" x14ac:dyDescent="0.25">
      <c r="A52" t="str">
        <f t="shared" si="2"/>
        <v>2007Renal failure with concurrent diabetes, 15+ yearsMMaori</v>
      </c>
      <c r="B52" s="7">
        <v>2007</v>
      </c>
      <c r="C52" s="7" t="s">
        <v>130</v>
      </c>
      <c r="D52" s="7" t="s">
        <v>69</v>
      </c>
      <c r="E52" s="7" t="s">
        <v>9</v>
      </c>
      <c r="F52" s="8">
        <v>87.49913669970671</v>
      </c>
      <c r="G52" s="8">
        <v>94.612306699289647</v>
      </c>
      <c r="H52" s="8">
        <v>102.14969983579917</v>
      </c>
      <c r="I52" s="8">
        <v>9.6487443007744993</v>
      </c>
      <c r="J52" s="8">
        <v>10.78044847857624</v>
      </c>
      <c r="K52" s="8">
        <v>12.044890586426668</v>
      </c>
    </row>
    <row r="53" spans="1:11" x14ac:dyDescent="0.25">
      <c r="A53" t="str">
        <f t="shared" si="2"/>
        <v>2008Renal failure with concurrent diabetes, 15+ yearsMMaori</v>
      </c>
      <c r="B53" s="7">
        <v>2008</v>
      </c>
      <c r="C53" s="7" t="s">
        <v>130</v>
      </c>
      <c r="D53" s="7" t="s">
        <v>69</v>
      </c>
      <c r="E53" s="7" t="s">
        <v>9</v>
      </c>
      <c r="F53" s="8">
        <v>96.294432708260388</v>
      </c>
      <c r="G53" s="8">
        <v>103.57543868813096</v>
      </c>
      <c r="H53" s="8">
        <v>111.26106563491649</v>
      </c>
      <c r="I53" s="8">
        <v>9.6452768418521604</v>
      </c>
      <c r="J53" s="8">
        <v>10.697733308449138</v>
      </c>
      <c r="K53" s="8">
        <v>11.865029880959455</v>
      </c>
    </row>
    <row r="54" spans="1:11" x14ac:dyDescent="0.25">
      <c r="A54" t="str">
        <f t="shared" si="2"/>
        <v>2009Renal failure with concurrent diabetes, 15+ yearsMMaori</v>
      </c>
      <c r="B54" s="7">
        <v>2009</v>
      </c>
      <c r="C54" s="7" t="s">
        <v>130</v>
      </c>
      <c r="D54" s="7" t="s">
        <v>69</v>
      </c>
      <c r="E54" s="7" t="s">
        <v>9</v>
      </c>
      <c r="F54" s="8">
        <v>98.949296809748461</v>
      </c>
      <c r="G54" s="8">
        <v>106.18536350239233</v>
      </c>
      <c r="H54" s="8">
        <v>113.8106610413117</v>
      </c>
      <c r="I54" s="8">
        <v>8.8225780360027475</v>
      </c>
      <c r="J54" s="8">
        <v>9.7477732021197401</v>
      </c>
      <c r="K54" s="8">
        <v>10.76999058690266</v>
      </c>
    </row>
    <row r="55" spans="1:11" x14ac:dyDescent="0.25">
      <c r="A55" t="str">
        <f t="shared" si="2"/>
        <v>2010Renal failure with concurrent diabetes, 15+ yearsMMaori</v>
      </c>
      <c r="B55" s="7">
        <v>2010</v>
      </c>
      <c r="C55" s="7" t="s">
        <v>130</v>
      </c>
      <c r="D55" s="7" t="s">
        <v>69</v>
      </c>
      <c r="E55" s="7" t="s">
        <v>9</v>
      </c>
      <c r="F55" s="8">
        <v>97.234307640315009</v>
      </c>
      <c r="G55" s="8">
        <v>104.28931514667353</v>
      </c>
      <c r="H55" s="8">
        <v>111.72091418718047</v>
      </c>
      <c r="I55" s="8">
        <v>7.6808628188949282</v>
      </c>
      <c r="J55" s="8">
        <v>8.4612383728061911</v>
      </c>
      <c r="K55" s="8">
        <v>9.3209000719724102</v>
      </c>
    </row>
    <row r="56" spans="1:11" x14ac:dyDescent="0.25">
      <c r="A56" t="str">
        <f t="shared" si="2"/>
        <v>2011Renal failure with concurrent diabetes, 15+ yearsMMaori</v>
      </c>
      <c r="B56" s="7">
        <v>2011</v>
      </c>
      <c r="C56" s="7" t="s">
        <v>130</v>
      </c>
      <c r="D56" s="7" t="s">
        <v>69</v>
      </c>
      <c r="E56" s="7" t="s">
        <v>9</v>
      </c>
      <c r="F56" s="8">
        <v>89.708446734039512</v>
      </c>
      <c r="G56" s="8">
        <v>96.402490501055112</v>
      </c>
      <c r="H56" s="8">
        <v>103.46377390176882</v>
      </c>
      <c r="I56" s="8">
        <v>6.5474265263468236</v>
      </c>
      <c r="J56" s="8">
        <v>7.2118866168141329</v>
      </c>
      <c r="K56" s="8">
        <v>7.9437788823577398</v>
      </c>
    </row>
    <row r="57" spans="1:11" x14ac:dyDescent="0.25">
      <c r="A57" t="str">
        <f t="shared" ref="A57:A76" si="3">B57&amp;C57&amp;D57&amp;E57</f>
        <v>2001Renal failure with concurrent diabetes, 15+ yearsMnonMaori</v>
      </c>
      <c r="B57" s="7">
        <v>2001</v>
      </c>
      <c r="C57" s="7" t="s">
        <v>130</v>
      </c>
      <c r="D57" s="7" t="s">
        <v>69</v>
      </c>
      <c r="E57" s="7" t="s">
        <v>68</v>
      </c>
      <c r="F57" s="8">
        <v>7.1855804653113244</v>
      </c>
      <c r="G57" s="8">
        <v>7.843476518600256</v>
      </c>
      <c r="H57" s="8">
        <v>8.5454172747258621</v>
      </c>
      <c r="I57" s="8"/>
      <c r="J57" s="8"/>
      <c r="K57" s="8"/>
    </row>
    <row r="58" spans="1:11" x14ac:dyDescent="0.25">
      <c r="A58" t="str">
        <f t="shared" si="3"/>
        <v>2002Renal failure with concurrent diabetes, 15+ yearsMnonMaori</v>
      </c>
      <c r="B58" s="7">
        <v>2002</v>
      </c>
      <c r="C58" s="7" t="s">
        <v>130</v>
      </c>
      <c r="D58" s="7" t="s">
        <v>69</v>
      </c>
      <c r="E58" s="7" t="s">
        <v>68</v>
      </c>
      <c r="F58" s="8">
        <v>7.7924609405705825</v>
      </c>
      <c r="G58" s="8">
        <v>8.4503661827242382</v>
      </c>
      <c r="H58" s="8">
        <v>9.1489800244292585</v>
      </c>
      <c r="I58" s="8"/>
      <c r="J58" s="8"/>
      <c r="K58" s="8"/>
    </row>
    <row r="59" spans="1:11" x14ac:dyDescent="0.25">
      <c r="A59" t="str">
        <f t="shared" si="3"/>
        <v>2003Renal failure with concurrent diabetes, 15+ yearsMnonMaori</v>
      </c>
      <c r="B59" s="7">
        <v>2003</v>
      </c>
      <c r="C59" s="7" t="s">
        <v>130</v>
      </c>
      <c r="D59" s="7" t="s">
        <v>69</v>
      </c>
      <c r="E59" s="7" t="s">
        <v>68</v>
      </c>
      <c r="F59" s="8">
        <v>7.4540652830158356</v>
      </c>
      <c r="G59" s="8">
        <v>8.0695862445141771</v>
      </c>
      <c r="H59" s="8">
        <v>8.7223794290998828</v>
      </c>
      <c r="I59" s="8"/>
      <c r="J59" s="8"/>
      <c r="K59" s="8"/>
    </row>
    <row r="60" spans="1:11" x14ac:dyDescent="0.25">
      <c r="A60" t="str">
        <f t="shared" si="3"/>
        <v>2004Renal failure with concurrent diabetes, 15+ yearsMnonMaori</v>
      </c>
      <c r="B60" s="7">
        <v>2004</v>
      </c>
      <c r="C60" s="7" t="s">
        <v>130</v>
      </c>
      <c r="D60" s="7" t="s">
        <v>69</v>
      </c>
      <c r="E60" s="7" t="s">
        <v>68</v>
      </c>
      <c r="F60" s="8">
        <v>7.3195419340490808</v>
      </c>
      <c r="G60" s="8">
        <v>7.9093413837748923</v>
      </c>
      <c r="H60" s="8">
        <v>8.5340144150448562</v>
      </c>
      <c r="I60" s="8"/>
      <c r="J60" s="8"/>
      <c r="K60" s="8"/>
    </row>
    <row r="61" spans="1:11" x14ac:dyDescent="0.25">
      <c r="A61" t="str">
        <f t="shared" si="3"/>
        <v>2005Renal failure with concurrent diabetes, 15+ yearsMnonMaori</v>
      </c>
      <c r="B61" s="7">
        <v>2005</v>
      </c>
      <c r="C61" s="7" t="s">
        <v>130</v>
      </c>
      <c r="D61" s="7" t="s">
        <v>69</v>
      </c>
      <c r="E61" s="7" t="s">
        <v>68</v>
      </c>
      <c r="F61" s="8">
        <v>7.3682009905134525</v>
      </c>
      <c r="G61" s="8">
        <v>7.9464521731761133</v>
      </c>
      <c r="H61" s="8">
        <v>8.5580258059194634</v>
      </c>
      <c r="I61" s="8"/>
      <c r="J61" s="8"/>
      <c r="K61" s="8"/>
    </row>
    <row r="62" spans="1:11" x14ac:dyDescent="0.25">
      <c r="A62" t="str">
        <f t="shared" si="3"/>
        <v>2006Renal failure with concurrent diabetes, 15+ yearsMnonMaori</v>
      </c>
      <c r="B62" s="7">
        <v>2006</v>
      </c>
      <c r="C62" s="7" t="s">
        <v>130</v>
      </c>
      <c r="D62" s="7" t="s">
        <v>69</v>
      </c>
      <c r="E62" s="7" t="s">
        <v>68</v>
      </c>
      <c r="F62" s="8">
        <v>7.409156527544412</v>
      </c>
      <c r="G62" s="8">
        <v>7.9729601651962962</v>
      </c>
      <c r="H62" s="8">
        <v>8.5682910475322132</v>
      </c>
      <c r="I62" s="8"/>
      <c r="J62" s="8"/>
      <c r="K62" s="8"/>
    </row>
    <row r="63" spans="1:11" x14ac:dyDescent="0.25">
      <c r="A63" t="str">
        <f t="shared" si="3"/>
        <v>2007Renal failure with concurrent diabetes, 15+ yearsMnonMaori</v>
      </c>
      <c r="B63" s="7">
        <v>2007</v>
      </c>
      <c r="C63" s="7" t="s">
        <v>130</v>
      </c>
      <c r="D63" s="7" t="s">
        <v>69</v>
      </c>
      <c r="E63" s="7" t="s">
        <v>68</v>
      </c>
      <c r="F63" s="8">
        <v>8.1991251926222954</v>
      </c>
      <c r="G63" s="8">
        <v>8.7762867089723304</v>
      </c>
      <c r="H63" s="8">
        <v>9.3833588892202329</v>
      </c>
      <c r="I63" s="8"/>
      <c r="J63" s="8"/>
      <c r="K63" s="8"/>
    </row>
    <row r="64" spans="1:11" x14ac:dyDescent="0.25">
      <c r="A64" t="str">
        <f t="shared" si="3"/>
        <v>2008Renal failure with concurrent diabetes, 15+ yearsMnonMaori</v>
      </c>
      <c r="B64" s="7">
        <v>2008</v>
      </c>
      <c r="C64" s="7" t="s">
        <v>130</v>
      </c>
      <c r="D64" s="7" t="s">
        <v>69</v>
      </c>
      <c r="E64" s="7" t="s">
        <v>68</v>
      </c>
      <c r="F64" s="8">
        <v>9.0911354296973652</v>
      </c>
      <c r="G64" s="8">
        <v>9.6819985787387708</v>
      </c>
      <c r="H64" s="8">
        <v>10.301183068755913</v>
      </c>
      <c r="I64" s="8"/>
      <c r="J64" s="8"/>
      <c r="K64" s="8"/>
    </row>
    <row r="65" spans="1:11" x14ac:dyDescent="0.25">
      <c r="A65" t="str">
        <f t="shared" si="3"/>
        <v>2009Renal failure with concurrent diabetes, 15+ yearsMnonMaori</v>
      </c>
      <c r="B65" s="7">
        <v>2009</v>
      </c>
      <c r="C65" s="7" t="s">
        <v>130</v>
      </c>
      <c r="D65" s="7" t="s">
        <v>69</v>
      </c>
      <c r="E65" s="7" t="s">
        <v>68</v>
      </c>
      <c r="F65" s="8">
        <v>10.266241327769121</v>
      </c>
      <c r="G65" s="8">
        <v>10.893294427418704</v>
      </c>
      <c r="H65" s="8">
        <v>11.548629316928766</v>
      </c>
      <c r="I65" s="8"/>
      <c r="J65" s="8"/>
      <c r="K65" s="8"/>
    </row>
    <row r="66" spans="1:11" x14ac:dyDescent="0.25">
      <c r="A66" t="str">
        <f t="shared" si="3"/>
        <v>2010Renal failure with concurrent diabetes, 15+ yearsMnonMaori</v>
      </c>
      <c r="B66" s="7">
        <v>2010</v>
      </c>
      <c r="C66" s="7" t="s">
        <v>130</v>
      </c>
      <c r="D66" s="7" t="s">
        <v>69</v>
      </c>
      <c r="E66" s="7" t="s">
        <v>68</v>
      </c>
      <c r="F66" s="8">
        <v>11.663546036864872</v>
      </c>
      <c r="G66" s="8">
        <v>12.325538006570275</v>
      </c>
      <c r="H66" s="8">
        <v>13.015313974980899</v>
      </c>
      <c r="I66" s="8"/>
      <c r="J66" s="8"/>
      <c r="K66" s="8"/>
    </row>
    <row r="67" spans="1:11" x14ac:dyDescent="0.25">
      <c r="A67" t="str">
        <f t="shared" si="3"/>
        <v>2011Renal failure with concurrent diabetes, 15+ yearsMnonMaori</v>
      </c>
      <c r="B67" s="7">
        <v>2011</v>
      </c>
      <c r="C67" s="7" t="s">
        <v>130</v>
      </c>
      <c r="D67" s="7" t="s">
        <v>69</v>
      </c>
      <c r="E67" s="7" t="s">
        <v>68</v>
      </c>
      <c r="F67" s="8">
        <v>12.684655626874726</v>
      </c>
      <c r="G67" s="8">
        <v>13.367166682334938</v>
      </c>
      <c r="H67" s="8">
        <v>14.076859525496225</v>
      </c>
      <c r="I67" s="8"/>
      <c r="J67" s="8"/>
      <c r="K67" s="8"/>
    </row>
    <row r="68" spans="1:11" x14ac:dyDescent="0.25">
      <c r="A68" t="str">
        <f t="shared" si="3"/>
        <v>2001Lower limb amputation with concurrent diabetes, 15+ yearsTMaori</v>
      </c>
      <c r="B68" s="7">
        <v>2001</v>
      </c>
      <c r="C68" s="7" t="s">
        <v>131</v>
      </c>
      <c r="D68" s="7" t="s">
        <v>70</v>
      </c>
      <c r="E68" s="7" t="s">
        <v>9</v>
      </c>
      <c r="F68" s="8">
        <v>23.847776056013807</v>
      </c>
      <c r="G68" s="8">
        <v>26.747238536626185</v>
      </c>
      <c r="H68" s="8">
        <v>29.902019012878071</v>
      </c>
      <c r="I68" s="8">
        <v>3.7562471659970833</v>
      </c>
      <c r="J68" s="8">
        <v>4.2768758889454883</v>
      </c>
      <c r="K68" s="8">
        <v>4.8696655361303414</v>
      </c>
    </row>
    <row r="69" spans="1:11" x14ac:dyDescent="0.25">
      <c r="A69" t="str">
        <f t="shared" si="3"/>
        <v>2002Lower limb amputation with concurrent diabetes, 15+ yearsTMaori</v>
      </c>
      <c r="B69" s="7">
        <v>2002</v>
      </c>
      <c r="C69" s="7" t="s">
        <v>131</v>
      </c>
      <c r="D69" s="7" t="s">
        <v>70</v>
      </c>
      <c r="E69" s="7" t="s">
        <v>9</v>
      </c>
      <c r="F69" s="8">
        <v>22.932846448162348</v>
      </c>
      <c r="G69" s="8">
        <v>25.716168174344229</v>
      </c>
      <c r="H69" s="8">
        <v>28.744166534909048</v>
      </c>
      <c r="I69" s="8">
        <v>3.814090181592138</v>
      </c>
      <c r="J69" s="8">
        <v>4.3450191654077077</v>
      </c>
      <c r="K69" s="8">
        <v>4.9498545259565532</v>
      </c>
    </row>
    <row r="70" spans="1:11" x14ac:dyDescent="0.25">
      <c r="A70" t="str">
        <f t="shared" si="3"/>
        <v>2003Lower limb amputation with concurrent diabetes, 15+ yearsTMaori</v>
      </c>
      <c r="B70" s="7">
        <v>2003</v>
      </c>
      <c r="C70" s="7" t="s">
        <v>131</v>
      </c>
      <c r="D70" s="7" t="s">
        <v>70</v>
      </c>
      <c r="E70" s="7" t="s">
        <v>9</v>
      </c>
      <c r="F70" s="8">
        <v>23.991494290411499</v>
      </c>
      <c r="G70" s="8">
        <v>26.778570225114709</v>
      </c>
      <c r="H70" s="8">
        <v>29.800543416900201</v>
      </c>
      <c r="I70" s="8">
        <v>4.2031592165975509</v>
      </c>
      <c r="J70" s="8">
        <v>4.7729997689958488</v>
      </c>
      <c r="K70" s="8">
        <v>5.4200960803183724</v>
      </c>
    </row>
    <row r="71" spans="1:11" x14ac:dyDescent="0.25">
      <c r="A71" t="str">
        <f t="shared" si="3"/>
        <v>2004Lower limb amputation with concurrent diabetes, 15+ yearsTMaori</v>
      </c>
      <c r="B71" s="7">
        <v>2004</v>
      </c>
      <c r="C71" s="7" t="s">
        <v>131</v>
      </c>
      <c r="D71" s="7" t="s">
        <v>70</v>
      </c>
      <c r="E71" s="7" t="s">
        <v>9</v>
      </c>
      <c r="F71" s="8">
        <v>23.535292397908012</v>
      </c>
      <c r="G71" s="8">
        <v>26.243245543533039</v>
      </c>
      <c r="H71" s="8">
        <v>29.177325994707289</v>
      </c>
      <c r="I71" s="8">
        <v>4.3055842709499776</v>
      </c>
      <c r="J71" s="8">
        <v>4.8874826714606447</v>
      </c>
      <c r="K71" s="8">
        <v>5.5480244632530615</v>
      </c>
    </row>
    <row r="72" spans="1:11" x14ac:dyDescent="0.25">
      <c r="A72" t="str">
        <f t="shared" si="3"/>
        <v>2005Lower limb amputation with concurrent diabetes, 15+ yearsTMaori</v>
      </c>
      <c r="B72" s="7">
        <v>2005</v>
      </c>
      <c r="C72" s="7" t="s">
        <v>131</v>
      </c>
      <c r="D72" s="7" t="s">
        <v>70</v>
      </c>
      <c r="E72" s="7" t="s">
        <v>9</v>
      </c>
      <c r="F72" s="8">
        <v>22.023892762125232</v>
      </c>
      <c r="G72" s="8">
        <v>24.599080379217444</v>
      </c>
      <c r="H72" s="8">
        <v>27.392670267035708</v>
      </c>
      <c r="I72" s="8">
        <v>4.0513853317662729</v>
      </c>
      <c r="J72" s="8">
        <v>4.6050414133310253</v>
      </c>
      <c r="K72" s="8">
        <v>5.2343592825441032</v>
      </c>
    </row>
    <row r="73" spans="1:11" x14ac:dyDescent="0.25">
      <c r="A73" t="str">
        <f t="shared" si="3"/>
        <v>2006Lower limb amputation with concurrent diabetes, 15+ yearsTMaori</v>
      </c>
      <c r="B73" s="7">
        <v>2006</v>
      </c>
      <c r="C73" s="7" t="s">
        <v>131</v>
      </c>
      <c r="D73" s="7" t="s">
        <v>70</v>
      </c>
      <c r="E73" s="7" t="s">
        <v>9</v>
      </c>
      <c r="F73" s="8">
        <v>20.942226524428563</v>
      </c>
      <c r="G73" s="8">
        <v>23.390938157859367</v>
      </c>
      <c r="H73" s="8">
        <v>26.0473256039358</v>
      </c>
      <c r="I73" s="8">
        <v>3.8691180475638904</v>
      </c>
      <c r="J73" s="8">
        <v>4.399707339631254</v>
      </c>
      <c r="K73" s="8">
        <v>5.0030586910092145</v>
      </c>
    </row>
    <row r="74" spans="1:11" x14ac:dyDescent="0.25">
      <c r="A74" t="str">
        <f t="shared" si="3"/>
        <v>2007Lower limb amputation with concurrent diabetes, 15+ yearsTMaori</v>
      </c>
      <c r="B74" s="7">
        <v>2007</v>
      </c>
      <c r="C74" s="7" t="s">
        <v>131</v>
      </c>
      <c r="D74" s="7" t="s">
        <v>70</v>
      </c>
      <c r="E74" s="7" t="s">
        <v>9</v>
      </c>
      <c r="F74" s="8">
        <v>21.341448885566237</v>
      </c>
      <c r="G74" s="8">
        <v>23.75521214077861</v>
      </c>
      <c r="H74" s="8">
        <v>26.367230838408027</v>
      </c>
      <c r="I74" s="8">
        <v>3.7719416694411199</v>
      </c>
      <c r="J74" s="8">
        <v>4.2744874205145686</v>
      </c>
      <c r="K74" s="8">
        <v>4.8439886693275671</v>
      </c>
    </row>
    <row r="75" spans="1:11" x14ac:dyDescent="0.25">
      <c r="A75" t="str">
        <f t="shared" si="3"/>
        <v>2008Lower limb amputation with concurrent diabetes, 15+ yearsTMaori</v>
      </c>
      <c r="B75" s="7">
        <v>2008</v>
      </c>
      <c r="C75" s="7" t="s">
        <v>131</v>
      </c>
      <c r="D75" s="7" t="s">
        <v>70</v>
      </c>
      <c r="E75" s="7" t="s">
        <v>9</v>
      </c>
      <c r="F75" s="8">
        <v>20.810371615662532</v>
      </c>
      <c r="G75" s="8">
        <v>23.139181086645337</v>
      </c>
      <c r="H75" s="8">
        <v>25.657317523078291</v>
      </c>
      <c r="I75" s="8">
        <v>3.6175943450129289</v>
      </c>
      <c r="J75" s="8">
        <v>4.094091434305632</v>
      </c>
      <c r="K75" s="8">
        <v>4.6333510819314494</v>
      </c>
    </row>
    <row r="76" spans="1:11" x14ac:dyDescent="0.25">
      <c r="A76" t="str">
        <f t="shared" si="3"/>
        <v>2009Lower limb amputation with concurrent diabetes, 15+ yearsTMaori</v>
      </c>
      <c r="B76" s="7">
        <v>2009</v>
      </c>
      <c r="C76" s="7" t="s">
        <v>131</v>
      </c>
      <c r="D76" s="7" t="s">
        <v>70</v>
      </c>
      <c r="E76" s="7" t="s">
        <v>9</v>
      </c>
      <c r="F76" s="8">
        <v>20.303431695486136</v>
      </c>
      <c r="G76" s="8">
        <v>22.555285352639277</v>
      </c>
      <c r="H76" s="8">
        <v>24.988637303178376</v>
      </c>
      <c r="I76" s="8">
        <v>3.6873249809990001</v>
      </c>
      <c r="J76" s="8">
        <v>4.1721079254301268</v>
      </c>
      <c r="K76" s="8">
        <v>4.7206266415717364</v>
      </c>
    </row>
    <row r="77" spans="1:11" x14ac:dyDescent="0.25">
      <c r="A77" t="str">
        <f t="shared" ref="A77:A90" si="4">B77&amp;C77&amp;D77&amp;E77</f>
        <v>2010Lower limb amputation with concurrent diabetes, 15+ yearsTMaori</v>
      </c>
      <c r="B77" s="7">
        <v>2010</v>
      </c>
      <c r="C77" s="7" t="s">
        <v>131</v>
      </c>
      <c r="D77" s="7" t="s">
        <v>70</v>
      </c>
      <c r="E77" s="7" t="s">
        <v>9</v>
      </c>
      <c r="F77" s="8">
        <v>20.84281911910826</v>
      </c>
      <c r="G77" s="8">
        <v>23.076539770713744</v>
      </c>
      <c r="H77" s="8">
        <v>25.484432644762204</v>
      </c>
      <c r="I77" s="8">
        <v>3.8254447728187779</v>
      </c>
      <c r="J77" s="8">
        <v>4.3170832855224166</v>
      </c>
      <c r="K77" s="8">
        <v>4.8719061967804089</v>
      </c>
    </row>
    <row r="78" spans="1:11" x14ac:dyDescent="0.25">
      <c r="A78" t="str">
        <f t="shared" si="4"/>
        <v>2011Lower limb amputation with concurrent diabetes, 15+ yearsTMaori</v>
      </c>
      <c r="B78" s="7">
        <v>2011</v>
      </c>
      <c r="C78" s="7" t="s">
        <v>131</v>
      </c>
      <c r="D78" s="7" t="s">
        <v>70</v>
      </c>
      <c r="E78" s="7" t="s">
        <v>9</v>
      </c>
      <c r="F78" s="8">
        <v>20.151703524782786</v>
      </c>
      <c r="G78" s="8">
        <v>22.305407058331554</v>
      </c>
      <c r="H78" s="8">
        <v>24.6265965810341</v>
      </c>
      <c r="I78" s="8">
        <v>3.6142974191021144</v>
      </c>
      <c r="J78" s="8">
        <v>4.0765148498730142</v>
      </c>
      <c r="K78" s="8">
        <v>4.597843341117053</v>
      </c>
    </row>
    <row r="79" spans="1:11" x14ac:dyDescent="0.25">
      <c r="A79" t="str">
        <f t="shared" si="4"/>
        <v>2001Lower limb amputation with concurrent diabetes, 15+ yearsTnonMaori</v>
      </c>
      <c r="B79" s="7">
        <v>2001</v>
      </c>
      <c r="C79" s="7" t="s">
        <v>131</v>
      </c>
      <c r="D79" s="7" t="s">
        <v>70</v>
      </c>
      <c r="E79" s="7" t="s">
        <v>68</v>
      </c>
      <c r="F79" s="8">
        <v>5.8991616893349326</v>
      </c>
      <c r="G79" s="8">
        <v>6.253919737479456</v>
      </c>
      <c r="H79" s="8">
        <v>6.6244363571510148</v>
      </c>
      <c r="I79" s="8"/>
      <c r="J79" s="8"/>
      <c r="K79" s="8"/>
    </row>
    <row r="80" spans="1:11" x14ac:dyDescent="0.25">
      <c r="A80" t="str">
        <f t="shared" si="4"/>
        <v>2002Lower limb amputation with concurrent diabetes, 15+ yearsTnonMaori</v>
      </c>
      <c r="B80" s="7">
        <v>2002</v>
      </c>
      <c r="C80" s="7" t="s">
        <v>131</v>
      </c>
      <c r="D80" s="7" t="s">
        <v>70</v>
      </c>
      <c r="E80" s="7" t="s">
        <v>68</v>
      </c>
      <c r="F80" s="8">
        <v>5.577251670418085</v>
      </c>
      <c r="G80" s="8">
        <v>5.9185396416844567</v>
      </c>
      <c r="H80" s="8">
        <v>6.2752487147018119</v>
      </c>
      <c r="I80" s="8"/>
      <c r="J80" s="8"/>
      <c r="K80" s="8"/>
    </row>
    <row r="81" spans="1:11" x14ac:dyDescent="0.25">
      <c r="A81" t="str">
        <f t="shared" si="4"/>
        <v>2003Lower limb amputation with concurrent diabetes, 15+ yearsTnonMaori</v>
      </c>
      <c r="B81" s="7">
        <v>2003</v>
      </c>
      <c r="C81" s="7" t="s">
        <v>131</v>
      </c>
      <c r="D81" s="7" t="s">
        <v>70</v>
      </c>
      <c r="E81" s="7" t="s">
        <v>68</v>
      </c>
      <c r="F81" s="8">
        <v>5.2831490047117899</v>
      </c>
      <c r="G81" s="8">
        <v>5.6104277228465955</v>
      </c>
      <c r="H81" s="8">
        <v>5.9526732739940069</v>
      </c>
      <c r="I81" s="8"/>
      <c r="J81" s="8"/>
      <c r="K81" s="8"/>
    </row>
    <row r="82" spans="1:11" x14ac:dyDescent="0.25">
      <c r="A82" t="str">
        <f t="shared" si="4"/>
        <v>2004Lower limb amputation with concurrent diabetes, 15+ yearsTnonMaori</v>
      </c>
      <c r="B82" s="7">
        <v>2004</v>
      </c>
      <c r="C82" s="7" t="s">
        <v>131</v>
      </c>
      <c r="D82" s="7" t="s">
        <v>70</v>
      </c>
      <c r="E82" s="7" t="s">
        <v>68</v>
      </c>
      <c r="F82" s="8">
        <v>5.0516535319828231</v>
      </c>
      <c r="G82" s="8">
        <v>5.3694810411860017</v>
      </c>
      <c r="H82" s="8">
        <v>5.7020656232397231</v>
      </c>
      <c r="I82" s="8"/>
      <c r="J82" s="8"/>
      <c r="K82" s="8"/>
    </row>
    <row r="83" spans="1:11" x14ac:dyDescent="0.25">
      <c r="A83" t="str">
        <f t="shared" si="4"/>
        <v>2005Lower limb amputation with concurrent diabetes, 15+ yearsTnonMaori</v>
      </c>
      <c r="B83" s="7">
        <v>2005</v>
      </c>
      <c r="C83" s="7" t="s">
        <v>131</v>
      </c>
      <c r="D83" s="7" t="s">
        <v>70</v>
      </c>
      <c r="E83" s="7" t="s">
        <v>68</v>
      </c>
      <c r="F83" s="8">
        <v>5.027037569886093</v>
      </c>
      <c r="G83" s="8">
        <v>5.3417718042678501</v>
      </c>
      <c r="H83" s="8">
        <v>5.6710495726606256</v>
      </c>
      <c r="I83" s="8"/>
      <c r="J83" s="8"/>
      <c r="K83" s="8"/>
    </row>
    <row r="84" spans="1:11" x14ac:dyDescent="0.25">
      <c r="A84" t="str">
        <f t="shared" si="4"/>
        <v>2006Lower limb amputation with concurrent diabetes, 15+ yearsTnonMaori</v>
      </c>
      <c r="B84" s="7">
        <v>2006</v>
      </c>
      <c r="C84" s="7" t="s">
        <v>131</v>
      </c>
      <c r="D84" s="7" t="s">
        <v>70</v>
      </c>
      <c r="E84" s="7" t="s">
        <v>68</v>
      </c>
      <c r="F84" s="8">
        <v>5.0042326417335321</v>
      </c>
      <c r="G84" s="8">
        <v>5.3164759271965112</v>
      </c>
      <c r="H84" s="8">
        <v>5.6430996728329861</v>
      </c>
      <c r="I84" s="8"/>
      <c r="J84" s="8"/>
      <c r="K84" s="8"/>
    </row>
    <row r="85" spans="1:11" x14ac:dyDescent="0.25">
      <c r="A85" t="str">
        <f t="shared" si="4"/>
        <v>2007Lower limb amputation with concurrent diabetes, 15+ yearsTnonMaori</v>
      </c>
      <c r="B85" s="7">
        <v>2007</v>
      </c>
      <c r="C85" s="7" t="s">
        <v>131</v>
      </c>
      <c r="D85" s="7" t="s">
        <v>70</v>
      </c>
      <c r="E85" s="7" t="s">
        <v>68</v>
      </c>
      <c r="F85" s="8">
        <v>5.2411145385979019</v>
      </c>
      <c r="G85" s="8">
        <v>5.5574411160435515</v>
      </c>
      <c r="H85" s="8">
        <v>5.8878690085174616</v>
      </c>
      <c r="I85" s="8"/>
      <c r="J85" s="8"/>
      <c r="K85" s="8"/>
    </row>
    <row r="86" spans="1:11" x14ac:dyDescent="0.25">
      <c r="A86" t="str">
        <f t="shared" si="4"/>
        <v>2008Lower limb amputation with concurrent diabetes, 15+ yearsTnonMaori</v>
      </c>
      <c r="B86" s="7">
        <v>2008</v>
      </c>
      <c r="C86" s="7" t="s">
        <v>131</v>
      </c>
      <c r="D86" s="7" t="s">
        <v>70</v>
      </c>
      <c r="E86" s="7" t="s">
        <v>68</v>
      </c>
      <c r="F86" s="8">
        <v>5.3369419918974836</v>
      </c>
      <c r="G86" s="8">
        <v>5.65184765849515</v>
      </c>
      <c r="H86" s="8">
        <v>5.9804833365950625</v>
      </c>
      <c r="I86" s="8"/>
      <c r="J86" s="8"/>
      <c r="K86" s="8"/>
    </row>
    <row r="87" spans="1:11" x14ac:dyDescent="0.25">
      <c r="A87" t="str">
        <f t="shared" si="4"/>
        <v>2009Lower limb amputation with concurrent diabetes, 15+ yearsTnonMaori</v>
      </c>
      <c r="B87" s="7">
        <v>2009</v>
      </c>
      <c r="C87" s="7" t="s">
        <v>131</v>
      </c>
      <c r="D87" s="7" t="s">
        <v>70</v>
      </c>
      <c r="E87" s="7" t="s">
        <v>68</v>
      </c>
      <c r="F87" s="8">
        <v>5.1039970229471168</v>
      </c>
      <c r="G87" s="8">
        <v>5.4062085055754938</v>
      </c>
      <c r="H87" s="8">
        <v>5.7216416145622864</v>
      </c>
      <c r="I87" s="8"/>
      <c r="J87" s="8"/>
      <c r="K87" s="8"/>
    </row>
    <row r="88" spans="1:11" x14ac:dyDescent="0.25">
      <c r="A88" t="str">
        <f t="shared" si="4"/>
        <v>2010Lower limb amputation with concurrent diabetes, 15+ yearsTnonMaori</v>
      </c>
      <c r="B88" s="7">
        <v>2010</v>
      </c>
      <c r="C88" s="7" t="s">
        <v>131</v>
      </c>
      <c r="D88" s="7" t="s">
        <v>70</v>
      </c>
      <c r="E88" s="7" t="s">
        <v>68</v>
      </c>
      <c r="F88" s="8">
        <v>5.0479347579315048</v>
      </c>
      <c r="G88" s="8">
        <v>5.3454006430921153</v>
      </c>
      <c r="H88" s="8">
        <v>5.6558196322753913</v>
      </c>
      <c r="I88" s="8"/>
      <c r="J88" s="8"/>
      <c r="K88" s="8"/>
    </row>
    <row r="89" spans="1:11" x14ac:dyDescent="0.25">
      <c r="A89" t="str">
        <f t="shared" si="4"/>
        <v>2011Lower limb amputation with concurrent diabetes, 15+ yearsTnonMaori</v>
      </c>
      <c r="B89" s="7">
        <v>2011</v>
      </c>
      <c r="C89" s="7" t="s">
        <v>131</v>
      </c>
      <c r="D89" s="7" t="s">
        <v>70</v>
      </c>
      <c r="E89" s="7" t="s">
        <v>68</v>
      </c>
      <c r="F89" s="8">
        <v>5.1742775644313781</v>
      </c>
      <c r="G89" s="8">
        <v>5.4716854665760337</v>
      </c>
      <c r="H89" s="8">
        <v>5.7817312230655222</v>
      </c>
      <c r="I89" s="8"/>
      <c r="J89" s="8"/>
      <c r="K89" s="8"/>
    </row>
    <row r="90" spans="1:11" x14ac:dyDescent="0.25">
      <c r="A90" t="str">
        <f t="shared" si="4"/>
        <v>2001Lower limb amputation with concurrent diabetes, 15+ yearsFMaori</v>
      </c>
      <c r="B90" s="7">
        <v>2001</v>
      </c>
      <c r="C90" s="7" t="s">
        <v>131</v>
      </c>
      <c r="D90" s="7" t="s">
        <v>67</v>
      </c>
      <c r="E90" s="7" t="s">
        <v>9</v>
      </c>
      <c r="F90" s="8">
        <v>14.972706800595317</v>
      </c>
      <c r="G90" s="8">
        <v>18.200743458051296</v>
      </c>
      <c r="H90" s="8">
        <v>21.918389995511802</v>
      </c>
      <c r="I90" s="8">
        <v>4.8983003896338868</v>
      </c>
      <c r="J90" s="8">
        <v>6.1811194837632693</v>
      </c>
      <c r="K90" s="8">
        <v>7.7998969098368329</v>
      </c>
    </row>
    <row r="91" spans="1:11" x14ac:dyDescent="0.25">
      <c r="A91" t="str">
        <f t="shared" ref="A91:A111" si="5">B91&amp;C91&amp;D91&amp;E91</f>
        <v>2002Lower limb amputation with concurrent diabetes, 15+ yearsFMaori</v>
      </c>
      <c r="B91" s="7">
        <v>2002</v>
      </c>
      <c r="C91" s="7" t="s">
        <v>131</v>
      </c>
      <c r="D91" s="7" t="s">
        <v>67</v>
      </c>
      <c r="E91" s="7" t="s">
        <v>9</v>
      </c>
      <c r="F91" s="8">
        <v>15.583345863322611</v>
      </c>
      <c r="G91" s="8">
        <v>18.795510206822076</v>
      </c>
      <c r="H91" s="8">
        <v>22.474823015771122</v>
      </c>
      <c r="I91" s="8">
        <v>5.1598927393506333</v>
      </c>
      <c r="J91" s="8">
        <v>6.4625936131146187</v>
      </c>
      <c r="K91" s="8">
        <v>8.0941830224025075</v>
      </c>
    </row>
    <row r="92" spans="1:11" x14ac:dyDescent="0.25">
      <c r="A92" t="str">
        <f t="shared" si="5"/>
        <v>2003Lower limb amputation with concurrent diabetes, 15+ yearsFMaori</v>
      </c>
      <c r="B92" s="7">
        <v>2003</v>
      </c>
      <c r="C92" s="7" t="s">
        <v>131</v>
      </c>
      <c r="D92" s="7" t="s">
        <v>67</v>
      </c>
      <c r="E92" s="7" t="s">
        <v>9</v>
      </c>
      <c r="F92" s="8">
        <v>15.905395346125514</v>
      </c>
      <c r="G92" s="8">
        <v>19.093499930118462</v>
      </c>
      <c r="H92" s="8">
        <v>22.733244204100423</v>
      </c>
      <c r="I92" s="8">
        <v>5.2722725028816066</v>
      </c>
      <c r="J92" s="8">
        <v>6.5709686191769414</v>
      </c>
      <c r="K92" s="8">
        <v>8.1895669411262446</v>
      </c>
    </row>
    <row r="93" spans="1:11" x14ac:dyDescent="0.25">
      <c r="A93" t="str">
        <f t="shared" si="5"/>
        <v>2004Lower limb amputation with concurrent diabetes, 15+ yearsFMaori</v>
      </c>
      <c r="B93" s="7">
        <v>2004</v>
      </c>
      <c r="C93" s="7" t="s">
        <v>131</v>
      </c>
      <c r="D93" s="7" t="s">
        <v>67</v>
      </c>
      <c r="E93" s="7" t="s">
        <v>9</v>
      </c>
      <c r="F93" s="8">
        <v>13.717330586665495</v>
      </c>
      <c r="G93" s="8">
        <v>16.629553029698158</v>
      </c>
      <c r="H93" s="8">
        <v>19.97717301911187</v>
      </c>
      <c r="I93" s="8">
        <v>4.7493088078338701</v>
      </c>
      <c r="J93" s="8">
        <v>5.9630793157856967</v>
      </c>
      <c r="K93" s="8">
        <v>7.4870505088442822</v>
      </c>
    </row>
    <row r="94" spans="1:11" x14ac:dyDescent="0.25">
      <c r="A94" t="str">
        <f t="shared" si="5"/>
        <v>2005Lower limb amputation with concurrent diabetes, 15+ yearsFMaori</v>
      </c>
      <c r="B94" s="7">
        <v>2005</v>
      </c>
      <c r="C94" s="7" t="s">
        <v>131</v>
      </c>
      <c r="D94" s="7" t="s">
        <v>67</v>
      </c>
      <c r="E94" s="7" t="s">
        <v>9</v>
      </c>
      <c r="F94" s="8">
        <v>13.85416144778844</v>
      </c>
      <c r="G94" s="8">
        <v>16.737609090697891</v>
      </c>
      <c r="H94" s="8">
        <v>20.044212379987314</v>
      </c>
      <c r="I94" s="8">
        <v>4.5223218552860374</v>
      </c>
      <c r="J94" s="8">
        <v>5.654950659054534</v>
      </c>
      <c r="K94" s="8">
        <v>7.0712496765267634</v>
      </c>
    </row>
    <row r="95" spans="1:11" x14ac:dyDescent="0.25">
      <c r="A95" t="str">
        <f t="shared" si="5"/>
        <v>2006Lower limb amputation with concurrent diabetes, 15+ yearsFMaori</v>
      </c>
      <c r="B95" s="7">
        <v>2006</v>
      </c>
      <c r="C95" s="7" t="s">
        <v>131</v>
      </c>
      <c r="D95" s="7" t="s">
        <v>67</v>
      </c>
      <c r="E95" s="7" t="s">
        <v>9</v>
      </c>
      <c r="F95" s="8">
        <v>14.811840495126233</v>
      </c>
      <c r="G95" s="8">
        <v>17.690445692503854</v>
      </c>
      <c r="H95" s="8">
        <v>20.965177808289628</v>
      </c>
      <c r="I95" s="8">
        <v>4.6008315862206173</v>
      </c>
      <c r="J95" s="8">
        <v>5.7137940960687708</v>
      </c>
      <c r="K95" s="8">
        <v>7.0959874015055613</v>
      </c>
    </row>
    <row r="96" spans="1:11" x14ac:dyDescent="0.25">
      <c r="A96" t="str">
        <f t="shared" si="5"/>
        <v>2007Lower limb amputation with concurrent diabetes, 15+ yearsFMaori</v>
      </c>
      <c r="B96" s="7">
        <v>2007</v>
      </c>
      <c r="C96" s="7" t="s">
        <v>131</v>
      </c>
      <c r="D96" s="7" t="s">
        <v>67</v>
      </c>
      <c r="E96" s="7" t="s">
        <v>9</v>
      </c>
      <c r="F96" s="8">
        <v>15.522222165370746</v>
      </c>
      <c r="G96" s="8">
        <v>18.39428693278284</v>
      </c>
      <c r="H96" s="8">
        <v>21.643708532158549</v>
      </c>
      <c r="I96" s="8">
        <v>4.8519827174272612</v>
      </c>
      <c r="J96" s="8">
        <v>5.9953557749225732</v>
      </c>
      <c r="K96" s="8">
        <v>7.4081654781649187</v>
      </c>
    </row>
    <row r="97" spans="1:11" x14ac:dyDescent="0.25">
      <c r="A97" t="str">
        <f t="shared" si="5"/>
        <v>2008Lower limb amputation with concurrent diabetes, 15+ yearsFMaori</v>
      </c>
      <c r="B97" s="7">
        <v>2008</v>
      </c>
      <c r="C97" s="7" t="s">
        <v>131</v>
      </c>
      <c r="D97" s="7" t="s">
        <v>67</v>
      </c>
      <c r="E97" s="7" t="s">
        <v>9</v>
      </c>
      <c r="F97" s="8">
        <v>14.496080571048674</v>
      </c>
      <c r="G97" s="8">
        <v>17.199495446493312</v>
      </c>
      <c r="H97" s="8">
        <v>20.260757446111626</v>
      </c>
      <c r="I97" s="8">
        <v>4.8325328648643264</v>
      </c>
      <c r="J97" s="8">
        <v>5.9984486679392859</v>
      </c>
      <c r="K97" s="8">
        <v>7.4456578833660494</v>
      </c>
    </row>
    <row r="98" spans="1:11" x14ac:dyDescent="0.25">
      <c r="A98" t="str">
        <f t="shared" si="5"/>
        <v>2009Lower limb amputation with concurrent diabetes, 15+ yearsFMaori</v>
      </c>
      <c r="B98" s="7">
        <v>2009</v>
      </c>
      <c r="C98" s="7" t="s">
        <v>131</v>
      </c>
      <c r="D98" s="7" t="s">
        <v>67</v>
      </c>
      <c r="E98" s="7" t="s">
        <v>9</v>
      </c>
      <c r="F98" s="8">
        <v>13.506515073592496</v>
      </c>
      <c r="G98" s="8">
        <v>16.066306289122554</v>
      </c>
      <c r="H98" s="8">
        <v>18.970118848988403</v>
      </c>
      <c r="I98" s="8">
        <v>4.9272960783530593</v>
      </c>
      <c r="J98" s="8">
        <v>6.1339485988108429</v>
      </c>
      <c r="K98" s="8">
        <v>7.63609996528354</v>
      </c>
    </row>
    <row r="99" spans="1:11" x14ac:dyDescent="0.25">
      <c r="A99" t="str">
        <f t="shared" si="5"/>
        <v>2010Lower limb amputation with concurrent diabetes, 15+ yearsFMaori</v>
      </c>
      <c r="B99" s="7">
        <v>2010</v>
      </c>
      <c r="C99" s="7" t="s">
        <v>131</v>
      </c>
      <c r="D99" s="7" t="s">
        <v>67</v>
      </c>
      <c r="E99" s="7" t="s">
        <v>9</v>
      </c>
      <c r="F99" s="8">
        <v>13.919961652473102</v>
      </c>
      <c r="G99" s="8">
        <v>16.475641678791728</v>
      </c>
      <c r="H99" s="8">
        <v>19.364658523755587</v>
      </c>
      <c r="I99" s="8">
        <v>4.5488797209103744</v>
      </c>
      <c r="J99" s="8">
        <v>5.6188087945866929</v>
      </c>
      <c r="K99" s="8">
        <v>6.940392845517227</v>
      </c>
    </row>
    <row r="100" spans="1:11" x14ac:dyDescent="0.25">
      <c r="A100" t="str">
        <f t="shared" si="5"/>
        <v>2011Lower limb amputation with concurrent diabetes, 15+ yearsFMaori</v>
      </c>
      <c r="B100" s="7">
        <v>2011</v>
      </c>
      <c r="C100" s="7" t="s">
        <v>131</v>
      </c>
      <c r="D100" s="7" t="s">
        <v>67</v>
      </c>
      <c r="E100" s="7" t="s">
        <v>9</v>
      </c>
      <c r="F100" s="8">
        <v>13.183252807515622</v>
      </c>
      <c r="G100" s="8">
        <v>15.622539882843204</v>
      </c>
      <c r="H100" s="8">
        <v>18.382321695420327</v>
      </c>
      <c r="I100" s="8">
        <v>4.0347694693356955</v>
      </c>
      <c r="J100" s="8">
        <v>4.9621312274026392</v>
      </c>
      <c r="K100" s="8">
        <v>6.1026401892592963</v>
      </c>
    </row>
    <row r="101" spans="1:11" x14ac:dyDescent="0.25">
      <c r="A101" t="str">
        <f t="shared" si="5"/>
        <v>2001Lower limb amputation with concurrent diabetes, 15+ yearsFnonMaori</v>
      </c>
      <c r="B101" s="7">
        <v>2001</v>
      </c>
      <c r="C101" s="7" t="s">
        <v>131</v>
      </c>
      <c r="D101" s="7" t="s">
        <v>67</v>
      </c>
      <c r="E101" s="7" t="s">
        <v>68</v>
      </c>
      <c r="F101" s="8">
        <v>2.6316983957776201</v>
      </c>
      <c r="G101" s="8">
        <v>2.944570721511127</v>
      </c>
      <c r="H101" s="8">
        <v>3.2844056933655543</v>
      </c>
      <c r="I101" s="8"/>
      <c r="J101" s="8"/>
      <c r="K101" s="8"/>
    </row>
    <row r="102" spans="1:11" x14ac:dyDescent="0.25">
      <c r="A102" t="str">
        <f t="shared" si="5"/>
        <v>2002Lower limb amputation with concurrent diabetes, 15+ yearsFnonMaori</v>
      </c>
      <c r="B102" s="7">
        <v>2002</v>
      </c>
      <c r="C102" s="7" t="s">
        <v>131</v>
      </c>
      <c r="D102" s="7" t="s">
        <v>67</v>
      </c>
      <c r="E102" s="7" t="s">
        <v>68</v>
      </c>
      <c r="F102" s="8">
        <v>2.6002582527669125</v>
      </c>
      <c r="G102" s="8">
        <v>2.908354034312187</v>
      </c>
      <c r="H102" s="8">
        <v>3.2429149567838409</v>
      </c>
      <c r="I102" s="8"/>
      <c r="J102" s="8"/>
      <c r="K102" s="8"/>
    </row>
    <row r="103" spans="1:11" x14ac:dyDescent="0.25">
      <c r="A103" t="str">
        <f t="shared" si="5"/>
        <v>2003Lower limb amputation with concurrent diabetes, 15+ yearsFnonMaori</v>
      </c>
      <c r="B103" s="7">
        <v>2003</v>
      </c>
      <c r="C103" s="7" t="s">
        <v>131</v>
      </c>
      <c r="D103" s="7" t="s">
        <v>67</v>
      </c>
      <c r="E103" s="7" t="s">
        <v>68</v>
      </c>
      <c r="F103" s="8">
        <v>2.5974548250331768</v>
      </c>
      <c r="G103" s="8">
        <v>2.9057359784667565</v>
      </c>
      <c r="H103" s="8">
        <v>3.2405410557219936</v>
      </c>
      <c r="I103" s="8"/>
      <c r="J103" s="8"/>
      <c r="K103" s="8"/>
    </row>
    <row r="104" spans="1:11" x14ac:dyDescent="0.25">
      <c r="A104" t="str">
        <f t="shared" si="5"/>
        <v>2004Lower limb amputation with concurrent diabetes, 15+ yearsFnonMaori</v>
      </c>
      <c r="B104" s="7">
        <v>2004</v>
      </c>
      <c r="C104" s="7" t="s">
        <v>131</v>
      </c>
      <c r="D104" s="7" t="s">
        <v>67</v>
      </c>
      <c r="E104" s="7" t="s">
        <v>68</v>
      </c>
      <c r="F104" s="8">
        <v>2.4873910138657842</v>
      </c>
      <c r="G104" s="8">
        <v>2.7887526140522327</v>
      </c>
      <c r="H104" s="8">
        <v>3.1165617113062023</v>
      </c>
      <c r="I104" s="8"/>
      <c r="J104" s="8"/>
      <c r="K104" s="8"/>
    </row>
    <row r="105" spans="1:11" x14ac:dyDescent="0.25">
      <c r="A105" t="str">
        <f t="shared" si="5"/>
        <v>2005Lower limb amputation with concurrent diabetes, 15+ yearsFnonMaori</v>
      </c>
      <c r="B105" s="7">
        <v>2005</v>
      </c>
      <c r="C105" s="7" t="s">
        <v>131</v>
      </c>
      <c r="D105" s="7" t="s">
        <v>67</v>
      </c>
      <c r="E105" s="7" t="s">
        <v>68</v>
      </c>
      <c r="F105" s="8">
        <v>2.6490516091525871</v>
      </c>
      <c r="G105" s="8">
        <v>2.9598152309071244</v>
      </c>
      <c r="H105" s="8">
        <v>3.2970181918844812</v>
      </c>
      <c r="I105" s="8"/>
      <c r="J105" s="8"/>
      <c r="K105" s="8"/>
    </row>
    <row r="106" spans="1:11" x14ac:dyDescent="0.25">
      <c r="A106" t="str">
        <f t="shared" si="5"/>
        <v>2006Lower limb amputation with concurrent diabetes, 15+ yearsFnonMaori</v>
      </c>
      <c r="B106" s="7">
        <v>2006</v>
      </c>
      <c r="C106" s="7" t="s">
        <v>131</v>
      </c>
      <c r="D106" s="7" t="s">
        <v>67</v>
      </c>
      <c r="E106" s="7" t="s">
        <v>68</v>
      </c>
      <c r="F106" s="8">
        <v>2.7743224802744053</v>
      </c>
      <c r="G106" s="8">
        <v>3.0960943630564688</v>
      </c>
      <c r="H106" s="8">
        <v>3.4449433753722944</v>
      </c>
      <c r="I106" s="8"/>
      <c r="J106" s="8"/>
      <c r="K106" s="8"/>
    </row>
    <row r="107" spans="1:11" x14ac:dyDescent="0.25">
      <c r="A107" t="str">
        <f t="shared" si="5"/>
        <v>2007Lower limb amputation with concurrent diabetes, 15+ yearsFnonMaori</v>
      </c>
      <c r="B107" s="7">
        <v>2007</v>
      </c>
      <c r="C107" s="7" t="s">
        <v>131</v>
      </c>
      <c r="D107" s="7" t="s">
        <v>67</v>
      </c>
      <c r="E107" s="7" t="s">
        <v>68</v>
      </c>
      <c r="F107" s="8">
        <v>2.7459575265363374</v>
      </c>
      <c r="G107" s="8">
        <v>3.0680893050121605</v>
      </c>
      <c r="H107" s="8">
        <v>3.4176276097650504</v>
      </c>
      <c r="I107" s="8"/>
      <c r="J107" s="8"/>
      <c r="K107" s="8"/>
    </row>
    <row r="108" spans="1:11" x14ac:dyDescent="0.25">
      <c r="A108" t="str">
        <f t="shared" si="5"/>
        <v>2008Lower limb amputation with concurrent diabetes, 15+ yearsFnonMaori</v>
      </c>
      <c r="B108" s="7">
        <v>2008</v>
      </c>
      <c r="C108" s="7" t="s">
        <v>131</v>
      </c>
      <c r="D108" s="7" t="s">
        <v>67</v>
      </c>
      <c r="E108" s="7" t="s">
        <v>68</v>
      </c>
      <c r="F108" s="8">
        <v>2.5626593881128086</v>
      </c>
      <c r="G108" s="8">
        <v>2.8673239363407017</v>
      </c>
      <c r="H108" s="8">
        <v>3.1982438025491815</v>
      </c>
      <c r="I108" s="8"/>
      <c r="J108" s="8"/>
      <c r="K108" s="8"/>
    </row>
    <row r="109" spans="1:11" x14ac:dyDescent="0.25">
      <c r="A109" t="str">
        <f t="shared" si="5"/>
        <v>2009Lower limb amputation with concurrent diabetes, 15+ yearsFnonMaori</v>
      </c>
      <c r="B109" s="7">
        <v>2009</v>
      </c>
      <c r="C109" s="7" t="s">
        <v>131</v>
      </c>
      <c r="D109" s="7" t="s">
        <v>67</v>
      </c>
      <c r="E109" s="7" t="s">
        <v>68</v>
      </c>
      <c r="F109" s="8">
        <v>2.3405177560063009</v>
      </c>
      <c r="G109" s="8">
        <v>2.6192437106886168</v>
      </c>
      <c r="H109" s="8">
        <v>2.9220287765055888</v>
      </c>
      <c r="I109" s="8"/>
      <c r="J109" s="8"/>
      <c r="K109" s="8"/>
    </row>
    <row r="110" spans="1:11" x14ac:dyDescent="0.25">
      <c r="A110" t="str">
        <f t="shared" si="5"/>
        <v>2010Lower limb amputation with concurrent diabetes, 15+ yearsFnonMaori</v>
      </c>
      <c r="B110" s="7">
        <v>2010</v>
      </c>
      <c r="C110" s="7" t="s">
        <v>131</v>
      </c>
      <c r="D110" s="7" t="s">
        <v>67</v>
      </c>
      <c r="E110" s="7" t="s">
        <v>68</v>
      </c>
      <c r="F110" s="8">
        <v>2.6355112381104648</v>
      </c>
      <c r="G110" s="8">
        <v>2.9322303500814608</v>
      </c>
      <c r="H110" s="8">
        <v>3.2532131634724593</v>
      </c>
      <c r="I110" s="8"/>
      <c r="J110" s="8"/>
      <c r="K110" s="8"/>
    </row>
    <row r="111" spans="1:11" x14ac:dyDescent="0.25">
      <c r="A111" t="str">
        <f t="shared" si="5"/>
        <v>2011Lower limb amputation with concurrent diabetes, 15+ yearsFnonMaori</v>
      </c>
      <c r="B111" s="7">
        <v>2011</v>
      </c>
      <c r="C111" s="7" t="s">
        <v>131</v>
      </c>
      <c r="D111" s="7" t="s">
        <v>67</v>
      </c>
      <c r="E111" s="7" t="s">
        <v>68</v>
      </c>
      <c r="F111" s="8">
        <v>2.8432228878340662</v>
      </c>
      <c r="G111" s="8">
        <v>3.1483528280288171</v>
      </c>
      <c r="H111" s="8">
        <v>3.4773068333440587</v>
      </c>
      <c r="I111" s="8"/>
      <c r="J111" s="8"/>
      <c r="K111" s="8"/>
    </row>
    <row r="112" spans="1:11" x14ac:dyDescent="0.25">
      <c r="A112" t="str">
        <f t="shared" ref="A112:A133" si="6">B112&amp;C112&amp;D112&amp;E112</f>
        <v>2001Lower limb amputation with concurrent diabetes, 15+ yearsMMaori</v>
      </c>
      <c r="B112" s="7">
        <v>2001</v>
      </c>
      <c r="C112" s="7" t="s">
        <v>131</v>
      </c>
      <c r="D112" s="7" t="s">
        <v>69</v>
      </c>
      <c r="E112" s="7" t="s">
        <v>9</v>
      </c>
      <c r="F112" s="8">
        <v>31.273031456862729</v>
      </c>
      <c r="G112" s="8">
        <v>36.130613862522296</v>
      </c>
      <c r="H112" s="8">
        <v>41.528915670630084</v>
      </c>
      <c r="I112" s="8">
        <v>3.1279214717704797</v>
      </c>
      <c r="J112" s="8">
        <v>3.6636804779060794</v>
      </c>
      <c r="K112" s="8">
        <v>4.2912057624620052</v>
      </c>
    </row>
    <row r="113" spans="1:11" x14ac:dyDescent="0.25">
      <c r="A113" t="str">
        <f t="shared" si="6"/>
        <v>2002Lower limb amputation with concurrent diabetes, 15+ yearsMMaori</v>
      </c>
      <c r="B113" s="7">
        <v>2002</v>
      </c>
      <c r="C113" s="7" t="s">
        <v>131</v>
      </c>
      <c r="D113" s="7" t="s">
        <v>69</v>
      </c>
      <c r="E113" s="7" t="s">
        <v>9</v>
      </c>
      <c r="F113" s="8">
        <v>28.843246886186002</v>
      </c>
      <c r="G113" s="8">
        <v>33.427571418044856</v>
      </c>
      <c r="H113" s="8">
        <v>38.533475888859108</v>
      </c>
      <c r="I113" s="8">
        <v>3.091971969565964</v>
      </c>
      <c r="J113" s="8">
        <v>3.6352400977197381</v>
      </c>
      <c r="K113" s="8">
        <v>4.2739619563641975</v>
      </c>
    </row>
    <row r="114" spans="1:11" x14ac:dyDescent="0.25">
      <c r="A114" t="str">
        <f t="shared" si="6"/>
        <v>2003Lower limb amputation with concurrent diabetes, 15+ yearsMMaori</v>
      </c>
      <c r="B114" s="7">
        <v>2003</v>
      </c>
      <c r="C114" s="7" t="s">
        <v>131</v>
      </c>
      <c r="D114" s="7" t="s">
        <v>69</v>
      </c>
      <c r="E114" s="7" t="s">
        <v>9</v>
      </c>
      <c r="F114" s="8">
        <v>30.909002321009318</v>
      </c>
      <c r="G114" s="8">
        <v>35.555592212221782</v>
      </c>
      <c r="H114" s="8">
        <v>40.703555011952965</v>
      </c>
      <c r="I114" s="8">
        <v>3.542185191369287</v>
      </c>
      <c r="J114" s="8">
        <v>4.1436502191035354</v>
      </c>
      <c r="K114" s="8">
        <v>4.8472443451324772</v>
      </c>
    </row>
    <row r="115" spans="1:11" x14ac:dyDescent="0.25">
      <c r="A115" t="str">
        <f t="shared" si="6"/>
        <v>2004Lower limb amputation with concurrent diabetes, 15+ yearsMMaori</v>
      </c>
      <c r="B115" s="7">
        <v>2004</v>
      </c>
      <c r="C115" s="7" t="s">
        <v>131</v>
      </c>
      <c r="D115" s="7" t="s">
        <v>69</v>
      </c>
      <c r="E115" s="7" t="s">
        <v>9</v>
      </c>
      <c r="F115" s="8">
        <v>32.48694202544943</v>
      </c>
      <c r="G115" s="8">
        <v>37.153368426736485</v>
      </c>
      <c r="H115" s="8">
        <v>42.301902737506957</v>
      </c>
      <c r="I115" s="8">
        <v>3.8930399846950929</v>
      </c>
      <c r="J115" s="8">
        <v>4.5355288410273937</v>
      </c>
      <c r="K115" s="8">
        <v>5.2840510112054346</v>
      </c>
    </row>
    <row r="116" spans="1:11" x14ac:dyDescent="0.25">
      <c r="A116" t="str">
        <f t="shared" si="6"/>
        <v>2005Lower limb amputation with concurrent diabetes, 15+ yearsMMaori</v>
      </c>
      <c r="B116" s="7">
        <v>2005</v>
      </c>
      <c r="C116" s="7" t="s">
        <v>131</v>
      </c>
      <c r="D116" s="7" t="s">
        <v>69</v>
      </c>
      <c r="E116" s="7" t="s">
        <v>9</v>
      </c>
      <c r="F116" s="8">
        <v>29.341655984931318</v>
      </c>
      <c r="G116" s="8">
        <v>33.706710067847908</v>
      </c>
      <c r="H116" s="8">
        <v>38.538083767372093</v>
      </c>
      <c r="I116" s="8">
        <v>3.6309941480021943</v>
      </c>
      <c r="J116" s="8">
        <v>4.2467095527012173</v>
      </c>
      <c r="K116" s="8">
        <v>4.9668331288626666</v>
      </c>
    </row>
    <row r="117" spans="1:11" x14ac:dyDescent="0.25">
      <c r="A117" t="str">
        <f t="shared" si="6"/>
        <v>2006Lower limb amputation with concurrent diabetes, 15+ yearsMMaori</v>
      </c>
      <c r="B117" s="7">
        <v>2006</v>
      </c>
      <c r="C117" s="7" t="s">
        <v>131</v>
      </c>
      <c r="D117" s="7" t="s">
        <v>69</v>
      </c>
      <c r="E117" s="7" t="s">
        <v>9</v>
      </c>
      <c r="F117" s="8">
        <v>25.871458410225912</v>
      </c>
      <c r="G117" s="8">
        <v>29.878773471190982</v>
      </c>
      <c r="H117" s="8">
        <v>34.330972117582576</v>
      </c>
      <c r="I117" s="8">
        <v>3.2883170025824167</v>
      </c>
      <c r="J117" s="8">
        <v>3.8628040511317225</v>
      </c>
      <c r="K117" s="8">
        <v>4.5376571436760891</v>
      </c>
    </row>
    <row r="118" spans="1:11" x14ac:dyDescent="0.25">
      <c r="A118" t="str">
        <f t="shared" si="6"/>
        <v>2007Lower limb amputation with concurrent diabetes, 15+ yearsMMaori</v>
      </c>
      <c r="B118" s="7">
        <v>2007</v>
      </c>
      <c r="C118" s="7" t="s">
        <v>131</v>
      </c>
      <c r="D118" s="7" t="s">
        <v>69</v>
      </c>
      <c r="E118" s="7" t="s">
        <v>9</v>
      </c>
      <c r="F118" s="8">
        <v>25.918623961749205</v>
      </c>
      <c r="G118" s="8">
        <v>29.835752060745868</v>
      </c>
      <c r="H118" s="8">
        <v>34.177687915908116</v>
      </c>
      <c r="I118" s="8">
        <v>3.0777844874711504</v>
      </c>
      <c r="J118" s="8">
        <v>3.6019558382598178</v>
      </c>
      <c r="K118" s="8">
        <v>4.2153977686183266</v>
      </c>
    </row>
    <row r="119" spans="1:11" x14ac:dyDescent="0.25">
      <c r="A119" t="str">
        <f t="shared" si="6"/>
        <v>2008Lower limb amputation with concurrent diabetes, 15+ yearsMMaori</v>
      </c>
      <c r="B119" s="7">
        <v>2008</v>
      </c>
      <c r="C119" s="7" t="s">
        <v>131</v>
      </c>
      <c r="D119" s="7" t="s">
        <v>69</v>
      </c>
      <c r="E119" s="7" t="s">
        <v>9</v>
      </c>
      <c r="F119" s="8">
        <v>25.892429086642974</v>
      </c>
      <c r="G119" s="8">
        <v>29.714756067680355</v>
      </c>
      <c r="H119" s="8">
        <v>33.942429898913311</v>
      </c>
      <c r="I119" s="8">
        <v>2.934553698122496</v>
      </c>
      <c r="J119" s="8">
        <v>3.421958037630052</v>
      </c>
      <c r="K119" s="8">
        <v>3.9903160807017271</v>
      </c>
    </row>
    <row r="120" spans="1:11" x14ac:dyDescent="0.25">
      <c r="A120" t="str">
        <f t="shared" si="6"/>
        <v>2009Lower limb amputation with concurrent diabetes, 15+ yearsMMaori</v>
      </c>
      <c r="B120" s="7">
        <v>2009</v>
      </c>
      <c r="C120" s="7" t="s">
        <v>131</v>
      </c>
      <c r="D120" s="7" t="s">
        <v>69</v>
      </c>
      <c r="E120" s="7" t="s">
        <v>9</v>
      </c>
      <c r="F120" s="8">
        <v>26.070003332776459</v>
      </c>
      <c r="G120" s="8">
        <v>29.823806129270501</v>
      </c>
      <c r="H120" s="8">
        <v>33.966330504609566</v>
      </c>
      <c r="I120" s="8">
        <v>3.0405079695261699</v>
      </c>
      <c r="J120" s="8">
        <v>3.539053292439073</v>
      </c>
      <c r="K120" s="8">
        <v>4.1193439820766891</v>
      </c>
    </row>
    <row r="121" spans="1:11" x14ac:dyDescent="0.25">
      <c r="A121" t="str">
        <f t="shared" si="6"/>
        <v>2010Lower limb amputation with concurrent diabetes, 15+ yearsMMaori</v>
      </c>
      <c r="B121" s="7">
        <v>2010</v>
      </c>
      <c r="C121" s="7" t="s">
        <v>131</v>
      </c>
      <c r="D121" s="7" t="s">
        <v>69</v>
      </c>
      <c r="E121" s="7" t="s">
        <v>9</v>
      </c>
      <c r="F121" s="8">
        <v>26.865310587583274</v>
      </c>
      <c r="G121" s="8">
        <v>30.590979753645108</v>
      </c>
      <c r="H121" s="8">
        <v>34.688847937515916</v>
      </c>
      <c r="I121" s="8">
        <v>3.3119603178535675</v>
      </c>
      <c r="J121" s="8">
        <v>3.8431264756568257</v>
      </c>
      <c r="K121" s="8">
        <v>4.459480093489292</v>
      </c>
    </row>
    <row r="122" spans="1:11" x14ac:dyDescent="0.25">
      <c r="A122" t="str">
        <f t="shared" si="6"/>
        <v>2011Lower limb amputation with concurrent diabetes, 15+ yearsMMaori</v>
      </c>
      <c r="B122" s="7">
        <v>2011</v>
      </c>
      <c r="C122" s="7" t="s">
        <v>131</v>
      </c>
      <c r="D122" s="7" t="s">
        <v>69</v>
      </c>
      <c r="E122" s="7" t="s">
        <v>9</v>
      </c>
      <c r="F122" s="8">
        <v>26.375260606868842</v>
      </c>
      <c r="G122" s="8">
        <v>30.000242403072722</v>
      </c>
      <c r="H122" s="8">
        <v>33.984263770767015</v>
      </c>
      <c r="I122" s="8">
        <v>3.2312007647708003</v>
      </c>
      <c r="J122" s="8">
        <v>3.7485094693798264</v>
      </c>
      <c r="K122" s="8">
        <v>4.3486382509032788</v>
      </c>
    </row>
    <row r="123" spans="1:11" x14ac:dyDescent="0.25">
      <c r="A123" t="str">
        <f t="shared" si="6"/>
        <v>2001Lower limb amputation with concurrent diabetes, 15+ yearsMnonMaori</v>
      </c>
      <c r="B123" s="7">
        <v>2001</v>
      </c>
      <c r="C123" s="7" t="s">
        <v>131</v>
      </c>
      <c r="D123" s="7" t="s">
        <v>69</v>
      </c>
      <c r="E123" s="7" t="s">
        <v>68</v>
      </c>
      <c r="F123" s="8">
        <v>9.2053469473909573</v>
      </c>
      <c r="G123" s="8">
        <v>9.8618354085212676</v>
      </c>
      <c r="H123" s="8">
        <v>10.552781331346923</v>
      </c>
      <c r="I123" s="8"/>
      <c r="J123" s="8"/>
      <c r="K123" s="8"/>
    </row>
    <row r="124" spans="1:11" x14ac:dyDescent="0.25">
      <c r="A124" t="str">
        <f t="shared" si="6"/>
        <v>2002Lower limb amputation with concurrent diabetes, 15+ yearsMnonMaori</v>
      </c>
      <c r="B124" s="7">
        <v>2002</v>
      </c>
      <c r="C124" s="7" t="s">
        <v>131</v>
      </c>
      <c r="D124" s="7" t="s">
        <v>69</v>
      </c>
      <c r="E124" s="7" t="s">
        <v>68</v>
      </c>
      <c r="F124" s="8">
        <v>8.5684099390065658</v>
      </c>
      <c r="G124" s="8">
        <v>9.1954232786474908</v>
      </c>
      <c r="H124" s="8">
        <v>9.856185655828547</v>
      </c>
      <c r="I124" s="8"/>
      <c r="J124" s="8"/>
      <c r="K124" s="8"/>
    </row>
    <row r="125" spans="1:11" x14ac:dyDescent="0.25">
      <c r="A125" t="str">
        <f t="shared" si="6"/>
        <v>2003Lower limb amputation with concurrent diabetes, 15+ yearsMnonMaori</v>
      </c>
      <c r="B125" s="7">
        <v>2003</v>
      </c>
      <c r="C125" s="7" t="s">
        <v>131</v>
      </c>
      <c r="D125" s="7" t="s">
        <v>69</v>
      </c>
      <c r="E125" s="7" t="s">
        <v>68</v>
      </c>
      <c r="F125" s="8">
        <v>7.9864238703908139</v>
      </c>
      <c r="G125" s="8">
        <v>8.5807416968496231</v>
      </c>
      <c r="H125" s="8">
        <v>9.2075772021823425</v>
      </c>
      <c r="I125" s="8"/>
      <c r="J125" s="8"/>
      <c r="K125" s="8"/>
    </row>
    <row r="126" spans="1:11" x14ac:dyDescent="0.25">
      <c r="A126" t="str">
        <f t="shared" si="6"/>
        <v>2004Lower limb amputation with concurrent diabetes, 15+ yearsMnonMaori</v>
      </c>
      <c r="B126" s="7">
        <v>2004</v>
      </c>
      <c r="C126" s="7" t="s">
        <v>131</v>
      </c>
      <c r="D126" s="7" t="s">
        <v>69</v>
      </c>
      <c r="E126" s="7" t="s">
        <v>68</v>
      </c>
      <c r="F126" s="8">
        <v>7.6169121070640449</v>
      </c>
      <c r="G126" s="8">
        <v>8.1916287447354108</v>
      </c>
      <c r="H126" s="8">
        <v>8.7982179967564225</v>
      </c>
      <c r="I126" s="8"/>
      <c r="J126" s="8"/>
      <c r="K126" s="8"/>
    </row>
    <row r="127" spans="1:11" x14ac:dyDescent="0.25">
      <c r="A127" t="str">
        <f t="shared" si="6"/>
        <v>2005Lower limb amputation with concurrent diabetes, 15+ yearsMnonMaori</v>
      </c>
      <c r="B127" s="7">
        <v>2005</v>
      </c>
      <c r="C127" s="7" t="s">
        <v>131</v>
      </c>
      <c r="D127" s="7" t="s">
        <v>69</v>
      </c>
      <c r="E127" s="7" t="s">
        <v>68</v>
      </c>
      <c r="F127" s="8">
        <v>7.3769774221904356</v>
      </c>
      <c r="G127" s="8">
        <v>7.9371357163825778</v>
      </c>
      <c r="H127" s="8">
        <v>8.5285522742169793</v>
      </c>
      <c r="I127" s="8"/>
      <c r="J127" s="8"/>
      <c r="K127" s="8"/>
    </row>
    <row r="128" spans="1:11" x14ac:dyDescent="0.25">
      <c r="A128" t="str">
        <f t="shared" si="6"/>
        <v>2006Lower limb amputation with concurrent diabetes, 15+ yearsMnonMaori</v>
      </c>
      <c r="B128" s="7">
        <v>2006</v>
      </c>
      <c r="C128" s="7" t="s">
        <v>131</v>
      </c>
      <c r="D128" s="7" t="s">
        <v>69</v>
      </c>
      <c r="E128" s="7" t="s">
        <v>68</v>
      </c>
      <c r="F128" s="8">
        <v>7.189103488056432</v>
      </c>
      <c r="G128" s="8">
        <v>7.7349958930578193</v>
      </c>
      <c r="H128" s="8">
        <v>8.311350488644905</v>
      </c>
      <c r="I128" s="8"/>
      <c r="J128" s="8"/>
      <c r="K128" s="8"/>
    </row>
    <row r="129" spans="1:11" x14ac:dyDescent="0.25">
      <c r="A129" t="str">
        <f t="shared" si="6"/>
        <v>2007Lower limb amputation with concurrent diabetes, 15+ yearsMnonMaori</v>
      </c>
      <c r="B129" s="7">
        <v>2007</v>
      </c>
      <c r="C129" s="7" t="s">
        <v>131</v>
      </c>
      <c r="D129" s="7" t="s">
        <v>69</v>
      </c>
      <c r="E129" s="7" t="s">
        <v>68</v>
      </c>
      <c r="F129" s="8">
        <v>7.7265593317402939</v>
      </c>
      <c r="G129" s="8">
        <v>8.2832087344969114</v>
      </c>
      <c r="H129" s="8">
        <v>8.8693664563684447</v>
      </c>
      <c r="I129" s="8"/>
      <c r="J129" s="8"/>
      <c r="K129" s="8"/>
    </row>
    <row r="130" spans="1:11" x14ac:dyDescent="0.25">
      <c r="A130" t="str">
        <f t="shared" si="6"/>
        <v>2008Lower limb amputation with concurrent diabetes, 15+ yearsMnonMaori</v>
      </c>
      <c r="B130" s="7">
        <v>2008</v>
      </c>
      <c r="C130" s="7" t="s">
        <v>131</v>
      </c>
      <c r="D130" s="7" t="s">
        <v>69</v>
      </c>
      <c r="E130" s="7" t="s">
        <v>68</v>
      </c>
      <c r="F130" s="8">
        <v>8.119545607958548</v>
      </c>
      <c r="G130" s="8">
        <v>8.683553609050076</v>
      </c>
      <c r="H130" s="8">
        <v>9.2764131029951606</v>
      </c>
      <c r="I130" s="8"/>
      <c r="J130" s="8"/>
      <c r="K130" s="8"/>
    </row>
    <row r="131" spans="1:11" x14ac:dyDescent="0.25">
      <c r="A131" t="str">
        <f t="shared" si="6"/>
        <v>2009Lower limb amputation with concurrent diabetes, 15+ yearsMnonMaori</v>
      </c>
      <c r="B131" s="7">
        <v>2009</v>
      </c>
      <c r="C131" s="7" t="s">
        <v>131</v>
      </c>
      <c r="D131" s="7" t="s">
        <v>69</v>
      </c>
      <c r="E131" s="7" t="s">
        <v>68</v>
      </c>
      <c r="F131" s="8">
        <v>7.8775586569632878</v>
      </c>
      <c r="G131" s="8">
        <v>8.4270576521090739</v>
      </c>
      <c r="H131" s="8">
        <v>9.0047814310097927</v>
      </c>
      <c r="I131" s="8"/>
      <c r="J131" s="8"/>
      <c r="K131" s="8"/>
    </row>
    <row r="132" spans="1:11" x14ac:dyDescent="0.25">
      <c r="A132" t="str">
        <f t="shared" si="6"/>
        <v>2010Lower limb amputation with concurrent diabetes, 15+ yearsMnonMaori</v>
      </c>
      <c r="B132" s="7">
        <v>2010</v>
      </c>
      <c r="C132" s="7" t="s">
        <v>131</v>
      </c>
      <c r="D132" s="7" t="s">
        <v>69</v>
      </c>
      <c r="E132" s="7" t="s">
        <v>68</v>
      </c>
      <c r="F132" s="8">
        <v>7.4337290479560822</v>
      </c>
      <c r="G132" s="8">
        <v>7.9599201190527635</v>
      </c>
      <c r="H132" s="8">
        <v>8.5135284547691814</v>
      </c>
      <c r="I132" s="8"/>
      <c r="J132" s="8"/>
      <c r="K132" s="8"/>
    </row>
    <row r="133" spans="1:11" x14ac:dyDescent="0.25">
      <c r="A133" t="str">
        <f t="shared" si="6"/>
        <v>2011Lower limb amputation with concurrent diabetes, 15+ yearsMnonMaori</v>
      </c>
      <c r="B133" s="7">
        <v>2011</v>
      </c>
      <c r="C133" s="7" t="s">
        <v>131</v>
      </c>
      <c r="D133" s="7" t="s">
        <v>69</v>
      </c>
      <c r="E133" s="7" t="s">
        <v>68</v>
      </c>
      <c r="F133" s="8">
        <v>7.4819680907019235</v>
      </c>
      <c r="G133" s="8">
        <v>8.0032457295715798</v>
      </c>
      <c r="H133" s="8">
        <v>8.5512671351276204</v>
      </c>
      <c r="I133" s="8"/>
      <c r="J133" s="8"/>
      <c r="K133" s="8"/>
    </row>
    <row r="134" spans="1:11" x14ac:dyDescent="0.25">
      <c r="A134" t="str">
        <f t="shared" ref="A134:A155" si="7">B134&amp;C134&amp;D134&amp;E134</f>
        <v>2001TMaori</v>
      </c>
      <c r="B134" s="7">
        <v>2001</v>
      </c>
      <c r="C134" s="7"/>
      <c r="D134" s="7" t="s">
        <v>70</v>
      </c>
      <c r="E134" s="7" t="s">
        <v>9</v>
      </c>
      <c r="F134" s="8"/>
      <c r="G134" s="8"/>
      <c r="H134" s="8"/>
      <c r="I134" s="8"/>
      <c r="J134" s="8"/>
      <c r="K134" s="8"/>
    </row>
    <row r="135" spans="1:11" x14ac:dyDescent="0.25">
      <c r="A135" t="str">
        <f t="shared" si="7"/>
        <v>2002TMaori</v>
      </c>
      <c r="B135" s="7">
        <v>2002</v>
      </c>
      <c r="C135" s="7"/>
      <c r="D135" s="7" t="s">
        <v>70</v>
      </c>
      <c r="E135" s="7" t="s">
        <v>9</v>
      </c>
      <c r="F135" s="8"/>
      <c r="G135" s="8"/>
      <c r="H135" s="8"/>
      <c r="I135" s="8"/>
      <c r="J135" s="8"/>
      <c r="K135" s="8"/>
    </row>
    <row r="136" spans="1:11" x14ac:dyDescent="0.25">
      <c r="A136" t="str">
        <f t="shared" si="7"/>
        <v>2003TMaori</v>
      </c>
      <c r="B136" s="7">
        <v>2003</v>
      </c>
      <c r="C136" s="7"/>
      <c r="D136" s="7" t="s">
        <v>70</v>
      </c>
      <c r="E136" s="7" t="s">
        <v>9</v>
      </c>
      <c r="F136" s="8"/>
      <c r="G136" s="8"/>
      <c r="H136" s="8"/>
      <c r="I136" s="8"/>
      <c r="J136" s="8"/>
      <c r="K136" s="8"/>
    </row>
    <row r="137" spans="1:11" x14ac:dyDescent="0.25">
      <c r="A137" t="str">
        <f t="shared" si="7"/>
        <v>2004TMaori</v>
      </c>
      <c r="B137" s="7">
        <v>2004</v>
      </c>
      <c r="C137" s="7"/>
      <c r="D137" s="7" t="s">
        <v>70</v>
      </c>
      <c r="E137" s="7" t="s">
        <v>9</v>
      </c>
      <c r="F137" s="8"/>
      <c r="G137" s="8"/>
      <c r="H137" s="8"/>
      <c r="I137" s="8"/>
      <c r="J137" s="8"/>
      <c r="K137" s="8"/>
    </row>
    <row r="138" spans="1:11" x14ac:dyDescent="0.25">
      <c r="A138" t="str">
        <f t="shared" si="7"/>
        <v>2005TMaori</v>
      </c>
      <c r="B138" s="7">
        <v>2005</v>
      </c>
      <c r="C138" s="7"/>
      <c r="D138" s="7" t="s">
        <v>70</v>
      </c>
      <c r="E138" s="7" t="s">
        <v>9</v>
      </c>
      <c r="F138" s="8"/>
      <c r="G138" s="8"/>
      <c r="H138" s="8"/>
      <c r="I138" s="8"/>
      <c r="J138" s="8"/>
      <c r="K138" s="8"/>
    </row>
    <row r="139" spans="1:11" x14ac:dyDescent="0.25">
      <c r="A139" t="str">
        <f t="shared" si="7"/>
        <v>2006TMaori</v>
      </c>
      <c r="B139" s="7">
        <v>2006</v>
      </c>
      <c r="C139" s="7"/>
      <c r="D139" s="7" t="s">
        <v>70</v>
      </c>
      <c r="E139" s="7" t="s">
        <v>9</v>
      </c>
      <c r="F139" s="8"/>
      <c r="G139" s="8"/>
      <c r="H139" s="8"/>
      <c r="I139" s="8"/>
      <c r="J139" s="8"/>
      <c r="K139" s="8"/>
    </row>
    <row r="140" spans="1:11" x14ac:dyDescent="0.25">
      <c r="A140" t="str">
        <f t="shared" si="7"/>
        <v>2007TMaori</v>
      </c>
      <c r="B140" s="7">
        <v>2007</v>
      </c>
      <c r="C140" s="7"/>
      <c r="D140" s="7" t="s">
        <v>70</v>
      </c>
      <c r="E140" s="7" t="s">
        <v>9</v>
      </c>
      <c r="F140" s="8"/>
      <c r="G140" s="8"/>
      <c r="H140" s="8"/>
      <c r="I140" s="8"/>
      <c r="J140" s="8"/>
      <c r="K140" s="8"/>
    </row>
    <row r="141" spans="1:11" x14ac:dyDescent="0.25">
      <c r="A141" t="str">
        <f t="shared" si="7"/>
        <v>2008TMaori</v>
      </c>
      <c r="B141" s="7">
        <v>2008</v>
      </c>
      <c r="C141" s="7"/>
      <c r="D141" s="7" t="s">
        <v>70</v>
      </c>
      <c r="E141" s="7" t="s">
        <v>9</v>
      </c>
      <c r="F141" s="8"/>
      <c r="G141" s="8"/>
      <c r="H141" s="8"/>
      <c r="I141" s="8"/>
      <c r="J141" s="8"/>
      <c r="K141" s="8"/>
    </row>
    <row r="142" spans="1:11" x14ac:dyDescent="0.25">
      <c r="A142" t="str">
        <f t="shared" si="7"/>
        <v>2009TMaori</v>
      </c>
      <c r="B142" s="7">
        <v>2009</v>
      </c>
      <c r="C142" s="7"/>
      <c r="D142" s="7" t="s">
        <v>70</v>
      </c>
      <c r="E142" s="7" t="s">
        <v>9</v>
      </c>
      <c r="F142" s="8"/>
      <c r="G142" s="8"/>
      <c r="H142" s="8"/>
      <c r="I142" s="8"/>
      <c r="J142" s="8"/>
      <c r="K142" s="8"/>
    </row>
    <row r="143" spans="1:11" x14ac:dyDescent="0.25">
      <c r="A143" t="str">
        <f t="shared" si="7"/>
        <v>2010TMaori</v>
      </c>
      <c r="B143" s="7">
        <v>2010</v>
      </c>
      <c r="C143" s="7"/>
      <c r="D143" s="7" t="s">
        <v>70</v>
      </c>
      <c r="E143" s="7" t="s">
        <v>9</v>
      </c>
      <c r="F143" s="8"/>
      <c r="G143" s="8"/>
      <c r="H143" s="8"/>
      <c r="I143" s="8"/>
      <c r="J143" s="8"/>
      <c r="K143" s="8"/>
    </row>
    <row r="144" spans="1:11" x14ac:dyDescent="0.25">
      <c r="A144" t="str">
        <f t="shared" si="7"/>
        <v>2011TMaori</v>
      </c>
      <c r="B144" s="7">
        <v>2011</v>
      </c>
      <c r="C144" s="7"/>
      <c r="D144" s="7" t="s">
        <v>70</v>
      </c>
      <c r="E144" s="7" t="s">
        <v>9</v>
      </c>
      <c r="F144" s="8"/>
      <c r="G144" s="8"/>
      <c r="H144" s="8"/>
      <c r="I144" s="8"/>
      <c r="J144" s="8"/>
      <c r="K144" s="8"/>
    </row>
    <row r="145" spans="1:11" x14ac:dyDescent="0.25">
      <c r="A145" t="str">
        <f t="shared" si="7"/>
        <v>2001TnonMaori</v>
      </c>
      <c r="B145" s="7">
        <v>2001</v>
      </c>
      <c r="C145" s="7"/>
      <c r="D145" s="7" t="s">
        <v>70</v>
      </c>
      <c r="E145" s="7" t="s">
        <v>68</v>
      </c>
      <c r="F145" s="8"/>
      <c r="G145" s="8"/>
      <c r="H145" s="8"/>
      <c r="I145" s="8"/>
      <c r="J145" s="8"/>
      <c r="K145" s="8"/>
    </row>
    <row r="146" spans="1:11" x14ac:dyDescent="0.25">
      <c r="A146" t="str">
        <f t="shared" si="7"/>
        <v>2002TnonMaori</v>
      </c>
      <c r="B146" s="7">
        <v>2002</v>
      </c>
      <c r="C146" s="7"/>
      <c r="D146" s="7" t="s">
        <v>70</v>
      </c>
      <c r="E146" s="7" t="s">
        <v>68</v>
      </c>
      <c r="F146" s="8"/>
      <c r="G146" s="8"/>
      <c r="H146" s="8"/>
      <c r="I146" s="8"/>
      <c r="J146" s="8"/>
      <c r="K146" s="8"/>
    </row>
    <row r="147" spans="1:11" x14ac:dyDescent="0.25">
      <c r="A147" t="str">
        <f t="shared" si="7"/>
        <v>2003TnonMaori</v>
      </c>
      <c r="B147" s="7">
        <v>2003</v>
      </c>
      <c r="C147" s="7"/>
      <c r="D147" s="7" t="s">
        <v>70</v>
      </c>
      <c r="E147" s="7" t="s">
        <v>68</v>
      </c>
      <c r="F147" s="8"/>
      <c r="G147" s="8"/>
      <c r="H147" s="8"/>
      <c r="I147" s="8"/>
      <c r="J147" s="8"/>
      <c r="K147" s="8"/>
    </row>
    <row r="148" spans="1:11" x14ac:dyDescent="0.25">
      <c r="A148" t="str">
        <f t="shared" si="7"/>
        <v>2004TnonMaori</v>
      </c>
      <c r="B148" s="7">
        <v>2004</v>
      </c>
      <c r="C148" s="7"/>
      <c r="D148" s="7" t="s">
        <v>70</v>
      </c>
      <c r="E148" s="7" t="s">
        <v>68</v>
      </c>
      <c r="F148" s="8"/>
      <c r="G148" s="8"/>
      <c r="H148" s="8"/>
      <c r="I148" s="8"/>
      <c r="J148" s="8"/>
      <c r="K148" s="8"/>
    </row>
    <row r="149" spans="1:11" x14ac:dyDescent="0.25">
      <c r="A149" t="str">
        <f t="shared" si="7"/>
        <v>2005TnonMaori</v>
      </c>
      <c r="B149" s="7">
        <v>2005</v>
      </c>
      <c r="C149" s="7"/>
      <c r="D149" s="7" t="s">
        <v>70</v>
      </c>
      <c r="E149" s="7" t="s">
        <v>68</v>
      </c>
      <c r="F149" s="8"/>
      <c r="G149" s="8"/>
      <c r="H149" s="8"/>
      <c r="I149" s="8"/>
      <c r="J149" s="8"/>
      <c r="K149" s="8"/>
    </row>
    <row r="150" spans="1:11" x14ac:dyDescent="0.25">
      <c r="A150" t="str">
        <f t="shared" si="7"/>
        <v>2006TnonMaori</v>
      </c>
      <c r="B150" s="7">
        <v>2006</v>
      </c>
      <c r="C150" s="7"/>
      <c r="D150" s="7" t="s">
        <v>70</v>
      </c>
      <c r="E150" s="7" t="s">
        <v>68</v>
      </c>
      <c r="F150" s="8"/>
      <c r="G150" s="8"/>
      <c r="H150" s="8"/>
      <c r="I150" s="8"/>
      <c r="J150" s="8"/>
      <c r="K150" s="8"/>
    </row>
    <row r="151" spans="1:11" x14ac:dyDescent="0.25">
      <c r="A151" t="str">
        <f t="shared" si="7"/>
        <v>2007TnonMaori</v>
      </c>
      <c r="B151" s="7">
        <v>2007</v>
      </c>
      <c r="C151" s="7"/>
      <c r="D151" s="7" t="s">
        <v>70</v>
      </c>
      <c r="E151" s="7" t="s">
        <v>68</v>
      </c>
      <c r="F151" s="8"/>
      <c r="G151" s="8"/>
      <c r="H151" s="8"/>
      <c r="I151" s="8"/>
      <c r="J151" s="8"/>
      <c r="K151" s="8"/>
    </row>
    <row r="152" spans="1:11" x14ac:dyDescent="0.25">
      <c r="A152" t="str">
        <f t="shared" si="7"/>
        <v>2008TnonMaori</v>
      </c>
      <c r="B152" s="7">
        <v>2008</v>
      </c>
      <c r="C152" s="7"/>
      <c r="D152" s="7" t="s">
        <v>70</v>
      </c>
      <c r="E152" s="7" t="s">
        <v>68</v>
      </c>
      <c r="F152" s="8"/>
      <c r="G152" s="8"/>
      <c r="H152" s="8"/>
      <c r="I152" s="8"/>
      <c r="J152" s="8"/>
      <c r="K152" s="8"/>
    </row>
    <row r="153" spans="1:11" x14ac:dyDescent="0.25">
      <c r="A153" t="str">
        <f t="shared" si="7"/>
        <v>2009TnonMaori</v>
      </c>
      <c r="B153" s="7">
        <v>2009</v>
      </c>
      <c r="C153" s="7"/>
      <c r="D153" s="7" t="s">
        <v>70</v>
      </c>
      <c r="E153" s="7" t="s">
        <v>68</v>
      </c>
      <c r="F153" s="8"/>
      <c r="G153" s="8"/>
      <c r="H153" s="8"/>
      <c r="I153" s="8"/>
      <c r="J153" s="8"/>
      <c r="K153" s="8"/>
    </row>
    <row r="154" spans="1:11" x14ac:dyDescent="0.25">
      <c r="A154" t="str">
        <f t="shared" si="7"/>
        <v>2010TnonMaori</v>
      </c>
      <c r="B154" s="7">
        <v>2010</v>
      </c>
      <c r="C154" s="7"/>
      <c r="D154" s="7" t="s">
        <v>70</v>
      </c>
      <c r="E154" s="7" t="s">
        <v>68</v>
      </c>
      <c r="F154" s="8"/>
      <c r="G154" s="8"/>
      <c r="H154" s="8"/>
      <c r="I154" s="8"/>
      <c r="J154" s="8"/>
      <c r="K154" s="8"/>
    </row>
    <row r="155" spans="1:11" x14ac:dyDescent="0.25">
      <c r="A155" t="str">
        <f t="shared" si="7"/>
        <v>2011TnonMaori</v>
      </c>
      <c r="B155" s="7">
        <v>2011</v>
      </c>
      <c r="C155" s="7"/>
      <c r="D155" s="7" t="s">
        <v>70</v>
      </c>
      <c r="E155" s="7" t="s">
        <v>68</v>
      </c>
      <c r="F155" s="8"/>
      <c r="G155" s="8"/>
      <c r="H155" s="8"/>
      <c r="I155" s="8"/>
      <c r="J155" s="8"/>
      <c r="K155" s="8"/>
    </row>
    <row r="156" spans="1:11" x14ac:dyDescent="0.25">
      <c r="A156" t="str">
        <f t="shared" ref="A156:A177" si="8">B156&amp;C156&amp;D156&amp;E156</f>
        <v>2001FMaori</v>
      </c>
      <c r="B156" s="7">
        <v>2001</v>
      </c>
      <c r="C156" s="7"/>
      <c r="D156" s="7" t="s">
        <v>67</v>
      </c>
      <c r="E156" s="7" t="s">
        <v>9</v>
      </c>
      <c r="F156" s="8"/>
      <c r="G156" s="8"/>
      <c r="H156" s="8"/>
      <c r="I156" s="8"/>
      <c r="J156" s="8"/>
      <c r="K156" s="8"/>
    </row>
    <row r="157" spans="1:11" x14ac:dyDescent="0.25">
      <c r="A157" t="str">
        <f t="shared" si="8"/>
        <v>2002FMaori</v>
      </c>
      <c r="B157" s="7">
        <v>2002</v>
      </c>
      <c r="C157" s="7"/>
      <c r="D157" s="7" t="s">
        <v>67</v>
      </c>
      <c r="E157" s="7" t="s">
        <v>9</v>
      </c>
      <c r="F157" s="8"/>
      <c r="G157" s="8"/>
      <c r="H157" s="8"/>
      <c r="I157" s="8"/>
      <c r="J157" s="8"/>
      <c r="K157" s="8"/>
    </row>
    <row r="158" spans="1:11" x14ac:dyDescent="0.25">
      <c r="A158" t="str">
        <f t="shared" si="8"/>
        <v>2003FMaori</v>
      </c>
      <c r="B158" s="7">
        <v>2003</v>
      </c>
      <c r="C158" s="7"/>
      <c r="D158" s="7" t="s">
        <v>67</v>
      </c>
      <c r="E158" s="7" t="s">
        <v>9</v>
      </c>
      <c r="F158" s="8"/>
      <c r="G158" s="8"/>
      <c r="H158" s="8"/>
      <c r="I158" s="8"/>
      <c r="J158" s="8"/>
      <c r="K158" s="8"/>
    </row>
    <row r="159" spans="1:11" x14ac:dyDescent="0.25">
      <c r="A159" t="str">
        <f t="shared" si="8"/>
        <v>2004FMaori</v>
      </c>
      <c r="B159" s="7">
        <v>2004</v>
      </c>
      <c r="C159" s="7"/>
      <c r="D159" s="7" t="s">
        <v>67</v>
      </c>
      <c r="E159" s="7" t="s">
        <v>9</v>
      </c>
      <c r="F159" s="8"/>
      <c r="G159" s="8"/>
      <c r="H159" s="8"/>
      <c r="I159" s="8"/>
      <c r="J159" s="8"/>
      <c r="K159" s="8"/>
    </row>
    <row r="160" spans="1:11" x14ac:dyDescent="0.25">
      <c r="A160" t="str">
        <f t="shared" si="8"/>
        <v>2005FMaori</v>
      </c>
      <c r="B160" s="7">
        <v>2005</v>
      </c>
      <c r="C160" s="7"/>
      <c r="D160" s="7" t="s">
        <v>67</v>
      </c>
      <c r="E160" s="7" t="s">
        <v>9</v>
      </c>
      <c r="F160" s="8"/>
      <c r="G160" s="8"/>
      <c r="H160" s="8"/>
      <c r="I160" s="8"/>
      <c r="J160" s="8"/>
      <c r="K160" s="8"/>
    </row>
    <row r="161" spans="1:11" x14ac:dyDescent="0.25">
      <c r="A161" t="str">
        <f t="shared" si="8"/>
        <v>2006FMaori</v>
      </c>
      <c r="B161" s="7">
        <v>2006</v>
      </c>
      <c r="C161" s="7"/>
      <c r="D161" s="7" t="s">
        <v>67</v>
      </c>
      <c r="E161" s="7" t="s">
        <v>9</v>
      </c>
      <c r="F161" s="8"/>
      <c r="G161" s="8"/>
      <c r="H161" s="8"/>
      <c r="I161" s="8"/>
      <c r="J161" s="8"/>
      <c r="K161" s="8"/>
    </row>
    <row r="162" spans="1:11" x14ac:dyDescent="0.25">
      <c r="A162" t="str">
        <f t="shared" si="8"/>
        <v>2007FMaori</v>
      </c>
      <c r="B162" s="7">
        <v>2007</v>
      </c>
      <c r="C162" s="7"/>
      <c r="D162" s="7" t="s">
        <v>67</v>
      </c>
      <c r="E162" s="7" t="s">
        <v>9</v>
      </c>
      <c r="F162" s="8"/>
      <c r="G162" s="8"/>
      <c r="H162" s="8"/>
      <c r="I162" s="8"/>
      <c r="J162" s="8"/>
      <c r="K162" s="8"/>
    </row>
    <row r="163" spans="1:11" x14ac:dyDescent="0.25">
      <c r="A163" t="str">
        <f t="shared" si="8"/>
        <v>2008FMaori</v>
      </c>
      <c r="B163" s="7">
        <v>2008</v>
      </c>
      <c r="C163" s="7"/>
      <c r="D163" s="7" t="s">
        <v>67</v>
      </c>
      <c r="E163" s="7" t="s">
        <v>9</v>
      </c>
      <c r="F163" s="8"/>
      <c r="G163" s="8"/>
      <c r="H163" s="8"/>
      <c r="I163" s="8"/>
      <c r="J163" s="8"/>
      <c r="K163" s="8"/>
    </row>
    <row r="164" spans="1:11" x14ac:dyDescent="0.25">
      <c r="A164" t="str">
        <f t="shared" si="8"/>
        <v>2009FMaori</v>
      </c>
      <c r="B164" s="7">
        <v>2009</v>
      </c>
      <c r="C164" s="7"/>
      <c r="D164" s="7" t="s">
        <v>67</v>
      </c>
      <c r="E164" s="7" t="s">
        <v>9</v>
      </c>
      <c r="F164" s="8"/>
      <c r="G164" s="8"/>
      <c r="H164" s="8"/>
      <c r="I164" s="8"/>
      <c r="J164" s="8"/>
      <c r="K164" s="8"/>
    </row>
    <row r="165" spans="1:11" x14ac:dyDescent="0.25">
      <c r="A165" t="str">
        <f t="shared" si="8"/>
        <v>2010FMaori</v>
      </c>
      <c r="B165" s="7">
        <v>2010</v>
      </c>
      <c r="C165" s="7"/>
      <c r="D165" s="7" t="s">
        <v>67</v>
      </c>
      <c r="E165" s="7" t="s">
        <v>9</v>
      </c>
      <c r="F165" s="8"/>
      <c r="G165" s="8"/>
      <c r="H165" s="8"/>
      <c r="I165" s="8"/>
      <c r="J165" s="8"/>
      <c r="K165" s="8"/>
    </row>
    <row r="166" spans="1:11" x14ac:dyDescent="0.25">
      <c r="A166" t="str">
        <f t="shared" si="8"/>
        <v>2011FMaori</v>
      </c>
      <c r="B166" s="7">
        <v>2011</v>
      </c>
      <c r="C166" s="7"/>
      <c r="D166" s="7" t="s">
        <v>67</v>
      </c>
      <c r="E166" s="7" t="s">
        <v>9</v>
      </c>
      <c r="F166" s="8"/>
      <c r="G166" s="8"/>
      <c r="H166" s="8"/>
      <c r="I166" s="8"/>
      <c r="J166" s="8"/>
      <c r="K166" s="8"/>
    </row>
    <row r="167" spans="1:11" x14ac:dyDescent="0.25">
      <c r="A167" t="str">
        <f t="shared" si="8"/>
        <v>2001FnonMaori</v>
      </c>
      <c r="B167" s="7">
        <v>2001</v>
      </c>
      <c r="C167" s="7"/>
      <c r="D167" s="7" t="s">
        <v>67</v>
      </c>
      <c r="E167" s="7" t="s">
        <v>68</v>
      </c>
      <c r="F167" s="8"/>
      <c r="G167" s="8"/>
      <c r="H167" s="8"/>
      <c r="I167" s="8"/>
      <c r="J167" s="8"/>
      <c r="K167" s="8"/>
    </row>
    <row r="168" spans="1:11" x14ac:dyDescent="0.25">
      <c r="A168" t="str">
        <f t="shared" si="8"/>
        <v>2002FnonMaori</v>
      </c>
      <c r="B168" s="7">
        <v>2002</v>
      </c>
      <c r="C168" s="7"/>
      <c r="D168" s="7" t="s">
        <v>67</v>
      </c>
      <c r="E168" s="7" t="s">
        <v>68</v>
      </c>
      <c r="F168" s="8"/>
      <c r="G168" s="8"/>
      <c r="H168" s="8"/>
      <c r="I168" s="8"/>
      <c r="J168" s="8"/>
      <c r="K168" s="8"/>
    </row>
    <row r="169" spans="1:11" x14ac:dyDescent="0.25">
      <c r="A169" t="str">
        <f t="shared" si="8"/>
        <v>2003FnonMaori</v>
      </c>
      <c r="B169" s="7">
        <v>2003</v>
      </c>
      <c r="C169" s="7"/>
      <c r="D169" s="7" t="s">
        <v>67</v>
      </c>
      <c r="E169" s="7" t="s">
        <v>68</v>
      </c>
      <c r="F169" s="8"/>
      <c r="G169" s="8"/>
      <c r="H169" s="8"/>
      <c r="I169" s="8"/>
      <c r="J169" s="8"/>
      <c r="K169" s="8"/>
    </row>
    <row r="170" spans="1:11" x14ac:dyDescent="0.25">
      <c r="A170" t="str">
        <f t="shared" si="8"/>
        <v>2004FnonMaori</v>
      </c>
      <c r="B170" s="7">
        <v>2004</v>
      </c>
      <c r="C170" s="7"/>
      <c r="D170" s="7" t="s">
        <v>67</v>
      </c>
      <c r="E170" s="7" t="s">
        <v>68</v>
      </c>
      <c r="F170" s="8"/>
      <c r="G170" s="8"/>
      <c r="H170" s="8"/>
      <c r="I170" s="8"/>
      <c r="J170" s="8"/>
      <c r="K170" s="8"/>
    </row>
    <row r="171" spans="1:11" x14ac:dyDescent="0.25">
      <c r="A171" t="str">
        <f t="shared" si="8"/>
        <v>2005FnonMaori</v>
      </c>
      <c r="B171" s="7">
        <v>2005</v>
      </c>
      <c r="C171" s="7"/>
      <c r="D171" s="7" t="s">
        <v>67</v>
      </c>
      <c r="E171" s="7" t="s">
        <v>68</v>
      </c>
      <c r="F171" s="8"/>
      <c r="G171" s="8"/>
      <c r="H171" s="8"/>
      <c r="I171" s="8"/>
      <c r="J171" s="8"/>
      <c r="K171" s="8"/>
    </row>
    <row r="172" spans="1:11" x14ac:dyDescent="0.25">
      <c r="A172" t="str">
        <f t="shared" si="8"/>
        <v>2006FnonMaori</v>
      </c>
      <c r="B172" s="7">
        <v>2006</v>
      </c>
      <c r="C172" s="7"/>
      <c r="D172" s="7" t="s">
        <v>67</v>
      </c>
      <c r="E172" s="7" t="s">
        <v>68</v>
      </c>
      <c r="F172" s="8"/>
      <c r="G172" s="8"/>
      <c r="H172" s="8"/>
      <c r="I172" s="8"/>
      <c r="J172" s="8"/>
      <c r="K172" s="8"/>
    </row>
    <row r="173" spans="1:11" x14ac:dyDescent="0.25">
      <c r="A173" t="str">
        <f t="shared" si="8"/>
        <v>2007FnonMaori</v>
      </c>
      <c r="B173" s="7">
        <v>2007</v>
      </c>
      <c r="C173" s="7"/>
      <c r="D173" s="7" t="s">
        <v>67</v>
      </c>
      <c r="E173" s="7" t="s">
        <v>68</v>
      </c>
      <c r="F173" s="8"/>
      <c r="G173" s="8"/>
      <c r="H173" s="8"/>
      <c r="I173" s="8"/>
      <c r="J173" s="8"/>
      <c r="K173" s="8"/>
    </row>
    <row r="174" spans="1:11" x14ac:dyDescent="0.25">
      <c r="A174" t="str">
        <f t="shared" si="8"/>
        <v>2008FnonMaori</v>
      </c>
      <c r="B174" s="7">
        <v>2008</v>
      </c>
      <c r="C174" s="7"/>
      <c r="D174" s="7" t="s">
        <v>67</v>
      </c>
      <c r="E174" s="7" t="s">
        <v>68</v>
      </c>
      <c r="F174" s="8"/>
      <c r="G174" s="8"/>
      <c r="H174" s="8"/>
      <c r="I174" s="8"/>
      <c r="J174" s="8"/>
      <c r="K174" s="8"/>
    </row>
    <row r="175" spans="1:11" x14ac:dyDescent="0.25">
      <c r="A175" t="str">
        <f t="shared" si="8"/>
        <v>2009FnonMaori</v>
      </c>
      <c r="B175" s="7">
        <v>2009</v>
      </c>
      <c r="C175" s="7"/>
      <c r="D175" s="7" t="s">
        <v>67</v>
      </c>
      <c r="E175" s="7" t="s">
        <v>68</v>
      </c>
      <c r="F175" s="8"/>
      <c r="G175" s="8"/>
      <c r="H175" s="8"/>
      <c r="I175" s="8"/>
      <c r="J175" s="8"/>
      <c r="K175" s="8"/>
    </row>
    <row r="176" spans="1:11" x14ac:dyDescent="0.25">
      <c r="A176" t="str">
        <f t="shared" si="8"/>
        <v>2010FnonMaori</v>
      </c>
      <c r="B176" s="7">
        <v>2010</v>
      </c>
      <c r="C176" s="7"/>
      <c r="D176" s="7" t="s">
        <v>67</v>
      </c>
      <c r="E176" s="7" t="s">
        <v>68</v>
      </c>
      <c r="F176" s="8"/>
      <c r="G176" s="8"/>
      <c r="H176" s="8"/>
      <c r="I176" s="8"/>
      <c r="J176" s="8"/>
      <c r="K176" s="8"/>
    </row>
    <row r="177" spans="1:11" x14ac:dyDescent="0.25">
      <c r="A177" t="str">
        <f t="shared" si="8"/>
        <v>2011FnonMaori</v>
      </c>
      <c r="B177" s="7">
        <v>2011</v>
      </c>
      <c r="C177" s="7"/>
      <c r="D177" s="7" t="s">
        <v>67</v>
      </c>
      <c r="E177" s="7" t="s">
        <v>68</v>
      </c>
      <c r="F177" s="8"/>
      <c r="G177" s="8"/>
      <c r="H177" s="8"/>
      <c r="I177" s="8"/>
      <c r="J177" s="8"/>
      <c r="K177" s="8"/>
    </row>
    <row r="178" spans="1:11" x14ac:dyDescent="0.25">
      <c r="A178" t="str">
        <f t="shared" ref="A178:A198" si="9">B178&amp;C178&amp;D178&amp;E178</f>
        <v>2001MMaori</v>
      </c>
      <c r="B178" s="7">
        <v>2001</v>
      </c>
      <c r="C178" s="7"/>
      <c r="D178" s="7" t="s">
        <v>69</v>
      </c>
      <c r="E178" s="7" t="s">
        <v>9</v>
      </c>
      <c r="F178" s="8"/>
      <c r="G178" s="8"/>
      <c r="H178" s="8"/>
      <c r="I178" s="8"/>
      <c r="J178" s="8"/>
      <c r="K178" s="8"/>
    </row>
    <row r="179" spans="1:11" x14ac:dyDescent="0.25">
      <c r="A179" t="str">
        <f t="shared" si="9"/>
        <v>2002MMaori</v>
      </c>
      <c r="B179" s="7">
        <v>2002</v>
      </c>
      <c r="C179" s="7"/>
      <c r="D179" s="7" t="s">
        <v>69</v>
      </c>
      <c r="E179" s="7" t="s">
        <v>9</v>
      </c>
      <c r="F179" s="8"/>
      <c r="G179" s="8"/>
      <c r="H179" s="8"/>
      <c r="I179" s="8"/>
      <c r="J179" s="8"/>
      <c r="K179" s="8"/>
    </row>
    <row r="180" spans="1:11" x14ac:dyDescent="0.25">
      <c r="A180" t="str">
        <f t="shared" si="9"/>
        <v>2003MMaori</v>
      </c>
      <c r="B180" s="7">
        <v>2003</v>
      </c>
      <c r="C180" s="7"/>
      <c r="D180" s="7" t="s">
        <v>69</v>
      </c>
      <c r="E180" s="7" t="s">
        <v>9</v>
      </c>
      <c r="F180" s="8"/>
      <c r="G180" s="8"/>
      <c r="H180" s="8"/>
      <c r="I180" s="8"/>
      <c r="J180" s="8"/>
      <c r="K180" s="8"/>
    </row>
    <row r="181" spans="1:11" x14ac:dyDescent="0.25">
      <c r="A181" t="str">
        <f t="shared" si="9"/>
        <v>2004MMaori</v>
      </c>
      <c r="B181" s="7">
        <v>2004</v>
      </c>
      <c r="C181" s="7"/>
      <c r="D181" s="7" t="s">
        <v>69</v>
      </c>
      <c r="E181" s="7" t="s">
        <v>9</v>
      </c>
      <c r="F181" s="8"/>
      <c r="G181" s="8"/>
      <c r="H181" s="8"/>
      <c r="I181" s="8"/>
      <c r="J181" s="8"/>
      <c r="K181" s="8"/>
    </row>
    <row r="182" spans="1:11" x14ac:dyDescent="0.25">
      <c r="A182" t="str">
        <f t="shared" si="9"/>
        <v>2005MMaori</v>
      </c>
      <c r="B182" s="7">
        <v>2005</v>
      </c>
      <c r="C182" s="7"/>
      <c r="D182" s="7" t="s">
        <v>69</v>
      </c>
      <c r="E182" s="7" t="s">
        <v>9</v>
      </c>
      <c r="F182" s="8"/>
      <c r="G182" s="8"/>
      <c r="H182" s="8"/>
      <c r="I182" s="8"/>
      <c r="J182" s="8"/>
      <c r="K182" s="8"/>
    </row>
    <row r="183" spans="1:11" x14ac:dyDescent="0.25">
      <c r="A183" t="str">
        <f t="shared" si="9"/>
        <v>2006MMaori</v>
      </c>
      <c r="B183" s="7">
        <v>2006</v>
      </c>
      <c r="C183" s="7"/>
      <c r="D183" s="7" t="s">
        <v>69</v>
      </c>
      <c r="E183" s="7" t="s">
        <v>9</v>
      </c>
      <c r="F183" s="8"/>
      <c r="G183" s="8"/>
      <c r="H183" s="8"/>
      <c r="I183" s="8"/>
      <c r="J183" s="8"/>
      <c r="K183" s="8"/>
    </row>
    <row r="184" spans="1:11" x14ac:dyDescent="0.25">
      <c r="A184" t="str">
        <f t="shared" si="9"/>
        <v>2007MMaori</v>
      </c>
      <c r="B184" s="7">
        <v>2007</v>
      </c>
      <c r="C184" s="7"/>
      <c r="D184" s="7" t="s">
        <v>69</v>
      </c>
      <c r="E184" s="7" t="s">
        <v>9</v>
      </c>
      <c r="F184" s="8"/>
      <c r="G184" s="8"/>
      <c r="H184" s="8"/>
      <c r="I184" s="8"/>
      <c r="J184" s="8"/>
      <c r="K184" s="8"/>
    </row>
    <row r="185" spans="1:11" x14ac:dyDescent="0.25">
      <c r="A185" t="str">
        <f t="shared" si="9"/>
        <v>2008MMaori</v>
      </c>
      <c r="B185" s="7">
        <v>2008</v>
      </c>
      <c r="C185" s="7"/>
      <c r="D185" s="7" t="s">
        <v>69</v>
      </c>
      <c r="E185" s="7" t="s">
        <v>9</v>
      </c>
      <c r="F185" s="8"/>
      <c r="G185" s="8"/>
      <c r="H185" s="8"/>
      <c r="I185" s="8"/>
      <c r="J185" s="8"/>
      <c r="K185" s="8"/>
    </row>
    <row r="186" spans="1:11" x14ac:dyDescent="0.25">
      <c r="A186" t="str">
        <f t="shared" si="9"/>
        <v>2009MMaori</v>
      </c>
      <c r="B186" s="7">
        <v>2009</v>
      </c>
      <c r="C186" s="7"/>
      <c r="D186" s="7" t="s">
        <v>69</v>
      </c>
      <c r="E186" s="7" t="s">
        <v>9</v>
      </c>
      <c r="F186" s="8"/>
      <c r="G186" s="8"/>
      <c r="H186" s="8"/>
      <c r="I186" s="8"/>
      <c r="J186" s="8"/>
      <c r="K186" s="8"/>
    </row>
    <row r="187" spans="1:11" x14ac:dyDescent="0.25">
      <c r="A187" t="str">
        <f t="shared" si="9"/>
        <v>2010MMaori</v>
      </c>
      <c r="B187" s="7">
        <v>2010</v>
      </c>
      <c r="C187" s="7"/>
      <c r="D187" s="7" t="s">
        <v>69</v>
      </c>
      <c r="E187" s="7" t="s">
        <v>9</v>
      </c>
      <c r="F187" s="8"/>
      <c r="G187" s="8"/>
      <c r="H187" s="8"/>
      <c r="I187" s="8"/>
      <c r="J187" s="8"/>
      <c r="K187" s="8"/>
    </row>
    <row r="188" spans="1:11" x14ac:dyDescent="0.25">
      <c r="A188" t="str">
        <f t="shared" si="9"/>
        <v>2011MMaori</v>
      </c>
      <c r="B188" s="7">
        <v>2011</v>
      </c>
      <c r="C188" s="7"/>
      <c r="D188" s="7" t="s">
        <v>69</v>
      </c>
      <c r="E188" s="7" t="s">
        <v>9</v>
      </c>
      <c r="F188" s="8"/>
      <c r="G188" s="8"/>
      <c r="H188" s="8"/>
      <c r="I188" s="8"/>
      <c r="J188" s="8"/>
      <c r="K188" s="8"/>
    </row>
    <row r="189" spans="1:11" x14ac:dyDescent="0.25">
      <c r="A189" t="str">
        <f t="shared" si="9"/>
        <v>2001MnonMaori</v>
      </c>
      <c r="B189" s="7">
        <v>2001</v>
      </c>
      <c r="C189" s="7"/>
      <c r="D189" s="7" t="s">
        <v>69</v>
      </c>
      <c r="E189" s="7" t="s">
        <v>68</v>
      </c>
      <c r="F189" s="8"/>
      <c r="G189" s="8"/>
      <c r="H189" s="8"/>
      <c r="I189" s="8"/>
      <c r="J189" s="8"/>
      <c r="K189" s="8"/>
    </row>
    <row r="190" spans="1:11" x14ac:dyDescent="0.25">
      <c r="A190" t="str">
        <f t="shared" si="9"/>
        <v>2002MnonMaori</v>
      </c>
      <c r="B190" s="7">
        <v>2002</v>
      </c>
      <c r="C190" s="7"/>
      <c r="D190" s="7" t="s">
        <v>69</v>
      </c>
      <c r="E190" s="7" t="s">
        <v>68</v>
      </c>
      <c r="F190" s="8"/>
      <c r="G190" s="8"/>
      <c r="H190" s="8"/>
      <c r="I190" s="8"/>
      <c r="J190" s="8"/>
      <c r="K190" s="8"/>
    </row>
    <row r="191" spans="1:11" x14ac:dyDescent="0.25">
      <c r="A191" t="str">
        <f t="shared" si="9"/>
        <v>2003MnonMaori</v>
      </c>
      <c r="B191" s="7">
        <v>2003</v>
      </c>
      <c r="C191" s="7"/>
      <c r="D191" s="7" t="s">
        <v>69</v>
      </c>
      <c r="E191" s="7" t="s">
        <v>68</v>
      </c>
      <c r="F191" s="8"/>
      <c r="G191" s="8"/>
      <c r="H191" s="8"/>
      <c r="I191" s="8"/>
      <c r="J191" s="8"/>
      <c r="K191" s="8"/>
    </row>
    <row r="192" spans="1:11" x14ac:dyDescent="0.25">
      <c r="A192" t="str">
        <f t="shared" si="9"/>
        <v>2004MnonMaori</v>
      </c>
      <c r="B192" s="7">
        <v>2004</v>
      </c>
      <c r="C192" s="7"/>
      <c r="D192" s="7" t="s">
        <v>69</v>
      </c>
      <c r="E192" s="7" t="s">
        <v>68</v>
      </c>
      <c r="F192" s="8"/>
      <c r="G192" s="8"/>
      <c r="H192" s="8"/>
      <c r="I192" s="8"/>
      <c r="J192" s="8"/>
      <c r="K192" s="8"/>
    </row>
    <row r="193" spans="1:11" x14ac:dyDescent="0.25">
      <c r="A193" t="str">
        <f t="shared" si="9"/>
        <v>2005MnonMaori</v>
      </c>
      <c r="B193" s="7">
        <v>2005</v>
      </c>
      <c r="C193" s="7"/>
      <c r="D193" s="7" t="s">
        <v>69</v>
      </c>
      <c r="E193" s="7" t="s">
        <v>68</v>
      </c>
      <c r="F193" s="8"/>
      <c r="G193" s="8"/>
      <c r="H193" s="8"/>
      <c r="I193" s="8"/>
      <c r="J193" s="8"/>
      <c r="K193" s="8"/>
    </row>
    <row r="194" spans="1:11" x14ac:dyDescent="0.25">
      <c r="A194" t="str">
        <f t="shared" si="9"/>
        <v>2006MnonMaori</v>
      </c>
      <c r="B194" s="7">
        <v>2006</v>
      </c>
      <c r="C194" s="7"/>
      <c r="D194" s="7" t="s">
        <v>69</v>
      </c>
      <c r="E194" s="7" t="s">
        <v>68</v>
      </c>
      <c r="F194" s="8"/>
      <c r="G194" s="8"/>
      <c r="H194" s="8"/>
      <c r="I194" s="8"/>
      <c r="J194" s="8"/>
      <c r="K194" s="8"/>
    </row>
    <row r="195" spans="1:11" x14ac:dyDescent="0.25">
      <c r="A195" t="str">
        <f t="shared" si="9"/>
        <v>2007MnonMaori</v>
      </c>
      <c r="B195" s="7">
        <v>2007</v>
      </c>
      <c r="C195" s="7"/>
      <c r="D195" s="7" t="s">
        <v>69</v>
      </c>
      <c r="E195" s="7" t="s">
        <v>68</v>
      </c>
      <c r="F195" s="8"/>
      <c r="G195" s="8"/>
      <c r="H195" s="8"/>
      <c r="I195" s="8"/>
      <c r="J195" s="8"/>
      <c r="K195" s="8"/>
    </row>
    <row r="196" spans="1:11" x14ac:dyDescent="0.25">
      <c r="A196" t="str">
        <f t="shared" si="9"/>
        <v>2008MnonMaori</v>
      </c>
      <c r="B196" s="7">
        <v>2008</v>
      </c>
      <c r="C196" s="7"/>
      <c r="D196" s="7" t="s">
        <v>69</v>
      </c>
      <c r="E196" s="7" t="s">
        <v>68</v>
      </c>
      <c r="F196" s="8"/>
      <c r="G196" s="8"/>
      <c r="H196" s="8"/>
      <c r="I196" s="8"/>
      <c r="J196" s="8"/>
      <c r="K196" s="8"/>
    </row>
    <row r="197" spans="1:11" x14ac:dyDescent="0.25">
      <c r="A197" t="str">
        <f t="shared" si="9"/>
        <v>2009MnonMaori</v>
      </c>
      <c r="B197" s="7">
        <v>2009</v>
      </c>
      <c r="C197" s="7"/>
      <c r="D197" s="7" t="s">
        <v>69</v>
      </c>
      <c r="E197" s="7" t="s">
        <v>68</v>
      </c>
      <c r="F197" s="8"/>
      <c r="G197" s="8"/>
      <c r="H197" s="8"/>
      <c r="I197" s="8"/>
      <c r="J197" s="8"/>
      <c r="K197" s="8"/>
    </row>
    <row r="198" spans="1:11" x14ac:dyDescent="0.25">
      <c r="A198" t="str">
        <f t="shared" si="9"/>
        <v>2010MnonMaori</v>
      </c>
      <c r="B198" s="7">
        <v>2010</v>
      </c>
      <c r="C198" s="7"/>
      <c r="D198" s="7" t="s">
        <v>69</v>
      </c>
      <c r="E198" s="7" t="s">
        <v>68</v>
      </c>
      <c r="F198" s="8"/>
      <c r="G198" s="8"/>
      <c r="H198" s="8"/>
      <c r="I198" s="8"/>
      <c r="J198" s="8"/>
      <c r="K198" s="8"/>
    </row>
    <row r="199" spans="1:11" x14ac:dyDescent="0.25">
      <c r="A199" t="str">
        <f t="shared" ref="A199" si="10">B199&amp;C199&amp;D199&amp;E199</f>
        <v>2011MnonMaori</v>
      </c>
      <c r="B199" s="7">
        <v>2011</v>
      </c>
      <c r="C199" s="7"/>
      <c r="D199" s="7" t="s">
        <v>69</v>
      </c>
      <c r="E199" s="7" t="s">
        <v>68</v>
      </c>
      <c r="F199" s="8"/>
      <c r="G199" s="8"/>
      <c r="H199" s="8"/>
      <c r="I199" s="8"/>
      <c r="J199" s="8"/>
      <c r="K199" s="8"/>
    </row>
    <row r="200" spans="1:11" x14ac:dyDescent="0.25">
      <c r="A200" t="str">
        <f t="shared" ref="A200:A210" si="11">B200&amp;C200&amp;D200&amp;E200</f>
        <v>2001TMaori</v>
      </c>
      <c r="B200" s="7">
        <v>2001</v>
      </c>
      <c r="C200" s="7"/>
      <c r="D200" s="7" t="s">
        <v>70</v>
      </c>
      <c r="E200" s="7" t="s">
        <v>9</v>
      </c>
    </row>
    <row r="201" spans="1:11" x14ac:dyDescent="0.25">
      <c r="A201" t="str">
        <f t="shared" si="11"/>
        <v>2002TMaori</v>
      </c>
      <c r="B201" s="7">
        <v>2002</v>
      </c>
      <c r="C201" s="7"/>
      <c r="D201" s="7" t="s">
        <v>70</v>
      </c>
      <c r="E201" s="7" t="s">
        <v>9</v>
      </c>
    </row>
    <row r="202" spans="1:11" x14ac:dyDescent="0.25">
      <c r="A202" t="str">
        <f t="shared" si="11"/>
        <v>2003TMaori</v>
      </c>
      <c r="B202" s="7">
        <v>2003</v>
      </c>
      <c r="C202" s="7"/>
      <c r="D202" s="7" t="s">
        <v>70</v>
      </c>
      <c r="E202" s="7" t="s">
        <v>9</v>
      </c>
    </row>
    <row r="203" spans="1:11" x14ac:dyDescent="0.25">
      <c r="A203" t="str">
        <f t="shared" si="11"/>
        <v>2004TMaori</v>
      </c>
      <c r="B203" s="7">
        <v>2004</v>
      </c>
      <c r="C203" s="7"/>
      <c r="D203" s="7" t="s">
        <v>70</v>
      </c>
      <c r="E203" s="7" t="s">
        <v>9</v>
      </c>
    </row>
    <row r="204" spans="1:11" x14ac:dyDescent="0.25">
      <c r="A204" t="str">
        <f t="shared" si="11"/>
        <v>2005TMaori</v>
      </c>
      <c r="B204" s="7">
        <v>2005</v>
      </c>
      <c r="C204" s="7"/>
      <c r="D204" s="7" t="s">
        <v>70</v>
      </c>
      <c r="E204" s="7" t="s">
        <v>9</v>
      </c>
    </row>
    <row r="205" spans="1:11" x14ac:dyDescent="0.25">
      <c r="A205" t="str">
        <f t="shared" si="11"/>
        <v>2006TMaori</v>
      </c>
      <c r="B205" s="7">
        <v>2006</v>
      </c>
      <c r="C205" s="7"/>
      <c r="D205" s="7" t="s">
        <v>70</v>
      </c>
      <c r="E205" s="7" t="s">
        <v>9</v>
      </c>
    </row>
    <row r="206" spans="1:11" x14ac:dyDescent="0.25">
      <c r="A206" t="str">
        <f t="shared" si="11"/>
        <v>2007TMaori</v>
      </c>
      <c r="B206" s="7">
        <v>2007</v>
      </c>
      <c r="C206" s="7"/>
      <c r="D206" s="7" t="s">
        <v>70</v>
      </c>
      <c r="E206" s="7" t="s">
        <v>9</v>
      </c>
    </row>
    <row r="207" spans="1:11" x14ac:dyDescent="0.25">
      <c r="A207" t="str">
        <f t="shared" si="11"/>
        <v>2008TMaori</v>
      </c>
      <c r="B207" s="7">
        <v>2008</v>
      </c>
      <c r="C207" s="7"/>
      <c r="D207" s="7" t="s">
        <v>70</v>
      </c>
      <c r="E207" s="7" t="s">
        <v>9</v>
      </c>
    </row>
    <row r="208" spans="1:11" x14ac:dyDescent="0.25">
      <c r="A208" t="str">
        <f t="shared" si="11"/>
        <v>2009TMaori</v>
      </c>
      <c r="B208" s="7">
        <v>2009</v>
      </c>
      <c r="C208" s="7"/>
      <c r="D208" s="7" t="s">
        <v>70</v>
      </c>
      <c r="E208" s="7" t="s">
        <v>9</v>
      </c>
    </row>
    <row r="209" spans="1:5" x14ac:dyDescent="0.25">
      <c r="A209" t="str">
        <f t="shared" si="11"/>
        <v>2010TMaori</v>
      </c>
      <c r="B209" s="7">
        <v>2010</v>
      </c>
      <c r="C209" s="7"/>
      <c r="D209" s="7" t="s">
        <v>70</v>
      </c>
      <c r="E209" s="7" t="s">
        <v>9</v>
      </c>
    </row>
    <row r="210" spans="1:5" x14ac:dyDescent="0.25">
      <c r="A210" t="str">
        <f t="shared" si="11"/>
        <v>2011TMaori</v>
      </c>
      <c r="B210" s="7">
        <v>2011</v>
      </c>
      <c r="C210" s="7"/>
      <c r="D210" s="7" t="s">
        <v>70</v>
      </c>
      <c r="E210" s="7" t="s">
        <v>9</v>
      </c>
    </row>
    <row r="211" spans="1:5" x14ac:dyDescent="0.25">
      <c r="A211" t="str">
        <f t="shared" ref="A211:A242" si="12">B211&amp;C211&amp;D211&amp;E211</f>
        <v>2001TnonMaori</v>
      </c>
      <c r="B211" s="7">
        <v>2001</v>
      </c>
      <c r="C211" s="7"/>
      <c r="D211" s="7" t="s">
        <v>70</v>
      </c>
      <c r="E211" s="7" t="s">
        <v>68</v>
      </c>
    </row>
    <row r="212" spans="1:5" x14ac:dyDescent="0.25">
      <c r="A212" t="str">
        <f t="shared" si="12"/>
        <v>2002TnonMaori</v>
      </c>
      <c r="B212" s="7">
        <v>2002</v>
      </c>
      <c r="C212" s="7"/>
      <c r="D212" s="7" t="s">
        <v>70</v>
      </c>
      <c r="E212" s="7" t="s">
        <v>68</v>
      </c>
    </row>
    <row r="213" spans="1:5" x14ac:dyDescent="0.25">
      <c r="A213" t="str">
        <f t="shared" si="12"/>
        <v>2003TnonMaori</v>
      </c>
      <c r="B213" s="7">
        <v>2003</v>
      </c>
      <c r="C213" s="7"/>
      <c r="D213" s="7" t="s">
        <v>70</v>
      </c>
      <c r="E213" s="7" t="s">
        <v>68</v>
      </c>
    </row>
    <row r="214" spans="1:5" x14ac:dyDescent="0.25">
      <c r="A214" t="str">
        <f t="shared" si="12"/>
        <v>2004TnonMaori</v>
      </c>
      <c r="B214" s="7">
        <v>2004</v>
      </c>
      <c r="C214" s="7"/>
      <c r="D214" s="7" t="s">
        <v>70</v>
      </c>
      <c r="E214" s="7" t="s">
        <v>68</v>
      </c>
    </row>
    <row r="215" spans="1:5" x14ac:dyDescent="0.25">
      <c r="A215" t="str">
        <f t="shared" si="12"/>
        <v>2005TnonMaori</v>
      </c>
      <c r="B215" s="7">
        <v>2005</v>
      </c>
      <c r="C215" s="7"/>
      <c r="D215" s="7" t="s">
        <v>70</v>
      </c>
      <c r="E215" s="7" t="s">
        <v>68</v>
      </c>
    </row>
    <row r="216" spans="1:5" x14ac:dyDescent="0.25">
      <c r="A216" t="str">
        <f t="shared" si="12"/>
        <v>2006TnonMaori</v>
      </c>
      <c r="B216" s="7">
        <v>2006</v>
      </c>
      <c r="C216" s="7"/>
      <c r="D216" s="7" t="s">
        <v>70</v>
      </c>
      <c r="E216" s="7" t="s">
        <v>68</v>
      </c>
    </row>
    <row r="217" spans="1:5" x14ac:dyDescent="0.25">
      <c r="A217" t="str">
        <f t="shared" si="12"/>
        <v>2007TnonMaori</v>
      </c>
      <c r="B217" s="7">
        <v>2007</v>
      </c>
      <c r="C217" s="7"/>
      <c r="D217" s="7" t="s">
        <v>70</v>
      </c>
      <c r="E217" s="7" t="s">
        <v>68</v>
      </c>
    </row>
    <row r="218" spans="1:5" x14ac:dyDescent="0.25">
      <c r="A218" t="str">
        <f t="shared" si="12"/>
        <v>2008TnonMaori</v>
      </c>
      <c r="B218" s="7">
        <v>2008</v>
      </c>
      <c r="C218" s="7"/>
      <c r="D218" s="7" t="s">
        <v>70</v>
      </c>
      <c r="E218" s="7" t="s">
        <v>68</v>
      </c>
    </row>
    <row r="219" spans="1:5" x14ac:dyDescent="0.25">
      <c r="A219" t="str">
        <f t="shared" si="12"/>
        <v>2009TnonMaori</v>
      </c>
      <c r="B219" s="7">
        <v>2009</v>
      </c>
      <c r="C219" s="7"/>
      <c r="D219" s="7" t="s">
        <v>70</v>
      </c>
      <c r="E219" s="7" t="s">
        <v>68</v>
      </c>
    </row>
    <row r="220" spans="1:5" x14ac:dyDescent="0.25">
      <c r="A220" t="str">
        <f t="shared" si="12"/>
        <v>2010TnonMaori</v>
      </c>
      <c r="B220" s="7">
        <v>2010</v>
      </c>
      <c r="C220" s="7"/>
      <c r="D220" s="7" t="s">
        <v>70</v>
      </c>
      <c r="E220" s="7" t="s">
        <v>68</v>
      </c>
    </row>
    <row r="221" spans="1:5" x14ac:dyDescent="0.25">
      <c r="A221" t="str">
        <f t="shared" si="12"/>
        <v>2011TnonMaori</v>
      </c>
      <c r="B221" s="7">
        <v>2011</v>
      </c>
      <c r="C221" s="7"/>
      <c r="D221" s="7" t="s">
        <v>70</v>
      </c>
      <c r="E221" s="7" t="s">
        <v>68</v>
      </c>
    </row>
    <row r="222" spans="1:5" x14ac:dyDescent="0.25">
      <c r="A222" t="str">
        <f t="shared" si="12"/>
        <v>2001FMaori</v>
      </c>
      <c r="B222" s="7">
        <v>2001</v>
      </c>
      <c r="C222" s="7"/>
      <c r="D222" s="7" t="s">
        <v>67</v>
      </c>
      <c r="E222" s="7" t="s">
        <v>9</v>
      </c>
    </row>
    <row r="223" spans="1:5" x14ac:dyDescent="0.25">
      <c r="A223" t="str">
        <f t="shared" si="12"/>
        <v>2002FMaori</v>
      </c>
      <c r="B223" s="7">
        <v>2002</v>
      </c>
      <c r="C223" s="7"/>
      <c r="D223" s="7" t="s">
        <v>67</v>
      </c>
      <c r="E223" s="7" t="s">
        <v>9</v>
      </c>
    </row>
    <row r="224" spans="1:5" x14ac:dyDescent="0.25">
      <c r="A224" t="str">
        <f t="shared" si="12"/>
        <v>2003FMaori</v>
      </c>
      <c r="B224" s="7">
        <v>2003</v>
      </c>
      <c r="C224" s="7"/>
      <c r="D224" s="7" t="s">
        <v>67</v>
      </c>
      <c r="E224" s="7" t="s">
        <v>9</v>
      </c>
    </row>
    <row r="225" spans="1:5" x14ac:dyDescent="0.25">
      <c r="A225" t="str">
        <f t="shared" si="12"/>
        <v>2004FMaori</v>
      </c>
      <c r="B225" s="7">
        <v>2004</v>
      </c>
      <c r="C225" s="7"/>
      <c r="D225" s="7" t="s">
        <v>67</v>
      </c>
      <c r="E225" s="7" t="s">
        <v>9</v>
      </c>
    </row>
    <row r="226" spans="1:5" x14ac:dyDescent="0.25">
      <c r="A226" t="str">
        <f t="shared" si="12"/>
        <v>2005FMaori</v>
      </c>
      <c r="B226" s="7">
        <v>2005</v>
      </c>
      <c r="C226" s="7"/>
      <c r="D226" s="7" t="s">
        <v>67</v>
      </c>
      <c r="E226" s="7" t="s">
        <v>9</v>
      </c>
    </row>
    <row r="227" spans="1:5" x14ac:dyDescent="0.25">
      <c r="A227" t="str">
        <f t="shared" si="12"/>
        <v>2006FMaori</v>
      </c>
      <c r="B227" s="7">
        <v>2006</v>
      </c>
      <c r="C227" s="7"/>
      <c r="D227" s="7" t="s">
        <v>67</v>
      </c>
      <c r="E227" s="7" t="s">
        <v>9</v>
      </c>
    </row>
    <row r="228" spans="1:5" x14ac:dyDescent="0.25">
      <c r="A228" t="str">
        <f t="shared" si="12"/>
        <v>2007FMaori</v>
      </c>
      <c r="B228" s="7">
        <v>2007</v>
      </c>
      <c r="C228" s="7"/>
      <c r="D228" s="7" t="s">
        <v>67</v>
      </c>
      <c r="E228" s="7" t="s">
        <v>9</v>
      </c>
    </row>
    <row r="229" spans="1:5" x14ac:dyDescent="0.25">
      <c r="A229" t="str">
        <f t="shared" si="12"/>
        <v>2008FMaori</v>
      </c>
      <c r="B229" s="7">
        <v>2008</v>
      </c>
      <c r="C229" s="7"/>
      <c r="D229" s="7" t="s">
        <v>67</v>
      </c>
      <c r="E229" s="7" t="s">
        <v>9</v>
      </c>
    </row>
    <row r="230" spans="1:5" x14ac:dyDescent="0.25">
      <c r="A230" t="str">
        <f t="shared" si="12"/>
        <v>2009FMaori</v>
      </c>
      <c r="B230" s="7">
        <v>2009</v>
      </c>
      <c r="C230" s="7"/>
      <c r="D230" s="7" t="s">
        <v>67</v>
      </c>
      <c r="E230" s="7" t="s">
        <v>9</v>
      </c>
    </row>
    <row r="231" spans="1:5" x14ac:dyDescent="0.25">
      <c r="A231" t="str">
        <f t="shared" si="12"/>
        <v>2010FMaori</v>
      </c>
      <c r="B231" s="7">
        <v>2010</v>
      </c>
      <c r="C231" s="7"/>
      <c r="D231" s="7" t="s">
        <v>67</v>
      </c>
      <c r="E231" s="7" t="s">
        <v>9</v>
      </c>
    </row>
    <row r="232" spans="1:5" x14ac:dyDescent="0.25">
      <c r="A232" t="str">
        <f t="shared" si="12"/>
        <v>2011FMaori</v>
      </c>
      <c r="B232" s="7">
        <v>2011</v>
      </c>
      <c r="C232" s="7"/>
      <c r="D232" s="7" t="s">
        <v>67</v>
      </c>
      <c r="E232" s="7" t="s">
        <v>9</v>
      </c>
    </row>
    <row r="233" spans="1:5" x14ac:dyDescent="0.25">
      <c r="A233" t="str">
        <f t="shared" si="12"/>
        <v>2001FnonMaori</v>
      </c>
      <c r="B233" s="7">
        <v>2001</v>
      </c>
      <c r="C233" s="7"/>
      <c r="D233" s="7" t="s">
        <v>67</v>
      </c>
      <c r="E233" s="7" t="s">
        <v>68</v>
      </c>
    </row>
    <row r="234" spans="1:5" x14ac:dyDescent="0.25">
      <c r="A234" t="str">
        <f t="shared" si="12"/>
        <v>2002FnonMaori</v>
      </c>
      <c r="B234" s="7">
        <v>2002</v>
      </c>
      <c r="C234" s="7"/>
      <c r="D234" s="7" t="s">
        <v>67</v>
      </c>
      <c r="E234" s="7" t="s">
        <v>68</v>
      </c>
    </row>
    <row r="235" spans="1:5" x14ac:dyDescent="0.25">
      <c r="A235" t="str">
        <f t="shared" si="12"/>
        <v>2003FnonMaori</v>
      </c>
      <c r="B235" s="7">
        <v>2003</v>
      </c>
      <c r="C235" s="7"/>
      <c r="D235" s="7" t="s">
        <v>67</v>
      </c>
      <c r="E235" s="7" t="s">
        <v>68</v>
      </c>
    </row>
    <row r="236" spans="1:5" x14ac:dyDescent="0.25">
      <c r="A236" t="str">
        <f t="shared" si="12"/>
        <v>2004FnonMaori</v>
      </c>
      <c r="B236" s="7">
        <v>2004</v>
      </c>
      <c r="C236" s="7"/>
      <c r="D236" s="7" t="s">
        <v>67</v>
      </c>
      <c r="E236" s="7" t="s">
        <v>68</v>
      </c>
    </row>
    <row r="237" spans="1:5" x14ac:dyDescent="0.25">
      <c r="A237" t="str">
        <f t="shared" si="12"/>
        <v>2005FnonMaori</v>
      </c>
      <c r="B237" s="7">
        <v>2005</v>
      </c>
      <c r="C237" s="7"/>
      <c r="D237" s="7" t="s">
        <v>67</v>
      </c>
      <c r="E237" s="7" t="s">
        <v>68</v>
      </c>
    </row>
    <row r="238" spans="1:5" x14ac:dyDescent="0.25">
      <c r="A238" t="str">
        <f t="shared" si="12"/>
        <v>2006FnonMaori</v>
      </c>
      <c r="B238" s="7">
        <v>2006</v>
      </c>
      <c r="C238" s="7"/>
      <c r="D238" s="7" t="s">
        <v>67</v>
      </c>
      <c r="E238" s="7" t="s">
        <v>68</v>
      </c>
    </row>
    <row r="239" spans="1:5" x14ac:dyDescent="0.25">
      <c r="A239" t="str">
        <f t="shared" si="12"/>
        <v>2007FnonMaori</v>
      </c>
      <c r="B239" s="7">
        <v>2007</v>
      </c>
      <c r="C239" s="7"/>
      <c r="D239" s="7" t="s">
        <v>67</v>
      </c>
      <c r="E239" s="7" t="s">
        <v>68</v>
      </c>
    </row>
    <row r="240" spans="1:5" x14ac:dyDescent="0.25">
      <c r="A240" t="str">
        <f t="shared" si="12"/>
        <v>2008FnonMaori</v>
      </c>
      <c r="B240" s="7">
        <v>2008</v>
      </c>
      <c r="C240" s="7"/>
      <c r="D240" s="7" t="s">
        <v>67</v>
      </c>
      <c r="E240" s="7" t="s">
        <v>68</v>
      </c>
    </row>
    <row r="241" spans="1:5" x14ac:dyDescent="0.25">
      <c r="A241" t="str">
        <f t="shared" si="12"/>
        <v>2009FnonMaori</v>
      </c>
      <c r="B241" s="7">
        <v>2009</v>
      </c>
      <c r="C241" s="7"/>
      <c r="D241" s="7" t="s">
        <v>67</v>
      </c>
      <c r="E241" s="7" t="s">
        <v>68</v>
      </c>
    </row>
    <row r="242" spans="1:5" x14ac:dyDescent="0.25">
      <c r="A242" t="str">
        <f t="shared" si="12"/>
        <v>2010FnonMaori</v>
      </c>
      <c r="B242" s="7">
        <v>2010</v>
      </c>
      <c r="C242" s="7"/>
      <c r="D242" s="7" t="s">
        <v>67</v>
      </c>
      <c r="E242" s="7" t="s">
        <v>68</v>
      </c>
    </row>
    <row r="243" spans="1:5" x14ac:dyDescent="0.25">
      <c r="A243" t="str">
        <f t="shared" ref="A243:A306" si="13">B243&amp;C243&amp;D243&amp;E243</f>
        <v>2011FnonMaori</v>
      </c>
      <c r="B243" s="7">
        <v>2011</v>
      </c>
      <c r="C243" s="7"/>
      <c r="D243" s="7" t="s">
        <v>67</v>
      </c>
      <c r="E243" s="7" t="s">
        <v>68</v>
      </c>
    </row>
    <row r="244" spans="1:5" x14ac:dyDescent="0.25">
      <c r="A244" t="str">
        <f t="shared" si="13"/>
        <v>2001MMaori</v>
      </c>
      <c r="B244" s="7">
        <v>2001</v>
      </c>
      <c r="C244" s="7"/>
      <c r="D244" s="7" t="s">
        <v>69</v>
      </c>
      <c r="E244" s="7" t="s">
        <v>9</v>
      </c>
    </row>
    <row r="245" spans="1:5" x14ac:dyDescent="0.25">
      <c r="A245" t="str">
        <f t="shared" si="13"/>
        <v>2002MMaori</v>
      </c>
      <c r="B245" s="7">
        <v>2002</v>
      </c>
      <c r="C245" s="7"/>
      <c r="D245" s="7" t="s">
        <v>69</v>
      </c>
      <c r="E245" s="7" t="s">
        <v>9</v>
      </c>
    </row>
    <row r="246" spans="1:5" x14ac:dyDescent="0.25">
      <c r="A246" t="str">
        <f t="shared" si="13"/>
        <v>2003MMaori</v>
      </c>
      <c r="B246" s="7">
        <v>2003</v>
      </c>
      <c r="C246" s="7"/>
      <c r="D246" s="7" t="s">
        <v>69</v>
      </c>
      <c r="E246" s="7" t="s">
        <v>9</v>
      </c>
    </row>
    <row r="247" spans="1:5" x14ac:dyDescent="0.25">
      <c r="A247" t="str">
        <f t="shared" si="13"/>
        <v>2004MMaori</v>
      </c>
      <c r="B247" s="7">
        <v>2004</v>
      </c>
      <c r="C247" s="7"/>
      <c r="D247" s="7" t="s">
        <v>69</v>
      </c>
      <c r="E247" s="7" t="s">
        <v>9</v>
      </c>
    </row>
    <row r="248" spans="1:5" x14ac:dyDescent="0.25">
      <c r="A248" t="str">
        <f t="shared" si="13"/>
        <v>2005MMaori</v>
      </c>
      <c r="B248" s="7">
        <v>2005</v>
      </c>
      <c r="C248" s="7"/>
      <c r="D248" s="7" t="s">
        <v>69</v>
      </c>
      <c r="E248" s="7" t="s">
        <v>9</v>
      </c>
    </row>
    <row r="249" spans="1:5" x14ac:dyDescent="0.25">
      <c r="A249" t="str">
        <f t="shared" si="13"/>
        <v>2006MMaori</v>
      </c>
      <c r="B249" s="7">
        <v>2006</v>
      </c>
      <c r="C249" s="7"/>
      <c r="D249" s="7" t="s">
        <v>69</v>
      </c>
      <c r="E249" s="7" t="s">
        <v>9</v>
      </c>
    </row>
    <row r="250" spans="1:5" x14ac:dyDescent="0.25">
      <c r="A250" t="str">
        <f t="shared" si="13"/>
        <v>2007MMaori</v>
      </c>
      <c r="B250" s="7">
        <v>2007</v>
      </c>
      <c r="C250" s="7"/>
      <c r="D250" s="7" t="s">
        <v>69</v>
      </c>
      <c r="E250" s="7" t="s">
        <v>9</v>
      </c>
    </row>
    <row r="251" spans="1:5" x14ac:dyDescent="0.25">
      <c r="A251" t="str">
        <f t="shared" si="13"/>
        <v>2008MMaori</v>
      </c>
      <c r="B251" s="7">
        <v>2008</v>
      </c>
      <c r="C251" s="7"/>
      <c r="D251" s="7" t="s">
        <v>69</v>
      </c>
      <c r="E251" s="7" t="s">
        <v>9</v>
      </c>
    </row>
    <row r="252" spans="1:5" x14ac:dyDescent="0.25">
      <c r="A252" t="str">
        <f t="shared" si="13"/>
        <v>2009MMaori</v>
      </c>
      <c r="B252" s="7">
        <v>2009</v>
      </c>
      <c r="C252" s="7"/>
      <c r="D252" s="7" t="s">
        <v>69</v>
      </c>
      <c r="E252" s="7" t="s">
        <v>9</v>
      </c>
    </row>
    <row r="253" spans="1:5" x14ac:dyDescent="0.25">
      <c r="A253" t="str">
        <f t="shared" si="13"/>
        <v>2010MMaori</v>
      </c>
      <c r="B253" s="7">
        <v>2010</v>
      </c>
      <c r="C253" s="7"/>
      <c r="D253" s="7" t="s">
        <v>69</v>
      </c>
      <c r="E253" s="7" t="s">
        <v>9</v>
      </c>
    </row>
    <row r="254" spans="1:5" x14ac:dyDescent="0.25">
      <c r="A254" t="str">
        <f t="shared" si="13"/>
        <v>2011MMaori</v>
      </c>
      <c r="B254" s="7">
        <v>2011</v>
      </c>
      <c r="C254" s="7"/>
      <c r="D254" s="7" t="s">
        <v>69</v>
      </c>
      <c r="E254" s="7" t="s">
        <v>9</v>
      </c>
    </row>
    <row r="255" spans="1:5" x14ac:dyDescent="0.25">
      <c r="A255" t="str">
        <f t="shared" si="13"/>
        <v>2001MnonMaori</v>
      </c>
      <c r="B255" s="7">
        <v>2001</v>
      </c>
      <c r="C255" s="7"/>
      <c r="D255" s="7" t="s">
        <v>69</v>
      </c>
      <c r="E255" s="7" t="s">
        <v>68</v>
      </c>
    </row>
    <row r="256" spans="1:5" x14ac:dyDescent="0.25">
      <c r="A256" t="str">
        <f t="shared" si="13"/>
        <v>2002MnonMaori</v>
      </c>
      <c r="B256" s="7">
        <v>2002</v>
      </c>
      <c r="C256" s="7"/>
      <c r="D256" s="7" t="s">
        <v>69</v>
      </c>
      <c r="E256" s="7" t="s">
        <v>68</v>
      </c>
    </row>
    <row r="257" spans="1:5" x14ac:dyDescent="0.25">
      <c r="A257" t="str">
        <f t="shared" si="13"/>
        <v>2003MnonMaori</v>
      </c>
      <c r="B257" s="7">
        <v>2003</v>
      </c>
      <c r="C257" s="7"/>
      <c r="D257" s="7" t="s">
        <v>69</v>
      </c>
      <c r="E257" s="7" t="s">
        <v>68</v>
      </c>
    </row>
    <row r="258" spans="1:5" x14ac:dyDescent="0.25">
      <c r="A258" t="str">
        <f t="shared" si="13"/>
        <v>2004MnonMaori</v>
      </c>
      <c r="B258" s="7">
        <v>2004</v>
      </c>
      <c r="C258" s="7"/>
      <c r="D258" s="7" t="s">
        <v>69</v>
      </c>
      <c r="E258" s="7" t="s">
        <v>68</v>
      </c>
    </row>
    <row r="259" spans="1:5" x14ac:dyDescent="0.25">
      <c r="A259" t="str">
        <f t="shared" si="13"/>
        <v>2005MnonMaori</v>
      </c>
      <c r="B259" s="7">
        <v>2005</v>
      </c>
      <c r="C259" s="7"/>
      <c r="D259" s="7" t="s">
        <v>69</v>
      </c>
      <c r="E259" s="7" t="s">
        <v>68</v>
      </c>
    </row>
    <row r="260" spans="1:5" x14ac:dyDescent="0.25">
      <c r="A260" t="str">
        <f t="shared" si="13"/>
        <v>2006MnonMaori</v>
      </c>
      <c r="B260" s="7">
        <v>2006</v>
      </c>
      <c r="C260" s="7"/>
      <c r="D260" s="7" t="s">
        <v>69</v>
      </c>
      <c r="E260" s="7" t="s">
        <v>68</v>
      </c>
    </row>
    <row r="261" spans="1:5" x14ac:dyDescent="0.25">
      <c r="A261" t="str">
        <f t="shared" si="13"/>
        <v>2007MnonMaori</v>
      </c>
      <c r="B261" s="7">
        <v>2007</v>
      </c>
      <c r="C261" s="7"/>
      <c r="D261" s="7" t="s">
        <v>69</v>
      </c>
      <c r="E261" s="7" t="s">
        <v>68</v>
      </c>
    </row>
    <row r="262" spans="1:5" x14ac:dyDescent="0.25">
      <c r="A262" t="str">
        <f t="shared" si="13"/>
        <v>2008MnonMaori</v>
      </c>
      <c r="B262" s="7">
        <v>2008</v>
      </c>
      <c r="C262" s="7"/>
      <c r="D262" s="7" t="s">
        <v>69</v>
      </c>
      <c r="E262" s="7" t="s">
        <v>68</v>
      </c>
    </row>
    <row r="263" spans="1:5" x14ac:dyDescent="0.25">
      <c r="A263" t="str">
        <f t="shared" si="13"/>
        <v>2009MnonMaori</v>
      </c>
      <c r="B263" s="7">
        <v>2009</v>
      </c>
      <c r="C263" s="7"/>
      <c r="D263" s="7" t="s">
        <v>69</v>
      </c>
      <c r="E263" s="7" t="s">
        <v>68</v>
      </c>
    </row>
    <row r="264" spans="1:5" x14ac:dyDescent="0.25">
      <c r="A264" t="str">
        <f t="shared" si="13"/>
        <v>2010MnonMaori</v>
      </c>
      <c r="B264" s="7">
        <v>2010</v>
      </c>
      <c r="C264" s="7"/>
      <c r="D264" s="7" t="s">
        <v>69</v>
      </c>
      <c r="E264" s="7" t="s">
        <v>68</v>
      </c>
    </row>
    <row r="265" spans="1:5" x14ac:dyDescent="0.25">
      <c r="A265" t="str">
        <f t="shared" si="13"/>
        <v>2011MnonMaori</v>
      </c>
      <c r="B265" s="7">
        <v>2011</v>
      </c>
      <c r="C265" s="7"/>
      <c r="D265" s="7" t="s">
        <v>69</v>
      </c>
      <c r="E265" s="7" t="s">
        <v>68</v>
      </c>
    </row>
    <row r="266" spans="1:5" x14ac:dyDescent="0.25">
      <c r="A266" t="str">
        <f t="shared" si="13"/>
        <v>2001TMaori</v>
      </c>
      <c r="B266" s="7">
        <v>2001</v>
      </c>
      <c r="C266" s="7"/>
      <c r="D266" s="7" t="s">
        <v>70</v>
      </c>
      <c r="E266" s="7" t="s">
        <v>9</v>
      </c>
    </row>
    <row r="267" spans="1:5" x14ac:dyDescent="0.25">
      <c r="A267" t="str">
        <f t="shared" si="13"/>
        <v>2002TMaori</v>
      </c>
      <c r="B267" s="7">
        <v>2002</v>
      </c>
      <c r="C267" s="7"/>
      <c r="D267" s="7" t="s">
        <v>70</v>
      </c>
      <c r="E267" s="7" t="s">
        <v>9</v>
      </c>
    </row>
    <row r="268" spans="1:5" x14ac:dyDescent="0.25">
      <c r="A268" t="str">
        <f t="shared" si="13"/>
        <v>2003TMaori</v>
      </c>
      <c r="B268" s="7">
        <v>2003</v>
      </c>
      <c r="C268" s="7"/>
      <c r="D268" s="7" t="s">
        <v>70</v>
      </c>
      <c r="E268" s="7" t="s">
        <v>9</v>
      </c>
    </row>
    <row r="269" spans="1:5" x14ac:dyDescent="0.25">
      <c r="A269" t="str">
        <f t="shared" si="13"/>
        <v>2004TMaori</v>
      </c>
      <c r="B269" s="7">
        <v>2004</v>
      </c>
      <c r="C269" s="7"/>
      <c r="D269" s="7" t="s">
        <v>70</v>
      </c>
      <c r="E269" s="7" t="s">
        <v>9</v>
      </c>
    </row>
    <row r="270" spans="1:5" x14ac:dyDescent="0.25">
      <c r="A270" t="str">
        <f t="shared" si="13"/>
        <v>2005TMaori</v>
      </c>
      <c r="B270" s="7">
        <v>2005</v>
      </c>
      <c r="C270" s="7"/>
      <c r="D270" s="7" t="s">
        <v>70</v>
      </c>
      <c r="E270" s="7" t="s">
        <v>9</v>
      </c>
    </row>
    <row r="271" spans="1:5" x14ac:dyDescent="0.25">
      <c r="A271" t="str">
        <f t="shared" si="13"/>
        <v>2006TMaori</v>
      </c>
      <c r="B271" s="7">
        <v>2006</v>
      </c>
      <c r="C271" s="7"/>
      <c r="D271" s="7" t="s">
        <v>70</v>
      </c>
      <c r="E271" s="7" t="s">
        <v>9</v>
      </c>
    </row>
    <row r="272" spans="1:5" x14ac:dyDescent="0.25">
      <c r="A272" t="str">
        <f t="shared" si="13"/>
        <v>2007TMaori</v>
      </c>
      <c r="B272" s="7">
        <v>2007</v>
      </c>
      <c r="C272" s="7"/>
      <c r="D272" s="7" t="s">
        <v>70</v>
      </c>
      <c r="E272" s="7" t="s">
        <v>9</v>
      </c>
    </row>
    <row r="273" spans="1:5" x14ac:dyDescent="0.25">
      <c r="A273" t="str">
        <f t="shared" si="13"/>
        <v>2008TMaori</v>
      </c>
      <c r="B273" s="7">
        <v>2008</v>
      </c>
      <c r="C273" s="7"/>
      <c r="D273" s="7" t="s">
        <v>70</v>
      </c>
      <c r="E273" s="7" t="s">
        <v>9</v>
      </c>
    </row>
    <row r="274" spans="1:5" x14ac:dyDescent="0.25">
      <c r="A274" t="str">
        <f t="shared" si="13"/>
        <v>2009TMaori</v>
      </c>
      <c r="B274" s="7">
        <v>2009</v>
      </c>
      <c r="C274" s="7"/>
      <c r="D274" s="7" t="s">
        <v>70</v>
      </c>
      <c r="E274" s="7" t="s">
        <v>9</v>
      </c>
    </row>
    <row r="275" spans="1:5" x14ac:dyDescent="0.25">
      <c r="A275" t="str">
        <f t="shared" si="13"/>
        <v>2010TMaori</v>
      </c>
      <c r="B275" s="7">
        <v>2010</v>
      </c>
      <c r="C275" s="7"/>
      <c r="D275" s="7" t="s">
        <v>70</v>
      </c>
      <c r="E275" s="7" t="s">
        <v>9</v>
      </c>
    </row>
    <row r="276" spans="1:5" x14ac:dyDescent="0.25">
      <c r="A276" t="str">
        <f t="shared" si="13"/>
        <v>2011TMaori</v>
      </c>
      <c r="B276" s="7">
        <v>2011</v>
      </c>
      <c r="C276" s="7"/>
      <c r="D276" s="7" t="s">
        <v>70</v>
      </c>
      <c r="E276" s="7" t="s">
        <v>9</v>
      </c>
    </row>
    <row r="277" spans="1:5" x14ac:dyDescent="0.25">
      <c r="A277" t="str">
        <f t="shared" si="13"/>
        <v>2001TnonMaori</v>
      </c>
      <c r="B277" s="7">
        <v>2001</v>
      </c>
      <c r="C277" s="7"/>
      <c r="D277" s="7" t="s">
        <v>70</v>
      </c>
      <c r="E277" s="7" t="s">
        <v>68</v>
      </c>
    </row>
    <row r="278" spans="1:5" x14ac:dyDescent="0.25">
      <c r="A278" t="str">
        <f t="shared" si="13"/>
        <v>2002TnonMaori</v>
      </c>
      <c r="B278" s="7">
        <v>2002</v>
      </c>
      <c r="C278" s="7"/>
      <c r="D278" s="7" t="s">
        <v>70</v>
      </c>
      <c r="E278" s="7" t="s">
        <v>68</v>
      </c>
    </row>
    <row r="279" spans="1:5" x14ac:dyDescent="0.25">
      <c r="A279" t="str">
        <f t="shared" si="13"/>
        <v>2003TnonMaori</v>
      </c>
      <c r="B279" s="7">
        <v>2003</v>
      </c>
      <c r="C279" s="7"/>
      <c r="D279" s="7" t="s">
        <v>70</v>
      </c>
      <c r="E279" s="7" t="s">
        <v>68</v>
      </c>
    </row>
    <row r="280" spans="1:5" x14ac:dyDescent="0.25">
      <c r="A280" t="str">
        <f t="shared" si="13"/>
        <v>2004TnonMaori</v>
      </c>
      <c r="B280" s="7">
        <v>2004</v>
      </c>
      <c r="C280" s="7"/>
      <c r="D280" s="7" t="s">
        <v>70</v>
      </c>
      <c r="E280" s="7" t="s">
        <v>68</v>
      </c>
    </row>
    <row r="281" spans="1:5" x14ac:dyDescent="0.25">
      <c r="A281" t="str">
        <f t="shared" si="13"/>
        <v>2005TnonMaori</v>
      </c>
      <c r="B281" s="7">
        <v>2005</v>
      </c>
      <c r="C281" s="7"/>
      <c r="D281" s="7" t="s">
        <v>70</v>
      </c>
      <c r="E281" s="7" t="s">
        <v>68</v>
      </c>
    </row>
    <row r="282" spans="1:5" x14ac:dyDescent="0.25">
      <c r="A282" t="str">
        <f t="shared" si="13"/>
        <v>2006TnonMaori</v>
      </c>
      <c r="B282" s="7">
        <v>2006</v>
      </c>
      <c r="C282" s="7"/>
      <c r="D282" s="7" t="s">
        <v>70</v>
      </c>
      <c r="E282" s="7" t="s">
        <v>68</v>
      </c>
    </row>
    <row r="283" spans="1:5" x14ac:dyDescent="0.25">
      <c r="A283" t="str">
        <f t="shared" si="13"/>
        <v>2007TnonMaori</v>
      </c>
      <c r="B283" s="7">
        <v>2007</v>
      </c>
      <c r="C283" s="7"/>
      <c r="D283" s="7" t="s">
        <v>70</v>
      </c>
      <c r="E283" s="7" t="s">
        <v>68</v>
      </c>
    </row>
    <row r="284" spans="1:5" x14ac:dyDescent="0.25">
      <c r="A284" t="str">
        <f t="shared" si="13"/>
        <v>2008TnonMaori</v>
      </c>
      <c r="B284" s="7">
        <v>2008</v>
      </c>
      <c r="C284" s="7"/>
      <c r="D284" s="7" t="s">
        <v>70</v>
      </c>
      <c r="E284" s="7" t="s">
        <v>68</v>
      </c>
    </row>
    <row r="285" spans="1:5" x14ac:dyDescent="0.25">
      <c r="A285" t="str">
        <f t="shared" si="13"/>
        <v>2009TnonMaori</v>
      </c>
      <c r="B285" s="7">
        <v>2009</v>
      </c>
      <c r="C285" s="7"/>
      <c r="D285" s="7" t="s">
        <v>70</v>
      </c>
      <c r="E285" s="7" t="s">
        <v>68</v>
      </c>
    </row>
    <row r="286" spans="1:5" x14ac:dyDescent="0.25">
      <c r="A286" t="str">
        <f t="shared" si="13"/>
        <v>2010TnonMaori</v>
      </c>
      <c r="B286" s="7">
        <v>2010</v>
      </c>
      <c r="C286" s="7"/>
      <c r="D286" s="7" t="s">
        <v>70</v>
      </c>
      <c r="E286" s="7" t="s">
        <v>68</v>
      </c>
    </row>
    <row r="287" spans="1:5" x14ac:dyDescent="0.25">
      <c r="A287" t="str">
        <f t="shared" si="13"/>
        <v>2011TnonMaori</v>
      </c>
      <c r="B287" s="7">
        <v>2011</v>
      </c>
      <c r="C287" s="7"/>
      <c r="D287" s="7" t="s">
        <v>70</v>
      </c>
      <c r="E287" s="7" t="s">
        <v>68</v>
      </c>
    </row>
    <row r="288" spans="1:5" x14ac:dyDescent="0.25">
      <c r="A288" t="str">
        <f t="shared" si="13"/>
        <v>2001FMaori</v>
      </c>
      <c r="B288" s="7">
        <v>2001</v>
      </c>
      <c r="C288" s="7"/>
      <c r="D288" s="7" t="s">
        <v>67</v>
      </c>
      <c r="E288" s="7" t="s">
        <v>9</v>
      </c>
    </row>
    <row r="289" spans="1:5" x14ac:dyDescent="0.25">
      <c r="A289" t="str">
        <f t="shared" si="13"/>
        <v>2002FMaori</v>
      </c>
      <c r="B289" s="7">
        <v>2002</v>
      </c>
      <c r="C289" s="7"/>
      <c r="D289" s="7" t="s">
        <v>67</v>
      </c>
      <c r="E289" s="7" t="s">
        <v>9</v>
      </c>
    </row>
    <row r="290" spans="1:5" x14ac:dyDescent="0.25">
      <c r="A290" t="str">
        <f t="shared" si="13"/>
        <v>2003FMaori</v>
      </c>
      <c r="B290" s="7">
        <v>2003</v>
      </c>
      <c r="C290" s="7"/>
      <c r="D290" s="7" t="s">
        <v>67</v>
      </c>
      <c r="E290" s="7" t="s">
        <v>9</v>
      </c>
    </row>
    <row r="291" spans="1:5" x14ac:dyDescent="0.25">
      <c r="A291" t="str">
        <f t="shared" si="13"/>
        <v>2004FMaori</v>
      </c>
      <c r="B291" s="7">
        <v>2004</v>
      </c>
      <c r="C291" s="7"/>
      <c r="D291" s="7" t="s">
        <v>67</v>
      </c>
      <c r="E291" s="7" t="s">
        <v>9</v>
      </c>
    </row>
    <row r="292" spans="1:5" x14ac:dyDescent="0.25">
      <c r="A292" t="str">
        <f t="shared" si="13"/>
        <v>2005FMaori</v>
      </c>
      <c r="B292" s="7">
        <v>2005</v>
      </c>
      <c r="C292" s="7"/>
      <c r="D292" s="7" t="s">
        <v>67</v>
      </c>
      <c r="E292" s="7" t="s">
        <v>9</v>
      </c>
    </row>
    <row r="293" spans="1:5" x14ac:dyDescent="0.25">
      <c r="A293" t="str">
        <f t="shared" si="13"/>
        <v>2006FMaori</v>
      </c>
      <c r="B293" s="7">
        <v>2006</v>
      </c>
      <c r="C293" s="7"/>
      <c r="D293" s="7" t="s">
        <v>67</v>
      </c>
      <c r="E293" s="7" t="s">
        <v>9</v>
      </c>
    </row>
    <row r="294" spans="1:5" x14ac:dyDescent="0.25">
      <c r="A294" t="str">
        <f t="shared" si="13"/>
        <v>2007FMaori</v>
      </c>
      <c r="B294" s="7">
        <v>2007</v>
      </c>
      <c r="C294" s="7"/>
      <c r="D294" s="7" t="s">
        <v>67</v>
      </c>
      <c r="E294" s="7" t="s">
        <v>9</v>
      </c>
    </row>
    <row r="295" spans="1:5" x14ac:dyDescent="0.25">
      <c r="A295" t="str">
        <f t="shared" si="13"/>
        <v>2008FMaori</v>
      </c>
      <c r="B295" s="7">
        <v>2008</v>
      </c>
      <c r="C295" s="7"/>
      <c r="D295" s="7" t="s">
        <v>67</v>
      </c>
      <c r="E295" s="7" t="s">
        <v>9</v>
      </c>
    </row>
    <row r="296" spans="1:5" x14ac:dyDescent="0.25">
      <c r="A296" t="str">
        <f t="shared" si="13"/>
        <v>2009FMaori</v>
      </c>
      <c r="B296" s="7">
        <v>2009</v>
      </c>
      <c r="C296" s="7"/>
      <c r="D296" s="7" t="s">
        <v>67</v>
      </c>
      <c r="E296" s="7" t="s">
        <v>9</v>
      </c>
    </row>
    <row r="297" spans="1:5" x14ac:dyDescent="0.25">
      <c r="A297" t="str">
        <f t="shared" si="13"/>
        <v>2010FMaori</v>
      </c>
      <c r="B297" s="7">
        <v>2010</v>
      </c>
      <c r="C297" s="7"/>
      <c r="D297" s="7" t="s">
        <v>67</v>
      </c>
      <c r="E297" s="7" t="s">
        <v>9</v>
      </c>
    </row>
    <row r="298" spans="1:5" x14ac:dyDescent="0.25">
      <c r="A298" t="str">
        <f t="shared" si="13"/>
        <v>2011FMaori</v>
      </c>
      <c r="B298" s="7">
        <v>2011</v>
      </c>
      <c r="C298" s="7"/>
      <c r="D298" s="7" t="s">
        <v>67</v>
      </c>
      <c r="E298" s="7" t="s">
        <v>9</v>
      </c>
    </row>
    <row r="299" spans="1:5" x14ac:dyDescent="0.25">
      <c r="A299" t="str">
        <f t="shared" si="13"/>
        <v>2001FnonMaori</v>
      </c>
      <c r="B299" s="7">
        <v>2001</v>
      </c>
      <c r="C299" s="7"/>
      <c r="D299" s="7" t="s">
        <v>67</v>
      </c>
      <c r="E299" s="7" t="s">
        <v>68</v>
      </c>
    </row>
    <row r="300" spans="1:5" x14ac:dyDescent="0.25">
      <c r="A300" t="str">
        <f t="shared" si="13"/>
        <v>2002FnonMaori</v>
      </c>
      <c r="B300" s="7">
        <v>2002</v>
      </c>
      <c r="C300" s="7"/>
      <c r="D300" s="7" t="s">
        <v>67</v>
      </c>
      <c r="E300" s="7" t="s">
        <v>68</v>
      </c>
    </row>
    <row r="301" spans="1:5" x14ac:dyDescent="0.25">
      <c r="A301" t="str">
        <f t="shared" si="13"/>
        <v>2003FnonMaori</v>
      </c>
      <c r="B301" s="7">
        <v>2003</v>
      </c>
      <c r="C301" s="7"/>
      <c r="D301" s="7" t="s">
        <v>67</v>
      </c>
      <c r="E301" s="7" t="s">
        <v>68</v>
      </c>
    </row>
    <row r="302" spans="1:5" x14ac:dyDescent="0.25">
      <c r="A302" t="str">
        <f t="shared" si="13"/>
        <v>2004FnonMaori</v>
      </c>
      <c r="B302" s="7">
        <v>2004</v>
      </c>
      <c r="C302" s="7"/>
      <c r="D302" s="7" t="s">
        <v>67</v>
      </c>
      <c r="E302" s="7" t="s">
        <v>68</v>
      </c>
    </row>
    <row r="303" spans="1:5" x14ac:dyDescent="0.25">
      <c r="A303" t="str">
        <f t="shared" si="13"/>
        <v>2005FnonMaori</v>
      </c>
      <c r="B303" s="7">
        <v>2005</v>
      </c>
      <c r="C303" s="7"/>
      <c r="D303" s="7" t="s">
        <v>67</v>
      </c>
      <c r="E303" s="7" t="s">
        <v>68</v>
      </c>
    </row>
    <row r="304" spans="1:5" x14ac:dyDescent="0.25">
      <c r="A304" t="str">
        <f t="shared" si="13"/>
        <v>2006FnonMaori</v>
      </c>
      <c r="B304" s="7">
        <v>2006</v>
      </c>
      <c r="C304" s="7"/>
      <c r="D304" s="7" t="s">
        <v>67</v>
      </c>
      <c r="E304" s="7" t="s">
        <v>68</v>
      </c>
    </row>
    <row r="305" spans="1:5" x14ac:dyDescent="0.25">
      <c r="A305" t="str">
        <f t="shared" si="13"/>
        <v>2007FnonMaori</v>
      </c>
      <c r="B305" s="7">
        <v>2007</v>
      </c>
      <c r="C305" s="7"/>
      <c r="D305" s="7" t="s">
        <v>67</v>
      </c>
      <c r="E305" s="7" t="s">
        <v>68</v>
      </c>
    </row>
    <row r="306" spans="1:5" x14ac:dyDescent="0.25">
      <c r="A306" t="str">
        <f t="shared" si="13"/>
        <v>2008FnonMaori</v>
      </c>
      <c r="B306" s="7">
        <v>2008</v>
      </c>
      <c r="C306" s="7"/>
      <c r="D306" s="7" t="s">
        <v>67</v>
      </c>
      <c r="E306" s="7" t="s">
        <v>68</v>
      </c>
    </row>
    <row r="307" spans="1:5" x14ac:dyDescent="0.25">
      <c r="A307" t="str">
        <f t="shared" ref="A307:A331" si="14">B307&amp;C307&amp;D307&amp;E307</f>
        <v>2009FnonMaori</v>
      </c>
      <c r="B307" s="7">
        <v>2009</v>
      </c>
      <c r="C307" s="7"/>
      <c r="D307" s="7" t="s">
        <v>67</v>
      </c>
      <c r="E307" s="7" t="s">
        <v>68</v>
      </c>
    </row>
    <row r="308" spans="1:5" x14ac:dyDescent="0.25">
      <c r="A308" t="str">
        <f t="shared" si="14"/>
        <v>2010FnonMaori</v>
      </c>
      <c r="B308" s="7">
        <v>2010</v>
      </c>
      <c r="C308" s="7"/>
      <c r="D308" s="7" t="s">
        <v>67</v>
      </c>
      <c r="E308" s="7" t="s">
        <v>68</v>
      </c>
    </row>
    <row r="309" spans="1:5" x14ac:dyDescent="0.25">
      <c r="A309" t="str">
        <f t="shared" si="14"/>
        <v>2011FnonMaori</v>
      </c>
      <c r="B309" s="7">
        <v>2011</v>
      </c>
      <c r="C309" s="7"/>
      <c r="D309" s="7" t="s">
        <v>67</v>
      </c>
      <c r="E309" s="7" t="s">
        <v>68</v>
      </c>
    </row>
    <row r="310" spans="1:5" x14ac:dyDescent="0.25">
      <c r="A310" t="str">
        <f t="shared" si="14"/>
        <v>2001MMaori</v>
      </c>
      <c r="B310" s="7">
        <v>2001</v>
      </c>
      <c r="C310" s="7"/>
      <c r="D310" s="7" t="s">
        <v>69</v>
      </c>
      <c r="E310" s="7" t="s">
        <v>9</v>
      </c>
    </row>
    <row r="311" spans="1:5" x14ac:dyDescent="0.25">
      <c r="A311" t="str">
        <f t="shared" si="14"/>
        <v>2002MMaori</v>
      </c>
      <c r="B311" s="7">
        <v>2002</v>
      </c>
      <c r="C311" s="7"/>
      <c r="D311" s="7" t="s">
        <v>69</v>
      </c>
      <c r="E311" s="7" t="s">
        <v>9</v>
      </c>
    </row>
    <row r="312" spans="1:5" x14ac:dyDescent="0.25">
      <c r="A312" t="str">
        <f t="shared" si="14"/>
        <v>2003MMaori</v>
      </c>
      <c r="B312" s="7">
        <v>2003</v>
      </c>
      <c r="C312" s="7"/>
      <c r="D312" s="7" t="s">
        <v>69</v>
      </c>
      <c r="E312" s="7" t="s">
        <v>9</v>
      </c>
    </row>
    <row r="313" spans="1:5" x14ac:dyDescent="0.25">
      <c r="A313" t="str">
        <f t="shared" si="14"/>
        <v>2004MMaori</v>
      </c>
      <c r="B313" s="7">
        <v>2004</v>
      </c>
      <c r="C313" s="7"/>
      <c r="D313" s="7" t="s">
        <v>69</v>
      </c>
      <c r="E313" s="7" t="s">
        <v>9</v>
      </c>
    </row>
    <row r="314" spans="1:5" x14ac:dyDescent="0.25">
      <c r="A314" t="str">
        <f t="shared" si="14"/>
        <v>2005MMaori</v>
      </c>
      <c r="B314" s="7">
        <v>2005</v>
      </c>
      <c r="C314" s="7"/>
      <c r="D314" s="7" t="s">
        <v>69</v>
      </c>
      <c r="E314" s="7" t="s">
        <v>9</v>
      </c>
    </row>
    <row r="315" spans="1:5" x14ac:dyDescent="0.25">
      <c r="A315" t="str">
        <f t="shared" si="14"/>
        <v>2006MMaori</v>
      </c>
      <c r="B315" s="7">
        <v>2006</v>
      </c>
      <c r="C315" s="7"/>
      <c r="D315" s="7" t="s">
        <v>69</v>
      </c>
      <c r="E315" s="7" t="s">
        <v>9</v>
      </c>
    </row>
    <row r="316" spans="1:5" x14ac:dyDescent="0.25">
      <c r="A316" t="str">
        <f t="shared" si="14"/>
        <v>2007MMaori</v>
      </c>
      <c r="B316" s="7">
        <v>2007</v>
      </c>
      <c r="C316" s="7"/>
      <c r="D316" s="7" t="s">
        <v>69</v>
      </c>
      <c r="E316" s="7" t="s">
        <v>9</v>
      </c>
    </row>
    <row r="317" spans="1:5" x14ac:dyDescent="0.25">
      <c r="A317" t="str">
        <f t="shared" si="14"/>
        <v>2008MMaori</v>
      </c>
      <c r="B317" s="7">
        <v>2008</v>
      </c>
      <c r="C317" s="7"/>
      <c r="D317" s="7" t="s">
        <v>69</v>
      </c>
      <c r="E317" s="7" t="s">
        <v>9</v>
      </c>
    </row>
    <row r="318" spans="1:5" x14ac:dyDescent="0.25">
      <c r="A318" t="str">
        <f t="shared" si="14"/>
        <v>2009MMaori</v>
      </c>
      <c r="B318" s="7">
        <v>2009</v>
      </c>
      <c r="C318" s="7"/>
      <c r="D318" s="7" t="s">
        <v>69</v>
      </c>
      <c r="E318" s="7" t="s">
        <v>9</v>
      </c>
    </row>
    <row r="319" spans="1:5" x14ac:dyDescent="0.25">
      <c r="A319" t="str">
        <f t="shared" si="14"/>
        <v>2010MMaori</v>
      </c>
      <c r="B319" s="7">
        <v>2010</v>
      </c>
      <c r="C319" s="7"/>
      <c r="D319" s="7" t="s">
        <v>69</v>
      </c>
      <c r="E319" s="7" t="s">
        <v>9</v>
      </c>
    </row>
    <row r="320" spans="1:5" x14ac:dyDescent="0.25">
      <c r="A320" t="str">
        <f t="shared" si="14"/>
        <v>2011MMaori</v>
      </c>
      <c r="B320" s="7">
        <v>2011</v>
      </c>
      <c r="C320" s="7"/>
      <c r="D320" s="7" t="s">
        <v>69</v>
      </c>
      <c r="E320" s="7" t="s">
        <v>9</v>
      </c>
    </row>
    <row r="321" spans="1:5" x14ac:dyDescent="0.25">
      <c r="A321" t="str">
        <f t="shared" si="14"/>
        <v>2001MnonMaori</v>
      </c>
      <c r="B321" s="7">
        <v>2001</v>
      </c>
      <c r="C321" s="7"/>
      <c r="D321" s="7" t="s">
        <v>69</v>
      </c>
      <c r="E321" s="7" t="s">
        <v>68</v>
      </c>
    </row>
    <row r="322" spans="1:5" x14ac:dyDescent="0.25">
      <c r="A322" t="str">
        <f t="shared" si="14"/>
        <v>2002MnonMaori</v>
      </c>
      <c r="B322" s="7">
        <v>2002</v>
      </c>
      <c r="C322" s="7"/>
      <c r="D322" s="7" t="s">
        <v>69</v>
      </c>
      <c r="E322" s="7" t="s">
        <v>68</v>
      </c>
    </row>
    <row r="323" spans="1:5" x14ac:dyDescent="0.25">
      <c r="A323" t="str">
        <f t="shared" si="14"/>
        <v>2003MnonMaori</v>
      </c>
      <c r="B323" s="7">
        <v>2003</v>
      </c>
      <c r="C323" s="7"/>
      <c r="D323" s="7" t="s">
        <v>69</v>
      </c>
      <c r="E323" s="7" t="s">
        <v>68</v>
      </c>
    </row>
    <row r="324" spans="1:5" x14ac:dyDescent="0.25">
      <c r="A324" t="str">
        <f t="shared" si="14"/>
        <v>2004MnonMaori</v>
      </c>
      <c r="B324" s="7">
        <v>2004</v>
      </c>
      <c r="C324" s="7"/>
      <c r="D324" s="7" t="s">
        <v>69</v>
      </c>
      <c r="E324" s="7" t="s">
        <v>68</v>
      </c>
    </row>
    <row r="325" spans="1:5" x14ac:dyDescent="0.25">
      <c r="A325" t="str">
        <f t="shared" si="14"/>
        <v>2005MnonMaori</v>
      </c>
      <c r="B325" s="7">
        <v>2005</v>
      </c>
      <c r="C325" s="7"/>
      <c r="D325" s="7" t="s">
        <v>69</v>
      </c>
      <c r="E325" s="7" t="s">
        <v>68</v>
      </c>
    </row>
    <row r="326" spans="1:5" x14ac:dyDescent="0.25">
      <c r="A326" t="str">
        <f t="shared" si="14"/>
        <v>2006MnonMaori</v>
      </c>
      <c r="B326" s="7">
        <v>2006</v>
      </c>
      <c r="C326" s="7"/>
      <c r="D326" s="7" t="s">
        <v>69</v>
      </c>
      <c r="E326" s="7" t="s">
        <v>68</v>
      </c>
    </row>
    <row r="327" spans="1:5" x14ac:dyDescent="0.25">
      <c r="A327" t="str">
        <f t="shared" si="14"/>
        <v>2007MnonMaori</v>
      </c>
      <c r="B327" s="7">
        <v>2007</v>
      </c>
      <c r="C327" s="7"/>
      <c r="D327" s="7" t="s">
        <v>69</v>
      </c>
      <c r="E327" s="7" t="s">
        <v>68</v>
      </c>
    </row>
    <row r="328" spans="1:5" x14ac:dyDescent="0.25">
      <c r="A328" t="str">
        <f t="shared" si="14"/>
        <v>2008MnonMaori</v>
      </c>
      <c r="B328" s="7">
        <v>2008</v>
      </c>
      <c r="C328" s="7"/>
      <c r="D328" s="7" t="s">
        <v>69</v>
      </c>
      <c r="E328" s="7" t="s">
        <v>68</v>
      </c>
    </row>
    <row r="329" spans="1:5" x14ac:dyDescent="0.25">
      <c r="A329" t="str">
        <f t="shared" si="14"/>
        <v>2009MnonMaori</v>
      </c>
      <c r="B329" s="7">
        <v>2009</v>
      </c>
      <c r="C329" s="7"/>
      <c r="D329" s="7" t="s">
        <v>69</v>
      </c>
      <c r="E329" s="7" t="s">
        <v>68</v>
      </c>
    </row>
    <row r="330" spans="1:5" x14ac:dyDescent="0.25">
      <c r="A330" t="str">
        <f t="shared" si="14"/>
        <v>2010MnonMaori</v>
      </c>
      <c r="B330" s="7">
        <v>2010</v>
      </c>
      <c r="C330" s="7"/>
      <c r="D330" s="7" t="s">
        <v>69</v>
      </c>
      <c r="E330" s="7" t="s">
        <v>68</v>
      </c>
    </row>
    <row r="331" spans="1:5" x14ac:dyDescent="0.25">
      <c r="A331" t="str">
        <f t="shared" si="14"/>
        <v>2011MnonMaori</v>
      </c>
      <c r="B331" s="7">
        <v>2011</v>
      </c>
      <c r="C331" s="7"/>
      <c r="D331" s="7" t="s">
        <v>69</v>
      </c>
      <c r="E331" s="7" t="s">
        <v>68</v>
      </c>
    </row>
  </sheetData>
  <sortState xmlns:xlrd2="http://schemas.microsoft.com/office/spreadsheetml/2017/richdata2" ref="A2:K1219">
    <sortCondition ref="C2:C1219"/>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1"/>
  <sheetViews>
    <sheetView workbookViewId="0">
      <selection activeCell="C13" sqref="C13"/>
    </sheetView>
  </sheetViews>
  <sheetFormatPr defaultRowHeight="13.2" x14ac:dyDescent="0.25"/>
  <cols>
    <col min="10" max="10" width="20.6640625" customWidth="1"/>
  </cols>
  <sheetData>
    <row r="1" spans="1:10" x14ac:dyDescent="0.25">
      <c r="A1">
        <v>1</v>
      </c>
      <c r="C1" s="1" t="s">
        <v>130</v>
      </c>
      <c r="J1" s="1"/>
    </row>
    <row r="2" spans="1:10" x14ac:dyDescent="0.25">
      <c r="A2">
        <v>2</v>
      </c>
      <c r="C2" s="1" t="s">
        <v>131</v>
      </c>
      <c r="J2" s="3"/>
    </row>
    <row r="3" spans="1:10" x14ac:dyDescent="0.25">
      <c r="A3">
        <v>3</v>
      </c>
      <c r="C3" s="1"/>
      <c r="J3" s="3"/>
    </row>
    <row r="4" spans="1:10" x14ac:dyDescent="0.25">
      <c r="A4">
        <v>4</v>
      </c>
      <c r="C4" s="1"/>
      <c r="J4" s="2"/>
    </row>
    <row r="5" spans="1:10" x14ac:dyDescent="0.25">
      <c r="A5">
        <v>5</v>
      </c>
      <c r="C5" s="1"/>
      <c r="J5" s="2"/>
    </row>
    <row r="6" spans="1:10" x14ac:dyDescent="0.25">
      <c r="A6">
        <v>6</v>
      </c>
      <c r="C6" s="1"/>
      <c r="J6" s="2"/>
    </row>
    <row r="7" spans="1:10" x14ac:dyDescent="0.25">
      <c r="A7">
        <v>7</v>
      </c>
      <c r="C7" s="1"/>
      <c r="J7" s="2"/>
    </row>
    <row r="8" spans="1:10" x14ac:dyDescent="0.25">
      <c r="A8">
        <v>8</v>
      </c>
      <c r="C8" s="1"/>
      <c r="J8" s="2"/>
    </row>
    <row r="9" spans="1:10" x14ac:dyDescent="0.25">
      <c r="A9">
        <v>9</v>
      </c>
      <c r="C9" s="1"/>
      <c r="J9" s="2"/>
    </row>
    <row r="10" spans="1:10" x14ac:dyDescent="0.25">
      <c r="A10">
        <v>10</v>
      </c>
      <c r="C10" s="6"/>
      <c r="J10" s="2"/>
    </row>
    <row r="11" spans="1:10" x14ac:dyDescent="0.25">
      <c r="A11">
        <v>11</v>
      </c>
      <c r="C11" s="1"/>
    </row>
  </sheetData>
  <sortState xmlns:xlrd2="http://schemas.microsoft.com/office/spreadsheetml/2017/richdata2" ref="A1:C11">
    <sortCondition ref="C1:C11"/>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Notes</vt:lpstr>
      <vt:lpstr>Māori vs Non-Māori Non-Pacific</vt:lpstr>
      <vt:lpstr>Māori vs NMNP by sex</vt:lpstr>
      <vt:lpstr>Māori_Non-Māori historic data</vt:lpstr>
      <vt:lpstr>ref</vt:lpstr>
      <vt:lpstr>ethnicdata</vt:lpstr>
      <vt:lpstr>'Māori vs NMNP by sex'!Print_Area</vt:lpstr>
      <vt:lpstr>'Māori vs Non-Māori Non-Pacific'!Print_Area</vt:lpstr>
      <vt:lpstr>RefCauseofDeath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Perks</dc:creator>
  <cp:lastModifiedBy>Li-Chia Yeh</cp:lastModifiedBy>
  <cp:lastPrinted>2017-10-08T22:45:18Z</cp:lastPrinted>
  <dcterms:created xsi:type="dcterms:W3CDTF">2017-03-05T22:29:50Z</dcterms:created>
  <dcterms:modified xsi:type="dcterms:W3CDTF">2019-08-06T22:17:59Z</dcterms:modified>
</cp:coreProperties>
</file>