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2 Respiratory Disease\"/>
    </mc:Choice>
  </mc:AlternateContent>
  <xr:revisionPtr revIDLastSave="0" documentId="13_ncr:1_{2AE6C13B-55BD-49DB-9228-4B93091EAC69}"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data'!$A$1:$K$571</definedName>
    <definedName name="abc">[1]DataAnnualUpdate!$L:$R</definedName>
    <definedName name="ethnicdata">'Māori_Non-Māori historic data'!$A:$K</definedName>
    <definedName name="joinhistrefresh">#REF!</definedName>
    <definedName name="_xlnm.Print_Area" localSheetId="1">'Māori vs Non-Māori'!$A$1:$AC$52</definedName>
    <definedName name="_xlnm.Print_Area" localSheetId="2">'Māori vs Non-Māori by sex'!$A$1:$AC$54</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41" i="11" l="1"/>
  <c r="A1140" i="11"/>
  <c r="A1139" i="11"/>
  <c r="A1138" i="11"/>
  <c r="A1137" i="11"/>
  <c r="A1136" i="11"/>
  <c r="A1135" i="11"/>
  <c r="A1134" i="11"/>
  <c r="A1133" i="11"/>
  <c r="A1132" i="11"/>
  <c r="A1131" i="11"/>
  <c r="A1130" i="11"/>
  <c r="A1129" i="11"/>
  <c r="A1128" i="11"/>
  <c r="A1127" i="11"/>
  <c r="A1126" i="11"/>
  <c r="A1125" i="11"/>
  <c r="A1124" i="11"/>
  <c r="A1123" i="11"/>
  <c r="A1122" i="11"/>
  <c r="A1121" i="11"/>
  <c r="A1120" i="11"/>
  <c r="A1119" i="11"/>
  <c r="A1118" i="11"/>
  <c r="A1117" i="11"/>
  <c r="A1116" i="11"/>
  <c r="A1115" i="11"/>
  <c r="A1114" i="11"/>
  <c r="A1113" i="11"/>
  <c r="A1112" i="11"/>
  <c r="A1111" i="11"/>
  <c r="A1110" i="11"/>
  <c r="A1109" i="11"/>
  <c r="A1108" i="11"/>
  <c r="A1107" i="11"/>
  <c r="A1106" i="11"/>
  <c r="A1105" i="11"/>
  <c r="A1104" i="11"/>
  <c r="A1103" i="11"/>
  <c r="A1102" i="11"/>
  <c r="A1101" i="11"/>
  <c r="A1100" i="11"/>
  <c r="A1099" i="11"/>
  <c r="A1098" i="11"/>
  <c r="A1097" i="11"/>
  <c r="A1096" i="11"/>
  <c r="A1095" i="11"/>
  <c r="A1094" i="11"/>
  <c r="A1093" i="11"/>
  <c r="A1092" i="11"/>
  <c r="A1091" i="11"/>
  <c r="A1090" i="11"/>
  <c r="A1089" i="11"/>
  <c r="A1088" i="11"/>
  <c r="A1087" i="11"/>
  <c r="A1086" i="11"/>
  <c r="A1085" i="11"/>
  <c r="A1084" i="11"/>
  <c r="A1083" i="11"/>
  <c r="A1082" i="11"/>
  <c r="A1081" i="11"/>
  <c r="A1080" i="11"/>
  <c r="A1079" i="11"/>
  <c r="A1078" i="11"/>
  <c r="A1077" i="11"/>
  <c r="A1076" i="11"/>
  <c r="A1075" i="11"/>
  <c r="A1074" i="11"/>
  <c r="A1073" i="11"/>
  <c r="A1072" i="11"/>
  <c r="A1071" i="11"/>
  <c r="A1070" i="11"/>
  <c r="A1069" i="11"/>
  <c r="A1068" i="11"/>
  <c r="A1067" i="11"/>
  <c r="A1066" i="11"/>
  <c r="A1065" i="11"/>
  <c r="A1064" i="11"/>
  <c r="A1063" i="11"/>
  <c r="A1062" i="11"/>
  <c r="A1061" i="11"/>
  <c r="A1060" i="11"/>
  <c r="A1059" i="11"/>
  <c r="A1058" i="11"/>
  <c r="A1057" i="11"/>
  <c r="A1056" i="11"/>
  <c r="A1055" i="11"/>
  <c r="A1054" i="11"/>
  <c r="A1053" i="11"/>
  <c r="A1052" i="11"/>
  <c r="A1051" i="11"/>
  <c r="A1050" i="11"/>
  <c r="A1049" i="11"/>
  <c r="A1048" i="11"/>
  <c r="A1047" i="11"/>
  <c r="A1046" i="11"/>
  <c r="A1045" i="11"/>
  <c r="A1044" i="11"/>
  <c r="A1043" i="11"/>
  <c r="A1042" i="11"/>
  <c r="A1041" i="11"/>
  <c r="A1040" i="11"/>
  <c r="A1039" i="11"/>
  <c r="A1038" i="11"/>
  <c r="A1037" i="11"/>
  <c r="A1036" i="11"/>
  <c r="A1035" i="11"/>
  <c r="A1034" i="11"/>
  <c r="A1033" i="11"/>
  <c r="A1032" i="11"/>
  <c r="A1031" i="11"/>
  <c r="A1030" i="11"/>
  <c r="A1029" i="11"/>
  <c r="A1028" i="11"/>
  <c r="A1027" i="11"/>
  <c r="A1026" i="11"/>
  <c r="A1025" i="11"/>
  <c r="A1024" i="11"/>
  <c r="A1023" i="11"/>
  <c r="A1022" i="11"/>
  <c r="A1021" i="11"/>
  <c r="A1020" i="11"/>
  <c r="A1019" i="11"/>
  <c r="A1018" i="11"/>
  <c r="A1017" i="11"/>
  <c r="A1016" i="11"/>
  <c r="A1015" i="11"/>
  <c r="A1014" i="11"/>
  <c r="A1013" i="11"/>
  <c r="A1012" i="11"/>
  <c r="A1011" i="11"/>
  <c r="A1010" i="11"/>
  <c r="A1009" i="11"/>
  <c r="A1008" i="11"/>
  <c r="A1007" i="11"/>
  <c r="A1006" i="11"/>
  <c r="A1005" i="11"/>
  <c r="A1004" i="11"/>
  <c r="A1003" i="11"/>
  <c r="A1002" i="11"/>
  <c r="A1001" i="11"/>
  <c r="A1000" i="11"/>
  <c r="A999" i="11"/>
  <c r="A998" i="11"/>
  <c r="A997" i="11"/>
  <c r="A996" i="11"/>
  <c r="A995" i="11"/>
  <c r="A994" i="11"/>
  <c r="A993" i="11"/>
  <c r="A992" i="11"/>
  <c r="A991" i="11"/>
  <c r="A990" i="11"/>
  <c r="A989" i="11"/>
  <c r="A988" i="11"/>
  <c r="A987" i="11"/>
  <c r="A986" i="11"/>
  <c r="A985" i="11"/>
  <c r="A984" i="11"/>
  <c r="A983" i="11"/>
  <c r="A982" i="11"/>
  <c r="A981" i="11"/>
  <c r="A980" i="11"/>
  <c r="A979" i="11"/>
  <c r="A978" i="11"/>
  <c r="A977" i="11"/>
  <c r="A976" i="11"/>
  <c r="A975" i="11"/>
  <c r="A974" i="11"/>
  <c r="A973" i="11"/>
  <c r="A972" i="11"/>
  <c r="A971" i="11"/>
  <c r="A970" i="11"/>
  <c r="A969" i="11"/>
  <c r="A968" i="11"/>
  <c r="A967" i="11"/>
  <c r="A966" i="11"/>
  <c r="A965" i="11"/>
  <c r="A964" i="11"/>
  <c r="A963" i="11"/>
  <c r="A962" i="11"/>
  <c r="A961" i="11"/>
  <c r="A960" i="11"/>
  <c r="A959" i="11"/>
  <c r="A958" i="11"/>
  <c r="A957" i="11"/>
  <c r="A956" i="11"/>
  <c r="A955" i="11"/>
  <c r="A954" i="11"/>
  <c r="A953" i="11"/>
  <c r="A952" i="11"/>
  <c r="A951" i="11"/>
  <c r="A950" i="11"/>
  <c r="A949" i="11"/>
  <c r="A948" i="11"/>
  <c r="A947" i="11"/>
  <c r="A946" i="11"/>
  <c r="A945" i="11"/>
  <c r="A944" i="11"/>
  <c r="A943" i="11"/>
  <c r="A942" i="11"/>
  <c r="A941" i="11"/>
  <c r="A940" i="11"/>
  <c r="A939" i="11"/>
  <c r="A938" i="11"/>
  <c r="A937" i="11"/>
  <c r="A936" i="11"/>
  <c r="A935" i="11"/>
  <c r="A934" i="11"/>
  <c r="A933" i="11"/>
  <c r="A932" i="11"/>
  <c r="A931" i="11"/>
  <c r="A930" i="11"/>
  <c r="A929" i="11"/>
  <c r="A928" i="11"/>
  <c r="A927" i="11"/>
  <c r="A926" i="11"/>
  <c r="A925" i="11"/>
  <c r="A924" i="11"/>
  <c r="A923" i="11"/>
  <c r="A922" i="11"/>
  <c r="A921" i="11"/>
  <c r="A920" i="11"/>
  <c r="A919" i="11"/>
  <c r="A918" i="11"/>
  <c r="A917" i="11"/>
  <c r="A916" i="11"/>
  <c r="A915" i="11"/>
  <c r="A914" i="11"/>
  <c r="A913" i="11"/>
  <c r="A912" i="11"/>
  <c r="A911" i="11"/>
  <c r="A910" i="11"/>
  <c r="A909" i="11"/>
  <c r="A908" i="11"/>
  <c r="A907" i="11"/>
  <c r="A906" i="11"/>
  <c r="A905" i="11"/>
  <c r="A904" i="11"/>
  <c r="A903" i="11"/>
  <c r="A902" i="11"/>
  <c r="A901" i="11"/>
  <c r="A900" i="11"/>
  <c r="A899" i="11"/>
  <c r="A898" i="11"/>
  <c r="A897" i="11"/>
  <c r="A896" i="11"/>
  <c r="A895" i="11"/>
  <c r="A894" i="11"/>
  <c r="A893" i="11"/>
  <c r="A892" i="11"/>
  <c r="A891" i="11"/>
  <c r="A890" i="11"/>
  <c r="A889" i="11"/>
  <c r="A888" i="11"/>
  <c r="A887" i="11"/>
  <c r="A886" i="11"/>
  <c r="A885" i="11"/>
  <c r="A884" i="11"/>
  <c r="A883" i="11"/>
  <c r="A882" i="11"/>
  <c r="A881" i="11"/>
  <c r="A880" i="11"/>
  <c r="A879" i="11"/>
  <c r="A878" i="11"/>
  <c r="A877" i="11"/>
  <c r="A876" i="11"/>
  <c r="A875" i="11"/>
  <c r="A874" i="11"/>
  <c r="A873" i="11"/>
  <c r="A872" i="11"/>
  <c r="A871" i="11"/>
  <c r="A870" i="11"/>
  <c r="A869" i="11"/>
  <c r="A868" i="11"/>
  <c r="A867" i="11"/>
  <c r="A866" i="11"/>
  <c r="A865" i="11"/>
  <c r="A864" i="11"/>
  <c r="A863" i="11"/>
  <c r="A862" i="11"/>
  <c r="A861" i="11"/>
  <c r="A860" i="11"/>
  <c r="A859" i="11"/>
  <c r="A858" i="11"/>
  <c r="A857" i="11"/>
  <c r="A856" i="11"/>
  <c r="A855" i="11"/>
  <c r="A854" i="11"/>
  <c r="A853" i="11"/>
  <c r="A852" i="11"/>
  <c r="A851" i="11"/>
  <c r="A850" i="11"/>
  <c r="A849" i="11"/>
  <c r="A848" i="11"/>
  <c r="A847" i="11"/>
  <c r="A846" i="11"/>
  <c r="A845" i="11"/>
  <c r="A844" i="11"/>
  <c r="A843" i="11"/>
  <c r="A842" i="11"/>
  <c r="A841" i="11"/>
  <c r="A840" i="11"/>
  <c r="A839" i="11"/>
  <c r="A838" i="11"/>
  <c r="A837" i="11"/>
  <c r="A836" i="11"/>
  <c r="A835" i="11"/>
  <c r="A834" i="11"/>
  <c r="A833" i="11"/>
  <c r="A832" i="11"/>
  <c r="A831" i="11"/>
  <c r="A830" i="11"/>
  <c r="A829" i="11"/>
  <c r="A828" i="11"/>
  <c r="A827" i="11"/>
  <c r="A826" i="11"/>
  <c r="A825" i="11"/>
  <c r="A824" i="11"/>
  <c r="A823" i="11"/>
  <c r="A822" i="11"/>
  <c r="A821" i="11"/>
  <c r="A820" i="11"/>
  <c r="A819" i="11"/>
  <c r="A818" i="11"/>
  <c r="A817" i="11"/>
  <c r="A816" i="11"/>
  <c r="A815" i="11"/>
  <c r="A814" i="11"/>
  <c r="A813" i="11"/>
  <c r="A812" i="11"/>
  <c r="A811" i="11"/>
  <c r="A810" i="11"/>
  <c r="A809" i="11"/>
  <c r="A808" i="11"/>
  <c r="A807" i="11"/>
  <c r="A806" i="11"/>
  <c r="A805" i="11"/>
  <c r="A804" i="11"/>
  <c r="A803" i="11"/>
  <c r="A802" i="11"/>
  <c r="A801" i="11"/>
  <c r="A800" i="11"/>
  <c r="A799" i="11"/>
  <c r="A798" i="11"/>
  <c r="A797" i="11"/>
  <c r="A796" i="11"/>
  <c r="A795" i="11"/>
  <c r="A794" i="11"/>
  <c r="A793" i="11"/>
  <c r="A792" i="11"/>
  <c r="A791" i="11"/>
  <c r="A790" i="11"/>
  <c r="A789" i="11"/>
  <c r="A788" i="11"/>
  <c r="A787" i="11"/>
  <c r="A786" i="11"/>
  <c r="A785" i="11"/>
  <c r="A784" i="11"/>
  <c r="A783" i="11"/>
  <c r="A782" i="11"/>
  <c r="A781" i="11"/>
  <c r="A780" i="11"/>
  <c r="A779" i="11"/>
  <c r="A778" i="11"/>
  <c r="A777" i="11"/>
  <c r="A776" i="11"/>
  <c r="A775" i="11"/>
  <c r="A774" i="11"/>
  <c r="A773" i="11"/>
  <c r="A772" i="11"/>
  <c r="A771" i="11"/>
  <c r="A770" i="11"/>
  <c r="A769" i="11"/>
  <c r="A768" i="11"/>
  <c r="A767" i="11"/>
  <c r="A766" i="11"/>
  <c r="A765" i="11"/>
  <c r="A764" i="11"/>
  <c r="A763" i="11"/>
  <c r="A762" i="11"/>
  <c r="A761" i="11"/>
  <c r="A760" i="11"/>
  <c r="A759" i="11"/>
  <c r="A758" i="11"/>
  <c r="A757" i="11"/>
  <c r="A756" i="11"/>
  <c r="A755" i="11"/>
  <c r="A754" i="11"/>
  <c r="A753" i="11"/>
  <c r="A752" i="11"/>
  <c r="A751" i="11"/>
  <c r="A750" i="11"/>
  <c r="A749" i="11"/>
  <c r="A748" i="11"/>
  <c r="A747" i="11"/>
  <c r="A746" i="11"/>
  <c r="A745" i="11"/>
  <c r="A744" i="11"/>
  <c r="A743" i="11"/>
  <c r="A742" i="11"/>
  <c r="A741" i="11"/>
  <c r="A740" i="11"/>
  <c r="A739" i="11"/>
  <c r="A738" i="11"/>
  <c r="A737" i="11"/>
  <c r="A736" i="11"/>
  <c r="A735" i="11"/>
  <c r="A734" i="11"/>
  <c r="A733" i="11"/>
  <c r="A732" i="11"/>
  <c r="A731" i="11"/>
  <c r="A730" i="11"/>
  <c r="A729" i="11"/>
  <c r="A728" i="11"/>
  <c r="A727" i="11"/>
  <c r="A726" i="11"/>
  <c r="A725" i="11"/>
  <c r="A724" i="11"/>
  <c r="A723" i="11"/>
  <c r="A722" i="11"/>
  <c r="A721" i="11"/>
  <c r="A720" i="11"/>
  <c r="A719" i="11"/>
  <c r="A718" i="11"/>
  <c r="A717" i="11"/>
  <c r="A716" i="11"/>
  <c r="A715" i="11"/>
  <c r="A714" i="11"/>
  <c r="A713" i="11"/>
  <c r="A712" i="11"/>
  <c r="A711" i="11"/>
  <c r="A710" i="11"/>
  <c r="A709" i="11"/>
  <c r="A708" i="11"/>
  <c r="A707" i="11"/>
  <c r="A706" i="11"/>
  <c r="A705" i="11"/>
  <c r="A704" i="11"/>
  <c r="A703" i="11"/>
  <c r="A702" i="11"/>
  <c r="A701" i="11"/>
  <c r="A700" i="11"/>
  <c r="A699" i="11"/>
  <c r="A698" i="11"/>
  <c r="A697" i="11"/>
  <c r="A696" i="11"/>
  <c r="A695" i="11"/>
  <c r="A694" i="11"/>
  <c r="A693" i="11"/>
  <c r="A692" i="11"/>
  <c r="A691" i="11"/>
  <c r="A690" i="11"/>
  <c r="A689" i="11"/>
  <c r="A688" i="11"/>
  <c r="A687" i="11"/>
  <c r="A686" i="11"/>
  <c r="A685" i="11"/>
  <c r="A684" i="11"/>
  <c r="A683" i="11"/>
  <c r="A682" i="11"/>
  <c r="A681" i="11"/>
  <c r="A680" i="11"/>
  <c r="A679" i="11"/>
  <c r="A678" i="11"/>
  <c r="A677" i="11"/>
  <c r="A676" i="11"/>
  <c r="A675" i="11"/>
  <c r="A674" i="11"/>
  <c r="A673" i="11"/>
  <c r="A672" i="11"/>
  <c r="A671" i="11"/>
  <c r="A670" i="11"/>
  <c r="A669" i="11"/>
  <c r="A668" i="11"/>
  <c r="A667" i="11"/>
  <c r="A666" i="11"/>
  <c r="A665" i="11"/>
  <c r="A664" i="11"/>
  <c r="A663" i="11"/>
  <c r="A662" i="11"/>
  <c r="A661" i="11"/>
  <c r="A660" i="11"/>
  <c r="A659" i="11"/>
  <c r="A658" i="11"/>
  <c r="A657" i="11"/>
  <c r="A656" i="11"/>
  <c r="A655" i="11"/>
  <c r="A654" i="11"/>
  <c r="A653" i="11"/>
  <c r="A652" i="11"/>
  <c r="A651" i="11"/>
  <c r="A650" i="11"/>
  <c r="A649" i="11"/>
  <c r="A648" i="11"/>
  <c r="A647" i="11"/>
  <c r="A646" i="11"/>
  <c r="A645" i="11"/>
  <c r="A644" i="11"/>
  <c r="A643" i="11"/>
  <c r="A642" i="11"/>
  <c r="A641" i="11"/>
  <c r="A640" i="11"/>
  <c r="A639" i="11"/>
  <c r="A638" i="11"/>
  <c r="A637" i="11"/>
  <c r="A636" i="11"/>
  <c r="A635" i="11"/>
  <c r="A634" i="11"/>
  <c r="A633" i="11"/>
  <c r="A632" i="11"/>
  <c r="A631" i="11"/>
  <c r="A630" i="11"/>
  <c r="A629" i="11"/>
  <c r="A628" i="11"/>
  <c r="A627" i="11"/>
  <c r="A626" i="11"/>
  <c r="A625" i="11"/>
  <c r="A624" i="11"/>
  <c r="A623" i="11"/>
  <c r="A622" i="11"/>
  <c r="A621" i="11"/>
  <c r="A620" i="11"/>
  <c r="A619" i="11"/>
  <c r="A618" i="11"/>
  <c r="A617" i="11"/>
  <c r="A616" i="11"/>
  <c r="A615" i="11"/>
  <c r="A614" i="11"/>
  <c r="A613" i="11"/>
  <c r="A612" i="11"/>
  <c r="A611" i="11"/>
  <c r="A610" i="11"/>
  <c r="A609" i="11"/>
  <c r="A608" i="11"/>
  <c r="A607" i="11"/>
  <c r="A606" i="11"/>
  <c r="A605" i="11"/>
  <c r="A604" i="11"/>
  <c r="A603" i="11"/>
  <c r="A602" i="11"/>
  <c r="A601" i="11"/>
  <c r="A600" i="11"/>
  <c r="A599" i="11"/>
  <c r="A598" i="11"/>
  <c r="A597" i="11"/>
  <c r="A596" i="11"/>
  <c r="A595" i="11"/>
  <c r="A594" i="11"/>
  <c r="A593" i="11"/>
  <c r="A592" i="11"/>
  <c r="A591" i="11"/>
  <c r="A590" i="11"/>
  <c r="A589" i="11"/>
  <c r="A588" i="11"/>
  <c r="A587" i="11"/>
  <c r="A586" i="11"/>
  <c r="A585" i="11"/>
  <c r="A584" i="11"/>
  <c r="A583" i="11"/>
  <c r="A582" i="11"/>
  <c r="A581" i="11"/>
  <c r="A580" i="11"/>
  <c r="A579" i="11"/>
  <c r="A578" i="11"/>
  <c r="A577" i="11"/>
  <c r="A576" i="11"/>
  <c r="A575" i="11"/>
  <c r="A574" i="11"/>
  <c r="A573" i="11"/>
  <c r="A572" i="11"/>
  <c r="A571" i="11"/>
  <c r="A570" i="11"/>
  <c r="A569" i="11"/>
  <c r="A568" i="11"/>
  <c r="A567" i="11"/>
  <c r="A566" i="11"/>
  <c r="A565" i="11"/>
  <c r="A564" i="11"/>
  <c r="A563" i="11"/>
  <c r="A562" i="11"/>
  <c r="A561" i="11"/>
  <c r="A560" i="11"/>
  <c r="A559" i="11"/>
  <c r="A558" i="11"/>
  <c r="A557" i="11"/>
  <c r="A556" i="11"/>
  <c r="A555" i="11"/>
  <c r="A554" i="11"/>
  <c r="A553" i="11"/>
  <c r="A552" i="11"/>
  <c r="A551" i="11"/>
  <c r="A550" i="11"/>
  <c r="A549" i="11"/>
  <c r="A548" i="11"/>
  <c r="A547" i="11"/>
  <c r="A546" i="11"/>
  <c r="A545" i="11"/>
  <c r="A544" i="11"/>
  <c r="A543" i="11"/>
  <c r="A542" i="11"/>
  <c r="A541" i="11"/>
  <c r="A540" i="11"/>
  <c r="A539" i="11"/>
  <c r="A538" i="11"/>
  <c r="A537" i="11"/>
  <c r="A536" i="11"/>
  <c r="A535" i="11"/>
  <c r="A534" i="11"/>
  <c r="A533" i="11"/>
  <c r="A532" i="11"/>
  <c r="A531" i="11"/>
  <c r="A530" i="11"/>
  <c r="A529" i="11"/>
  <c r="A528" i="11"/>
  <c r="A527" i="11"/>
  <c r="A526" i="11"/>
  <c r="A525" i="11"/>
  <c r="A524" i="11"/>
  <c r="A523" i="11"/>
  <c r="A522" i="11"/>
  <c r="A521" i="11"/>
  <c r="A520" i="11"/>
  <c r="A519" i="11"/>
  <c r="A518" i="11"/>
  <c r="A517" i="11"/>
  <c r="A516" i="11"/>
  <c r="A515" i="11"/>
  <c r="A514" i="11"/>
  <c r="A513" i="11"/>
  <c r="A512" i="11"/>
  <c r="A511" i="11"/>
  <c r="A510" i="11"/>
  <c r="A509" i="11"/>
  <c r="A508" i="11"/>
  <c r="A507" i="11"/>
  <c r="A506" i="11"/>
  <c r="A505" i="11"/>
  <c r="A504" i="11"/>
  <c r="A503" i="11"/>
  <c r="A502" i="11"/>
  <c r="A501" i="11"/>
  <c r="A500" i="11"/>
  <c r="A499" i="11"/>
  <c r="A498" i="11"/>
  <c r="A497" i="11"/>
  <c r="A496" i="11"/>
  <c r="A495" i="11"/>
  <c r="A494" i="11"/>
  <c r="A493" i="11"/>
  <c r="A492" i="11"/>
  <c r="A491" i="11"/>
  <c r="A490" i="11"/>
  <c r="A489" i="11"/>
  <c r="A488" i="11"/>
  <c r="A487" i="11"/>
  <c r="A486" i="11"/>
  <c r="A485" i="11"/>
  <c r="A484" i="11"/>
  <c r="A483" i="11"/>
  <c r="A482" i="11"/>
  <c r="A481" i="11"/>
  <c r="A480" i="11"/>
  <c r="A479" i="11"/>
  <c r="A478" i="11"/>
  <c r="A477" i="11"/>
  <c r="A476" i="11"/>
  <c r="A475" i="11"/>
  <c r="A474" i="11"/>
  <c r="A473" i="11"/>
  <c r="A472" i="11"/>
  <c r="A471" i="11"/>
  <c r="A470" i="11"/>
  <c r="A469" i="11"/>
  <c r="A468" i="11"/>
  <c r="A467" i="11"/>
  <c r="A466" i="11"/>
  <c r="A465" i="11"/>
  <c r="A464" i="11"/>
  <c r="A463" i="11"/>
  <c r="A462" i="11"/>
  <c r="A461" i="11"/>
  <c r="A460" i="11"/>
  <c r="A459" i="11"/>
  <c r="A458" i="11"/>
  <c r="C33" i="13" l="1"/>
  <c r="Q33" i="13"/>
  <c r="C36" i="16"/>
  <c r="R36" i="16"/>
  <c r="A116" i="11" l="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E40" i="13" l="1"/>
  <c r="BG10" i="13"/>
  <c r="BG10" i="16" l="1"/>
  <c r="R57" i="13" l="1"/>
  <c r="T58" i="13"/>
  <c r="S57" i="13"/>
  <c r="S56" i="13"/>
  <c r="T55" i="13"/>
  <c r="R53" i="13"/>
  <c r="S52" i="13"/>
  <c r="T51" i="13"/>
  <c r="R49" i="13"/>
  <c r="S48" i="13"/>
  <c r="T47" i="13"/>
  <c r="R45" i="13"/>
  <c r="S44" i="13"/>
  <c r="T43" i="13"/>
  <c r="R41" i="13"/>
  <c r="S40" i="13"/>
  <c r="S58" i="13"/>
  <c r="R56" i="13"/>
  <c r="S55" i="13"/>
  <c r="T54" i="13"/>
  <c r="R52" i="13"/>
  <c r="S51" i="13"/>
  <c r="T50" i="13"/>
  <c r="R48" i="13"/>
  <c r="S47" i="13"/>
  <c r="T46" i="13"/>
  <c r="R44" i="13"/>
  <c r="S43" i="13"/>
  <c r="T42" i="13"/>
  <c r="R40" i="13"/>
  <c r="BV104" i="13"/>
  <c r="BV100" i="13"/>
  <c r="BV96" i="13"/>
  <c r="BV92" i="13"/>
  <c r="R58" i="13"/>
  <c r="R55" i="13"/>
  <c r="S54" i="13"/>
  <c r="T53" i="13"/>
  <c r="R51" i="13"/>
  <c r="S50" i="13"/>
  <c r="T49" i="13"/>
  <c r="R47" i="13"/>
  <c r="S46" i="13"/>
  <c r="T45" i="13"/>
  <c r="R43" i="13"/>
  <c r="S42" i="13"/>
  <c r="T41" i="13"/>
  <c r="BV101" i="13"/>
  <c r="BV97" i="13"/>
  <c r="S53" i="13"/>
  <c r="R46" i="13"/>
  <c r="T44" i="13"/>
  <c r="BV102" i="13"/>
  <c r="BV95" i="13"/>
  <c r="BV93" i="13"/>
  <c r="BV90" i="13"/>
  <c r="BV86" i="13"/>
  <c r="BV82" i="13"/>
  <c r="BV77" i="13"/>
  <c r="BV73" i="13"/>
  <c r="BV69" i="13"/>
  <c r="BV65" i="13"/>
  <c r="BV61" i="13"/>
  <c r="BV57" i="13"/>
  <c r="BV54" i="13"/>
  <c r="BV50" i="13"/>
  <c r="BV44" i="13"/>
  <c r="BV40" i="13"/>
  <c r="BV36" i="13"/>
  <c r="R50" i="13"/>
  <c r="S41" i="13"/>
  <c r="BV43" i="13"/>
  <c r="BV39" i="13"/>
  <c r="T56" i="13"/>
  <c r="S49" i="13"/>
  <c r="R42" i="13"/>
  <c r="T40" i="13"/>
  <c r="BV99" i="13"/>
  <c r="BV91" i="13"/>
  <c r="BV87" i="13"/>
  <c r="BV83" i="13"/>
  <c r="BV78" i="13"/>
  <c r="BV74" i="13"/>
  <c r="BV70" i="13"/>
  <c r="BV66" i="13"/>
  <c r="BV62" i="13"/>
  <c r="BV58" i="13"/>
  <c r="BV51" i="13"/>
  <c r="BV45" i="13"/>
  <c r="BV41" i="13"/>
  <c r="BV37" i="13"/>
  <c r="T57" i="13"/>
  <c r="T48" i="13"/>
  <c r="BV103" i="13"/>
  <c r="BV89" i="13"/>
  <c r="BV85" i="13"/>
  <c r="BV68" i="13"/>
  <c r="BV60" i="13"/>
  <c r="BV56" i="13"/>
  <c r="BV47" i="13"/>
  <c r="BV35" i="13"/>
  <c r="R54" i="13"/>
  <c r="T52" i="13"/>
  <c r="CA48" i="13" s="1"/>
  <c r="S45" i="13"/>
  <c r="BV98" i="13"/>
  <c r="BV94" i="13"/>
  <c r="BV88" i="13"/>
  <c r="BV84" i="13"/>
  <c r="BV79" i="13"/>
  <c r="BV75" i="13"/>
  <c r="BV71" i="13"/>
  <c r="BV67" i="13"/>
  <c r="BV63" i="13"/>
  <c r="BV59" i="13"/>
  <c r="BV53" i="13"/>
  <c r="BV52" i="13"/>
  <c r="BV49" i="13"/>
  <c r="BV48" i="13"/>
  <c r="BV46" i="13"/>
  <c r="BV42" i="13"/>
  <c r="BV38" i="13"/>
  <c r="BV81" i="13"/>
  <c r="BV76" i="13"/>
  <c r="BV72" i="13"/>
  <c r="BV64" i="13"/>
  <c r="BV85" i="16"/>
  <c r="BV61" i="16"/>
  <c r="BV36" i="16"/>
  <c r="BV86" i="16"/>
  <c r="BV82" i="16"/>
  <c r="BV62" i="16"/>
  <c r="BV58" i="16"/>
  <c r="BV37" i="16"/>
  <c r="BV33" i="16"/>
  <c r="BV83" i="16"/>
  <c r="BV59" i="16"/>
  <c r="BV34" i="16"/>
  <c r="BV60" i="16"/>
  <c r="BV35" i="16"/>
  <c r="BV84" i="16"/>
  <c r="I58" i="13"/>
  <c r="E58" i="13"/>
  <c r="F57" i="13"/>
  <c r="H55" i="13"/>
  <c r="I54" i="13"/>
  <c r="E54" i="13"/>
  <c r="F53" i="13"/>
  <c r="H51" i="13"/>
  <c r="I50" i="13"/>
  <c r="E50" i="13"/>
  <c r="F49" i="13"/>
  <c r="H47" i="13"/>
  <c r="I46" i="13"/>
  <c r="E46" i="13"/>
  <c r="F45" i="13"/>
  <c r="H43" i="13"/>
  <c r="I42" i="13"/>
  <c r="E42" i="13"/>
  <c r="F41" i="13"/>
  <c r="F58" i="13"/>
  <c r="I57" i="13"/>
  <c r="E57" i="13"/>
  <c r="F56" i="13"/>
  <c r="H54" i="13"/>
  <c r="I53" i="13"/>
  <c r="E53" i="13"/>
  <c r="F52" i="13"/>
  <c r="H50" i="13"/>
  <c r="I49" i="13"/>
  <c r="E49" i="13"/>
  <c r="F48" i="13"/>
  <c r="H46" i="13"/>
  <c r="I45" i="13"/>
  <c r="E45" i="13"/>
  <c r="F44" i="13"/>
  <c r="H42" i="13"/>
  <c r="I41" i="13"/>
  <c r="E41" i="13"/>
  <c r="F40" i="13"/>
  <c r="H57" i="13"/>
  <c r="I56" i="13"/>
  <c r="E56" i="13"/>
  <c r="F55" i="13"/>
  <c r="H53" i="13"/>
  <c r="I52" i="13"/>
  <c r="E52" i="13"/>
  <c r="F51" i="13"/>
  <c r="H49" i="13"/>
  <c r="I48" i="13"/>
  <c r="E48" i="13"/>
  <c r="F47" i="13"/>
  <c r="H45" i="13"/>
  <c r="I44" i="13"/>
  <c r="E44" i="13"/>
  <c r="F43" i="13"/>
  <c r="H41" i="13"/>
  <c r="I40" i="13"/>
  <c r="I55" i="13"/>
  <c r="F50" i="13"/>
  <c r="H48" i="13"/>
  <c r="E43" i="13"/>
  <c r="E55" i="13"/>
  <c r="I51" i="13"/>
  <c r="F46" i="13"/>
  <c r="H44" i="13"/>
  <c r="F54" i="13"/>
  <c r="H58" i="13"/>
  <c r="H56" i="13"/>
  <c r="E51" i="13"/>
  <c r="I47" i="13"/>
  <c r="F42" i="13"/>
  <c r="H40" i="13"/>
  <c r="H52" i="13"/>
  <c r="E47" i="13"/>
  <c r="I43" i="13"/>
  <c r="CA35" i="13"/>
  <c r="BZ45" i="13" l="1"/>
  <c r="BZ54" i="13"/>
  <c r="CA39" i="13"/>
  <c r="CA38" i="13"/>
  <c r="BZ46" i="13"/>
  <c r="BX36" i="13"/>
  <c r="BX35" i="13"/>
  <c r="CA36" i="13"/>
  <c r="BZ44" i="13"/>
  <c r="BZ35" i="13"/>
  <c r="BZ50" i="13"/>
  <c r="CA37" i="13"/>
  <c r="BZ47" i="13"/>
  <c r="CA40" i="13"/>
  <c r="BZ36" i="13"/>
  <c r="CA41" i="13"/>
  <c r="CA52" i="13"/>
  <c r="BZ48" i="13"/>
  <c r="BZ51" i="13"/>
  <c r="BZ84" i="16"/>
  <c r="CA82" i="16"/>
  <c r="CA58" i="16"/>
  <c r="CA62" i="16"/>
  <c r="CA86" i="16"/>
  <c r="BZ52" i="13"/>
  <c r="BZ59" i="16"/>
  <c r="BZ82" i="16"/>
  <c r="BZ61" i="16"/>
  <c r="BZ83" i="16"/>
  <c r="CA85" i="16"/>
  <c r="CA60" i="16"/>
  <c r="BZ86" i="16"/>
  <c r="CA61" i="16"/>
  <c r="CA84" i="16"/>
  <c r="CA59" i="16"/>
  <c r="BZ62" i="16"/>
  <c r="BZ85" i="16"/>
  <c r="BZ60" i="16"/>
  <c r="CA49" i="13"/>
  <c r="BZ49" i="13"/>
  <c r="CA54" i="13"/>
  <c r="CA83" i="16"/>
  <c r="BZ58" i="16"/>
  <c r="CA50" i="13"/>
  <c r="CA51" i="13"/>
  <c r="CA53" i="13"/>
  <c r="BZ53" i="13"/>
  <c r="BZ42" i="13"/>
  <c r="BZ40" i="13"/>
  <c r="CA46" i="13"/>
  <c r="BZ43" i="13"/>
  <c r="BZ41" i="13"/>
  <c r="CA47" i="13"/>
  <c r="CA42" i="13"/>
  <c r="CA45" i="13"/>
  <c r="BZ37" i="13"/>
  <c r="CA43" i="13"/>
  <c r="BZ39" i="13"/>
  <c r="BZ38" i="13"/>
  <c r="CA44" i="13"/>
  <c r="BG29" i="16" l="1"/>
  <c r="BI83" i="16" l="1"/>
  <c r="BI85" i="16"/>
  <c r="BI87" i="16"/>
  <c r="BI89" i="16"/>
  <c r="BI91" i="16"/>
  <c r="BI93" i="16"/>
  <c r="BI95" i="16"/>
  <c r="BI97" i="16"/>
  <c r="BI99" i="16"/>
  <c r="BI101" i="16"/>
  <c r="BI103" i="16"/>
  <c r="BI105" i="16"/>
  <c r="BI59" i="16"/>
  <c r="BI61" i="16"/>
  <c r="BI63" i="16"/>
  <c r="BI65" i="16"/>
  <c r="BI67" i="16"/>
  <c r="BI69" i="16"/>
  <c r="BI71" i="16"/>
  <c r="BI73" i="16"/>
  <c r="BI75" i="16"/>
  <c r="BI77" i="16"/>
  <c r="BI79" i="16"/>
  <c r="BI81" i="16"/>
  <c r="BI34" i="16"/>
  <c r="BI36" i="16"/>
  <c r="BI38" i="16"/>
  <c r="BI40" i="16"/>
  <c r="BI42" i="16"/>
  <c r="BI44" i="16"/>
  <c r="BI46" i="16"/>
  <c r="BI48" i="16"/>
  <c r="BI50" i="16"/>
  <c r="BI52" i="16"/>
  <c r="BI54" i="16"/>
  <c r="BI56" i="16"/>
  <c r="BV90" i="16"/>
  <c r="BV94" i="16"/>
  <c r="BV98" i="16"/>
  <c r="BV102" i="16"/>
  <c r="BV87" i="16"/>
  <c r="BV67" i="16"/>
  <c r="BV71" i="16"/>
  <c r="BV75" i="16"/>
  <c r="BV79" i="16"/>
  <c r="BV39" i="16"/>
  <c r="BV43" i="16"/>
  <c r="BV47" i="16"/>
  <c r="BV51" i="16"/>
  <c r="BV55" i="16"/>
  <c r="W43" i="16"/>
  <c r="X44" i="16"/>
  <c r="V46" i="16"/>
  <c r="W47" i="16"/>
  <c r="X48" i="16"/>
  <c r="V50" i="16"/>
  <c r="W51" i="16"/>
  <c r="X52" i="16"/>
  <c r="V54" i="16"/>
  <c r="W55" i="16"/>
  <c r="X56" i="16"/>
  <c r="V58" i="16"/>
  <c r="W59" i="16"/>
  <c r="X60" i="16"/>
  <c r="S42" i="16"/>
  <c r="U44" i="16"/>
  <c r="U46" i="16"/>
  <c r="U48" i="16"/>
  <c r="U50" i="16"/>
  <c r="U52" i="16"/>
  <c r="U54" i="16"/>
  <c r="U56" i="16"/>
  <c r="U58" i="16"/>
  <c r="U60" i="16"/>
  <c r="S44" i="16"/>
  <c r="S48" i="16"/>
  <c r="S52" i="16"/>
  <c r="S56" i="16"/>
  <c r="S60" i="16"/>
  <c r="N44" i="16"/>
  <c r="N46" i="16"/>
  <c r="N48" i="16"/>
  <c r="N50" i="16"/>
  <c r="N52" i="16"/>
  <c r="BJ83" i="16"/>
  <c r="BJ85" i="16"/>
  <c r="BJ87" i="16"/>
  <c r="BJ89" i="16"/>
  <c r="BJ91" i="16"/>
  <c r="BJ93" i="16"/>
  <c r="BJ95" i="16"/>
  <c r="BJ97" i="16"/>
  <c r="BJ99" i="16"/>
  <c r="BJ101" i="16"/>
  <c r="BJ103" i="16"/>
  <c r="BJ105" i="16"/>
  <c r="BJ59" i="16"/>
  <c r="BJ61" i="16"/>
  <c r="BJ63" i="16"/>
  <c r="BJ65" i="16"/>
  <c r="BJ67" i="16"/>
  <c r="BJ69" i="16"/>
  <c r="BJ71" i="16"/>
  <c r="BJ73" i="16"/>
  <c r="BJ75" i="16"/>
  <c r="BJ77" i="16"/>
  <c r="BJ79" i="16"/>
  <c r="BJ81" i="16"/>
  <c r="BJ34" i="16"/>
  <c r="BJ36" i="16"/>
  <c r="BJ38" i="16"/>
  <c r="BJ40" i="16"/>
  <c r="BJ42" i="16"/>
  <c r="BJ44" i="16"/>
  <c r="BJ46" i="16"/>
  <c r="BJ48" i="16"/>
  <c r="BJ50" i="16"/>
  <c r="BJ52" i="16"/>
  <c r="BJ54" i="16"/>
  <c r="BJ56" i="16"/>
  <c r="BV91" i="16"/>
  <c r="BV95" i="16"/>
  <c r="BV99" i="16"/>
  <c r="BV103" i="16"/>
  <c r="BV64" i="16"/>
  <c r="BV68" i="16"/>
  <c r="BV72" i="16"/>
  <c r="BV76" i="16"/>
  <c r="BV80" i="16"/>
  <c r="BV40" i="16"/>
  <c r="BV44" i="16"/>
  <c r="BV48" i="16"/>
  <c r="BV52" i="16"/>
  <c r="BV56" i="16"/>
  <c r="X43" i="16"/>
  <c r="V45" i="16"/>
  <c r="W46" i="16"/>
  <c r="X47" i="16"/>
  <c r="V49" i="16"/>
  <c r="W50" i="16"/>
  <c r="X51" i="16"/>
  <c r="V53" i="16"/>
  <c r="W54" i="16"/>
  <c r="X55" i="16"/>
  <c r="V57" i="16"/>
  <c r="W58" i="16"/>
  <c r="X59" i="16"/>
  <c r="X42" i="16"/>
  <c r="T43" i="16"/>
  <c r="T45" i="16"/>
  <c r="T47" i="16"/>
  <c r="T49" i="16"/>
  <c r="T51" i="16"/>
  <c r="T53" i="16"/>
  <c r="T55" i="16"/>
  <c r="T57" i="16"/>
  <c r="T59" i="16"/>
  <c r="U42" i="16"/>
  <c r="S45" i="16"/>
  <c r="S49" i="16"/>
  <c r="BZ70" i="16" s="1"/>
  <c r="S53" i="16"/>
  <c r="S57" i="16"/>
  <c r="M42" i="16"/>
  <c r="O44" i="16"/>
  <c r="O46" i="16"/>
  <c r="O48" i="16"/>
  <c r="O50" i="16"/>
  <c r="BI84" i="16"/>
  <c r="BI86" i="16"/>
  <c r="BI88" i="16"/>
  <c r="BI90" i="16"/>
  <c r="BI92" i="16"/>
  <c r="BI94" i="16"/>
  <c r="BI96" i="16"/>
  <c r="BI98" i="16"/>
  <c r="BI100" i="16"/>
  <c r="BI102" i="16"/>
  <c r="BI104" i="16"/>
  <c r="BJ82" i="16"/>
  <c r="BI60" i="16"/>
  <c r="BI62" i="16"/>
  <c r="BI64" i="16"/>
  <c r="BI66" i="16"/>
  <c r="BI68" i="16"/>
  <c r="BI70" i="16"/>
  <c r="BI72" i="16"/>
  <c r="BI74" i="16"/>
  <c r="BI76" i="16"/>
  <c r="BI78" i="16"/>
  <c r="BI80" i="16"/>
  <c r="BJ58" i="16"/>
  <c r="BI35" i="16"/>
  <c r="BI37" i="16"/>
  <c r="BI39" i="16"/>
  <c r="BI41" i="16"/>
  <c r="BI43" i="16"/>
  <c r="BI45" i="16"/>
  <c r="BI47" i="16"/>
  <c r="BI49" i="16"/>
  <c r="BI51" i="16"/>
  <c r="BI53" i="16"/>
  <c r="BI55" i="16"/>
  <c r="BJ33" i="16"/>
  <c r="BV88" i="16"/>
  <c r="BV92" i="16"/>
  <c r="BV96" i="16"/>
  <c r="BV100" i="16"/>
  <c r="BV104" i="16"/>
  <c r="BV65" i="16"/>
  <c r="BV69" i="16"/>
  <c r="BV73" i="16"/>
  <c r="BV77" i="16"/>
  <c r="BV81" i="16"/>
  <c r="BV41" i="16"/>
  <c r="BV45" i="16"/>
  <c r="BV49" i="16"/>
  <c r="BV53" i="16"/>
  <c r="BV38" i="16"/>
  <c r="V44" i="16"/>
  <c r="W45" i="16"/>
  <c r="X46" i="16"/>
  <c r="CA91" i="16" s="1"/>
  <c r="V48" i="16"/>
  <c r="W49" i="16"/>
  <c r="X50" i="16"/>
  <c r="V52" i="16"/>
  <c r="W53" i="16"/>
  <c r="X54" i="16"/>
  <c r="CA99" i="16" s="1"/>
  <c r="V56" i="16"/>
  <c r="W57" i="16"/>
  <c r="X58" i="16"/>
  <c r="CA103" i="16" s="1"/>
  <c r="V60" i="16"/>
  <c r="W42" i="16"/>
  <c r="U43" i="16"/>
  <c r="U45" i="16"/>
  <c r="U47" i="16"/>
  <c r="U49" i="16"/>
  <c r="CA70" i="16" s="1"/>
  <c r="U51" i="16"/>
  <c r="U53" i="16"/>
  <c r="U55" i="16"/>
  <c r="U57" i="16"/>
  <c r="U59" i="16"/>
  <c r="T42" i="16"/>
  <c r="S46" i="16"/>
  <c r="S50" i="16"/>
  <c r="S54" i="16"/>
  <c r="S58" i="16"/>
  <c r="N43" i="16"/>
  <c r="N45" i="16"/>
  <c r="N47" i="16"/>
  <c r="N49" i="16"/>
  <c r="BJ84" i="16"/>
  <c r="BJ92" i="16"/>
  <c r="BJ100" i="16"/>
  <c r="BJ60" i="16"/>
  <c r="BJ68" i="16"/>
  <c r="BJ76" i="16"/>
  <c r="BJ35" i="16"/>
  <c r="BJ43" i="16"/>
  <c r="BJ51" i="16"/>
  <c r="BV89" i="16"/>
  <c r="BV105" i="16"/>
  <c r="BV78" i="16"/>
  <c r="BV50" i="16"/>
  <c r="X45" i="16"/>
  <c r="CA90" i="16" s="1"/>
  <c r="V51" i="16"/>
  <c r="BZ96" i="16" s="1"/>
  <c r="W56" i="16"/>
  <c r="V42" i="16"/>
  <c r="T50" i="16"/>
  <c r="T58" i="16"/>
  <c r="S51" i="16"/>
  <c r="O45" i="16"/>
  <c r="O51" i="16"/>
  <c r="N54" i="16"/>
  <c r="N56" i="16"/>
  <c r="N58" i="16"/>
  <c r="N60" i="16"/>
  <c r="M43" i="16"/>
  <c r="M47" i="16"/>
  <c r="M51" i="16"/>
  <c r="M55" i="16"/>
  <c r="M59" i="16"/>
  <c r="K44" i="16"/>
  <c r="K46" i="16"/>
  <c r="K48" i="16"/>
  <c r="K50" i="16"/>
  <c r="K52" i="16"/>
  <c r="K54" i="16"/>
  <c r="K56" i="16"/>
  <c r="K58" i="16"/>
  <c r="K60" i="16"/>
  <c r="J42" i="16"/>
  <c r="J46" i="16"/>
  <c r="J50" i="16"/>
  <c r="BP71" i="16" s="1"/>
  <c r="J54" i="16"/>
  <c r="J58" i="16"/>
  <c r="I44" i="16"/>
  <c r="I48" i="16"/>
  <c r="I52" i="16"/>
  <c r="I56" i="16"/>
  <c r="I60" i="16"/>
  <c r="H45" i="16"/>
  <c r="H49" i="16"/>
  <c r="H53" i="16"/>
  <c r="H57" i="16"/>
  <c r="H42" i="16"/>
  <c r="G45" i="16"/>
  <c r="G49" i="16"/>
  <c r="G53" i="16"/>
  <c r="G57" i="16"/>
  <c r="F43" i="16"/>
  <c r="F47" i="16"/>
  <c r="F51" i="16"/>
  <c r="F55" i="16"/>
  <c r="F59" i="16"/>
  <c r="E44" i="16"/>
  <c r="E48" i="16"/>
  <c r="E52" i="16"/>
  <c r="E56" i="16"/>
  <c r="E60" i="16"/>
  <c r="D44" i="16"/>
  <c r="D48" i="16"/>
  <c r="D52" i="16"/>
  <c r="D56" i="16"/>
  <c r="D60" i="16"/>
  <c r="BJ90" i="16"/>
  <c r="BJ98" i="16"/>
  <c r="BI82" i="16"/>
  <c r="BJ66" i="16"/>
  <c r="BJ74" i="16"/>
  <c r="BI58" i="16"/>
  <c r="BJ41" i="16"/>
  <c r="BJ49" i="16"/>
  <c r="BI33" i="16"/>
  <c r="BV101" i="16"/>
  <c r="BV74" i="16"/>
  <c r="BV46" i="16"/>
  <c r="W44" i="16"/>
  <c r="X49" i="16"/>
  <c r="V55" i="16"/>
  <c r="W60" i="16"/>
  <c r="T48" i="16"/>
  <c r="T56" i="16"/>
  <c r="S47" i="16"/>
  <c r="BZ68" i="16" s="1"/>
  <c r="O43" i="16"/>
  <c r="N51" i="16"/>
  <c r="O53" i="16"/>
  <c r="O55" i="16"/>
  <c r="O57" i="16"/>
  <c r="O59" i="16"/>
  <c r="N42" i="16"/>
  <c r="M46" i="16"/>
  <c r="M50" i="16"/>
  <c r="M54" i="16"/>
  <c r="BP99" i="16" s="1"/>
  <c r="M58" i="16"/>
  <c r="L43" i="16"/>
  <c r="L45" i="16"/>
  <c r="L47" i="16"/>
  <c r="L49" i="16"/>
  <c r="L51" i="16"/>
  <c r="L53" i="16"/>
  <c r="L55" i="16"/>
  <c r="L57" i="16"/>
  <c r="L59" i="16"/>
  <c r="K42" i="16"/>
  <c r="J45" i="16"/>
  <c r="J49" i="16"/>
  <c r="J53" i="16"/>
  <c r="J57" i="16"/>
  <c r="I43" i="16"/>
  <c r="I47" i="16"/>
  <c r="I51" i="16"/>
  <c r="I55" i="16"/>
  <c r="I59" i="16"/>
  <c r="H44" i="16"/>
  <c r="H48" i="16"/>
  <c r="H52" i="16"/>
  <c r="H56" i="16"/>
  <c r="H60" i="16"/>
  <c r="G44" i="16"/>
  <c r="G48" i="16"/>
  <c r="G52" i="16"/>
  <c r="G56" i="16"/>
  <c r="G60" i="16"/>
  <c r="F46" i="16"/>
  <c r="F50" i="16"/>
  <c r="F54" i="16"/>
  <c r="F58" i="16"/>
  <c r="E43" i="16"/>
  <c r="E47" i="16"/>
  <c r="E51" i="16"/>
  <c r="E55" i="16"/>
  <c r="E59" i="16"/>
  <c r="D43" i="16"/>
  <c r="D47" i="16"/>
  <c r="D51" i="16"/>
  <c r="D55" i="16"/>
  <c r="D59" i="16"/>
  <c r="BJ86" i="16"/>
  <c r="BJ94" i="16"/>
  <c r="BJ102" i="16"/>
  <c r="BJ62" i="16"/>
  <c r="BJ70" i="16"/>
  <c r="BJ78" i="16"/>
  <c r="BJ37" i="16"/>
  <c r="BJ45" i="16"/>
  <c r="BJ53" i="16"/>
  <c r="BV93" i="16"/>
  <c r="BV66" i="16"/>
  <c r="BV63" i="16"/>
  <c r="BV54" i="16"/>
  <c r="V47" i="16"/>
  <c r="W52" i="16"/>
  <c r="X57" i="16"/>
  <c r="CA102" i="16" s="1"/>
  <c r="T44" i="16"/>
  <c r="T52" i="16"/>
  <c r="T60" i="16"/>
  <c r="S55" i="16"/>
  <c r="O47" i="16"/>
  <c r="BQ92" i="16" s="1"/>
  <c r="O52" i="16"/>
  <c r="O54" i="16"/>
  <c r="O56" i="16"/>
  <c r="O58" i="16"/>
  <c r="BQ103" i="16" s="1"/>
  <c r="O60" i="16"/>
  <c r="M44" i="16"/>
  <c r="BQ89" i="16" s="1"/>
  <c r="M48" i="16"/>
  <c r="M52" i="16"/>
  <c r="M56" i="16"/>
  <c r="M60" i="16"/>
  <c r="BP105" i="16" s="1"/>
  <c r="L44" i="16"/>
  <c r="L46" i="16"/>
  <c r="L48" i="16"/>
  <c r="L50" i="16"/>
  <c r="L52" i="16"/>
  <c r="L54" i="16"/>
  <c r="L56" i="16"/>
  <c r="L58" i="16"/>
  <c r="L60" i="16"/>
  <c r="J43" i="16"/>
  <c r="J47" i="16"/>
  <c r="J51" i="16"/>
  <c r="J55" i="16"/>
  <c r="J59" i="16"/>
  <c r="I45" i="16"/>
  <c r="I49" i="16"/>
  <c r="I53" i="16"/>
  <c r="I57" i="16"/>
  <c r="I42" i="16"/>
  <c r="H46" i="16"/>
  <c r="H50" i="16"/>
  <c r="H54" i="16"/>
  <c r="H58" i="16"/>
  <c r="G42" i="16"/>
  <c r="G46" i="16"/>
  <c r="G50" i="16"/>
  <c r="G54" i="16"/>
  <c r="G58" i="16"/>
  <c r="F44" i="16"/>
  <c r="F48" i="16"/>
  <c r="F52" i="16"/>
  <c r="F56" i="16"/>
  <c r="F60" i="16"/>
  <c r="E45" i="16"/>
  <c r="E49" i="16"/>
  <c r="E53" i="16"/>
  <c r="E57" i="16"/>
  <c r="E42" i="16"/>
  <c r="D45" i="16"/>
  <c r="D49" i="16"/>
  <c r="D53" i="16"/>
  <c r="D57" i="16"/>
  <c r="BJ88" i="16"/>
  <c r="BJ96" i="16"/>
  <c r="BJ104" i="16"/>
  <c r="BJ64" i="16"/>
  <c r="BJ72" i="16"/>
  <c r="BJ80" i="16"/>
  <c r="BJ39" i="16"/>
  <c r="BJ47" i="16"/>
  <c r="BJ55" i="16"/>
  <c r="BV97" i="16"/>
  <c r="BV70" i="16"/>
  <c r="BV42" i="16"/>
  <c r="V43" i="16"/>
  <c r="BZ88" i="16" s="1"/>
  <c r="W48" i="16"/>
  <c r="X53" i="16"/>
  <c r="V59" i="16"/>
  <c r="T46" i="16"/>
  <c r="T54" i="16"/>
  <c r="S43" i="16"/>
  <c r="BZ64" i="16" s="1"/>
  <c r="S59" i="16"/>
  <c r="O49" i="16"/>
  <c r="N53" i="16"/>
  <c r="N55" i="16"/>
  <c r="N57" i="16"/>
  <c r="N59" i="16"/>
  <c r="O42" i="16"/>
  <c r="M45" i="16"/>
  <c r="M49" i="16"/>
  <c r="BP94" i="16" s="1"/>
  <c r="M53" i="16"/>
  <c r="M57" i="16"/>
  <c r="BQ102" i="16" s="1"/>
  <c r="K43" i="16"/>
  <c r="K45" i="16"/>
  <c r="K47" i="16"/>
  <c r="BP68" i="16" s="1"/>
  <c r="K49" i="16"/>
  <c r="K51" i="16"/>
  <c r="K53" i="16"/>
  <c r="K55" i="16"/>
  <c r="K57" i="16"/>
  <c r="BP78" i="16" s="1"/>
  <c r="K59" i="16"/>
  <c r="L42" i="16"/>
  <c r="J44" i="16"/>
  <c r="J48" i="16"/>
  <c r="J52" i="16"/>
  <c r="J56" i="16"/>
  <c r="J60" i="16"/>
  <c r="I46" i="16"/>
  <c r="I50" i="16"/>
  <c r="I54" i="16"/>
  <c r="I58" i="16"/>
  <c r="H43" i="16"/>
  <c r="H47" i="16"/>
  <c r="H51" i="16"/>
  <c r="H55" i="16"/>
  <c r="H59" i="16"/>
  <c r="G43" i="16"/>
  <c r="G47" i="16"/>
  <c r="BN92" i="16" s="1"/>
  <c r="G51" i="16"/>
  <c r="G55" i="16"/>
  <c r="G59" i="16"/>
  <c r="BN104" i="16" s="1"/>
  <c r="F45" i="16"/>
  <c r="F49" i="16"/>
  <c r="F53" i="16"/>
  <c r="F57" i="16"/>
  <c r="F42" i="16"/>
  <c r="E46" i="16"/>
  <c r="E50" i="16"/>
  <c r="E54" i="16"/>
  <c r="E58" i="16"/>
  <c r="D42" i="16"/>
  <c r="D46" i="16"/>
  <c r="D50" i="16"/>
  <c r="BN71" i="16" s="1"/>
  <c r="D54" i="16"/>
  <c r="BN75" i="16" s="1"/>
  <c r="D58" i="16"/>
  <c r="BN79" i="16" s="1"/>
  <c r="BP60" i="16"/>
  <c r="BQ60" i="16"/>
  <c r="BM60" i="16"/>
  <c r="BN60" i="16"/>
  <c r="BM61" i="16"/>
  <c r="BN61" i="16"/>
  <c r="BP83" i="16"/>
  <c r="BQ83" i="16"/>
  <c r="BP84" i="16"/>
  <c r="BQ84" i="16"/>
  <c r="BM82" i="16"/>
  <c r="BN82" i="16"/>
  <c r="BM58" i="16"/>
  <c r="BN58" i="16"/>
  <c r="BM62" i="16"/>
  <c r="BN62" i="16"/>
  <c r="BM59" i="16"/>
  <c r="BN59" i="16"/>
  <c r="BM85" i="16"/>
  <c r="BN85" i="16"/>
  <c r="BP62" i="16"/>
  <c r="BQ62" i="16"/>
  <c r="BP82" i="16"/>
  <c r="BQ82" i="16"/>
  <c r="BM83" i="16"/>
  <c r="BN83" i="16"/>
  <c r="BP59" i="16"/>
  <c r="BQ59" i="16"/>
  <c r="BP58" i="16"/>
  <c r="BQ58" i="16"/>
  <c r="BM84" i="16"/>
  <c r="BN84" i="16"/>
  <c r="BP86" i="16"/>
  <c r="BQ86" i="16"/>
  <c r="BP85" i="16"/>
  <c r="BQ85" i="16"/>
  <c r="BM86" i="16"/>
  <c r="BN86" i="16"/>
  <c r="BP61" i="16"/>
  <c r="BQ61" i="16"/>
  <c r="BZ76" i="16" l="1"/>
  <c r="BZ92" i="16"/>
  <c r="CA98" i="16"/>
  <c r="BP93" i="16"/>
  <c r="BQ91" i="16"/>
  <c r="BP91" i="16"/>
  <c r="BP87" i="16"/>
  <c r="BQ87" i="16"/>
  <c r="BZ80" i="16"/>
  <c r="BZ104" i="16"/>
  <c r="BP95" i="16"/>
  <c r="CA94" i="16"/>
  <c r="BQ104" i="16"/>
  <c r="CA78" i="16"/>
  <c r="BM94" i="16"/>
  <c r="CA66" i="16"/>
  <c r="BN77" i="16"/>
  <c r="BN94" i="16"/>
  <c r="BQ79" i="16"/>
  <c r="BQ69" i="16"/>
  <c r="BP66" i="16"/>
  <c r="BQ72" i="16"/>
  <c r="BP63" i="16"/>
  <c r="BM67" i="16"/>
  <c r="BM100" i="16"/>
  <c r="BM76" i="16"/>
  <c r="BM93" i="16"/>
  <c r="BM81" i="16"/>
  <c r="BM65" i="16"/>
  <c r="BM98" i="16"/>
  <c r="BP67" i="16"/>
  <c r="BP98" i="16"/>
  <c r="BN105" i="16"/>
  <c r="BN89" i="16"/>
  <c r="BQ100" i="16"/>
  <c r="BQ96" i="16"/>
  <c r="CA77" i="16"/>
  <c r="BN96" i="16"/>
  <c r="CA95" i="16"/>
  <c r="BN66" i="16"/>
  <c r="BQ63" i="16"/>
  <c r="BP74" i="16"/>
  <c r="BQ64" i="16"/>
  <c r="BN68" i="16"/>
  <c r="BP103" i="16"/>
  <c r="BN73" i="16"/>
  <c r="BP101" i="16"/>
  <c r="BP96" i="16"/>
  <c r="BP88" i="16"/>
  <c r="BP81" i="16"/>
  <c r="BP65" i="16"/>
  <c r="BP73" i="16"/>
  <c r="BM96" i="16"/>
  <c r="BP77" i="16"/>
  <c r="BM99" i="16"/>
  <c r="BQ97" i="16"/>
  <c r="BM72" i="16"/>
  <c r="BM101" i="16"/>
  <c r="BM105" i="16"/>
  <c r="BM89" i="16"/>
  <c r="BQ98" i="16"/>
  <c r="BM77" i="16"/>
  <c r="BP75" i="16"/>
  <c r="BP90" i="16"/>
  <c r="BP100" i="16"/>
  <c r="BN90" i="16"/>
  <c r="CA63" i="16"/>
  <c r="BP70" i="16"/>
  <c r="BQ70" i="16"/>
  <c r="BP97" i="16"/>
  <c r="BQ78" i="16"/>
  <c r="BQ75" i="16"/>
  <c r="BN101" i="16"/>
  <c r="BQ77" i="16"/>
  <c r="BN78" i="16"/>
  <c r="BN95" i="16"/>
  <c r="BP80" i="16"/>
  <c r="BP64" i="16"/>
  <c r="BN80" i="16"/>
  <c r="BN64" i="16"/>
  <c r="BN97" i="16"/>
  <c r="BQ68" i="16"/>
  <c r="BZ72" i="16"/>
  <c r="CA74" i="16"/>
  <c r="BQ67" i="16"/>
  <c r="BM68" i="16"/>
  <c r="BM73" i="16"/>
  <c r="BM90" i="16"/>
  <c r="BM66" i="16"/>
  <c r="BP76" i="16"/>
  <c r="BQ81" i="16"/>
  <c r="BQ65" i="16"/>
  <c r="BQ101" i="16"/>
  <c r="BP79" i="16"/>
  <c r="BP89" i="16"/>
  <c r="BM63" i="16"/>
  <c r="BQ94" i="16"/>
  <c r="BP72" i="16"/>
  <c r="BN98" i="16"/>
  <c r="BM64" i="16"/>
  <c r="BM97" i="16"/>
  <c r="BQ76" i="16"/>
  <c r="BM69" i="16"/>
  <c r="BN102" i="16"/>
  <c r="BP104" i="16"/>
  <c r="BP92" i="16"/>
  <c r="BM70" i="16"/>
  <c r="BM103" i="16"/>
  <c r="BQ74" i="16"/>
  <c r="BN72" i="16"/>
  <c r="BN69" i="16"/>
  <c r="BN88" i="16"/>
  <c r="BM79" i="16"/>
  <c r="BN63" i="16"/>
  <c r="BN99" i="16"/>
  <c r="BM78" i="16"/>
  <c r="BM95" i="16"/>
  <c r="BQ80" i="16"/>
  <c r="BQ90" i="16"/>
  <c r="BN74" i="16"/>
  <c r="BM104" i="16"/>
  <c r="BK33" i="16"/>
  <c r="BM74" i="16"/>
  <c r="BM87" i="16"/>
  <c r="BQ71" i="16"/>
  <c r="BK34" i="16"/>
  <c r="BN76" i="16"/>
  <c r="BM80" i="16"/>
  <c r="BQ66" i="16"/>
  <c r="BQ88" i="16"/>
  <c r="BN81" i="16"/>
  <c r="BM102" i="16"/>
  <c r="BZ101" i="16"/>
  <c r="BQ93" i="16"/>
  <c r="BM71" i="16"/>
  <c r="BM88" i="16"/>
  <c r="BN91" i="16"/>
  <c r="BM91" i="16"/>
  <c r="BQ99" i="16"/>
  <c r="BQ73" i="16"/>
  <c r="BM92" i="16"/>
  <c r="BZ74" i="16"/>
  <c r="BN93" i="16"/>
  <c r="BQ105" i="16"/>
  <c r="BM75" i="16"/>
  <c r="BZ100" i="16"/>
  <c r="BZ66" i="16"/>
  <c r="BQ95" i="16"/>
  <c r="BN65" i="16"/>
  <c r="BP102" i="16"/>
  <c r="BP69" i="16"/>
  <c r="BZ71" i="16"/>
  <c r="CA87" i="16"/>
  <c r="CA100" i="16"/>
  <c r="BZ90" i="16"/>
  <c r="BZ69" i="16"/>
  <c r="CA69" i="16"/>
  <c r="CA105" i="16"/>
  <c r="BZ95" i="16"/>
  <c r="CA89" i="16"/>
  <c r="BN100" i="16"/>
  <c r="BN87" i="16"/>
  <c r="BN70" i="16"/>
  <c r="BN103" i="16"/>
  <c r="BN67" i="16"/>
  <c r="BZ87" i="16"/>
  <c r="BZ67" i="16"/>
  <c r="CA76" i="16"/>
  <c r="CA68" i="16"/>
  <c r="BZ105" i="16"/>
  <c r="BZ89" i="16"/>
  <c r="CA104" i="16"/>
  <c r="BZ94" i="16"/>
  <c r="CA88" i="16"/>
  <c r="BZ81" i="16"/>
  <c r="BZ65" i="16"/>
  <c r="CA75" i="16"/>
  <c r="CA67" i="16"/>
  <c r="BZ99" i="16"/>
  <c r="CA93" i="16"/>
  <c r="BZ79" i="16"/>
  <c r="BZ93" i="16"/>
  <c r="BX34" i="16"/>
  <c r="BX33" i="16"/>
  <c r="BZ78" i="16"/>
  <c r="BZ98" i="16"/>
  <c r="CA92" i="16"/>
  <c r="BZ77" i="16"/>
  <c r="CA81" i="16"/>
  <c r="CA73" i="16"/>
  <c r="CA65" i="16"/>
  <c r="BZ103" i="16"/>
  <c r="CA97" i="16"/>
  <c r="BZ75" i="16"/>
  <c r="CA80" i="16"/>
  <c r="CA72" i="16"/>
  <c r="CA64" i="16"/>
  <c r="BZ97" i="16"/>
  <c r="BZ102" i="16"/>
  <c r="CA96" i="16"/>
  <c r="BZ73" i="16"/>
  <c r="CA79" i="16"/>
  <c r="CA71" i="16"/>
  <c r="BZ63" i="16"/>
  <c r="CA101" i="16"/>
  <c r="BZ91" i="16"/>
  <c r="BG29" i="13"/>
  <c r="BI83" i="13" l="1"/>
  <c r="BI85" i="13"/>
  <c r="BI87" i="13"/>
  <c r="BI89" i="13"/>
  <c r="BI91" i="13"/>
  <c r="BI93" i="13"/>
  <c r="BI95" i="13"/>
  <c r="BI97" i="13"/>
  <c r="BI99" i="13"/>
  <c r="BI101" i="13"/>
  <c r="BI103" i="13"/>
  <c r="BJ81" i="13"/>
  <c r="BI58" i="13"/>
  <c r="BI60" i="13"/>
  <c r="BI62" i="13"/>
  <c r="BI64" i="13"/>
  <c r="BI66" i="13"/>
  <c r="BI68" i="13"/>
  <c r="BI70" i="13"/>
  <c r="BI72" i="13"/>
  <c r="BI74" i="13"/>
  <c r="BI76" i="13"/>
  <c r="BI78" i="13"/>
  <c r="BJ56" i="13"/>
  <c r="BI37" i="13"/>
  <c r="BI39" i="13"/>
  <c r="BI41" i="13"/>
  <c r="BI43" i="13"/>
  <c r="BI45" i="13"/>
  <c r="BI47" i="13"/>
  <c r="BI49" i="13"/>
  <c r="BI51" i="13"/>
  <c r="BI53" i="13"/>
  <c r="BJ35" i="13"/>
  <c r="BI84" i="13"/>
  <c r="BI86" i="13"/>
  <c r="BI92" i="13"/>
  <c r="BI96" i="13"/>
  <c r="BI100" i="13"/>
  <c r="BI104" i="13"/>
  <c r="BI59" i="13"/>
  <c r="BI61" i="13"/>
  <c r="BI65" i="13"/>
  <c r="BI69" i="13"/>
  <c r="BI73" i="13"/>
  <c r="BI77" i="13"/>
  <c r="BI36" i="13"/>
  <c r="BI40" i="13"/>
  <c r="BI44" i="13"/>
  <c r="BI48" i="13"/>
  <c r="BI52" i="13"/>
  <c r="BJ82" i="13"/>
  <c r="BJ84" i="13"/>
  <c r="BJ86" i="13"/>
  <c r="BJ88" i="13"/>
  <c r="BJ90" i="13"/>
  <c r="BJ92" i="13"/>
  <c r="BJ94" i="13"/>
  <c r="BJ96" i="13"/>
  <c r="BJ98" i="13"/>
  <c r="BJ100" i="13"/>
  <c r="BJ102" i="13"/>
  <c r="BJ104" i="13"/>
  <c r="BJ57" i="13"/>
  <c r="BJ59" i="13"/>
  <c r="BJ61" i="13"/>
  <c r="BJ63" i="13"/>
  <c r="BJ65" i="13"/>
  <c r="BJ67" i="13"/>
  <c r="BJ69" i="13"/>
  <c r="BJ71" i="13"/>
  <c r="BJ73" i="13"/>
  <c r="BJ75" i="13"/>
  <c r="BJ77" i="13"/>
  <c r="BJ79" i="13"/>
  <c r="BJ36" i="13"/>
  <c r="BJ38" i="13"/>
  <c r="BJ40" i="13"/>
  <c r="BJ42" i="13"/>
  <c r="BJ44" i="13"/>
  <c r="BJ46" i="13"/>
  <c r="BJ48" i="13"/>
  <c r="BJ83" i="13"/>
  <c r="BJ85" i="13"/>
  <c r="BJ87" i="13"/>
  <c r="BJ89" i="13"/>
  <c r="BJ91" i="13"/>
  <c r="BJ93" i="13"/>
  <c r="BJ95" i="13"/>
  <c r="BJ97" i="13"/>
  <c r="BJ99" i="13"/>
  <c r="BJ101" i="13"/>
  <c r="BJ103" i="13"/>
  <c r="BI81" i="13"/>
  <c r="BJ58" i="13"/>
  <c r="BJ60" i="13"/>
  <c r="BJ62" i="13"/>
  <c r="BJ64" i="13"/>
  <c r="BJ66" i="13"/>
  <c r="BJ68" i="13"/>
  <c r="BJ70" i="13"/>
  <c r="BJ72" i="13"/>
  <c r="BJ74" i="13"/>
  <c r="BJ76" i="13"/>
  <c r="BJ78" i="13"/>
  <c r="BI56" i="13"/>
  <c r="BJ37" i="13"/>
  <c r="BJ39" i="13"/>
  <c r="BJ41" i="13"/>
  <c r="BJ43" i="13"/>
  <c r="BJ45" i="13"/>
  <c r="BJ47" i="13"/>
  <c r="BJ49" i="13"/>
  <c r="BJ51" i="13"/>
  <c r="BJ53" i="13"/>
  <c r="BI35" i="13"/>
  <c r="D40" i="13"/>
  <c r="BI82" i="13"/>
  <c r="BI88" i="13"/>
  <c r="BI90" i="13"/>
  <c r="BI94" i="13"/>
  <c r="BI98" i="13"/>
  <c r="BI102" i="13"/>
  <c r="BI57" i="13"/>
  <c r="BI63" i="13"/>
  <c r="BI67" i="13"/>
  <c r="BI71" i="13"/>
  <c r="BI75" i="13"/>
  <c r="BI79" i="13"/>
  <c r="BI38" i="13"/>
  <c r="BI42" i="13"/>
  <c r="BI46" i="13"/>
  <c r="BI50" i="13"/>
  <c r="BI54" i="13"/>
  <c r="BJ50" i="13"/>
  <c r="BJ52" i="13"/>
  <c r="BJ54" i="13"/>
  <c r="G58" i="13"/>
  <c r="G56" i="13"/>
  <c r="D55" i="13"/>
  <c r="G52" i="13"/>
  <c r="D51" i="13"/>
  <c r="G48" i="13"/>
  <c r="D47" i="13"/>
  <c r="G44" i="13"/>
  <c r="D43" i="13"/>
  <c r="G40" i="13"/>
  <c r="G55" i="13"/>
  <c r="D54" i="13"/>
  <c r="G51" i="13"/>
  <c r="D50" i="13"/>
  <c r="G47" i="13"/>
  <c r="D46" i="13"/>
  <c r="G43" i="13"/>
  <c r="D42" i="13"/>
  <c r="D58" i="13"/>
  <c r="D57" i="13"/>
  <c r="G54" i="13"/>
  <c r="D53" i="13"/>
  <c r="G50" i="13"/>
  <c r="D49" i="13"/>
  <c r="G46" i="13"/>
  <c r="D45" i="13"/>
  <c r="G42" i="13"/>
  <c r="D41" i="13"/>
  <c r="G57" i="13"/>
  <c r="D52" i="13"/>
  <c r="G41" i="13"/>
  <c r="G53" i="13"/>
  <c r="D48" i="13"/>
  <c r="G45" i="13"/>
  <c r="G49" i="13"/>
  <c r="D44" i="13"/>
  <c r="D56" i="13"/>
  <c r="BK36" i="13" l="1"/>
  <c r="BK35" i="13"/>
  <c r="BM41" i="13"/>
  <c r="BN41" i="13"/>
  <c r="BM49" i="13"/>
  <c r="BN49" i="13"/>
  <c r="BP35" i="13"/>
  <c r="BQ35" i="13"/>
  <c r="BQ43" i="13"/>
  <c r="BP43" i="13"/>
  <c r="BP51" i="13"/>
  <c r="BQ51" i="13"/>
  <c r="BP40" i="13"/>
  <c r="BQ40" i="13"/>
  <c r="BQ48" i="13"/>
  <c r="BP48" i="13"/>
  <c r="BP45" i="13"/>
  <c r="BQ45" i="13"/>
  <c r="BQ41" i="13"/>
  <c r="BP41" i="13"/>
  <c r="BQ37" i="13"/>
  <c r="BP37" i="13"/>
  <c r="BP42" i="13"/>
  <c r="BQ42" i="13"/>
  <c r="BP50" i="13"/>
  <c r="BQ50" i="13"/>
  <c r="BM38" i="13"/>
  <c r="BN38" i="13"/>
  <c r="BN46" i="13"/>
  <c r="BM46" i="13"/>
  <c r="BM35" i="13"/>
  <c r="BN35" i="13"/>
  <c r="BM43" i="13"/>
  <c r="BN43" i="13"/>
  <c r="BN51" i="13"/>
  <c r="BM51" i="13"/>
  <c r="BN44" i="13"/>
  <c r="BM44" i="13"/>
  <c r="BM48" i="13"/>
  <c r="BN48" i="13"/>
  <c r="BN37" i="13"/>
  <c r="BM37" i="13"/>
  <c r="BM45" i="13"/>
  <c r="BN45" i="13"/>
  <c r="BM53" i="13"/>
  <c r="BN53" i="13"/>
  <c r="BP39" i="13"/>
  <c r="BQ39" i="13"/>
  <c r="BQ47" i="13"/>
  <c r="BP47" i="13"/>
  <c r="BQ36" i="13"/>
  <c r="BP36" i="13"/>
  <c r="BP44" i="13"/>
  <c r="BQ44" i="13"/>
  <c r="BQ52" i="13"/>
  <c r="BP52" i="13"/>
  <c r="BM52" i="13"/>
  <c r="BN52" i="13"/>
  <c r="BN40" i="13"/>
  <c r="BM40" i="13"/>
  <c r="BN36" i="13"/>
  <c r="BM36" i="13"/>
  <c r="BP49" i="13"/>
  <c r="BQ49" i="13"/>
  <c r="BP53" i="13"/>
  <c r="BQ53" i="13"/>
  <c r="BQ38" i="13"/>
  <c r="BP38" i="13"/>
  <c r="BQ46" i="13"/>
  <c r="BP46" i="13"/>
  <c r="BN54" i="13"/>
  <c r="BM54" i="13"/>
  <c r="BM42" i="13"/>
  <c r="BN42" i="13"/>
  <c r="BM50" i="13"/>
  <c r="BN50" i="13"/>
  <c r="BM39" i="13"/>
  <c r="BN39" i="13"/>
  <c r="BN47" i="13"/>
  <c r="BM47" i="13"/>
  <c r="BP54" i="13"/>
  <c r="BQ54" i="13"/>
</calcChain>
</file>

<file path=xl/sharedStrings.xml><?xml version="1.0" encoding="utf-8"?>
<sst xmlns="http://schemas.openxmlformats.org/spreadsheetml/2006/main" count="3989" uniqueCount="153">
  <si>
    <t>year</t>
  </si>
  <si>
    <t>type</t>
  </si>
  <si>
    <t>sex</t>
  </si>
  <si>
    <t>ethmn</t>
  </si>
  <si>
    <t>rate</t>
  </si>
  <si>
    <t>AllSex</t>
  </si>
  <si>
    <t>Male</t>
  </si>
  <si>
    <t>Female</t>
  </si>
  <si>
    <t>Year</t>
  </si>
  <si>
    <t>Maori</t>
  </si>
  <si>
    <t>Combo</t>
  </si>
  <si>
    <t>Māori</t>
  </si>
  <si>
    <t>Non-Māori</t>
  </si>
  <si>
    <t>ghost</t>
  </si>
  <si>
    <t>Māori female</t>
  </si>
  <si>
    <t>Non-Māori female</t>
  </si>
  <si>
    <t>Māori male</t>
  </si>
  <si>
    <t>Non-Māori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</si>
  <si>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</si>
  <si>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</si>
  <si>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</si>
  <si>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</si>
  <si>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</si>
  <si>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</si>
  <si>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</si>
  <si>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</si>
  <si>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</si>
  <si>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</si>
  <si>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</si>
  <si>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</si>
  <si>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</si>
  <si>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</si>
  <si>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</si>
  <si>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</si>
  <si>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</si>
  <si>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</si>
  <si>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</si>
  <si>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</si>
  <si>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</si>
  <si>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</si>
  <si>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</si>
  <si>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</si>
  <si>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</si>
  <si>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percentages (rates per 100), by sex</t>
  </si>
  <si>
    <t>Age-standardised rate ratios, by sex</t>
  </si>
  <si>
    <t>Māori male vs non-Māori male</t>
  </si>
  <si>
    <t>Māori female vs non-Māori female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</si>
  <si>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</si>
  <si>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</si>
  <si>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</si>
  <si>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</si>
  <si>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</si>
  <si>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</si>
  <si>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</si>
  <si>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</si>
  <si>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</si>
  <si>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</si>
  <si>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</si>
  <si>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</si>
  <si>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</si>
  <si>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</si>
  <si>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</si>
  <si>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</si>
  <si>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</si>
  <si>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</si>
  <si>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</si>
  <si>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</si>
  <si>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</si>
  <si>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</si>
  <si>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</si>
  <si>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</si>
  <si>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</si>
  <si>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</si>
  <si>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</si>
  <si>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</si>
  <si>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</si>
  <si>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</si>
  <si>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</si>
  <si>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</si>
  <si>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</si>
  <si>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</si>
  <si>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</si>
  <si>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</si>
  <si>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</si>
  <si>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</si>
  <si>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</si>
  <si>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</si>
  <si>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</si>
  <si>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</si>
  <si>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</si>
  <si>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</si>
  <si>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</si>
  <si>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</si>
  <si>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</si>
  <si>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</si>
  <si>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</si>
  <si>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</si>
  <si>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</si>
  <si>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</si>
  <si>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</si>
  <si>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</si>
  <si>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</si>
  <si>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</si>
  <si>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</si>
  <si>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</si>
  <si>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</si>
  <si>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Age group (years)</t>
  </si>
  <si>
    <t>1991-93</t>
  </si>
  <si>
    <t>1992-94</t>
  </si>
  <si>
    <t>1993-95</t>
  </si>
  <si>
    <t>1994-96</t>
  </si>
  <si>
    <t>1995-97</t>
  </si>
  <si>
    <t>2013-15</t>
  </si>
  <si>
    <t>2014-16</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</si>
  <si>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</si>
  <si>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</si>
  <si>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</si>
  <si>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SNZ’s mid-year (at 30 June) estimated resident population were used as denominator data in the calculation of population rates.</t>
  </si>
  <si>
    <t>Rates were not calculated for counts fewer than five in data.</t>
  </si>
  <si>
    <t>Age-standardised rate (events per 100,000)</t>
  </si>
  <si>
    <t>ASR = age-standardised rates (per 100,000), age standardised to the 2001 Census Māori population.</t>
  </si>
  <si>
    <t>National Minimum Data Set (NMDS), Ministry of Health.</t>
  </si>
  <si>
    <t>Age standardised rate (events per 100,000)</t>
  </si>
  <si>
    <t>If the confidence intervals of two rates do not overlap, the difference in rates is said to be statistically significant.</t>
  </si>
  <si>
    <t>Age-standardised rate (events per 100 000), by sex, 1996-2016</t>
  </si>
  <si>
    <t>Age-standardised rate ratio, by sex, 1996-2016</t>
  </si>
  <si>
    <t>Age-standardised rate (events per 100,000), 1996–2016</t>
  </si>
  <si>
    <t>Age-standardised rate ratio 1996–2016</t>
  </si>
  <si>
    <t>Asthma</t>
  </si>
  <si>
    <t>J45-J46</t>
  </si>
  <si>
    <t>J47</t>
  </si>
  <si>
    <t>Bronchiectasis (excludes congenital)</t>
  </si>
  <si>
    <t>Bronchiolitis (acute, excludes chronic)</t>
  </si>
  <si>
    <t>J21</t>
  </si>
  <si>
    <t>Chronic obstructive pulmonary disease (COPD)</t>
  </si>
  <si>
    <t>491.2, 496, 493.2</t>
  </si>
  <si>
    <t>J44</t>
  </si>
  <si>
    <t>Pneumonia</t>
  </si>
  <si>
    <t>480-486</t>
  </si>
  <si>
    <t>J12-J18</t>
  </si>
  <si>
    <t>Asthma hospitalisation, 5-34 years</t>
  </si>
  <si>
    <t>Bronchiectasis (excludes congenital) hospitalisation, all age</t>
  </si>
  <si>
    <t>Chronic obstructive pulmonary disease (COPD) hospitalisation, 45+ years</t>
  </si>
  <si>
    <t>Pneumonia hospitalisation, all age</t>
  </si>
  <si>
    <t>Health Status - Respiratory Disease Hospitalisations</t>
  </si>
  <si>
    <t xml:space="preserve">Health Status - Respiratory Disease Hospitalisations, by sex </t>
  </si>
  <si>
    <t>Bronchiectasis (excludes congenital) hospitalisation, 0-14 years</t>
  </si>
  <si>
    <t>Bronchiectasis (excludes congenital) hospitalisation, 15-24 years</t>
  </si>
  <si>
    <t>Bronchiectasis (excludes congenital) hospitalisation, 25-44 years</t>
  </si>
  <si>
    <t>Bronchiectasis (excludes congenital) hospitalisation, 45-64 years</t>
  </si>
  <si>
    <t>Bronchiectasis (excludes congenital) hospitalisation, 65+ years</t>
  </si>
  <si>
    <t>Bronchiolitis (acute, excludes chronic) hospitalisation, 0-4 years</t>
  </si>
  <si>
    <t>Data in this Excel tool were sourced from the National Minimum Data Set (NMDS), Ministry of Health and Statistics New Zealand (SNZ). Short stay Emergency department (ED) events were excluded. Primary diagnosis was used in the data extraction.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</si>
</sst>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6">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49" fontId="16" fillId="0" borderId="0" xfId="0" applyNumberFormat="1" applyFont="1"/>
    <xf numFmtId="49" fontId="0" fillId="0" borderId="0" xfId="0" applyNumberFormat="1"/>
    <xf numFmtId="0" fontId="0" fillId="0" borderId="0" xfId="0" applyNumberFormat="1"/>
    <xf numFmtId="0" fontId="18" fillId="34" borderId="0" xfId="0" applyFont="1" applyFill="1" applyAlignment="1" applyProtection="1">
      <alignment vertical="top"/>
      <protection locked="0"/>
    </xf>
    <xf numFmtId="0" fontId="0" fillId="34" borderId="0" xfId="0" applyFill="1" applyAlignment="1" applyProtection="1">
      <alignment vertical="top"/>
      <protection locked="0"/>
    </xf>
    <xf numFmtId="0" fontId="0" fillId="34" borderId="0" xfId="0" applyFill="1" applyAlignment="1" applyProtection="1">
      <alignment horizontal="left" vertical="top"/>
      <protection locked="0"/>
    </xf>
    <xf numFmtId="0" fontId="0" fillId="34" borderId="0" xfId="0" applyFill="1" applyAlignment="1" applyProtection="1">
      <alignment vertical="top" wrapText="1"/>
      <protection locked="0"/>
    </xf>
    <xf numFmtId="0" fontId="0" fillId="34" borderId="0" xfId="0" applyFill="1" applyProtection="1">
      <protection locked="0"/>
    </xf>
    <xf numFmtId="0" fontId="16" fillId="34" borderId="0" xfId="0" applyFont="1" applyFill="1" applyAlignment="1" applyProtection="1">
      <alignment vertical="top"/>
      <protection locked="0"/>
    </xf>
    <xf numFmtId="0" fontId="0" fillId="34" borderId="0" xfId="0" applyFont="1" applyFill="1" applyAlignment="1" applyProtection="1">
      <alignment horizontal="left" vertical="top" wrapText="1"/>
      <protection locked="0"/>
    </xf>
    <xf numFmtId="0" fontId="0" fillId="34" borderId="0" xfId="0" applyFont="1" applyFill="1" applyAlignment="1" applyProtection="1">
      <alignment vertical="top"/>
      <protection locked="0"/>
    </xf>
    <xf numFmtId="0" fontId="30" fillId="34" borderId="12" xfId="0" applyFont="1" applyFill="1" applyBorder="1" applyAlignment="1" applyProtection="1">
      <alignment vertical="top"/>
      <protection locked="0"/>
    </xf>
    <xf numFmtId="0" fontId="30" fillId="34" borderId="12" xfId="0" applyFont="1" applyFill="1" applyBorder="1" applyAlignment="1" applyProtection="1">
      <alignment horizontal="left" vertical="top"/>
      <protection locked="0"/>
    </xf>
    <xf numFmtId="0" fontId="30" fillId="34" borderId="0" xfId="0" applyFont="1" applyFill="1" applyBorder="1" applyAlignment="1" applyProtection="1">
      <alignment vertical="top"/>
      <protection locked="0"/>
    </xf>
    <xf numFmtId="0" fontId="29" fillId="34" borderId="12" xfId="0" applyFont="1" applyFill="1" applyBorder="1" applyAlignment="1" applyProtection="1">
      <alignment vertical="top" wrapText="1"/>
      <protection locked="0"/>
    </xf>
    <xf numFmtId="0" fontId="29" fillId="34" borderId="12" xfId="0" applyFont="1" applyFill="1" applyBorder="1" applyAlignment="1" applyProtection="1">
      <alignment horizontal="left" vertical="top" wrapText="1"/>
      <protection locked="0"/>
    </xf>
    <xf numFmtId="0" fontId="29" fillId="34" borderId="0" xfId="0" applyFont="1" applyFill="1" applyBorder="1" applyAlignment="1" applyProtection="1">
      <alignment vertical="top" wrapText="1"/>
      <protection locked="0"/>
    </xf>
    <xf numFmtId="0" fontId="31" fillId="34" borderId="0" xfId="0" applyFont="1" applyFill="1" applyBorder="1" applyProtection="1">
      <protection locked="0"/>
    </xf>
    <xf numFmtId="0" fontId="32" fillId="34" borderId="0" xfId="0" applyFont="1" applyFill="1" applyBorder="1" applyAlignment="1" applyProtection="1">
      <alignment vertical="top" wrapText="1"/>
      <protection locked="0"/>
    </xf>
    <xf numFmtId="0" fontId="32" fillId="34" borderId="0" xfId="0" quotePrefix="1" applyFont="1" applyFill="1" applyBorder="1" applyAlignment="1" applyProtection="1">
      <alignment horizontal="left"/>
      <protection locked="0"/>
    </xf>
    <xf numFmtId="0" fontId="32" fillId="34" borderId="0" xfId="0" quotePrefix="1" applyFont="1" applyFill="1" applyBorder="1" applyProtection="1">
      <protection locked="0"/>
    </xf>
    <xf numFmtId="0" fontId="32" fillId="34" borderId="0" xfId="0" applyFont="1" applyFill="1" applyBorder="1" applyProtection="1">
      <protection locked="0"/>
    </xf>
    <xf numFmtId="0" fontId="30" fillId="34" borderId="13" xfId="0" applyFont="1" applyFill="1" applyBorder="1" applyAlignment="1" applyProtection="1">
      <alignment horizontal="center" vertical="top" wrapText="1"/>
      <protection locked="0"/>
    </xf>
    <xf numFmtId="0" fontId="30" fillId="34" borderId="13" xfId="0" applyFont="1" applyFill="1" applyBorder="1" applyAlignment="1" applyProtection="1">
      <alignment horizontal="center" vertical="center" wrapText="1"/>
      <protection locked="0"/>
    </xf>
    <xf numFmtId="0" fontId="29" fillId="34" borderId="0" xfId="0" applyFont="1" applyFill="1" applyAlignment="1" applyProtection="1">
      <alignment vertical="top" wrapText="1"/>
      <protection locked="0"/>
    </xf>
    <xf numFmtId="3" fontId="29" fillId="34" borderId="0" xfId="0" applyNumberFormat="1" applyFont="1" applyFill="1" applyAlignment="1" applyProtection="1">
      <alignment vertical="top" wrapText="1"/>
      <protection locked="0"/>
    </xf>
    <xf numFmtId="0" fontId="29" fillId="34" borderId="0" xfId="0" applyFont="1" applyFill="1" applyAlignment="1" applyProtection="1">
      <alignment vertical="center" wrapText="1"/>
      <protection locked="0"/>
    </xf>
    <xf numFmtId="0" fontId="32" fillId="34" borderId="0" xfId="0" applyFont="1" applyFill="1" applyProtection="1">
      <protection locked="0"/>
    </xf>
    <xf numFmtId="0" fontId="29" fillId="34" borderId="11" xfId="0" applyFont="1" applyFill="1" applyBorder="1" applyAlignment="1" applyProtection="1">
      <alignment vertical="top" wrapText="1"/>
      <protection locked="0"/>
    </xf>
    <xf numFmtId="0" fontId="29" fillId="34" borderId="11" xfId="0" applyFont="1" applyFill="1" applyBorder="1" applyAlignment="1" applyProtection="1">
      <alignment vertical="center" wrapText="1"/>
      <protection locked="0"/>
    </xf>
    <xf numFmtId="0" fontId="32" fillId="34" borderId="10" xfId="0" applyFont="1" applyFill="1" applyBorder="1" applyProtection="1">
      <protection locked="0"/>
    </xf>
    <xf numFmtId="0" fontId="32" fillId="34" borderId="10" xfId="0" applyFont="1" applyFill="1" applyBorder="1" applyAlignment="1" applyProtection="1">
      <alignment horizontal="left"/>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3" fillId="34"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3"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17" fillId="34" borderId="0" xfId="0" applyFont="1" applyFill="1" applyAlignment="1" applyProtection="1">
      <alignment vertical="top"/>
      <protection locked="0"/>
    </xf>
    <xf numFmtId="164" fontId="17" fillId="34" borderId="0" xfId="0" applyNumberFormat="1" applyFont="1" applyFill="1" applyAlignment="1" applyProtection="1">
      <alignment vertical="center"/>
      <protection locked="0"/>
    </xf>
    <xf numFmtId="2" fontId="17" fillId="34" borderId="0" xfId="0" applyNumberFormat="1" applyFont="1" applyFill="1" applyAlignment="1" applyProtection="1">
      <alignment horizontal="right"/>
      <protection locked="0"/>
    </xf>
    <xf numFmtId="2" fontId="17" fillId="34" borderId="0" xfId="0" applyNumberFormat="1" applyFont="1" applyFill="1" applyAlignment="1" applyProtection="1">
      <alignment vertical="center"/>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0" fillId="33" borderId="0" xfId="0" applyFill="1" applyAlignment="1" applyProtection="1">
      <alignment horizontal="right"/>
      <protection locked="0"/>
    </xf>
    <xf numFmtId="2" fontId="17" fillId="34" borderId="0" xfId="0" applyNumberFormat="1" applyFont="1" applyFill="1" applyProtection="1">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164" fontId="0" fillId="33" borderId="0" xfId="0" applyNumberFormat="1" applyFill="1" applyProtection="1">
      <protection locked="0"/>
    </xf>
    <xf numFmtId="0" fontId="19" fillId="34"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top"/>
      <protection locked="0"/>
    </xf>
    <xf numFmtId="0" fontId="21" fillId="34" borderId="0" xfId="0" applyFont="1" applyFill="1" applyAlignment="1" applyProtection="1">
      <alignment vertical="top"/>
      <protection locked="0"/>
    </xf>
    <xf numFmtId="0" fontId="18" fillId="33" borderId="0" xfId="0" applyFont="1" applyFill="1" applyBorder="1" applyProtection="1">
      <protection locked="0"/>
    </xf>
    <xf numFmtId="0" fontId="21" fillId="33" borderId="0" xfId="0" applyFont="1" applyFill="1" applyAlignment="1" applyProtection="1">
      <alignment vertical="center"/>
      <protection locked="0"/>
    </xf>
    <xf numFmtId="164" fontId="0" fillId="33" borderId="0" xfId="0" applyNumberFormat="1" applyFill="1" applyBorder="1" applyAlignment="1" applyProtection="1">
      <alignment horizontal="right"/>
      <protection locked="0"/>
    </xf>
    <xf numFmtId="164" fontId="22" fillId="33" borderId="0" xfId="0" applyNumberFormat="1" applyFont="1" applyFill="1" applyAlignment="1" applyProtection="1">
      <alignment vertical="center"/>
      <protection locked="0"/>
    </xf>
    <xf numFmtId="2" fontId="0" fillId="33" borderId="0" xfId="0" applyNumberFormat="1" applyFont="1" applyFill="1" applyBorder="1" applyAlignment="1" applyProtection="1">
      <alignment horizontal="right"/>
      <protection locked="0"/>
    </xf>
    <xf numFmtId="0" fontId="16" fillId="33" borderId="0" xfId="0" applyFont="1" applyFill="1" applyAlignment="1" applyProtection="1">
      <alignment vertical="top"/>
      <protection locked="0"/>
    </xf>
    <xf numFmtId="0" fontId="21" fillId="33" borderId="0" xfId="0" applyFont="1" applyFill="1" applyAlignment="1" applyProtection="1">
      <alignment vertical="top"/>
      <protection locked="0"/>
    </xf>
    <xf numFmtId="0" fontId="21" fillId="33" borderId="0" xfId="0" applyFont="1" applyFill="1" applyProtection="1">
      <protection locked="0"/>
    </xf>
    <xf numFmtId="164" fontId="19" fillId="33" borderId="0" xfId="0" applyNumberFormat="1" applyFont="1" applyFill="1" applyProtection="1">
      <protection locked="0"/>
    </xf>
    <xf numFmtId="164" fontId="17" fillId="34" borderId="0" xfId="0" applyNumberFormat="1" applyFont="1" applyFill="1" applyProtection="1">
      <protection locked="0"/>
    </xf>
    <xf numFmtId="0" fontId="21" fillId="33" borderId="0" xfId="0" applyFont="1" applyFill="1" applyBorder="1" applyProtection="1">
      <protection locked="0"/>
    </xf>
    <xf numFmtId="164" fontId="0" fillId="33" borderId="0" xfId="0" applyNumberFormat="1" applyFill="1" applyBorder="1" applyProtection="1">
      <protection locked="0"/>
    </xf>
    <xf numFmtId="0" fontId="21" fillId="33" borderId="10" xfId="0" applyFont="1" applyFill="1" applyBorder="1" applyAlignment="1" applyProtection="1">
      <alignment vertical="center"/>
      <protection locked="0"/>
    </xf>
    <xf numFmtId="164" fontId="22" fillId="33" borderId="10" xfId="0" applyNumberFormat="1" applyFont="1" applyFill="1" applyBorder="1" applyAlignment="1" applyProtection="1">
      <alignment vertical="center"/>
      <protection locked="0"/>
    </xf>
    <xf numFmtId="164" fontId="0" fillId="33" borderId="10" xfId="0" applyNumberFormat="1" applyFill="1" applyBorder="1" applyProtection="1">
      <protection locked="0"/>
    </xf>
    <xf numFmtId="0" fontId="21" fillId="33" borderId="0" xfId="0" applyFont="1" applyFill="1" applyBorder="1" applyAlignment="1" applyProtection="1">
      <alignment vertical="center"/>
      <protection locked="0"/>
    </xf>
    <xf numFmtId="164" fontId="22" fillId="33" borderId="0" xfId="0" applyNumberFormat="1" applyFont="1" applyFill="1" applyBorder="1" applyAlignment="1" applyProtection="1">
      <alignment vertical="center"/>
      <protection locked="0"/>
    </xf>
    <xf numFmtId="0" fontId="0" fillId="34" borderId="0" xfId="0" applyFont="1" applyFill="1" applyAlignment="1" applyProtection="1">
      <alignment horizontal="left" vertical="top" wrapText="1"/>
      <protection locked="0"/>
    </xf>
    <xf numFmtId="0" fontId="0" fillId="34" borderId="0" xfId="0" applyFill="1" applyAlignment="1" applyProtection="1">
      <alignment horizontal="left" vertical="top" wrapText="1"/>
      <protection locked="0"/>
    </xf>
    <xf numFmtId="0" fontId="29" fillId="34" borderId="0" xfId="0" applyFont="1" applyFill="1" applyBorder="1" applyAlignment="1" applyProtection="1">
      <alignment horizontal="left" vertical="top" wrapText="1"/>
      <protection locked="0"/>
    </xf>
    <xf numFmtId="0" fontId="30" fillId="34" borderId="0" xfId="0" applyFont="1" applyFill="1" applyBorder="1" applyAlignment="1" applyProtection="1">
      <alignment horizontal="center" vertical="top"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Non-Māori'!$BI$33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Non-Māori'!$BN$36:$BN$54</c:f>
                <c:numCache>
                  <c:formatCode>General</c:formatCode>
                  <c:ptCount val="19"/>
                  <c:pt idx="0">
                    <c:v>11</c:v>
                  </c:pt>
                  <c:pt idx="1">
                    <c:v>10.600000000000023</c:v>
                  </c:pt>
                  <c:pt idx="2">
                    <c:v>10.300000000000011</c:v>
                  </c:pt>
                  <c:pt idx="3">
                    <c:v>10.099999999999966</c:v>
                  </c:pt>
                  <c:pt idx="4">
                    <c:v>9.6999999999999886</c:v>
                  </c:pt>
                  <c:pt idx="5">
                    <c:v>9.5</c:v>
                  </c:pt>
                  <c:pt idx="6">
                    <c:v>9.4000000000000057</c:v>
                  </c:pt>
                  <c:pt idx="7">
                    <c:v>9.3000000000000114</c:v>
                  </c:pt>
                  <c:pt idx="8">
                    <c:v>9.0999999999999943</c:v>
                  </c:pt>
                  <c:pt idx="9">
                    <c:v>9</c:v>
                  </c:pt>
                  <c:pt idx="10">
                    <c:v>9</c:v>
                  </c:pt>
                  <c:pt idx="11">
                    <c:v>9.3000000000000114</c:v>
                  </c:pt>
                  <c:pt idx="12">
                    <c:v>9.6999999999999886</c:v>
                  </c:pt>
                  <c:pt idx="13">
                    <c:v>9.9999999999999716</c:v>
                  </c:pt>
                  <c:pt idx="14">
                    <c:v>9.6999999999999886</c:v>
                  </c:pt>
                  <c:pt idx="15">
                    <c:v>9.3000000000000114</c:v>
                  </c:pt>
                  <c:pt idx="16">
                    <c:v>9.0999999999999943</c:v>
                  </c:pt>
                  <c:pt idx="17">
                    <c:v>9.1999999999999886</c:v>
                  </c:pt>
                  <c:pt idx="18">
                    <c:v>9.0999999999999943</c:v>
                  </c:pt>
                </c:numCache>
              </c:numRef>
            </c:plus>
            <c:minus>
              <c:numRef>
                <c:f>'Māori vs Non-Māori'!$BM$36:$BM$54</c:f>
                <c:numCache>
                  <c:formatCode>General</c:formatCode>
                  <c:ptCount val="19"/>
                  <c:pt idx="0">
                    <c:v>10.699999999999989</c:v>
                  </c:pt>
                  <c:pt idx="1">
                    <c:v>10.300000000000011</c:v>
                  </c:pt>
                  <c:pt idx="2">
                    <c:v>10</c:v>
                  </c:pt>
                  <c:pt idx="3">
                    <c:v>9.7000000000000171</c:v>
                  </c:pt>
                  <c:pt idx="4">
                    <c:v>9.5</c:v>
                  </c:pt>
                  <c:pt idx="5">
                    <c:v>9.2000000000000171</c:v>
                  </c:pt>
                  <c:pt idx="6">
                    <c:v>9</c:v>
                  </c:pt>
                  <c:pt idx="7">
                    <c:v>8.9000000000000057</c:v>
                  </c:pt>
                  <c:pt idx="8">
                    <c:v>8.9000000000000057</c:v>
                  </c:pt>
                  <c:pt idx="9">
                    <c:v>8.7999999999999829</c:v>
                  </c:pt>
                  <c:pt idx="10">
                    <c:v>8.6999999999999886</c:v>
                  </c:pt>
                  <c:pt idx="11">
                    <c:v>9.0999999999999943</c:v>
                  </c:pt>
                  <c:pt idx="12">
                    <c:v>9.4000000000000057</c:v>
                  </c:pt>
                  <c:pt idx="13">
                    <c:v>9.5999999999999943</c:v>
                  </c:pt>
                  <c:pt idx="14">
                    <c:v>9.4000000000000057</c:v>
                  </c:pt>
                  <c:pt idx="15">
                    <c:v>9.0999999999999943</c:v>
                  </c:pt>
                  <c:pt idx="16">
                    <c:v>8.9000000000000057</c:v>
                  </c:pt>
                  <c:pt idx="17">
                    <c:v>8.8000000000000114</c:v>
                  </c:pt>
                  <c:pt idx="18">
                    <c:v>8.7999999999999829</c:v>
                  </c:pt>
                </c:numCache>
              </c:numRef>
            </c:minus>
            <c:spPr>
              <a:ln w="12700">
                <a:solidFill>
                  <a:srgbClr val="0070C0"/>
                </a:solidFill>
              </a:ln>
            </c:spPr>
          </c:errBars>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Non-Māori'!$BI$36:$BI$54</c:f>
              <c:numCache>
                <c:formatCode>General</c:formatCode>
                <c:ptCount val="19"/>
                <c:pt idx="0">
                  <c:v>286.8</c:v>
                </c:pt>
                <c:pt idx="1">
                  <c:v>272.5</c:v>
                </c:pt>
                <c:pt idx="2">
                  <c:v>259.3</c:v>
                </c:pt>
                <c:pt idx="3">
                  <c:v>249.8</c:v>
                </c:pt>
                <c:pt idx="4">
                  <c:v>236.3</c:v>
                </c:pt>
                <c:pt idx="5">
                  <c:v>225.4</c:v>
                </c:pt>
                <c:pt idx="6">
                  <c:v>220.4</c:v>
                </c:pt>
                <c:pt idx="7">
                  <c:v>215.1</c:v>
                </c:pt>
                <c:pt idx="8">
                  <c:v>211.6</c:v>
                </c:pt>
                <c:pt idx="9">
                  <c:v>206.7</c:v>
                </c:pt>
                <c:pt idx="10">
                  <c:v>204.2</c:v>
                </c:pt>
                <c:pt idx="11">
                  <c:v>220</c:v>
                </c:pt>
                <c:pt idx="12">
                  <c:v>240.3</c:v>
                </c:pt>
                <c:pt idx="13">
                  <c:v>252.9</c:v>
                </c:pt>
                <c:pt idx="14">
                  <c:v>243</c:v>
                </c:pt>
                <c:pt idx="15">
                  <c:v>227.6</c:v>
                </c:pt>
                <c:pt idx="16">
                  <c:v>223.1</c:v>
                </c:pt>
                <c:pt idx="17">
                  <c:v>224.9</c:v>
                </c:pt>
                <c:pt idx="18">
                  <c:v>226.6</c:v>
                </c:pt>
              </c:numCache>
            </c:numRef>
          </c:val>
          <c:smooth val="0"/>
          <c:extLst>
            <c:ext xmlns:c16="http://schemas.microsoft.com/office/drawing/2014/chart" uri="{C3380CC4-5D6E-409C-BE32-E72D297353CC}">
              <c16:uniqueId val="{00000000-2A50-4CC3-955C-1B6551177B31}"/>
            </c:ext>
          </c:extLst>
        </c:ser>
        <c:ser>
          <c:idx val="2"/>
          <c:order val="1"/>
          <c:tx>
            <c:strRef>
              <c:f>'Māori vs Non-Māori'!$BJ$33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Non-Māori'!$BQ$36:$BQ$54</c:f>
                <c:numCache>
                  <c:formatCode>General</c:formatCode>
                  <c:ptCount val="19"/>
                  <c:pt idx="0">
                    <c:v>4.9000000000000057</c:v>
                  </c:pt>
                  <c:pt idx="1">
                    <c:v>4.5999999999999943</c:v>
                  </c:pt>
                  <c:pt idx="2">
                    <c:v>4.5</c:v>
                  </c:pt>
                  <c:pt idx="3">
                    <c:v>4.2999999999999829</c:v>
                  </c:pt>
                  <c:pt idx="4">
                    <c:v>4.0999999999999943</c:v>
                  </c:pt>
                  <c:pt idx="5">
                    <c:v>3.8000000000000114</c:v>
                  </c:pt>
                  <c:pt idx="6">
                    <c:v>3.5999999999999943</c:v>
                  </c:pt>
                  <c:pt idx="7">
                    <c:v>3.5999999999999943</c:v>
                  </c:pt>
                  <c:pt idx="8">
                    <c:v>3.6000000000000085</c:v>
                  </c:pt>
                  <c:pt idx="9">
                    <c:v>3.5</c:v>
                  </c:pt>
                  <c:pt idx="10">
                    <c:v>3.5</c:v>
                  </c:pt>
                  <c:pt idx="11">
                    <c:v>3.5</c:v>
                  </c:pt>
                  <c:pt idx="12">
                    <c:v>3.7000000000000028</c:v>
                  </c:pt>
                  <c:pt idx="13">
                    <c:v>3.6999999999999886</c:v>
                  </c:pt>
                  <c:pt idx="14">
                    <c:v>3.7000000000000028</c:v>
                  </c:pt>
                  <c:pt idx="15">
                    <c:v>3.5999999999999943</c:v>
                  </c:pt>
                  <c:pt idx="16">
                    <c:v>3.5</c:v>
                  </c:pt>
                  <c:pt idx="17">
                    <c:v>3.3999999999999915</c:v>
                  </c:pt>
                  <c:pt idx="18">
                    <c:v>3.4000000000000057</c:v>
                  </c:pt>
                </c:numCache>
              </c:numRef>
            </c:plus>
            <c:minus>
              <c:numRef>
                <c:f>'Māori vs Non-Māori'!$BP$36:$BP$54</c:f>
                <c:numCache>
                  <c:formatCode>General</c:formatCode>
                  <c:ptCount val="19"/>
                  <c:pt idx="0">
                    <c:v>4.7999999999999829</c:v>
                  </c:pt>
                  <c:pt idx="1">
                    <c:v>4.5</c:v>
                  </c:pt>
                  <c:pt idx="2">
                    <c:v>4.4000000000000057</c:v>
                  </c:pt>
                  <c:pt idx="3">
                    <c:v>4.3000000000000114</c:v>
                  </c:pt>
                  <c:pt idx="4">
                    <c:v>4</c:v>
                  </c:pt>
                  <c:pt idx="5">
                    <c:v>3.8000000000000114</c:v>
                  </c:pt>
                  <c:pt idx="6">
                    <c:v>3.5</c:v>
                  </c:pt>
                  <c:pt idx="7">
                    <c:v>3.5999999999999943</c:v>
                  </c:pt>
                  <c:pt idx="8">
                    <c:v>3.5</c:v>
                  </c:pt>
                  <c:pt idx="9">
                    <c:v>3.5</c:v>
                  </c:pt>
                  <c:pt idx="10">
                    <c:v>3.3999999999999915</c:v>
                  </c:pt>
                  <c:pt idx="11">
                    <c:v>3.5</c:v>
                  </c:pt>
                  <c:pt idx="12">
                    <c:v>3.6000000000000085</c:v>
                  </c:pt>
                  <c:pt idx="13">
                    <c:v>3.5999999999999943</c:v>
                  </c:pt>
                  <c:pt idx="14">
                    <c:v>3.5999999999999943</c:v>
                  </c:pt>
                  <c:pt idx="15">
                    <c:v>3.5</c:v>
                  </c:pt>
                  <c:pt idx="16">
                    <c:v>3.5</c:v>
                  </c:pt>
                  <c:pt idx="17">
                    <c:v>3.4000000000000057</c:v>
                  </c:pt>
                  <c:pt idx="18">
                    <c:v>3.2000000000000028</c:v>
                  </c:pt>
                </c:numCache>
              </c:numRef>
            </c:minus>
            <c:spPr>
              <a:ln>
                <a:solidFill>
                  <a:sysClr val="window" lastClr="FFFFFF">
                    <a:lumMod val="65000"/>
                  </a:sysClr>
                </a:solidFill>
              </a:ln>
            </c:spPr>
          </c:errBars>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Non-Māori'!$BJ$36:$BJ$54</c:f>
              <c:numCache>
                <c:formatCode>General</c:formatCode>
                <c:ptCount val="19"/>
                <c:pt idx="0">
                  <c:v>234.1</c:v>
                </c:pt>
                <c:pt idx="1">
                  <c:v>207.1</c:v>
                </c:pt>
                <c:pt idx="2">
                  <c:v>191</c:v>
                </c:pt>
                <c:pt idx="3">
                  <c:v>181.4</c:v>
                </c:pt>
                <c:pt idx="4">
                  <c:v>156.1</c:v>
                </c:pt>
                <c:pt idx="5">
                  <c:v>142</c:v>
                </c:pt>
                <c:pt idx="6">
                  <c:v>127</c:v>
                </c:pt>
                <c:pt idx="7">
                  <c:v>127</c:v>
                </c:pt>
                <c:pt idx="8">
                  <c:v>120.6</c:v>
                </c:pt>
                <c:pt idx="9">
                  <c:v>118.6</c:v>
                </c:pt>
                <c:pt idx="10">
                  <c:v>115.3</c:v>
                </c:pt>
                <c:pt idx="11">
                  <c:v>119.6</c:v>
                </c:pt>
                <c:pt idx="12">
                  <c:v>126.7</c:v>
                </c:pt>
                <c:pt idx="13">
                  <c:v>127</c:v>
                </c:pt>
                <c:pt idx="14">
                  <c:v>125.3</c:v>
                </c:pt>
                <c:pt idx="15">
                  <c:v>117</c:v>
                </c:pt>
                <c:pt idx="16">
                  <c:v>113.2</c:v>
                </c:pt>
                <c:pt idx="17">
                  <c:v>108.2</c:v>
                </c:pt>
                <c:pt idx="18">
                  <c:v>107.8</c:v>
                </c:pt>
              </c:numCache>
            </c:numRef>
          </c:val>
          <c:smooth val="0"/>
          <c:extLst>
            <c:ext xmlns:c16="http://schemas.microsoft.com/office/drawing/2014/chart" uri="{C3380CC4-5D6E-409C-BE32-E72D297353CC}">
              <c16:uniqueId val="{00000001-2A50-4CC3-955C-1B6551177B31}"/>
            </c:ext>
          </c:extLst>
        </c:ser>
        <c:ser>
          <c:idx val="0"/>
          <c:order val="2"/>
          <c:tx>
            <c:v>Ghost</c:v>
          </c:tx>
          <c:spPr>
            <a:ln w="28575" cap="rnd">
              <a:noFill/>
              <a:round/>
            </a:ln>
            <a:effectLst/>
          </c:spPr>
          <c:marker>
            <c:symbol val="none"/>
          </c:marker>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Non-Māori'!$BK$35:$BK$36</c:f>
              <c:numCache>
                <c:formatCode>General</c:formatCode>
                <c:ptCount val="2"/>
                <c:pt idx="0">
                  <c:v>320.10000000000002</c:v>
                </c:pt>
                <c:pt idx="1">
                  <c:v>102.9</c:v>
                </c:pt>
              </c:numCache>
            </c:numRef>
          </c:val>
          <c:smooth val="0"/>
          <c:extLst>
            <c:ext xmlns:c16="http://schemas.microsoft.com/office/drawing/2014/chart" uri="{C3380CC4-5D6E-409C-BE32-E72D297353CC}">
              <c16:uniqueId val="{00000002-2A50-4CC3-955C-1B6551177B31}"/>
            </c:ext>
          </c:extLst>
        </c:ser>
        <c:dLbls>
          <c:showLegendKey val="0"/>
          <c:showVal val="0"/>
          <c:showCatName val="0"/>
          <c:showSerName val="0"/>
          <c:showPercent val="0"/>
          <c:showBubbleSize val="0"/>
        </c:dLbls>
        <c:marker val="1"/>
        <c:smooth val="0"/>
        <c:axId val="315334272"/>
        <c:axId val="315330744"/>
      </c:lineChart>
      <c:catAx>
        <c:axId val="31533427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5330744"/>
        <c:crosses val="autoZero"/>
        <c:auto val="1"/>
        <c:lblAlgn val="ctr"/>
        <c:lblOffset val="100"/>
        <c:noMultiLvlLbl val="0"/>
      </c:catAx>
      <c:valAx>
        <c:axId val="31533074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5334272"/>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Non-Māori'!$BV$33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8794-4E8F-8F5A-267E79F46782}"/>
              </c:ext>
            </c:extLst>
          </c:dPt>
          <c:errBars>
            <c:errDir val="y"/>
            <c:errBarType val="both"/>
            <c:errValType val="cust"/>
            <c:noEndCap val="0"/>
            <c:plus>
              <c:numRef>
                <c:f>'Māori vs Non-Māori'!$CA$36:$CA$54</c:f>
                <c:numCache>
                  <c:formatCode>General</c:formatCode>
                  <c:ptCount val="19"/>
                  <c:pt idx="0">
                    <c:v>5.0000000000000044E-2</c:v>
                  </c:pt>
                  <c:pt idx="1">
                    <c:v>5.9999999999999831E-2</c:v>
                  </c:pt>
                  <c:pt idx="2">
                    <c:v>5.9999999999999831E-2</c:v>
                  </c:pt>
                  <c:pt idx="3">
                    <c:v>6.0000000000000053E-2</c:v>
                  </c:pt>
                  <c:pt idx="4">
                    <c:v>8.0000000000000071E-2</c:v>
                  </c:pt>
                  <c:pt idx="5">
                    <c:v>7.9999999999999849E-2</c:v>
                  </c:pt>
                  <c:pt idx="6">
                    <c:v>9.000000000000008E-2</c:v>
                  </c:pt>
                  <c:pt idx="7">
                    <c:v>9.000000000000008E-2</c:v>
                  </c:pt>
                  <c:pt idx="8">
                    <c:v>0.10000000000000009</c:v>
                  </c:pt>
                  <c:pt idx="9">
                    <c:v>0.10000000000000009</c:v>
                  </c:pt>
                  <c:pt idx="10">
                    <c:v>0.10000000000000009</c:v>
                  </c:pt>
                  <c:pt idx="11">
                    <c:v>9.9999999999999867E-2</c:v>
                  </c:pt>
                  <c:pt idx="12">
                    <c:v>9.000000000000008E-2</c:v>
                  </c:pt>
                  <c:pt idx="13">
                    <c:v>9.9999999999999867E-2</c:v>
                  </c:pt>
                  <c:pt idx="14">
                    <c:v>0.10000000000000009</c:v>
                  </c:pt>
                  <c:pt idx="15">
                    <c:v>0.10999999999999988</c:v>
                  </c:pt>
                  <c:pt idx="16">
                    <c:v>9.9999999999999867E-2</c:v>
                  </c:pt>
                  <c:pt idx="17">
                    <c:v>0.10999999999999988</c:v>
                  </c:pt>
                  <c:pt idx="18">
                    <c:v>0.10999999999999988</c:v>
                  </c:pt>
                </c:numCache>
              </c:numRef>
            </c:plus>
            <c:minus>
              <c:numRef>
                <c:f>'Māori vs Non-Māori'!$BZ$36:$BZ$54</c:f>
                <c:numCache>
                  <c:formatCode>General</c:formatCode>
                  <c:ptCount val="19"/>
                  <c:pt idx="0">
                    <c:v>6.0000000000000053E-2</c:v>
                  </c:pt>
                  <c:pt idx="1">
                    <c:v>6.0000000000000053E-2</c:v>
                  </c:pt>
                  <c:pt idx="2">
                    <c:v>6.0000000000000053E-2</c:v>
                  </c:pt>
                  <c:pt idx="3">
                    <c:v>5.9999999999999831E-2</c:v>
                  </c:pt>
                  <c:pt idx="4">
                    <c:v>7.0000000000000062E-2</c:v>
                  </c:pt>
                  <c:pt idx="5">
                    <c:v>8.0000000000000071E-2</c:v>
                  </c:pt>
                  <c:pt idx="6">
                    <c:v>9.000000000000008E-2</c:v>
                  </c:pt>
                  <c:pt idx="7">
                    <c:v>7.9999999999999849E-2</c:v>
                  </c:pt>
                  <c:pt idx="8">
                    <c:v>8.0000000000000071E-2</c:v>
                  </c:pt>
                  <c:pt idx="9">
                    <c:v>9.000000000000008E-2</c:v>
                  </c:pt>
                  <c:pt idx="10">
                    <c:v>9.000000000000008E-2</c:v>
                  </c:pt>
                  <c:pt idx="11">
                    <c:v>9.000000000000008E-2</c:v>
                  </c:pt>
                  <c:pt idx="12">
                    <c:v>9.9999999999999867E-2</c:v>
                  </c:pt>
                  <c:pt idx="13">
                    <c:v>9.000000000000008E-2</c:v>
                  </c:pt>
                  <c:pt idx="14">
                    <c:v>8.9999999999999858E-2</c:v>
                  </c:pt>
                  <c:pt idx="15">
                    <c:v>8.9999999999999858E-2</c:v>
                  </c:pt>
                  <c:pt idx="16">
                    <c:v>9.9999999999999867E-2</c:v>
                  </c:pt>
                  <c:pt idx="17">
                    <c:v>0.10000000000000009</c:v>
                  </c:pt>
                  <c:pt idx="18">
                    <c:v>0.10000000000000009</c:v>
                  </c:pt>
                </c:numCache>
              </c:numRef>
            </c:minus>
            <c:spPr>
              <a:ln w="12700">
                <a:solidFill>
                  <a:srgbClr val="FFC000"/>
                </a:solidFill>
              </a:ln>
            </c:spPr>
          </c:errBars>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Non-Māori'!$BV$36:$BV$54</c:f>
              <c:numCache>
                <c:formatCode>0.00</c:formatCode>
                <c:ptCount val="19"/>
                <c:pt idx="0">
                  <c:v>1.23</c:v>
                </c:pt>
                <c:pt idx="1">
                  <c:v>1.32</c:v>
                </c:pt>
                <c:pt idx="2">
                  <c:v>1.36</c:v>
                </c:pt>
                <c:pt idx="3">
                  <c:v>1.38</c:v>
                </c:pt>
                <c:pt idx="4">
                  <c:v>1.51</c:v>
                </c:pt>
                <c:pt idx="5">
                  <c:v>1.59</c:v>
                </c:pt>
                <c:pt idx="6">
                  <c:v>1.74</c:v>
                </c:pt>
                <c:pt idx="7">
                  <c:v>1.69</c:v>
                </c:pt>
                <c:pt idx="8">
                  <c:v>1.75</c:v>
                </c:pt>
                <c:pt idx="9">
                  <c:v>1.74</c:v>
                </c:pt>
                <c:pt idx="10">
                  <c:v>1.77</c:v>
                </c:pt>
                <c:pt idx="11">
                  <c:v>1.84</c:v>
                </c:pt>
                <c:pt idx="12">
                  <c:v>1.9</c:v>
                </c:pt>
                <c:pt idx="13">
                  <c:v>1.99</c:v>
                </c:pt>
                <c:pt idx="14">
                  <c:v>1.94</c:v>
                </c:pt>
                <c:pt idx="15">
                  <c:v>1.94</c:v>
                </c:pt>
                <c:pt idx="16">
                  <c:v>1.97</c:v>
                </c:pt>
                <c:pt idx="17">
                  <c:v>2.08</c:v>
                </c:pt>
                <c:pt idx="18">
                  <c:v>2.1</c:v>
                </c:pt>
              </c:numCache>
            </c:numRef>
          </c:val>
          <c:smooth val="0"/>
          <c:extLst>
            <c:ext xmlns:c16="http://schemas.microsoft.com/office/drawing/2014/chart" uri="{C3380CC4-5D6E-409C-BE32-E72D297353CC}">
              <c16:uniqueId val="{00000001-8794-4E8F-8F5A-267E79F46782}"/>
            </c:ext>
          </c:extLst>
        </c:ser>
        <c:ser>
          <c:idx val="2"/>
          <c:order val="1"/>
          <c:tx>
            <c:v>Ghost</c:v>
          </c:tx>
          <c:spPr>
            <a:ln w="28575" cap="rnd">
              <a:noFill/>
              <a:round/>
            </a:ln>
            <a:effectLst/>
          </c:spPr>
          <c:marker>
            <c:symbol val="none"/>
          </c:marker>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Non-Māori'!$BX$35:$BX$36</c:f>
              <c:numCache>
                <c:formatCode>0.00</c:formatCode>
                <c:ptCount val="2"/>
                <c:pt idx="0">
                  <c:v>2.4</c:v>
                </c:pt>
                <c:pt idx="1">
                  <c:v>1.22</c:v>
                </c:pt>
              </c:numCache>
            </c:numRef>
          </c:val>
          <c:smooth val="0"/>
          <c:extLst>
            <c:ext xmlns:c16="http://schemas.microsoft.com/office/drawing/2014/chart" uri="{C3380CC4-5D6E-409C-BE32-E72D297353CC}">
              <c16:uniqueId val="{00000002-8794-4E8F-8F5A-267E79F46782}"/>
            </c:ext>
          </c:extLst>
        </c:ser>
        <c:ser>
          <c:idx val="1"/>
          <c:order val="2"/>
          <c:tx>
            <c:strRef>
              <c:f>'Māori vs Non-Māori'!$CC$33</c:f>
              <c:strCache>
                <c:ptCount val="1"/>
                <c:pt idx="0">
                  <c:v>Reference (1.00)</c:v>
                </c:pt>
              </c:strCache>
            </c:strRef>
          </c:tx>
          <c:spPr>
            <a:ln>
              <a:solidFill>
                <a:schemeClr val="tx1"/>
              </a:solidFill>
            </a:ln>
          </c:spPr>
          <c:marker>
            <c:symbol val="none"/>
          </c:marker>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Non-Māori'!$CC$36:$CC$54</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3-8794-4E8F-8F5A-267E79F46782}"/>
            </c:ext>
          </c:extLst>
        </c:ser>
        <c:dLbls>
          <c:showLegendKey val="0"/>
          <c:showVal val="0"/>
          <c:showCatName val="0"/>
          <c:showSerName val="0"/>
          <c:showPercent val="0"/>
          <c:showBubbleSize val="0"/>
        </c:dLbls>
        <c:marker val="1"/>
        <c:smooth val="0"/>
        <c:axId val="315332704"/>
        <c:axId val="315333488"/>
      </c:lineChart>
      <c:catAx>
        <c:axId val="31533270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5333488"/>
        <c:crosses val="autoZero"/>
        <c:auto val="1"/>
        <c:lblAlgn val="ctr"/>
        <c:lblOffset val="100"/>
        <c:tickLblSkip val="1"/>
        <c:noMultiLvlLbl val="0"/>
      </c:catAx>
      <c:valAx>
        <c:axId val="31533348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5332704"/>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sex'!$BI$32</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extLst>
              <c:ext xmlns:c16="http://schemas.microsoft.com/office/drawing/2014/chart" uri="{C3380CC4-5D6E-409C-BE32-E72D297353CC}">
                <c16:uniqueId val="{00000000-C932-4C0B-BB36-91A713268359}"/>
              </c:ext>
            </c:extLst>
          </c:dPt>
          <c:dPt>
            <c:idx val="17"/>
            <c:bubble3D val="0"/>
            <c:extLst>
              <c:ext xmlns:c16="http://schemas.microsoft.com/office/drawing/2014/chart" uri="{C3380CC4-5D6E-409C-BE32-E72D297353CC}">
                <c16:uniqueId val="{00000001-C932-4C0B-BB36-91A713268359}"/>
              </c:ext>
            </c:extLst>
          </c:dPt>
          <c:dPt>
            <c:idx val="19"/>
            <c:bubble3D val="0"/>
            <c:spPr>
              <a:ln w="28575" cap="rnd">
                <a:noFill/>
                <a:round/>
              </a:ln>
              <a:effectLst/>
            </c:spPr>
            <c:extLst>
              <c:ext xmlns:c16="http://schemas.microsoft.com/office/drawing/2014/chart" uri="{C3380CC4-5D6E-409C-BE32-E72D297353CC}">
                <c16:uniqueId val="{00000003-C932-4C0B-BB36-91A713268359}"/>
              </c:ext>
            </c:extLst>
          </c:dPt>
          <c:dPt>
            <c:idx val="24"/>
            <c:bubble3D val="0"/>
            <c:extLst>
              <c:ext xmlns:c16="http://schemas.microsoft.com/office/drawing/2014/chart" uri="{C3380CC4-5D6E-409C-BE32-E72D297353CC}">
                <c16:uniqueId val="{00000004-C932-4C0B-BB36-91A713268359}"/>
              </c:ext>
            </c:extLst>
          </c:dPt>
          <c:errBars>
            <c:errDir val="y"/>
            <c:errBarType val="both"/>
            <c:errValType val="cust"/>
            <c:noEndCap val="0"/>
            <c:plus>
              <c:numRef>
                <c:f>('Māori vs Non-Māori by sex'!$BN$63:$BN$81,'Māori vs Non-Māori by sex'!$BN$87:$BN$105)</c:f>
                <c:numCache>
                  <c:formatCode>General</c:formatCode>
                  <c:ptCount val="38"/>
                  <c:pt idx="0">
                    <c:v>14.699999999999989</c:v>
                  </c:pt>
                  <c:pt idx="1">
                    <c:v>14.200000000000017</c:v>
                  </c:pt>
                  <c:pt idx="2">
                    <c:v>13.700000000000017</c:v>
                  </c:pt>
                  <c:pt idx="3">
                    <c:v>13.599999999999994</c:v>
                  </c:pt>
                  <c:pt idx="4">
                    <c:v>13.199999999999989</c:v>
                  </c:pt>
                  <c:pt idx="5">
                    <c:v>12.800000000000011</c:v>
                  </c:pt>
                  <c:pt idx="6">
                    <c:v>12.699999999999989</c:v>
                  </c:pt>
                  <c:pt idx="7">
                    <c:v>12.399999999999977</c:v>
                  </c:pt>
                  <c:pt idx="8">
                    <c:v>12.400000000000006</c:v>
                  </c:pt>
                  <c:pt idx="9">
                    <c:v>12.300000000000011</c:v>
                  </c:pt>
                  <c:pt idx="10">
                    <c:v>12.199999999999989</c:v>
                  </c:pt>
                  <c:pt idx="11">
                    <c:v>12.700000000000017</c:v>
                  </c:pt>
                  <c:pt idx="12">
                    <c:v>13.099999999999994</c:v>
                  </c:pt>
                  <c:pt idx="13">
                    <c:v>13.599999999999994</c:v>
                  </c:pt>
                  <c:pt idx="14">
                    <c:v>13</c:v>
                  </c:pt>
                  <c:pt idx="15">
                    <c:v>12.5</c:v>
                  </c:pt>
                  <c:pt idx="16">
                    <c:v>12.099999999999994</c:v>
                  </c:pt>
                  <c:pt idx="17">
                    <c:v>12.099999999999994</c:v>
                  </c:pt>
                  <c:pt idx="18">
                    <c:v>11.900000000000006</c:v>
                  </c:pt>
                  <c:pt idx="19">
                    <c:v>16.299999999999955</c:v>
                  </c:pt>
                  <c:pt idx="20">
                    <c:v>15.800000000000011</c:v>
                  </c:pt>
                  <c:pt idx="21">
                    <c:v>15.400000000000034</c:v>
                  </c:pt>
                  <c:pt idx="22">
                    <c:v>14.800000000000011</c:v>
                  </c:pt>
                  <c:pt idx="23">
                    <c:v>14.400000000000034</c:v>
                  </c:pt>
                  <c:pt idx="24">
                    <c:v>14</c:v>
                  </c:pt>
                  <c:pt idx="25">
                    <c:v>13.800000000000011</c:v>
                  </c:pt>
                  <c:pt idx="26">
                    <c:v>13.599999999999994</c:v>
                  </c:pt>
                  <c:pt idx="27">
                    <c:v>13.5</c:v>
                  </c:pt>
                  <c:pt idx="28">
                    <c:v>13.400000000000006</c:v>
                  </c:pt>
                  <c:pt idx="29">
                    <c:v>13.400000000000006</c:v>
                  </c:pt>
                  <c:pt idx="30">
                    <c:v>13.699999999999989</c:v>
                  </c:pt>
                  <c:pt idx="31">
                    <c:v>14.399999999999977</c:v>
                  </c:pt>
                  <c:pt idx="32">
                    <c:v>14.699999999999989</c:v>
                  </c:pt>
                  <c:pt idx="33">
                    <c:v>14.399999999999977</c:v>
                  </c:pt>
                  <c:pt idx="34">
                    <c:v>13.800000000000011</c:v>
                  </c:pt>
                  <c:pt idx="35">
                    <c:v>13.600000000000023</c:v>
                  </c:pt>
                  <c:pt idx="36">
                    <c:v>13.699999999999989</c:v>
                  </c:pt>
                  <c:pt idx="37">
                    <c:v>13.699999999999989</c:v>
                  </c:pt>
                </c:numCache>
              </c:numRef>
            </c:plus>
            <c:minus>
              <c:numRef>
                <c:f>('Māori vs Non-Māori by sex'!$BM$63:$BM$81,'Māori vs Non-Māori by sex'!$BM$87:$BM$105)</c:f>
                <c:numCache>
                  <c:formatCode>General</c:formatCode>
                  <c:ptCount val="38"/>
                  <c:pt idx="0">
                    <c:v>14.099999999999994</c:v>
                  </c:pt>
                  <c:pt idx="1">
                    <c:v>13.599999999999994</c:v>
                  </c:pt>
                  <c:pt idx="2">
                    <c:v>13.099999999999994</c:v>
                  </c:pt>
                  <c:pt idx="3">
                    <c:v>13</c:v>
                  </c:pt>
                  <c:pt idx="4">
                    <c:v>12.699999999999989</c:v>
                  </c:pt>
                  <c:pt idx="5">
                    <c:v>12.299999999999983</c:v>
                  </c:pt>
                  <c:pt idx="6">
                    <c:v>12</c:v>
                  </c:pt>
                  <c:pt idx="7">
                    <c:v>11.900000000000006</c:v>
                  </c:pt>
                  <c:pt idx="8">
                    <c:v>11.899999999999977</c:v>
                  </c:pt>
                  <c:pt idx="9">
                    <c:v>11.699999999999989</c:v>
                  </c:pt>
                  <c:pt idx="10">
                    <c:v>11.5</c:v>
                  </c:pt>
                  <c:pt idx="11">
                    <c:v>12.099999999999994</c:v>
                  </c:pt>
                  <c:pt idx="12">
                    <c:v>12.600000000000023</c:v>
                  </c:pt>
                  <c:pt idx="13">
                    <c:v>12.900000000000006</c:v>
                  </c:pt>
                  <c:pt idx="14">
                    <c:v>12.400000000000006</c:v>
                  </c:pt>
                  <c:pt idx="15">
                    <c:v>12</c:v>
                  </c:pt>
                  <c:pt idx="16">
                    <c:v>11.699999999999989</c:v>
                  </c:pt>
                  <c:pt idx="17">
                    <c:v>11.5</c:v>
                  </c:pt>
                  <c:pt idx="18">
                    <c:v>11.400000000000006</c:v>
                  </c:pt>
                  <c:pt idx="19">
                    <c:v>15.700000000000045</c:v>
                  </c:pt>
                  <c:pt idx="20">
                    <c:v>15.199999999999989</c:v>
                  </c:pt>
                  <c:pt idx="21">
                    <c:v>14.800000000000011</c:v>
                  </c:pt>
                  <c:pt idx="22">
                    <c:v>14.300000000000011</c:v>
                  </c:pt>
                  <c:pt idx="23">
                    <c:v>13.699999999999989</c:v>
                  </c:pt>
                  <c:pt idx="24">
                    <c:v>13.399999999999977</c:v>
                  </c:pt>
                  <c:pt idx="25">
                    <c:v>13.299999999999983</c:v>
                  </c:pt>
                  <c:pt idx="26">
                    <c:v>13.099999999999994</c:v>
                  </c:pt>
                  <c:pt idx="27">
                    <c:v>12.900000000000006</c:v>
                  </c:pt>
                  <c:pt idx="28">
                    <c:v>12.800000000000011</c:v>
                  </c:pt>
                  <c:pt idx="29">
                    <c:v>12.699999999999989</c:v>
                  </c:pt>
                  <c:pt idx="30">
                    <c:v>13.200000000000017</c:v>
                  </c:pt>
                  <c:pt idx="31">
                    <c:v>13.800000000000011</c:v>
                  </c:pt>
                  <c:pt idx="32">
                    <c:v>14.099999999999966</c:v>
                  </c:pt>
                  <c:pt idx="33">
                    <c:v>13.900000000000006</c:v>
                  </c:pt>
                  <c:pt idx="34">
                    <c:v>13.300000000000011</c:v>
                  </c:pt>
                  <c:pt idx="35">
                    <c:v>13.099999999999994</c:v>
                  </c:pt>
                  <c:pt idx="36">
                    <c:v>13.100000000000023</c:v>
                  </c:pt>
                  <c:pt idx="37">
                    <c:v>13.200000000000017</c:v>
                  </c:pt>
                </c:numCache>
              </c:numRef>
            </c:minus>
            <c:spPr>
              <a:ln w="12700">
                <a:solidFill>
                  <a:srgbClr val="0070C0"/>
                </a:solidFill>
              </a:ln>
            </c:spPr>
          </c:errBars>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sex'!$BI$63:$BI$81,'Māori vs Non-Māori by sex'!$BI$87:$BI$105)</c:f>
              <c:numCache>
                <c:formatCode>General</c:formatCode>
                <c:ptCount val="38"/>
                <c:pt idx="0">
                  <c:v>249.2</c:v>
                </c:pt>
                <c:pt idx="1">
                  <c:v>239.1</c:v>
                </c:pt>
                <c:pt idx="2">
                  <c:v>225.1</c:v>
                </c:pt>
                <c:pt idx="3">
                  <c:v>224.4</c:v>
                </c:pt>
                <c:pt idx="4">
                  <c:v>215</c:v>
                </c:pt>
                <c:pt idx="5">
                  <c:v>202.6</c:v>
                </c:pt>
                <c:pt idx="6">
                  <c:v>195.8</c:v>
                </c:pt>
                <c:pt idx="7">
                  <c:v>191.3</c:v>
                </c:pt>
                <c:pt idx="8">
                  <c:v>191.2</c:v>
                </c:pt>
                <c:pt idx="9">
                  <c:v>185.1</c:v>
                </c:pt>
                <c:pt idx="10">
                  <c:v>180.4</c:v>
                </c:pt>
                <c:pt idx="11">
                  <c:v>198.7</c:v>
                </c:pt>
                <c:pt idx="12">
                  <c:v>213.8</c:v>
                </c:pt>
                <c:pt idx="13">
                  <c:v>228.8</c:v>
                </c:pt>
                <c:pt idx="14">
                  <c:v>213.8</c:v>
                </c:pt>
                <c:pt idx="15">
                  <c:v>202</c:v>
                </c:pt>
                <c:pt idx="16">
                  <c:v>194.5</c:v>
                </c:pt>
                <c:pt idx="17">
                  <c:v>194.5</c:v>
                </c:pt>
                <c:pt idx="18">
                  <c:v>193.1</c:v>
                </c:pt>
                <c:pt idx="19">
                  <c:v>320.10000000000002</c:v>
                </c:pt>
                <c:pt idx="20">
                  <c:v>301.8</c:v>
                </c:pt>
                <c:pt idx="21">
                  <c:v>289.7</c:v>
                </c:pt>
                <c:pt idx="22">
                  <c:v>272</c:v>
                </c:pt>
                <c:pt idx="23">
                  <c:v>254.7</c:v>
                </c:pt>
                <c:pt idx="24">
                  <c:v>245.2</c:v>
                </c:pt>
                <c:pt idx="25">
                  <c:v>241.7</c:v>
                </c:pt>
                <c:pt idx="26">
                  <c:v>235.6</c:v>
                </c:pt>
                <c:pt idx="27">
                  <c:v>229.6</c:v>
                </c:pt>
                <c:pt idx="28">
                  <c:v>226</c:v>
                </c:pt>
                <c:pt idx="29">
                  <c:v>225.1</c:v>
                </c:pt>
                <c:pt idx="30">
                  <c:v>237.9</c:v>
                </c:pt>
                <c:pt idx="31">
                  <c:v>263.5</c:v>
                </c:pt>
                <c:pt idx="32">
                  <c:v>274.2</c:v>
                </c:pt>
                <c:pt idx="33">
                  <c:v>269.8</c:v>
                </c:pt>
                <c:pt idx="34">
                  <c:v>250.3</c:v>
                </c:pt>
                <c:pt idx="35">
                  <c:v>248.5</c:v>
                </c:pt>
                <c:pt idx="36">
                  <c:v>251.8</c:v>
                </c:pt>
                <c:pt idx="37">
                  <c:v>257.10000000000002</c:v>
                </c:pt>
              </c:numCache>
            </c:numRef>
          </c:val>
          <c:smooth val="0"/>
          <c:extLst>
            <c:ext xmlns:c16="http://schemas.microsoft.com/office/drawing/2014/chart" uri="{C3380CC4-5D6E-409C-BE32-E72D297353CC}">
              <c16:uniqueId val="{00000005-C932-4C0B-BB36-91A713268359}"/>
            </c:ext>
          </c:extLst>
        </c:ser>
        <c:ser>
          <c:idx val="2"/>
          <c:order val="1"/>
          <c:tx>
            <c:strRef>
              <c:f>'Māori vs Non-Māori by sex'!$BJ$32</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extLst>
              <c:ext xmlns:c16="http://schemas.microsoft.com/office/drawing/2014/chart" uri="{C3380CC4-5D6E-409C-BE32-E72D297353CC}">
                <c16:uniqueId val="{00000006-C932-4C0B-BB36-91A713268359}"/>
              </c:ext>
            </c:extLst>
          </c:dPt>
          <c:dPt>
            <c:idx val="17"/>
            <c:bubble3D val="0"/>
            <c:extLst>
              <c:ext xmlns:c16="http://schemas.microsoft.com/office/drawing/2014/chart" uri="{C3380CC4-5D6E-409C-BE32-E72D297353CC}">
                <c16:uniqueId val="{00000007-C932-4C0B-BB36-91A713268359}"/>
              </c:ext>
            </c:extLst>
          </c:dPt>
          <c:dPt>
            <c:idx val="19"/>
            <c:bubble3D val="0"/>
            <c:spPr>
              <a:ln w="22225" cap="rnd">
                <a:noFill/>
                <a:round/>
              </a:ln>
              <a:effectLst/>
            </c:spPr>
            <c:extLst>
              <c:ext xmlns:c16="http://schemas.microsoft.com/office/drawing/2014/chart" uri="{C3380CC4-5D6E-409C-BE32-E72D297353CC}">
                <c16:uniqueId val="{00000009-C932-4C0B-BB36-91A713268359}"/>
              </c:ext>
            </c:extLst>
          </c:dPt>
          <c:dPt>
            <c:idx val="24"/>
            <c:bubble3D val="0"/>
            <c:extLst>
              <c:ext xmlns:c16="http://schemas.microsoft.com/office/drawing/2014/chart" uri="{C3380CC4-5D6E-409C-BE32-E72D297353CC}">
                <c16:uniqueId val="{0000000A-C932-4C0B-BB36-91A713268359}"/>
              </c:ext>
            </c:extLst>
          </c:dPt>
          <c:errBars>
            <c:errDir val="y"/>
            <c:errBarType val="both"/>
            <c:errValType val="cust"/>
            <c:noEndCap val="0"/>
            <c:plus>
              <c:numRef>
                <c:f>('Māori vs Non-Māori by sex'!$BQ$63:$BQ$84,'Māori vs Non-Māori by sex'!$BQ$87:$BQ$105)</c:f>
                <c:numCache>
                  <c:formatCode>General</c:formatCode>
                  <c:ptCount val="41"/>
                  <c:pt idx="0">
                    <c:v>13.099999999999994</c:v>
                  </c:pt>
                  <c:pt idx="1">
                    <c:v>12.199999999999989</c:v>
                  </c:pt>
                  <c:pt idx="2">
                    <c:v>11.900000000000006</c:v>
                  </c:pt>
                  <c:pt idx="3">
                    <c:v>11.900000000000006</c:v>
                  </c:pt>
                  <c:pt idx="4">
                    <c:v>11</c:v>
                  </c:pt>
                  <c:pt idx="5">
                    <c:v>10.600000000000009</c:v>
                  </c:pt>
                  <c:pt idx="6">
                    <c:v>9.9000000000000057</c:v>
                  </c:pt>
                  <c:pt idx="7">
                    <c:v>10</c:v>
                  </c:pt>
                  <c:pt idx="8">
                    <c:v>9.9000000000000057</c:v>
                  </c:pt>
                  <c:pt idx="9">
                    <c:v>9.9000000000000057</c:v>
                  </c:pt>
                  <c:pt idx="10">
                    <c:v>9.8000000000000114</c:v>
                  </c:pt>
                  <c:pt idx="11">
                    <c:v>10.099999999999994</c:v>
                  </c:pt>
                  <c:pt idx="12">
                    <c:v>10.400000000000006</c:v>
                  </c:pt>
                  <c:pt idx="13">
                    <c:v>10.400000000000006</c:v>
                  </c:pt>
                  <c:pt idx="14">
                    <c:v>10.399999999999991</c:v>
                  </c:pt>
                  <c:pt idx="15">
                    <c:v>10.099999999999994</c:v>
                  </c:pt>
                  <c:pt idx="16">
                    <c:v>10</c:v>
                  </c:pt>
                  <c:pt idx="17">
                    <c:v>9.6999999999999886</c:v>
                  </c:pt>
                  <c:pt idx="18">
                    <c:v>9.6000000000000085</c:v>
                  </c:pt>
                  <c:pt idx="19">
                    <c:v>0</c:v>
                  </c:pt>
                  <c:pt idx="20">
                    <c:v>0</c:v>
                  </c:pt>
                  <c:pt idx="21">
                    <c:v>0</c:v>
                  </c:pt>
                  <c:pt idx="22">
                    <c:v>7.3000000000000114</c:v>
                  </c:pt>
                  <c:pt idx="23">
                    <c:v>6.8000000000000114</c:v>
                  </c:pt>
                  <c:pt idx="24">
                    <c:v>6.6000000000000227</c:v>
                  </c:pt>
                  <c:pt idx="25">
                    <c:v>6.4000000000000057</c:v>
                  </c:pt>
                  <c:pt idx="26">
                    <c:v>5.8000000000000114</c:v>
                  </c:pt>
                  <c:pt idx="27">
                    <c:v>5.5999999999999943</c:v>
                  </c:pt>
                  <c:pt idx="28">
                    <c:v>5.1999999999999886</c:v>
                  </c:pt>
                  <c:pt idx="29">
                    <c:v>5.2000000000000171</c:v>
                  </c:pt>
                  <c:pt idx="30">
                    <c:v>5</c:v>
                  </c:pt>
                  <c:pt idx="31">
                    <c:v>5.1000000000000085</c:v>
                  </c:pt>
                  <c:pt idx="32">
                    <c:v>4.8999999999999915</c:v>
                  </c:pt>
                  <c:pt idx="33">
                    <c:v>5.0999999999999943</c:v>
                  </c:pt>
                  <c:pt idx="34">
                    <c:v>5.3000000000000114</c:v>
                  </c:pt>
                  <c:pt idx="35">
                    <c:v>5.2000000000000171</c:v>
                  </c:pt>
                  <c:pt idx="36">
                    <c:v>5.1999999999999886</c:v>
                  </c:pt>
                  <c:pt idx="37">
                    <c:v>5</c:v>
                  </c:pt>
                  <c:pt idx="38">
                    <c:v>4.9000000000000057</c:v>
                  </c:pt>
                  <c:pt idx="39">
                    <c:v>4.7999999999999972</c:v>
                  </c:pt>
                  <c:pt idx="40">
                    <c:v>4.7000000000000028</c:v>
                  </c:pt>
                </c:numCache>
              </c:numRef>
            </c:plus>
            <c:minus>
              <c:numRef>
                <c:f>('Māori vs Non-Māori by sex'!$BP$63:$BP$84,'Māori vs Non-Māori by sex'!$BP$87:$BP$105)</c:f>
                <c:numCache>
                  <c:formatCode>General</c:formatCode>
                  <c:ptCount val="41"/>
                  <c:pt idx="0">
                    <c:v>-6.5</c:v>
                  </c:pt>
                  <c:pt idx="1">
                    <c:v>-6</c:v>
                  </c:pt>
                  <c:pt idx="2">
                    <c:v>-5.9000000000000057</c:v>
                  </c:pt>
                  <c:pt idx="3">
                    <c:v>-5.9000000000000057</c:v>
                  </c:pt>
                  <c:pt idx="4">
                    <c:v>-5.4000000000000057</c:v>
                  </c:pt>
                  <c:pt idx="5">
                    <c:v>-5.2999999999999972</c:v>
                  </c:pt>
                  <c:pt idx="6">
                    <c:v>-4.7999999999999972</c:v>
                  </c:pt>
                  <c:pt idx="7">
                    <c:v>-4.8999999999999915</c:v>
                  </c:pt>
                  <c:pt idx="8">
                    <c:v>-4.7999999999999972</c:v>
                  </c:pt>
                  <c:pt idx="9">
                    <c:v>-4.9000000000000057</c:v>
                  </c:pt>
                  <c:pt idx="10">
                    <c:v>-4.8000000000000114</c:v>
                  </c:pt>
                  <c:pt idx="11">
                    <c:v>-5</c:v>
                  </c:pt>
                  <c:pt idx="12">
                    <c:v>-5.2000000000000028</c:v>
                  </c:pt>
                  <c:pt idx="13">
                    <c:v>-5.1000000000000085</c:v>
                  </c:pt>
                  <c:pt idx="14">
                    <c:v>-5.0999999999999943</c:v>
                  </c:pt>
                  <c:pt idx="15">
                    <c:v>-5</c:v>
                  </c:pt>
                  <c:pt idx="16">
                    <c:v>-4.9000000000000057</c:v>
                  </c:pt>
                  <c:pt idx="17">
                    <c:v>-4.7999999999999972</c:v>
                  </c:pt>
                  <c:pt idx="18">
                    <c:v>-4.7000000000000028</c:v>
                  </c:pt>
                  <c:pt idx="19">
                    <c:v>0</c:v>
                  </c:pt>
                  <c:pt idx="20">
                    <c:v>0</c:v>
                  </c:pt>
                  <c:pt idx="21">
                    <c:v>0</c:v>
                  </c:pt>
                  <c:pt idx="22">
                    <c:v>7.0999999999999943</c:v>
                  </c:pt>
                  <c:pt idx="23">
                    <c:v>6.6999999999999886</c:v>
                  </c:pt>
                  <c:pt idx="24">
                    <c:v>6.3999999999999773</c:v>
                  </c:pt>
                  <c:pt idx="25">
                    <c:v>6.1999999999999886</c:v>
                  </c:pt>
                  <c:pt idx="26">
                    <c:v>5.7999999999999829</c:v>
                  </c:pt>
                  <c:pt idx="27">
                    <c:v>5.4000000000000057</c:v>
                  </c:pt>
                  <c:pt idx="28">
                    <c:v>5.1000000000000227</c:v>
                  </c:pt>
                  <c:pt idx="29">
                    <c:v>5.0999999999999943</c:v>
                  </c:pt>
                  <c:pt idx="30">
                    <c:v>4.8999999999999915</c:v>
                  </c:pt>
                  <c:pt idx="31">
                    <c:v>4.7999999999999972</c:v>
                  </c:pt>
                  <c:pt idx="32">
                    <c:v>4.7999999999999972</c:v>
                  </c:pt>
                  <c:pt idx="33">
                    <c:v>4.9000000000000057</c:v>
                  </c:pt>
                  <c:pt idx="34">
                    <c:v>5.0999999999999943</c:v>
                  </c:pt>
                  <c:pt idx="35">
                    <c:v>5.0999999999999943</c:v>
                  </c:pt>
                  <c:pt idx="36">
                    <c:v>5.0999999999999943</c:v>
                  </c:pt>
                  <c:pt idx="37">
                    <c:v>4.8000000000000114</c:v>
                  </c:pt>
                  <c:pt idx="38">
                    <c:v>4.6999999999999886</c:v>
                  </c:pt>
                  <c:pt idx="39">
                    <c:v>4.5</c:v>
                  </c:pt>
                  <c:pt idx="40">
                    <c:v>4.5</c:v>
                  </c:pt>
                </c:numCache>
              </c:numRef>
            </c:minus>
            <c:spPr>
              <a:ln>
                <a:solidFill>
                  <a:sysClr val="window" lastClr="FFFFFF">
                    <a:lumMod val="65000"/>
                  </a:sysClr>
                </a:solidFill>
              </a:ln>
            </c:spPr>
          </c:errBars>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sex'!$BJ$63:$BJ$81,'Māori vs Non-Māori by sex'!$BJ$87:$BJ$105)</c:f>
              <c:numCache>
                <c:formatCode>General</c:formatCode>
                <c:ptCount val="38"/>
                <c:pt idx="0">
                  <c:v>198.6</c:v>
                </c:pt>
                <c:pt idx="1">
                  <c:v>174.8</c:v>
                </c:pt>
                <c:pt idx="2">
                  <c:v>162</c:v>
                </c:pt>
                <c:pt idx="3">
                  <c:v>158.6</c:v>
                </c:pt>
                <c:pt idx="4">
                  <c:v>138.1</c:v>
                </c:pt>
                <c:pt idx="5">
                  <c:v>126.3</c:v>
                </c:pt>
                <c:pt idx="6">
                  <c:v>111.8</c:v>
                </c:pt>
                <c:pt idx="7">
                  <c:v>113.9</c:v>
                </c:pt>
                <c:pt idx="8">
                  <c:v>110.3</c:v>
                </c:pt>
                <c:pt idx="9">
                  <c:v>110.6</c:v>
                </c:pt>
                <c:pt idx="10">
                  <c:v>106.6</c:v>
                </c:pt>
                <c:pt idx="11">
                  <c:v>111.7</c:v>
                </c:pt>
                <c:pt idx="12">
                  <c:v>118.1</c:v>
                </c:pt>
                <c:pt idx="13">
                  <c:v>117.3</c:v>
                </c:pt>
                <c:pt idx="14">
                  <c:v>115.9</c:v>
                </c:pt>
                <c:pt idx="15">
                  <c:v>109</c:v>
                </c:pt>
                <c:pt idx="16">
                  <c:v>107.8</c:v>
                </c:pt>
                <c:pt idx="17">
                  <c:v>102.9</c:v>
                </c:pt>
                <c:pt idx="18">
                  <c:v>103.8</c:v>
                </c:pt>
                <c:pt idx="19">
                  <c:v>263</c:v>
                </c:pt>
                <c:pt idx="20">
                  <c:v>233.1</c:v>
                </c:pt>
                <c:pt idx="21">
                  <c:v>213.7</c:v>
                </c:pt>
                <c:pt idx="22">
                  <c:v>197.6</c:v>
                </c:pt>
                <c:pt idx="23">
                  <c:v>168.1</c:v>
                </c:pt>
                <c:pt idx="24">
                  <c:v>151.80000000000001</c:v>
                </c:pt>
                <c:pt idx="25">
                  <c:v>136.80000000000001</c:v>
                </c:pt>
                <c:pt idx="26">
                  <c:v>134.69999999999999</c:v>
                </c:pt>
                <c:pt idx="27">
                  <c:v>125.6</c:v>
                </c:pt>
                <c:pt idx="28">
                  <c:v>121.1</c:v>
                </c:pt>
                <c:pt idx="29">
                  <c:v>118.7</c:v>
                </c:pt>
                <c:pt idx="30">
                  <c:v>121.9</c:v>
                </c:pt>
                <c:pt idx="31">
                  <c:v>129.6</c:v>
                </c:pt>
                <c:pt idx="32">
                  <c:v>131.19999999999999</c:v>
                </c:pt>
                <c:pt idx="33">
                  <c:v>129</c:v>
                </c:pt>
                <c:pt idx="34">
                  <c:v>119.4</c:v>
                </c:pt>
                <c:pt idx="35">
                  <c:v>113.1</c:v>
                </c:pt>
                <c:pt idx="36">
                  <c:v>108.3</c:v>
                </c:pt>
                <c:pt idx="37">
                  <c:v>107</c:v>
                </c:pt>
              </c:numCache>
            </c:numRef>
          </c:val>
          <c:smooth val="0"/>
          <c:extLst>
            <c:ext xmlns:c16="http://schemas.microsoft.com/office/drawing/2014/chart" uri="{C3380CC4-5D6E-409C-BE32-E72D297353CC}">
              <c16:uniqueId val="{0000000B-C932-4C0B-BB36-91A713268359}"/>
            </c:ext>
          </c:extLst>
        </c:ser>
        <c:ser>
          <c:idx val="0"/>
          <c:order val="2"/>
          <c:tx>
            <c:v>Ghost</c:v>
          </c:tx>
          <c:spPr>
            <a:ln w="28575" cap="rnd">
              <a:noFill/>
              <a:round/>
            </a:ln>
            <a:effectLst/>
          </c:spPr>
          <c:marker>
            <c:symbol val="none"/>
          </c:marker>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sex'!$BK$33:$BK$34</c:f>
              <c:numCache>
                <c:formatCode>General</c:formatCode>
                <c:ptCount val="2"/>
                <c:pt idx="0">
                  <c:v>320.10000000000002</c:v>
                </c:pt>
                <c:pt idx="1">
                  <c:v>102.9</c:v>
                </c:pt>
              </c:numCache>
            </c:numRef>
          </c:val>
          <c:smooth val="0"/>
          <c:extLst>
            <c:ext xmlns:c16="http://schemas.microsoft.com/office/drawing/2014/chart" uri="{C3380CC4-5D6E-409C-BE32-E72D297353CC}">
              <c16:uniqueId val="{0000000C-C932-4C0B-BB36-91A713268359}"/>
            </c:ext>
          </c:extLst>
        </c:ser>
        <c:dLbls>
          <c:showLegendKey val="0"/>
          <c:showVal val="0"/>
          <c:showCatName val="0"/>
          <c:showSerName val="0"/>
          <c:showPercent val="0"/>
          <c:showBubbleSize val="0"/>
        </c:dLbls>
        <c:marker val="1"/>
        <c:smooth val="0"/>
        <c:axId val="316044624"/>
        <c:axId val="316045016"/>
      </c:lineChart>
      <c:catAx>
        <c:axId val="31604462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45016"/>
        <c:crosses val="autoZero"/>
        <c:auto val="1"/>
        <c:lblAlgn val="ctr"/>
        <c:lblOffset val="100"/>
        <c:noMultiLvlLbl val="0"/>
      </c:catAx>
      <c:valAx>
        <c:axId val="31604501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4462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sex'!$BS$58</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F6FF-4710-A4B5-623737B485AB}"/>
              </c:ext>
            </c:extLst>
          </c:dPt>
          <c:errBars>
            <c:errDir val="y"/>
            <c:errBarType val="both"/>
            <c:errValType val="cust"/>
            <c:noEndCap val="0"/>
            <c:plus>
              <c:numRef>
                <c:f>'Māori vs Non-Māori by sex'!$CA$63:$CA$81</c:f>
                <c:numCache>
                  <c:formatCode>General</c:formatCode>
                  <c:ptCount val="19"/>
                  <c:pt idx="0">
                    <c:v>8.0000000000000071E-2</c:v>
                  </c:pt>
                  <c:pt idx="1">
                    <c:v>8.9999999999999858E-2</c:v>
                  </c:pt>
                  <c:pt idx="2">
                    <c:v>9.9999999999999867E-2</c:v>
                  </c:pt>
                  <c:pt idx="3">
                    <c:v>9.9999999999999867E-2</c:v>
                  </c:pt>
                  <c:pt idx="4">
                    <c:v>0.1100000000000001</c:v>
                  </c:pt>
                  <c:pt idx="5">
                    <c:v>0.11999999999999988</c:v>
                  </c:pt>
                  <c:pt idx="6">
                    <c:v>0.13000000000000012</c:v>
                  </c:pt>
                  <c:pt idx="7">
                    <c:v>0.12999999999999989</c:v>
                  </c:pt>
                  <c:pt idx="8">
                    <c:v>0.13000000000000012</c:v>
                  </c:pt>
                  <c:pt idx="9">
                    <c:v>0.12999999999999989</c:v>
                  </c:pt>
                  <c:pt idx="10">
                    <c:v>0.12999999999999989</c:v>
                  </c:pt>
                  <c:pt idx="11">
                    <c:v>0.14000000000000012</c:v>
                  </c:pt>
                  <c:pt idx="12">
                    <c:v>0.14000000000000012</c:v>
                  </c:pt>
                  <c:pt idx="13">
                    <c:v>0.13999999999999968</c:v>
                  </c:pt>
                  <c:pt idx="14">
                    <c:v>0.12999999999999989</c:v>
                  </c:pt>
                  <c:pt idx="15">
                    <c:v>0.1399999999999999</c:v>
                  </c:pt>
                  <c:pt idx="16">
                    <c:v>0.13000000000000012</c:v>
                  </c:pt>
                  <c:pt idx="17">
                    <c:v>0.1399999999999999</c:v>
                  </c:pt>
                  <c:pt idx="18">
                    <c:v>0.1399999999999999</c:v>
                  </c:pt>
                </c:numCache>
              </c:numRef>
            </c:plus>
            <c:minus>
              <c:numRef>
                <c:f>'Māori vs Non-Māori by sex'!$BZ$63:$BZ$81</c:f>
                <c:numCache>
                  <c:formatCode>General</c:formatCode>
                  <c:ptCount val="19"/>
                  <c:pt idx="0">
                    <c:v>8.0000000000000071E-2</c:v>
                  </c:pt>
                  <c:pt idx="1">
                    <c:v>8.0000000000000071E-2</c:v>
                  </c:pt>
                  <c:pt idx="2">
                    <c:v>9.000000000000008E-2</c:v>
                  </c:pt>
                  <c:pt idx="3">
                    <c:v>9.000000000000008E-2</c:v>
                  </c:pt>
                  <c:pt idx="4">
                    <c:v>0.1100000000000001</c:v>
                  </c:pt>
                  <c:pt idx="5">
                    <c:v>0.1100000000000001</c:v>
                  </c:pt>
                  <c:pt idx="6">
                    <c:v>0.11999999999999988</c:v>
                  </c:pt>
                  <c:pt idx="7">
                    <c:v>0.12000000000000011</c:v>
                  </c:pt>
                  <c:pt idx="8">
                    <c:v>0.11999999999999988</c:v>
                  </c:pt>
                  <c:pt idx="9">
                    <c:v>0.12000000000000011</c:v>
                  </c:pt>
                  <c:pt idx="10">
                    <c:v>0.12000000000000011</c:v>
                  </c:pt>
                  <c:pt idx="11">
                    <c:v>0.11999999999999988</c:v>
                  </c:pt>
                  <c:pt idx="12">
                    <c:v>0.11999999999999988</c:v>
                  </c:pt>
                  <c:pt idx="13">
                    <c:v>0.13000000000000012</c:v>
                  </c:pt>
                  <c:pt idx="14">
                    <c:v>0.13000000000000012</c:v>
                  </c:pt>
                  <c:pt idx="15">
                    <c:v>0.13000000000000012</c:v>
                  </c:pt>
                  <c:pt idx="16">
                    <c:v>0.12999999999999989</c:v>
                  </c:pt>
                  <c:pt idx="17">
                    <c:v>0.13000000000000012</c:v>
                  </c:pt>
                  <c:pt idx="18">
                    <c:v>0.13000000000000012</c:v>
                  </c:pt>
                </c:numCache>
              </c:numRef>
            </c:minus>
            <c:spPr>
              <a:ln w="12700">
                <a:solidFill>
                  <a:schemeClr val="accent6">
                    <a:lumMod val="75000"/>
                  </a:schemeClr>
                </a:solidFill>
              </a:ln>
            </c:spPr>
          </c:errBars>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sex'!$BV$63:$BV$81</c:f>
              <c:numCache>
                <c:formatCode>0.00</c:formatCode>
                <c:ptCount val="19"/>
                <c:pt idx="0">
                  <c:v>1.22</c:v>
                </c:pt>
                <c:pt idx="1">
                  <c:v>1.32</c:v>
                </c:pt>
                <c:pt idx="2">
                  <c:v>1.34</c:v>
                </c:pt>
                <c:pt idx="3">
                  <c:v>1.36</c:v>
                </c:pt>
                <c:pt idx="4">
                  <c:v>1.5</c:v>
                </c:pt>
                <c:pt idx="5">
                  <c:v>1.54</c:v>
                </c:pt>
                <c:pt idx="6">
                  <c:v>1.68</c:v>
                </c:pt>
                <c:pt idx="7">
                  <c:v>1.61</c:v>
                </c:pt>
                <c:pt idx="8">
                  <c:v>1.66</c:v>
                </c:pt>
                <c:pt idx="9">
                  <c:v>1.6</c:v>
                </c:pt>
                <c:pt idx="10">
                  <c:v>1.62</c:v>
                </c:pt>
                <c:pt idx="11">
                  <c:v>1.7</c:v>
                </c:pt>
                <c:pt idx="12">
                  <c:v>1.73</c:v>
                </c:pt>
                <c:pt idx="13">
                  <c:v>1.87</c:v>
                </c:pt>
                <c:pt idx="14">
                  <c:v>1.77</c:v>
                </c:pt>
                <c:pt idx="15">
                  <c:v>1.77</c:v>
                </c:pt>
                <c:pt idx="16">
                  <c:v>1.73</c:v>
                </c:pt>
                <c:pt idx="17">
                  <c:v>1.81</c:v>
                </c:pt>
                <c:pt idx="18">
                  <c:v>1.78</c:v>
                </c:pt>
              </c:numCache>
            </c:numRef>
          </c:val>
          <c:smooth val="0"/>
          <c:extLst>
            <c:ext xmlns:c16="http://schemas.microsoft.com/office/drawing/2014/chart" uri="{C3380CC4-5D6E-409C-BE32-E72D297353CC}">
              <c16:uniqueId val="{00000001-F6FF-4710-A4B5-623737B485AB}"/>
            </c:ext>
          </c:extLst>
        </c:ser>
        <c:ser>
          <c:idx val="3"/>
          <c:order val="1"/>
          <c:tx>
            <c:strRef>
              <c:f>'Māori vs Non-Māori by sex'!$BS$82</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sex'!$CA$87:$CA$105</c:f>
                <c:numCache>
                  <c:formatCode>General</c:formatCode>
                  <c:ptCount val="19"/>
                  <c:pt idx="0">
                    <c:v>7.0000000000000062E-2</c:v>
                  </c:pt>
                  <c:pt idx="1">
                    <c:v>8.0000000000000071E-2</c:v>
                  </c:pt>
                  <c:pt idx="2">
                    <c:v>7.9999999999999849E-2</c:v>
                  </c:pt>
                  <c:pt idx="3">
                    <c:v>8.0000000000000071E-2</c:v>
                  </c:pt>
                  <c:pt idx="4">
                    <c:v>0.10000000000000009</c:v>
                  </c:pt>
                  <c:pt idx="5">
                    <c:v>0.10999999999999988</c:v>
                  </c:pt>
                  <c:pt idx="6">
                    <c:v>0.11999999999999988</c:v>
                  </c:pt>
                  <c:pt idx="7">
                    <c:v>0.12000000000000011</c:v>
                  </c:pt>
                  <c:pt idx="8">
                    <c:v>0.12999999999999989</c:v>
                  </c:pt>
                  <c:pt idx="9">
                    <c:v>0.12999999999999989</c:v>
                  </c:pt>
                  <c:pt idx="10">
                    <c:v>0.14000000000000012</c:v>
                  </c:pt>
                  <c:pt idx="11">
                    <c:v>0.1399999999999999</c:v>
                  </c:pt>
                  <c:pt idx="12">
                    <c:v>0.14000000000000012</c:v>
                  </c:pt>
                  <c:pt idx="13">
                    <c:v>0.14000000000000012</c:v>
                  </c:pt>
                  <c:pt idx="14">
                    <c:v>0.15000000000000036</c:v>
                  </c:pt>
                  <c:pt idx="15">
                    <c:v>0.14000000000000012</c:v>
                  </c:pt>
                  <c:pt idx="16">
                    <c:v>0.14999999999999991</c:v>
                  </c:pt>
                  <c:pt idx="17">
                    <c:v>0.17000000000000037</c:v>
                  </c:pt>
                  <c:pt idx="18">
                    <c:v>0.16999999999999993</c:v>
                  </c:pt>
                </c:numCache>
              </c:numRef>
            </c:plus>
            <c:minus>
              <c:numRef>
                <c:f>'Māori vs Non-Māori by sex'!$BZ$87:$BZ$105</c:f>
                <c:numCache>
                  <c:formatCode>General</c:formatCode>
                  <c:ptCount val="19"/>
                  <c:pt idx="0">
                    <c:v>7.0000000000000062E-2</c:v>
                  </c:pt>
                  <c:pt idx="1">
                    <c:v>7.0000000000000062E-2</c:v>
                  </c:pt>
                  <c:pt idx="2">
                    <c:v>8.0000000000000071E-2</c:v>
                  </c:pt>
                  <c:pt idx="3">
                    <c:v>8.9999999999999858E-2</c:v>
                  </c:pt>
                  <c:pt idx="4">
                    <c:v>0.10000000000000009</c:v>
                  </c:pt>
                  <c:pt idx="5">
                    <c:v>0.1100000000000001</c:v>
                  </c:pt>
                  <c:pt idx="6">
                    <c:v>0.12000000000000011</c:v>
                  </c:pt>
                  <c:pt idx="7">
                    <c:v>0.12000000000000011</c:v>
                  </c:pt>
                  <c:pt idx="8">
                    <c:v>0.13000000000000012</c:v>
                  </c:pt>
                  <c:pt idx="9">
                    <c:v>0.13000000000000012</c:v>
                  </c:pt>
                  <c:pt idx="10">
                    <c:v>0.12999999999999989</c:v>
                  </c:pt>
                  <c:pt idx="11">
                    <c:v>0.12999999999999989</c:v>
                  </c:pt>
                  <c:pt idx="12">
                    <c:v>0.12999999999999989</c:v>
                  </c:pt>
                  <c:pt idx="13">
                    <c:v>0.12999999999999989</c:v>
                  </c:pt>
                  <c:pt idx="14">
                    <c:v>0.12999999999999989</c:v>
                  </c:pt>
                  <c:pt idx="15">
                    <c:v>0.14000000000000012</c:v>
                  </c:pt>
                  <c:pt idx="16">
                    <c:v>0.15000000000000036</c:v>
                  </c:pt>
                  <c:pt idx="17">
                    <c:v>0.14999999999999991</c:v>
                  </c:pt>
                  <c:pt idx="18">
                    <c:v>0.1599999999999997</c:v>
                  </c:pt>
                </c:numCache>
              </c:numRef>
            </c:minus>
            <c:spPr>
              <a:ln>
                <a:solidFill>
                  <a:schemeClr val="accent2">
                    <a:lumMod val="75000"/>
                  </a:schemeClr>
                </a:solidFill>
              </a:ln>
            </c:spPr>
          </c:errBars>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sex'!$BV$87:$BV$105</c:f>
              <c:numCache>
                <c:formatCode>0.00</c:formatCode>
                <c:ptCount val="19"/>
                <c:pt idx="0">
                  <c:v>1.22</c:v>
                </c:pt>
                <c:pt idx="1">
                  <c:v>1.29</c:v>
                </c:pt>
                <c:pt idx="2">
                  <c:v>1.36</c:v>
                </c:pt>
                <c:pt idx="3">
                  <c:v>1.38</c:v>
                </c:pt>
                <c:pt idx="4">
                  <c:v>1.52</c:v>
                </c:pt>
                <c:pt idx="5">
                  <c:v>1.62</c:v>
                </c:pt>
                <c:pt idx="6">
                  <c:v>1.77</c:v>
                </c:pt>
                <c:pt idx="7">
                  <c:v>1.75</c:v>
                </c:pt>
                <c:pt idx="8">
                  <c:v>1.83</c:v>
                </c:pt>
                <c:pt idx="9">
                  <c:v>1.87</c:v>
                </c:pt>
                <c:pt idx="10">
                  <c:v>1.9</c:v>
                </c:pt>
                <c:pt idx="11">
                  <c:v>1.95</c:v>
                </c:pt>
                <c:pt idx="12">
                  <c:v>2.0299999999999998</c:v>
                </c:pt>
                <c:pt idx="13">
                  <c:v>2.09</c:v>
                </c:pt>
                <c:pt idx="14">
                  <c:v>2.09</c:v>
                </c:pt>
                <c:pt idx="15">
                  <c:v>2.1</c:v>
                </c:pt>
                <c:pt idx="16">
                  <c:v>2.2000000000000002</c:v>
                </c:pt>
                <c:pt idx="17">
                  <c:v>2.3199999999999998</c:v>
                </c:pt>
                <c:pt idx="18">
                  <c:v>2.4</c:v>
                </c:pt>
              </c:numCache>
            </c:numRef>
          </c:val>
          <c:smooth val="0"/>
          <c:extLst>
            <c:ext xmlns:c16="http://schemas.microsoft.com/office/drawing/2014/chart" uri="{C3380CC4-5D6E-409C-BE32-E72D297353CC}">
              <c16:uniqueId val="{00000002-F6FF-4710-A4B5-623737B485AB}"/>
            </c:ext>
          </c:extLst>
        </c:ser>
        <c:ser>
          <c:idx val="2"/>
          <c:order val="2"/>
          <c:tx>
            <c:v>Ghost</c:v>
          </c:tx>
          <c:spPr>
            <a:ln w="28575" cap="rnd">
              <a:noFill/>
              <a:round/>
            </a:ln>
            <a:effectLst/>
          </c:spPr>
          <c:marker>
            <c:symbol val="none"/>
          </c:marker>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sex'!$BX$33:$BX$34</c:f>
              <c:numCache>
                <c:formatCode>0.00</c:formatCode>
                <c:ptCount val="2"/>
                <c:pt idx="0">
                  <c:v>2.4</c:v>
                </c:pt>
                <c:pt idx="1">
                  <c:v>1.22</c:v>
                </c:pt>
              </c:numCache>
            </c:numRef>
          </c:val>
          <c:smooth val="0"/>
          <c:extLst>
            <c:ext xmlns:c16="http://schemas.microsoft.com/office/drawing/2014/chart" uri="{C3380CC4-5D6E-409C-BE32-E72D297353CC}">
              <c16:uniqueId val="{00000003-F6FF-4710-A4B5-623737B485AB}"/>
            </c:ext>
          </c:extLst>
        </c:ser>
        <c:ser>
          <c:idx val="1"/>
          <c:order val="3"/>
          <c:tx>
            <c:strRef>
              <c:f>'Māori vs Non-Māori by sex'!$CC$57</c:f>
              <c:strCache>
                <c:ptCount val="1"/>
                <c:pt idx="0">
                  <c:v>Reference (1.00)</c:v>
                </c:pt>
              </c:strCache>
            </c:strRef>
          </c:tx>
          <c:spPr>
            <a:ln>
              <a:solidFill>
                <a:schemeClr val="tx1"/>
              </a:solidFill>
            </a:ln>
          </c:spPr>
          <c:marker>
            <c:symbol val="none"/>
          </c:marker>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sex'!$CC$63:$CC$81</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4-F6FF-4710-A4B5-623737B485AB}"/>
            </c:ext>
          </c:extLst>
        </c:ser>
        <c:dLbls>
          <c:showLegendKey val="0"/>
          <c:showVal val="0"/>
          <c:showCatName val="0"/>
          <c:showSerName val="0"/>
          <c:showPercent val="0"/>
          <c:showBubbleSize val="0"/>
        </c:dLbls>
        <c:marker val="1"/>
        <c:smooth val="0"/>
        <c:axId val="316040704"/>
        <c:axId val="316039136"/>
      </c:lineChart>
      <c:catAx>
        <c:axId val="31604070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39136"/>
        <c:crosses val="autoZero"/>
        <c:auto val="1"/>
        <c:lblAlgn val="ctr"/>
        <c:lblOffset val="100"/>
        <c:tickLblSkip val="1"/>
        <c:noMultiLvlLbl val="0"/>
      </c:catAx>
      <c:valAx>
        <c:axId val="31603913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40704"/>
        <c:crosses val="autoZero"/>
        <c:crossBetween val="between"/>
      </c:valAx>
      <c:spPr>
        <a:noFill/>
        <a:ln>
          <a:noFill/>
        </a:ln>
        <a:effectLst/>
      </c:spPr>
    </c:plotArea>
    <c:legend>
      <c:legendPos val="b"/>
      <c:legendEntry>
        <c:idx val="2"/>
        <c:delete val="1"/>
      </c:legendEntry>
      <c:layout>
        <c:manualLayout>
          <c:xMode val="edge"/>
          <c:yMode val="edge"/>
          <c:x val="0.25460847626322247"/>
          <c:y val="0.11068582375478928"/>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G$4" fmlaRange="ref!$C$1:$C$11" noThreeD="1" sel="1" val="0"/>
</file>

<file path=xl/ctrlProps/ctrlProp2.xml><?xml version="1.0" encoding="utf-8"?>
<formControlPr xmlns="http://schemas.microsoft.com/office/spreadsheetml/2009/9/main" objectType="Drop" dropLines="11" dropStyle="combo" dx="16" fmlaLink="$BG$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175260</xdr:colOff>
          <xdr:row>3</xdr:row>
          <xdr:rowOff>144780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26669</xdr:colOff>
      <xdr:row>5</xdr:row>
      <xdr:rowOff>62662</xdr:rowOff>
    </xdr:from>
    <xdr:to>
      <xdr:col>14</xdr:col>
      <xdr:colOff>31619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484735</xdr:colOff>
      <xdr:row>25</xdr:row>
      <xdr:rowOff>121227</xdr:rowOff>
    </xdr:from>
    <xdr:to>
      <xdr:col>11</xdr:col>
      <xdr:colOff>527164</xdr:colOff>
      <xdr:row>30</xdr:row>
      <xdr:rowOff>86591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67615" y="4251267"/>
          <a:ext cx="6199389" cy="597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National Minimum Data Set (NMDS), Ministry of Health</a:t>
          </a:r>
          <a:r>
            <a:rPr lang="en-NZ" sz="1100" b="0" i="0" u="none" strike="noStrike">
              <a:solidFill>
                <a:schemeClr val="dk1"/>
              </a:solidFill>
              <a:effectLst/>
              <a:latin typeface="+mn-lt"/>
              <a:ea typeface="+mn-ea"/>
              <a:cs typeface="+mn-cs"/>
            </a:rPr>
            <a:t>.</a:t>
          </a:r>
          <a:r>
            <a:rPr lang="en-NZ" sz="900"/>
            <a:t> </a:t>
          </a:r>
          <a:endParaRPr lang="en-NZ" sz="1000"/>
        </a:p>
      </xdr:txBody>
    </xdr:sp>
    <xdr:clientData/>
  </xdr:twoCellAnchor>
  <xdr:twoCellAnchor>
    <xdr:from>
      <xdr:col>15</xdr:col>
      <xdr:colOff>285750</xdr:colOff>
      <xdr:row>5</xdr:row>
      <xdr:rowOff>62662</xdr:rowOff>
    </xdr:from>
    <xdr:to>
      <xdr:col>26</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G$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Asthma hospitalisation, 5-34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0.42382</cdr:x>
      <cdr:y>0.19882</cdr:y>
    </cdr:to>
    <cdr:sp macro="" textlink="'Māori vs Non-Māori'!$BG$14">
      <cdr:nvSpPr>
        <cdr:cNvPr id="15" name="TextBox 14"/>
        <cdr:cNvSpPr txBox="1"/>
      </cdr:nvSpPr>
      <cdr:spPr>
        <a:xfrm xmlns:a="http://schemas.openxmlformats.org/drawingml/2006/main">
          <a:off x="0" y="506977"/>
          <a:ext cx="2663191" cy="238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(events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G$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G$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Asthma hospitalisation, 5-34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G$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0.85729</cdr:y>
    </cdr:from>
    <cdr:to>
      <cdr:x>0.95717</cdr:x>
      <cdr:y>1</cdr:y>
    </cdr:to>
    <cdr:sp macro="" textlink="">
      <cdr:nvSpPr>
        <cdr:cNvPr id="7" name="TextBox 6"/>
        <cdr:cNvSpPr txBox="1"/>
      </cdr:nvSpPr>
      <cdr:spPr>
        <a:xfrm xmlns:a="http://schemas.openxmlformats.org/drawingml/2006/main">
          <a:off x="0" y="3184497"/>
          <a:ext cx="5842962" cy="530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a:t>
          </a:r>
          <a:r>
            <a:rPr lang="en-NZ" sz="900" baseline="0"/>
            <a:t>National Minimum Data Set (NMDS), Ministry of Health.</a:t>
          </a:r>
          <a:endParaRPr lang="en-NZ" sz="900"/>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68580</xdr:colOff>
          <xdr:row>4</xdr:row>
          <xdr:rowOff>22860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22858</xdr:colOff>
      <xdr:row>5</xdr:row>
      <xdr:rowOff>127431</xdr:rowOff>
    </xdr:from>
    <xdr:to>
      <xdr:col>14</xdr:col>
      <xdr:colOff>251459</xdr:colOff>
      <xdr:row>32</xdr:row>
      <xdr:rowOff>11429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449579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99884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National Minimum Data Set (NMDS), Ministry of Health </a:t>
          </a:r>
          <a:endParaRPr lang="en-NZ" sz="900">
            <a:effectLst/>
          </a:endParaRPr>
        </a:p>
        <a:p>
          <a:endParaRPr lang="en-NZ" sz="1000"/>
        </a:p>
      </xdr:txBody>
    </xdr:sp>
    <xdr:clientData/>
  </xdr:twoCellAnchor>
  <xdr:twoCellAnchor>
    <xdr:from>
      <xdr:col>17</xdr:col>
      <xdr:colOff>19050</xdr:colOff>
      <xdr:row>5</xdr:row>
      <xdr:rowOff>116001</xdr:rowOff>
    </xdr:from>
    <xdr:to>
      <xdr:col>28</xdr:col>
      <xdr:colOff>403860</xdr:colOff>
      <xdr:row>32</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G$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Asthma hospitalisation, 5-34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0.47446</cdr:x>
      <cdr:y>0.21257</cdr:y>
    </cdr:to>
    <cdr:sp macro="" textlink="'Māori vs Non-Māori by sex'!$BG$14">
      <cdr:nvSpPr>
        <cdr:cNvPr id="15" name="TextBox 14"/>
        <cdr:cNvSpPr txBox="1"/>
      </cdr:nvSpPr>
      <cdr:spPr>
        <a:xfrm xmlns:a="http://schemas.openxmlformats.org/drawingml/2006/main">
          <a:off x="0" y="534811"/>
          <a:ext cx="3680462" cy="305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 standardised rate (events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G$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G$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Asthma hospitalisation, 5-34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G$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0.85192</cdr:y>
    </cdr:from>
    <cdr:to>
      <cdr:x>0.95717</cdr:x>
      <cdr:y>1</cdr:y>
    </cdr:to>
    <cdr:sp macro="" textlink="">
      <cdr:nvSpPr>
        <cdr:cNvPr id="7" name="TextBox 6"/>
        <cdr:cNvSpPr txBox="1"/>
      </cdr:nvSpPr>
      <cdr:spPr>
        <a:xfrm xmlns:a="http://schemas.openxmlformats.org/drawingml/2006/main">
          <a:off x="0" y="3232989"/>
          <a:ext cx="6423137" cy="561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National Minimum</a:t>
          </a:r>
          <a:r>
            <a:rPr lang="en-NZ" sz="900" baseline="0"/>
            <a:t> Data Set (NMDS), Ministry of Health </a:t>
          </a:r>
          <a:endParaRPr lang="en-NZ"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4"/>
  <sheetViews>
    <sheetView tabSelected="1" zoomScaleNormal="100" workbookViewId="0">
      <selection activeCell="I6" sqref="I6"/>
    </sheetView>
  </sheetViews>
  <sheetFormatPr defaultColWidth="8.88671875" defaultRowHeight="13.2" x14ac:dyDescent="0.25"/>
  <cols>
    <col min="1" max="2" width="20.6640625" style="8" customWidth="1"/>
    <col min="3" max="3" width="20.6640625" style="9" customWidth="1"/>
    <col min="4" max="4" width="20.6640625" style="8" customWidth="1"/>
    <col min="5" max="5" width="6.44140625" style="8" customWidth="1"/>
    <col min="6" max="6" width="6.6640625" style="8" customWidth="1"/>
    <col min="7" max="7" width="5.6640625" style="8" customWidth="1"/>
    <col min="8" max="8" width="5.6640625" style="10" customWidth="1"/>
    <col min="9" max="16384" width="8.88671875" style="11"/>
  </cols>
  <sheetData>
    <row r="1" spans="1:8" ht="15.6" x14ac:dyDescent="0.25">
      <c r="A1" s="7" t="s">
        <v>47</v>
      </c>
    </row>
    <row r="2" spans="1:8" x14ac:dyDescent="0.25">
      <c r="A2" s="12" t="s">
        <v>48</v>
      </c>
    </row>
    <row r="3" spans="1:8" ht="13.2" customHeight="1" x14ac:dyDescent="0.25">
      <c r="A3" s="100" t="s">
        <v>152</v>
      </c>
      <c r="B3" s="100"/>
      <c r="C3" s="100"/>
      <c r="D3" s="100"/>
      <c r="E3" s="100"/>
      <c r="F3" s="100"/>
      <c r="G3" s="100"/>
    </row>
    <row r="4" spans="1:8" x14ac:dyDescent="0.25">
      <c r="A4" s="100"/>
      <c r="B4" s="100"/>
      <c r="C4" s="100"/>
      <c r="D4" s="100"/>
      <c r="E4" s="100"/>
      <c r="F4" s="100"/>
      <c r="G4" s="100"/>
    </row>
    <row r="5" spans="1:8" x14ac:dyDescent="0.25">
      <c r="A5" s="100"/>
      <c r="B5" s="100"/>
      <c r="C5" s="100"/>
      <c r="D5" s="100"/>
      <c r="E5" s="100"/>
      <c r="F5" s="100"/>
      <c r="G5" s="100"/>
    </row>
    <row r="6" spans="1:8" x14ac:dyDescent="0.25">
      <c r="A6" s="13"/>
      <c r="B6" s="13"/>
      <c r="C6" s="13"/>
      <c r="D6" s="13"/>
      <c r="E6" s="13"/>
      <c r="F6" s="13"/>
      <c r="G6" s="13"/>
    </row>
    <row r="7" spans="1:8" x14ac:dyDescent="0.25">
      <c r="A7" s="14" t="s">
        <v>114</v>
      </c>
    </row>
    <row r="8" spans="1:8" x14ac:dyDescent="0.25">
      <c r="A8" s="14"/>
    </row>
    <row r="9" spans="1:8" ht="12.75" customHeight="1" x14ac:dyDescent="0.25">
      <c r="A9" s="101" t="s">
        <v>115</v>
      </c>
      <c r="B9" s="101"/>
      <c r="C9" s="101"/>
      <c r="D9" s="101"/>
      <c r="E9" s="101"/>
      <c r="F9" s="101"/>
      <c r="G9" s="101"/>
      <c r="H9" s="8"/>
    </row>
    <row r="10" spans="1:8" x14ac:dyDescent="0.25">
      <c r="A10" s="101"/>
      <c r="B10" s="101"/>
      <c r="C10" s="101"/>
      <c r="D10" s="101"/>
      <c r="E10" s="101"/>
      <c r="F10" s="101"/>
      <c r="G10" s="101"/>
      <c r="H10" s="8"/>
    </row>
    <row r="11" spans="1:8" x14ac:dyDescent="0.25">
      <c r="A11" s="10"/>
      <c r="B11" s="10"/>
      <c r="C11" s="10"/>
      <c r="D11" s="10"/>
      <c r="E11" s="10"/>
      <c r="F11" s="10"/>
      <c r="G11" s="10"/>
    </row>
    <row r="12" spans="1:8" x14ac:dyDescent="0.25">
      <c r="A12" s="12" t="s">
        <v>116</v>
      </c>
      <c r="B12" s="12"/>
      <c r="C12" s="12"/>
      <c r="D12" s="12"/>
      <c r="E12" s="12"/>
      <c r="F12" s="12"/>
      <c r="G12" s="12"/>
      <c r="H12" s="12"/>
    </row>
    <row r="13" spans="1:8" ht="29.25" customHeight="1" x14ac:dyDescent="0.25">
      <c r="A13" s="15" t="s">
        <v>94</v>
      </c>
      <c r="B13" s="16" t="s">
        <v>95</v>
      </c>
      <c r="C13" s="15" t="s">
        <v>96</v>
      </c>
      <c r="D13" s="17"/>
      <c r="E13" s="103"/>
      <c r="F13" s="103"/>
      <c r="G13" s="103"/>
      <c r="H13" s="103"/>
    </row>
    <row r="14" spans="1:8" ht="13.8" x14ac:dyDescent="0.25">
      <c r="A14" s="18" t="s">
        <v>128</v>
      </c>
      <c r="B14" s="19">
        <v>493</v>
      </c>
      <c r="C14" s="18" t="s">
        <v>129</v>
      </c>
      <c r="D14" s="20"/>
      <c r="E14" s="102"/>
      <c r="F14" s="102"/>
      <c r="G14" s="102"/>
      <c r="H14" s="102"/>
    </row>
    <row r="15" spans="1:8" ht="27.6" x14ac:dyDescent="0.25">
      <c r="A15" s="18" t="s">
        <v>131</v>
      </c>
      <c r="B15" s="19">
        <v>494</v>
      </c>
      <c r="C15" s="18" t="s">
        <v>130</v>
      </c>
      <c r="D15" s="20"/>
      <c r="E15" s="102"/>
      <c r="F15" s="102"/>
      <c r="G15" s="102"/>
      <c r="H15" s="102"/>
    </row>
    <row r="16" spans="1:8" ht="27.6" x14ac:dyDescent="0.25">
      <c r="A16" s="18" t="s">
        <v>132</v>
      </c>
      <c r="B16" s="19">
        <v>466.1</v>
      </c>
      <c r="C16" s="18" t="s">
        <v>133</v>
      </c>
      <c r="D16" s="20"/>
      <c r="E16" s="102"/>
      <c r="F16" s="102"/>
      <c r="G16" s="102"/>
      <c r="H16" s="102"/>
    </row>
    <row r="17" spans="1:15" ht="41.4" x14ac:dyDescent="0.25">
      <c r="A17" s="18" t="s">
        <v>134</v>
      </c>
      <c r="B17" s="19" t="s">
        <v>135</v>
      </c>
      <c r="C17" s="18" t="s">
        <v>136</v>
      </c>
      <c r="D17" s="20"/>
      <c r="E17" s="102"/>
      <c r="F17" s="102"/>
      <c r="G17" s="102"/>
      <c r="H17" s="102"/>
    </row>
    <row r="18" spans="1:15" ht="13.8" x14ac:dyDescent="0.25">
      <c r="A18" s="18" t="s">
        <v>137</v>
      </c>
      <c r="B18" s="19" t="s">
        <v>138</v>
      </c>
      <c r="C18" s="18" t="s">
        <v>139</v>
      </c>
      <c r="D18" s="20"/>
      <c r="E18" s="102"/>
      <c r="F18" s="102"/>
      <c r="G18" s="102"/>
      <c r="H18" s="102"/>
    </row>
    <row r="19" spans="1:15" ht="13.8" x14ac:dyDescent="0.3">
      <c r="J19" s="21"/>
      <c r="K19" s="21"/>
      <c r="L19" s="22"/>
      <c r="M19" s="23"/>
      <c r="N19" s="24"/>
      <c r="O19" s="25"/>
    </row>
    <row r="20" spans="1:15" ht="13.8" x14ac:dyDescent="0.3">
      <c r="A20" s="12" t="s">
        <v>49</v>
      </c>
      <c r="J20" s="21"/>
      <c r="K20" s="21"/>
      <c r="L20" s="25"/>
      <c r="M20" s="23"/>
      <c r="N20" s="24"/>
      <c r="O20" s="25"/>
    </row>
    <row r="21" spans="1:15" ht="13.8" x14ac:dyDescent="0.3">
      <c r="A21" s="8" t="s">
        <v>117</v>
      </c>
      <c r="C21" s="8"/>
      <c r="H21" s="8"/>
      <c r="J21" s="21"/>
      <c r="K21" s="21"/>
      <c r="L21" s="22"/>
      <c r="M21" s="23"/>
      <c r="N21" s="24"/>
      <c r="O21" s="25"/>
    </row>
    <row r="22" spans="1:15" ht="13.8" x14ac:dyDescent="0.3">
      <c r="J22" s="21"/>
      <c r="K22" s="21"/>
      <c r="L22" s="25"/>
      <c r="M22" s="23"/>
      <c r="N22" s="24"/>
      <c r="O22" s="25"/>
    </row>
    <row r="23" spans="1:15" ht="13.8" x14ac:dyDescent="0.3">
      <c r="A23" s="12" t="s">
        <v>50</v>
      </c>
      <c r="J23" s="21"/>
      <c r="K23" s="21"/>
      <c r="L23" s="25"/>
      <c r="M23" s="23"/>
      <c r="N23" s="24"/>
      <c r="O23" s="25"/>
    </row>
    <row r="24" spans="1:15" ht="12.75" customHeight="1" x14ac:dyDescent="0.3">
      <c r="A24" s="101" t="s">
        <v>105</v>
      </c>
      <c r="B24" s="101"/>
      <c r="C24" s="101"/>
      <c r="D24" s="101"/>
      <c r="E24" s="101"/>
      <c r="F24" s="101"/>
      <c r="G24" s="101"/>
      <c r="H24" s="101"/>
      <c r="J24" s="21"/>
      <c r="K24" s="21"/>
      <c r="L24" s="25"/>
      <c r="M24" s="23"/>
      <c r="N24" s="24"/>
      <c r="O24" s="25"/>
    </row>
    <row r="25" spans="1:15" ht="13.8" x14ac:dyDescent="0.3">
      <c r="A25" s="101"/>
      <c r="B25" s="101"/>
      <c r="C25" s="101"/>
      <c r="D25" s="101"/>
      <c r="E25" s="101"/>
      <c r="F25" s="101"/>
      <c r="G25" s="101"/>
      <c r="H25" s="101"/>
      <c r="J25" s="21"/>
      <c r="K25" s="21"/>
      <c r="L25" s="25"/>
      <c r="M25" s="23"/>
      <c r="N25" s="24"/>
      <c r="O25" s="25"/>
    </row>
    <row r="26" spans="1:15" ht="13.8" x14ac:dyDescent="0.3">
      <c r="A26" s="101"/>
      <c r="B26" s="101"/>
      <c r="C26" s="101"/>
      <c r="D26" s="101"/>
      <c r="E26" s="101"/>
      <c r="F26" s="101"/>
      <c r="G26" s="101"/>
      <c r="H26" s="101"/>
      <c r="J26" s="21"/>
      <c r="K26" s="21"/>
      <c r="L26" s="22"/>
      <c r="M26" s="23"/>
      <c r="N26" s="24"/>
      <c r="O26" s="25"/>
    </row>
    <row r="27" spans="1:15" ht="13.8" x14ac:dyDescent="0.3">
      <c r="A27" s="101"/>
      <c r="B27" s="101"/>
      <c r="C27" s="101"/>
      <c r="D27" s="101"/>
      <c r="E27" s="101"/>
      <c r="F27" s="101"/>
      <c r="G27" s="101"/>
      <c r="H27" s="101"/>
      <c r="J27" s="21"/>
      <c r="K27" s="21"/>
      <c r="L27" s="22"/>
      <c r="M27" s="23"/>
      <c r="N27" s="24"/>
      <c r="O27" s="25"/>
    </row>
    <row r="28" spans="1:15" ht="13.8" x14ac:dyDescent="0.3">
      <c r="A28" s="10"/>
      <c r="B28" s="10"/>
      <c r="C28" s="10"/>
      <c r="D28" s="10"/>
      <c r="E28" s="10"/>
      <c r="F28" s="10"/>
      <c r="G28" s="10"/>
      <c r="J28" s="21"/>
      <c r="K28" s="21"/>
      <c r="L28" s="22"/>
      <c r="M28" s="23"/>
      <c r="N28" s="24"/>
      <c r="O28" s="25"/>
    </row>
    <row r="29" spans="1:15" ht="13.8" x14ac:dyDescent="0.3">
      <c r="A29" s="8" t="s">
        <v>97</v>
      </c>
      <c r="J29" s="21"/>
      <c r="K29" s="21"/>
      <c r="L29" s="22"/>
      <c r="M29" s="23"/>
      <c r="N29" s="24"/>
      <c r="O29" s="25"/>
    </row>
    <row r="30" spans="1:15" ht="13.8" x14ac:dyDescent="0.3">
      <c r="J30" s="21"/>
      <c r="K30" s="21"/>
      <c r="L30" s="25"/>
      <c r="M30" s="23"/>
      <c r="N30" s="24"/>
      <c r="O30" s="25"/>
    </row>
    <row r="31" spans="1:15" ht="13.8" x14ac:dyDescent="0.3">
      <c r="A31" s="12" t="s">
        <v>98</v>
      </c>
      <c r="J31" s="21"/>
      <c r="K31" s="21"/>
      <c r="L31" s="22"/>
      <c r="M31" s="23"/>
      <c r="N31" s="24"/>
      <c r="O31" s="25"/>
    </row>
    <row r="32" spans="1:15" ht="12.75" customHeight="1" x14ac:dyDescent="0.3">
      <c r="A32" s="101" t="s">
        <v>99</v>
      </c>
      <c r="B32" s="101"/>
      <c r="C32" s="101"/>
      <c r="D32" s="101"/>
      <c r="E32" s="101"/>
      <c r="F32" s="101"/>
      <c r="G32" s="101"/>
      <c r="H32" s="101"/>
      <c r="J32" s="21"/>
      <c r="K32" s="21"/>
      <c r="L32" s="22"/>
      <c r="M32" s="23"/>
      <c r="N32" s="24"/>
      <c r="O32" s="25"/>
    </row>
    <row r="33" spans="1:15" ht="13.8" x14ac:dyDescent="0.3">
      <c r="A33" s="101"/>
      <c r="B33" s="101"/>
      <c r="C33" s="101"/>
      <c r="D33" s="101"/>
      <c r="E33" s="101"/>
      <c r="F33" s="101"/>
      <c r="G33" s="101"/>
      <c r="H33" s="101"/>
      <c r="J33" s="21"/>
      <c r="K33" s="21"/>
      <c r="L33" s="22"/>
      <c r="M33" s="23"/>
      <c r="N33" s="24"/>
      <c r="O33" s="25"/>
    </row>
    <row r="34" spans="1:15" ht="13.8" x14ac:dyDescent="0.3">
      <c r="A34" s="101"/>
      <c r="B34" s="101"/>
      <c r="C34" s="101"/>
      <c r="D34" s="101"/>
      <c r="E34" s="101"/>
      <c r="F34" s="101"/>
      <c r="G34" s="101"/>
      <c r="H34" s="101"/>
      <c r="J34" s="21"/>
      <c r="K34" s="21"/>
      <c r="L34" s="22"/>
      <c r="M34" s="23"/>
      <c r="N34" s="24"/>
      <c r="O34" s="25"/>
    </row>
    <row r="35" spans="1:15" ht="13.8" x14ac:dyDescent="0.3">
      <c r="A35" s="10"/>
      <c r="B35" s="10"/>
      <c r="C35" s="10"/>
      <c r="D35" s="10"/>
      <c r="E35" s="10"/>
      <c r="F35" s="10"/>
      <c r="G35" s="10"/>
      <c r="J35" s="21"/>
      <c r="K35" s="21"/>
      <c r="L35" s="22"/>
      <c r="M35" s="23"/>
      <c r="N35" s="24"/>
      <c r="O35" s="25"/>
    </row>
    <row r="36" spans="1:15" ht="12.75" customHeight="1" x14ac:dyDescent="0.3">
      <c r="A36" s="101" t="s">
        <v>100</v>
      </c>
      <c r="B36" s="101"/>
      <c r="C36" s="101"/>
      <c r="D36" s="101"/>
      <c r="E36" s="101"/>
      <c r="F36" s="101"/>
      <c r="G36" s="101"/>
      <c r="H36" s="101"/>
      <c r="J36" s="21"/>
      <c r="K36" s="21"/>
      <c r="L36" s="22"/>
      <c r="M36" s="23"/>
      <c r="N36" s="24"/>
      <c r="O36" s="25"/>
    </row>
    <row r="37" spans="1:15" ht="13.8" x14ac:dyDescent="0.3">
      <c r="A37" s="101"/>
      <c r="B37" s="101"/>
      <c r="C37" s="101"/>
      <c r="D37" s="101"/>
      <c r="E37" s="101"/>
      <c r="F37" s="101"/>
      <c r="G37" s="101"/>
      <c r="H37" s="101"/>
      <c r="J37" s="21"/>
      <c r="K37" s="21"/>
      <c r="L37" s="25"/>
      <c r="M37" s="23"/>
      <c r="N37" s="24"/>
      <c r="O37" s="25"/>
    </row>
    <row r="38" spans="1:15" ht="13.8" x14ac:dyDescent="0.3">
      <c r="A38" s="101"/>
      <c r="B38" s="101"/>
      <c r="C38" s="101"/>
      <c r="D38" s="101"/>
      <c r="E38" s="101"/>
      <c r="F38" s="101"/>
      <c r="G38" s="101"/>
      <c r="H38" s="101"/>
      <c r="J38" s="21"/>
      <c r="K38" s="21"/>
      <c r="L38" s="22"/>
      <c r="M38" s="23"/>
      <c r="N38" s="24"/>
      <c r="O38" s="25"/>
    </row>
    <row r="39" spans="1:15" ht="13.8" x14ac:dyDescent="0.3">
      <c r="A39" s="101"/>
      <c r="B39" s="101"/>
      <c r="C39" s="101"/>
      <c r="D39" s="101"/>
      <c r="E39" s="101"/>
      <c r="F39" s="101"/>
      <c r="G39" s="101"/>
      <c r="H39" s="101"/>
      <c r="J39" s="21"/>
      <c r="K39" s="21"/>
      <c r="L39" s="22"/>
      <c r="M39" s="23"/>
      <c r="N39" s="24"/>
      <c r="O39" s="25"/>
    </row>
    <row r="40" spans="1:15" ht="13.8" x14ac:dyDescent="0.3">
      <c r="J40" s="21"/>
      <c r="K40" s="21"/>
      <c r="L40" s="25"/>
      <c r="M40" s="23"/>
      <c r="N40" s="24"/>
      <c r="O40" s="25"/>
    </row>
    <row r="41" spans="1:15" ht="13.8" x14ac:dyDescent="0.3">
      <c r="A41" s="14" t="s">
        <v>118</v>
      </c>
      <c r="B41" s="10"/>
      <c r="C41" s="10"/>
      <c r="D41" s="10"/>
      <c r="E41" s="10"/>
      <c r="F41" s="10"/>
      <c r="G41" s="10"/>
      <c r="J41" s="21"/>
      <c r="K41" s="21"/>
      <c r="L41" s="22"/>
      <c r="M41" s="23"/>
      <c r="N41" s="24"/>
      <c r="O41" s="25"/>
    </row>
    <row r="42" spans="1:15" ht="13.8" x14ac:dyDescent="0.3">
      <c r="J42" s="21"/>
      <c r="K42" s="21"/>
      <c r="L42" s="22"/>
      <c r="M42" s="23"/>
      <c r="N42" s="24"/>
      <c r="O42" s="25"/>
    </row>
    <row r="43" spans="1:15" ht="14.4" thickBot="1" x14ac:dyDescent="0.35">
      <c r="A43" s="12" t="s">
        <v>101</v>
      </c>
      <c r="J43" s="21"/>
      <c r="K43" s="21"/>
      <c r="L43" s="22"/>
      <c r="M43" s="23"/>
      <c r="N43" s="24"/>
      <c r="O43" s="25"/>
    </row>
    <row r="44" spans="1:15" ht="33" customHeight="1" thickBot="1" x14ac:dyDescent="0.35">
      <c r="A44" s="26" t="s">
        <v>106</v>
      </c>
      <c r="B44" s="26" t="s">
        <v>51</v>
      </c>
      <c r="C44" s="27" t="s">
        <v>52</v>
      </c>
      <c r="J44" s="21"/>
      <c r="K44" s="21"/>
      <c r="L44" s="22"/>
      <c r="M44" s="23"/>
      <c r="N44" s="24"/>
      <c r="O44" s="25"/>
    </row>
    <row r="45" spans="1:15" ht="13.8" x14ac:dyDescent="0.3">
      <c r="A45" s="28" t="s">
        <v>53</v>
      </c>
      <c r="B45" s="29">
        <v>67404</v>
      </c>
      <c r="C45" s="30">
        <v>12.81</v>
      </c>
      <c r="J45" s="21"/>
      <c r="K45" s="21"/>
      <c r="L45" s="22"/>
      <c r="M45" s="23"/>
      <c r="N45" s="24"/>
      <c r="O45" s="25"/>
    </row>
    <row r="46" spans="1:15" ht="13.8" x14ac:dyDescent="0.3">
      <c r="A46" s="28" t="s">
        <v>54</v>
      </c>
      <c r="B46" s="29">
        <v>66186</v>
      </c>
      <c r="C46" s="30">
        <v>12.58</v>
      </c>
      <c r="J46" s="21"/>
      <c r="K46" s="21"/>
      <c r="L46" s="22"/>
      <c r="M46" s="23"/>
      <c r="N46" s="24"/>
      <c r="O46" s="25"/>
    </row>
    <row r="47" spans="1:15" ht="13.8" x14ac:dyDescent="0.3">
      <c r="A47" s="28" t="s">
        <v>55</v>
      </c>
      <c r="B47" s="29">
        <v>62838</v>
      </c>
      <c r="C47" s="30">
        <v>11.94</v>
      </c>
      <c r="J47" s="21"/>
      <c r="K47" s="21"/>
      <c r="L47" s="22"/>
      <c r="M47" s="23"/>
      <c r="N47" s="24"/>
      <c r="O47" s="25"/>
    </row>
    <row r="48" spans="1:15" ht="13.8" x14ac:dyDescent="0.3">
      <c r="A48" s="28" t="s">
        <v>56</v>
      </c>
      <c r="B48" s="29">
        <v>49587</v>
      </c>
      <c r="C48" s="30">
        <v>9.42</v>
      </c>
      <c r="J48" s="21"/>
      <c r="K48" s="21"/>
      <c r="L48" s="22"/>
      <c r="M48" s="23"/>
      <c r="N48" s="24"/>
      <c r="O48" s="25"/>
    </row>
    <row r="49" spans="1:15" ht="13.8" x14ac:dyDescent="0.3">
      <c r="A49" s="28" t="s">
        <v>57</v>
      </c>
      <c r="B49" s="29">
        <v>42153</v>
      </c>
      <c r="C49" s="30">
        <v>8.01</v>
      </c>
      <c r="J49" s="21"/>
      <c r="K49" s="21"/>
      <c r="L49" s="22"/>
      <c r="M49" s="23"/>
      <c r="N49" s="24"/>
      <c r="O49" s="25"/>
    </row>
    <row r="50" spans="1:15" ht="13.8" x14ac:dyDescent="0.3">
      <c r="A50" s="28" t="s">
        <v>58</v>
      </c>
      <c r="B50" s="29">
        <v>40218</v>
      </c>
      <c r="C50" s="30">
        <v>7.64</v>
      </c>
      <c r="J50" s="21"/>
      <c r="K50" s="31"/>
      <c r="L50" s="31"/>
      <c r="M50" s="31"/>
      <c r="N50" s="31"/>
      <c r="O50" s="31"/>
    </row>
    <row r="51" spans="1:15" ht="13.8" x14ac:dyDescent="0.3">
      <c r="A51" s="28" t="s">
        <v>59</v>
      </c>
      <c r="B51" s="29">
        <v>39231</v>
      </c>
      <c r="C51" s="30">
        <v>7.46</v>
      </c>
      <c r="J51" s="21"/>
      <c r="K51" s="31"/>
      <c r="L51" s="31"/>
      <c r="M51" s="31"/>
      <c r="N51" s="31"/>
      <c r="O51" s="31"/>
    </row>
    <row r="52" spans="1:15" ht="13.8" x14ac:dyDescent="0.3">
      <c r="A52" s="28" t="s">
        <v>60</v>
      </c>
      <c r="B52" s="29">
        <v>38412</v>
      </c>
      <c r="C52" s="30">
        <v>7.3</v>
      </c>
      <c r="J52" s="21"/>
      <c r="K52" s="21"/>
      <c r="L52" s="22"/>
      <c r="M52" s="23"/>
      <c r="N52" s="24"/>
      <c r="O52" s="25"/>
    </row>
    <row r="53" spans="1:15" ht="13.8" x14ac:dyDescent="0.3">
      <c r="A53" s="28" t="s">
        <v>61</v>
      </c>
      <c r="B53" s="29">
        <v>32832</v>
      </c>
      <c r="C53" s="30">
        <v>6.24</v>
      </c>
      <c r="J53" s="21"/>
      <c r="K53" s="21"/>
      <c r="L53" s="22"/>
      <c r="M53" s="23"/>
      <c r="N53" s="24"/>
      <c r="O53" s="25"/>
    </row>
    <row r="54" spans="1:15" ht="13.8" x14ac:dyDescent="0.3">
      <c r="A54" s="28" t="s">
        <v>62</v>
      </c>
      <c r="B54" s="29">
        <v>25101</v>
      </c>
      <c r="C54" s="30">
        <v>4.7699999999999996</v>
      </c>
      <c r="J54" s="21"/>
      <c r="K54" s="21"/>
      <c r="L54" s="22"/>
      <c r="M54" s="23"/>
      <c r="N54" s="24"/>
      <c r="O54" s="25"/>
    </row>
    <row r="55" spans="1:15" ht="13.8" x14ac:dyDescent="0.3">
      <c r="A55" s="28" t="s">
        <v>63</v>
      </c>
      <c r="B55" s="29">
        <v>19335</v>
      </c>
      <c r="C55" s="30">
        <v>3.67</v>
      </c>
      <c r="J55" s="21"/>
      <c r="K55" s="21"/>
      <c r="L55" s="22"/>
      <c r="M55" s="23"/>
      <c r="N55" s="24"/>
      <c r="O55" s="25"/>
    </row>
    <row r="56" spans="1:15" ht="13.8" x14ac:dyDescent="0.3">
      <c r="A56" s="28" t="s">
        <v>64</v>
      </c>
      <c r="B56" s="29">
        <v>13740</v>
      </c>
      <c r="C56" s="30">
        <v>2.61</v>
      </c>
      <c r="J56" s="21"/>
      <c r="K56" s="21"/>
      <c r="L56" s="22"/>
      <c r="M56" s="23"/>
      <c r="N56" s="24"/>
      <c r="O56" s="25"/>
    </row>
    <row r="57" spans="1:15" ht="13.8" x14ac:dyDescent="0.3">
      <c r="A57" s="28" t="s">
        <v>65</v>
      </c>
      <c r="B57" s="29">
        <v>11424</v>
      </c>
      <c r="C57" s="30">
        <v>2.17</v>
      </c>
      <c r="J57" s="21"/>
      <c r="K57" s="21"/>
      <c r="L57" s="22"/>
      <c r="M57" s="23"/>
      <c r="N57" s="24"/>
      <c r="O57" s="25"/>
    </row>
    <row r="58" spans="1:15" ht="13.8" x14ac:dyDescent="0.3">
      <c r="A58" s="28" t="s">
        <v>66</v>
      </c>
      <c r="B58" s="28">
        <v>8043</v>
      </c>
      <c r="C58" s="30">
        <v>1.53</v>
      </c>
      <c r="J58" s="21"/>
      <c r="K58" s="21"/>
      <c r="L58" s="22"/>
      <c r="M58" s="23"/>
      <c r="N58" s="24"/>
      <c r="O58" s="25"/>
    </row>
    <row r="59" spans="1:15" ht="13.8" x14ac:dyDescent="0.3">
      <c r="A59" s="28" t="s">
        <v>67</v>
      </c>
      <c r="B59" s="28">
        <v>5046</v>
      </c>
      <c r="C59" s="30">
        <v>0.96</v>
      </c>
      <c r="J59" s="21"/>
      <c r="K59" s="31"/>
      <c r="L59" s="31"/>
      <c r="M59" s="31"/>
      <c r="N59" s="31"/>
      <c r="O59" s="31"/>
    </row>
    <row r="60" spans="1:15" ht="13.8" x14ac:dyDescent="0.3">
      <c r="A60" s="28" t="s">
        <v>68</v>
      </c>
      <c r="B60" s="28">
        <v>2736</v>
      </c>
      <c r="C60" s="30">
        <v>0.52</v>
      </c>
      <c r="J60" s="21"/>
      <c r="K60" s="21"/>
      <c r="L60" s="22"/>
      <c r="M60" s="23"/>
      <c r="N60" s="24"/>
      <c r="O60" s="25"/>
    </row>
    <row r="61" spans="1:15" ht="13.8" x14ac:dyDescent="0.3">
      <c r="A61" s="28" t="s">
        <v>69</v>
      </c>
      <c r="B61" s="28">
        <v>1251</v>
      </c>
      <c r="C61" s="30">
        <v>0.24</v>
      </c>
      <c r="J61" s="21"/>
      <c r="K61" s="21"/>
      <c r="L61" s="22"/>
      <c r="M61" s="23"/>
      <c r="N61" s="24"/>
      <c r="O61" s="25"/>
    </row>
    <row r="62" spans="1:15" ht="14.4" thickBot="1" x14ac:dyDescent="0.35">
      <c r="A62" s="32" t="s">
        <v>70</v>
      </c>
      <c r="B62" s="32">
        <v>699</v>
      </c>
      <c r="C62" s="33">
        <v>0.13</v>
      </c>
      <c r="J62" s="21"/>
      <c r="K62" s="21"/>
      <c r="L62" s="22"/>
      <c r="M62" s="23"/>
      <c r="N62" s="24"/>
      <c r="O62" s="25"/>
    </row>
    <row r="63" spans="1:15" ht="13.8" x14ac:dyDescent="0.3">
      <c r="J63" s="21"/>
      <c r="K63" s="21"/>
      <c r="L63" s="25"/>
      <c r="M63" s="23"/>
      <c r="N63" s="24"/>
      <c r="O63" s="25"/>
    </row>
    <row r="64" spans="1:15" ht="13.8" x14ac:dyDescent="0.3">
      <c r="A64" s="12" t="s">
        <v>71</v>
      </c>
      <c r="J64" s="21"/>
      <c r="K64" s="21"/>
      <c r="L64" s="22"/>
      <c r="M64" s="23"/>
      <c r="N64" s="24"/>
      <c r="O64" s="25"/>
    </row>
    <row r="65" spans="1:15" ht="13.8" x14ac:dyDescent="0.3">
      <c r="A65" s="101" t="s">
        <v>102</v>
      </c>
      <c r="B65" s="101"/>
      <c r="C65" s="101"/>
      <c r="D65" s="101"/>
      <c r="E65" s="101"/>
      <c r="F65" s="101"/>
      <c r="G65" s="101"/>
      <c r="H65" s="101"/>
      <c r="J65" s="21"/>
      <c r="K65" s="31"/>
      <c r="L65" s="31"/>
      <c r="M65" s="31"/>
      <c r="N65" s="31"/>
      <c r="O65" s="31"/>
    </row>
    <row r="66" spans="1:15" ht="13.8" x14ac:dyDescent="0.3">
      <c r="A66" s="101"/>
      <c r="B66" s="101"/>
      <c r="C66" s="101"/>
      <c r="D66" s="101"/>
      <c r="E66" s="101"/>
      <c r="F66" s="101"/>
      <c r="G66" s="101"/>
      <c r="H66" s="101"/>
      <c r="J66" s="21"/>
      <c r="K66" s="21"/>
      <c r="L66" s="22"/>
      <c r="M66" s="23"/>
      <c r="N66" s="24"/>
      <c r="O66" s="25"/>
    </row>
    <row r="67" spans="1:15" ht="13.8" x14ac:dyDescent="0.3">
      <c r="A67" s="101"/>
      <c r="B67" s="101"/>
      <c r="C67" s="101"/>
      <c r="D67" s="101"/>
      <c r="E67" s="101"/>
      <c r="F67" s="101"/>
      <c r="G67" s="101"/>
      <c r="H67" s="101"/>
      <c r="J67" s="21"/>
      <c r="K67" s="21"/>
      <c r="L67" s="22"/>
      <c r="M67" s="23"/>
      <c r="N67" s="24"/>
      <c r="O67" s="25"/>
    </row>
    <row r="68" spans="1:15" ht="13.8" x14ac:dyDescent="0.3">
      <c r="J68" s="21"/>
      <c r="K68" s="21"/>
      <c r="L68" s="22"/>
      <c r="M68" s="23"/>
      <c r="N68" s="24"/>
      <c r="O68" s="25"/>
    </row>
    <row r="69" spans="1:15" ht="13.8" x14ac:dyDescent="0.3">
      <c r="A69" s="101" t="s">
        <v>103</v>
      </c>
      <c r="B69" s="101"/>
      <c r="C69" s="101"/>
      <c r="D69" s="101"/>
      <c r="E69" s="101"/>
      <c r="F69" s="101"/>
      <c r="G69" s="101"/>
      <c r="H69" s="101"/>
      <c r="J69" s="21"/>
      <c r="K69" s="21"/>
      <c r="L69" s="22"/>
      <c r="M69" s="23"/>
      <c r="N69" s="24"/>
      <c r="O69" s="25"/>
    </row>
    <row r="70" spans="1:15" ht="13.8" x14ac:dyDescent="0.3">
      <c r="A70" s="101"/>
      <c r="B70" s="101"/>
      <c r="C70" s="101"/>
      <c r="D70" s="101"/>
      <c r="E70" s="101"/>
      <c r="F70" s="101"/>
      <c r="G70" s="101"/>
      <c r="H70" s="101"/>
      <c r="J70" s="21"/>
      <c r="K70" s="21"/>
      <c r="L70" s="25"/>
      <c r="M70" s="23"/>
      <c r="N70" s="24"/>
      <c r="O70" s="25"/>
    </row>
    <row r="71" spans="1:15" ht="13.8" x14ac:dyDescent="0.3">
      <c r="J71" s="21"/>
      <c r="K71" s="31"/>
      <c r="L71" s="31"/>
      <c r="M71" s="31"/>
      <c r="N71" s="31"/>
      <c r="O71" s="31"/>
    </row>
    <row r="72" spans="1:15" ht="13.8" x14ac:dyDescent="0.3">
      <c r="A72" s="12" t="s">
        <v>72</v>
      </c>
      <c r="J72" s="21"/>
      <c r="K72" s="21"/>
      <c r="L72" s="25"/>
      <c r="M72" s="23"/>
      <c r="N72" s="24"/>
      <c r="O72" s="25"/>
    </row>
    <row r="73" spans="1:15" ht="13.8" x14ac:dyDescent="0.3">
      <c r="A73" s="101" t="s">
        <v>104</v>
      </c>
      <c r="B73" s="101"/>
      <c r="C73" s="101"/>
      <c r="D73" s="101"/>
      <c r="E73" s="101"/>
      <c r="F73" s="101"/>
      <c r="G73" s="101"/>
      <c r="H73" s="101"/>
      <c r="J73" s="21"/>
      <c r="K73" s="21"/>
      <c r="L73" s="25"/>
      <c r="M73" s="23"/>
      <c r="N73" s="24"/>
      <c r="O73" s="25"/>
    </row>
    <row r="74" spans="1:15" ht="13.8" x14ac:dyDescent="0.3">
      <c r="A74" s="101"/>
      <c r="B74" s="101"/>
      <c r="C74" s="101"/>
      <c r="D74" s="101"/>
      <c r="E74" s="101"/>
      <c r="F74" s="101"/>
      <c r="G74" s="101"/>
      <c r="H74" s="101"/>
      <c r="J74" s="21"/>
      <c r="K74" s="21"/>
      <c r="L74" s="25"/>
      <c r="M74" s="23"/>
      <c r="N74" s="24"/>
      <c r="O74" s="25"/>
    </row>
    <row r="75" spans="1:15" ht="13.8" x14ac:dyDescent="0.3">
      <c r="A75" s="101"/>
      <c r="B75" s="101"/>
      <c r="C75" s="101"/>
      <c r="D75" s="101"/>
      <c r="E75" s="101"/>
      <c r="F75" s="101"/>
      <c r="G75" s="101"/>
      <c r="H75" s="101"/>
      <c r="J75" s="21"/>
      <c r="K75" s="21"/>
      <c r="L75" s="25"/>
      <c r="M75" s="23"/>
      <c r="N75" s="24"/>
      <c r="O75" s="25"/>
    </row>
    <row r="76" spans="1:15" ht="13.8" x14ac:dyDescent="0.3">
      <c r="A76" s="101"/>
      <c r="B76" s="101"/>
      <c r="C76" s="101"/>
      <c r="D76" s="101"/>
      <c r="E76" s="101"/>
      <c r="F76" s="101"/>
      <c r="G76" s="101"/>
      <c r="H76" s="101"/>
      <c r="J76" s="21"/>
      <c r="K76" s="21"/>
      <c r="L76" s="25"/>
      <c r="M76" s="23"/>
      <c r="N76" s="24"/>
      <c r="O76" s="25"/>
    </row>
    <row r="77" spans="1:15" ht="13.8" x14ac:dyDescent="0.3">
      <c r="A77" s="101"/>
      <c r="B77" s="101"/>
      <c r="C77" s="101"/>
      <c r="D77" s="101"/>
      <c r="E77" s="101"/>
      <c r="F77" s="101"/>
      <c r="G77" s="101"/>
      <c r="H77" s="101"/>
      <c r="J77" s="21"/>
      <c r="K77" s="21"/>
      <c r="L77" s="25"/>
      <c r="M77" s="23"/>
      <c r="N77" s="24"/>
      <c r="O77" s="25"/>
    </row>
    <row r="78" spans="1:15" ht="13.8" x14ac:dyDescent="0.3">
      <c r="J78" s="21"/>
      <c r="K78" s="21"/>
      <c r="L78" s="25"/>
      <c r="M78" s="23"/>
      <c r="N78" s="24"/>
      <c r="O78" s="25"/>
    </row>
    <row r="79" spans="1:15" ht="13.8" x14ac:dyDescent="0.3">
      <c r="J79" s="21"/>
      <c r="K79" s="21"/>
      <c r="L79" s="25"/>
      <c r="M79" s="23"/>
      <c r="N79" s="24"/>
      <c r="O79" s="25"/>
    </row>
    <row r="80" spans="1:15" ht="13.8" x14ac:dyDescent="0.3">
      <c r="J80" s="21"/>
      <c r="K80" s="21"/>
      <c r="L80" s="25"/>
      <c r="M80" s="23"/>
      <c r="N80" s="24"/>
      <c r="O80" s="25"/>
    </row>
    <row r="81" spans="9:16" ht="13.8" x14ac:dyDescent="0.3">
      <c r="J81" s="21"/>
      <c r="K81" s="21"/>
      <c r="L81" s="25"/>
      <c r="M81" s="23"/>
      <c r="N81" s="24"/>
      <c r="O81" s="25"/>
    </row>
    <row r="82" spans="9:16" ht="13.8" x14ac:dyDescent="0.3">
      <c r="J82" s="21"/>
      <c r="K82" s="21"/>
      <c r="L82" s="25"/>
      <c r="M82" s="23"/>
      <c r="N82" s="24"/>
      <c r="O82" s="25"/>
    </row>
    <row r="83" spans="9:16" ht="13.8" x14ac:dyDescent="0.3">
      <c r="J83" s="21"/>
      <c r="K83" s="21"/>
      <c r="L83" s="22"/>
      <c r="M83" s="23"/>
      <c r="N83" s="24"/>
      <c r="O83" s="25"/>
    </row>
    <row r="84" spans="9:16" ht="13.8" x14ac:dyDescent="0.3">
      <c r="J84" s="21"/>
      <c r="K84" s="21"/>
      <c r="L84" s="22"/>
      <c r="M84" s="23"/>
      <c r="N84" s="24"/>
      <c r="O84" s="25"/>
    </row>
    <row r="85" spans="9:16" ht="13.8" x14ac:dyDescent="0.3">
      <c r="J85" s="21"/>
      <c r="K85" s="21"/>
      <c r="L85" s="22"/>
      <c r="M85" s="23"/>
      <c r="N85" s="24"/>
      <c r="O85" s="25"/>
    </row>
    <row r="86" spans="9:16" ht="13.8" x14ac:dyDescent="0.3">
      <c r="J86" s="21"/>
      <c r="K86" s="21"/>
      <c r="L86" s="25"/>
      <c r="M86" s="23"/>
      <c r="N86" s="24"/>
      <c r="O86" s="25"/>
    </row>
    <row r="87" spans="9:16" ht="13.8" x14ac:dyDescent="0.3">
      <c r="I87" s="21"/>
      <c r="J87" s="21"/>
      <c r="K87" s="21"/>
      <c r="L87" s="21"/>
      <c r="M87" s="21"/>
      <c r="N87" s="21"/>
      <c r="O87" s="21"/>
      <c r="P87" s="21"/>
    </row>
    <row r="88" spans="9:16" ht="13.8" x14ac:dyDescent="0.3">
      <c r="I88" s="21"/>
      <c r="J88" s="21"/>
      <c r="K88" s="21"/>
      <c r="L88" s="21"/>
      <c r="M88" s="21"/>
      <c r="N88" s="21"/>
      <c r="O88" s="21"/>
      <c r="P88" s="21"/>
    </row>
    <row r="89" spans="9:16" ht="13.8" x14ac:dyDescent="0.3">
      <c r="I89" s="21"/>
      <c r="J89" s="21"/>
      <c r="K89" s="21"/>
      <c r="L89" s="21"/>
      <c r="M89" s="21"/>
      <c r="N89" s="21"/>
      <c r="O89" s="21"/>
      <c r="P89" s="21"/>
    </row>
    <row r="90" spans="9:16" ht="13.8" x14ac:dyDescent="0.3">
      <c r="I90" s="21"/>
      <c r="J90" s="21"/>
      <c r="K90" s="21"/>
      <c r="L90" s="21"/>
      <c r="M90" s="21"/>
      <c r="N90" s="21"/>
      <c r="O90" s="21"/>
      <c r="P90" s="21"/>
    </row>
    <row r="91" spans="9:16" ht="13.8" x14ac:dyDescent="0.3">
      <c r="I91" s="21"/>
      <c r="J91" s="21"/>
      <c r="K91" s="21"/>
      <c r="L91" s="21"/>
      <c r="M91" s="21"/>
      <c r="N91" s="21"/>
      <c r="O91" s="21"/>
      <c r="P91" s="21"/>
    </row>
    <row r="92" spans="9:16" ht="13.8" x14ac:dyDescent="0.3">
      <c r="I92" s="21"/>
      <c r="J92" s="21"/>
      <c r="K92" s="21"/>
      <c r="L92" s="21"/>
      <c r="M92" s="21"/>
      <c r="N92" s="21"/>
      <c r="O92" s="21"/>
      <c r="P92" s="21"/>
    </row>
    <row r="93" spans="9:16" ht="13.8" x14ac:dyDescent="0.3">
      <c r="I93" s="21"/>
      <c r="J93" s="21"/>
      <c r="K93" s="21"/>
      <c r="L93" s="21"/>
      <c r="M93" s="21"/>
      <c r="N93" s="21"/>
      <c r="O93" s="21"/>
      <c r="P93" s="21"/>
    </row>
    <row r="94" spans="9:16" ht="13.8" x14ac:dyDescent="0.3">
      <c r="I94" s="21"/>
      <c r="J94" s="21"/>
      <c r="K94" s="21"/>
      <c r="L94" s="21"/>
      <c r="M94" s="21"/>
      <c r="N94" s="21"/>
      <c r="O94" s="21"/>
      <c r="P94" s="21"/>
    </row>
    <row r="95" spans="9:16" ht="13.8" x14ac:dyDescent="0.3">
      <c r="I95" s="21"/>
      <c r="J95" s="21"/>
      <c r="K95" s="21"/>
      <c r="L95" s="21"/>
      <c r="M95" s="21"/>
      <c r="N95" s="21"/>
      <c r="O95" s="21"/>
      <c r="P95" s="21"/>
    </row>
    <row r="96" spans="9:16" ht="13.8" x14ac:dyDescent="0.3">
      <c r="I96" s="21"/>
      <c r="J96" s="21"/>
      <c r="K96" s="21"/>
      <c r="L96" s="21"/>
      <c r="M96" s="21"/>
      <c r="N96" s="21"/>
      <c r="O96" s="21"/>
      <c r="P96" s="21"/>
    </row>
    <row r="97" spans="9:16" ht="13.8" x14ac:dyDescent="0.3">
      <c r="I97" s="21"/>
      <c r="J97" s="21"/>
      <c r="K97" s="21"/>
      <c r="L97" s="21"/>
      <c r="M97" s="21"/>
      <c r="N97" s="21"/>
      <c r="O97" s="21"/>
      <c r="P97" s="21"/>
    </row>
    <row r="98" spans="9:16" ht="13.8" x14ac:dyDescent="0.3">
      <c r="J98" s="21"/>
      <c r="K98" s="21"/>
      <c r="L98" s="22"/>
      <c r="M98" s="23"/>
      <c r="N98" s="24"/>
      <c r="O98" s="25"/>
    </row>
    <row r="99" spans="9:16" ht="13.8" x14ac:dyDescent="0.3">
      <c r="J99" s="21"/>
      <c r="K99" s="21"/>
      <c r="L99" s="25"/>
      <c r="M99" s="23"/>
      <c r="N99" s="24"/>
      <c r="O99" s="25"/>
    </row>
    <row r="100" spans="9:16" ht="13.8" x14ac:dyDescent="0.3">
      <c r="J100" s="21"/>
      <c r="K100" s="21"/>
      <c r="L100" s="22"/>
      <c r="M100" s="23"/>
      <c r="N100" s="24"/>
      <c r="O100" s="25"/>
    </row>
    <row r="101" spans="9:16" ht="13.8" x14ac:dyDescent="0.3">
      <c r="J101" s="21"/>
      <c r="K101" s="21"/>
      <c r="L101" s="25"/>
      <c r="M101" s="23"/>
      <c r="N101" s="24"/>
      <c r="O101" s="25"/>
    </row>
    <row r="102" spans="9:16" ht="13.8" x14ac:dyDescent="0.3">
      <c r="J102" s="21"/>
      <c r="K102" s="21"/>
      <c r="L102" s="22"/>
      <c r="M102" s="23"/>
      <c r="N102" s="24"/>
      <c r="O102" s="25"/>
    </row>
    <row r="103" spans="9:16" ht="13.8" x14ac:dyDescent="0.3">
      <c r="J103" s="21"/>
      <c r="K103" s="21"/>
      <c r="L103" s="22"/>
      <c r="M103" s="23"/>
      <c r="N103" s="24"/>
      <c r="O103" s="25"/>
    </row>
    <row r="104" spans="9:16" ht="13.8" x14ac:dyDescent="0.3">
      <c r="J104" s="21"/>
      <c r="K104" s="21"/>
      <c r="L104" s="22"/>
      <c r="M104" s="23"/>
      <c r="N104" s="24"/>
      <c r="O104" s="25"/>
    </row>
    <row r="105" spans="9:16" ht="13.8" x14ac:dyDescent="0.3">
      <c r="J105" s="21"/>
      <c r="K105" s="21"/>
      <c r="L105" s="22"/>
      <c r="M105" s="23"/>
      <c r="N105" s="24"/>
      <c r="O105" s="25"/>
    </row>
    <row r="106" spans="9:16" ht="13.8" x14ac:dyDescent="0.3">
      <c r="J106" s="21"/>
      <c r="K106" s="21"/>
      <c r="L106" s="22"/>
      <c r="M106" s="23"/>
      <c r="N106" s="24"/>
      <c r="O106" s="25"/>
    </row>
    <row r="107" spans="9:16" ht="13.8" x14ac:dyDescent="0.3">
      <c r="J107" s="21"/>
      <c r="K107" s="21"/>
      <c r="L107" s="22"/>
      <c r="M107" s="23"/>
      <c r="N107" s="24"/>
      <c r="O107" s="25"/>
    </row>
    <row r="108" spans="9:16" ht="13.8" x14ac:dyDescent="0.3">
      <c r="J108" s="21"/>
      <c r="K108" s="21"/>
      <c r="L108" s="22"/>
      <c r="M108" s="23"/>
      <c r="N108" s="24"/>
      <c r="O108" s="25"/>
    </row>
    <row r="109" spans="9:16" ht="13.8" x14ac:dyDescent="0.3">
      <c r="J109" s="21"/>
      <c r="K109" s="21"/>
      <c r="L109" s="22"/>
      <c r="M109" s="23"/>
      <c r="N109" s="24"/>
      <c r="O109" s="25"/>
    </row>
    <row r="110" spans="9:16" ht="13.8" x14ac:dyDescent="0.3">
      <c r="J110" s="21"/>
      <c r="K110" s="21"/>
      <c r="L110" s="22"/>
      <c r="M110" s="23"/>
      <c r="N110" s="24"/>
      <c r="O110" s="25"/>
    </row>
    <row r="111" spans="9:16" ht="13.8" x14ac:dyDescent="0.3">
      <c r="J111" s="21"/>
      <c r="K111" s="31"/>
      <c r="L111" s="31"/>
      <c r="M111" s="31"/>
      <c r="N111" s="31"/>
      <c r="O111" s="31"/>
    </row>
    <row r="112" spans="9:16" ht="13.8" x14ac:dyDescent="0.3">
      <c r="J112" s="21"/>
      <c r="K112" s="31"/>
      <c r="L112" s="31"/>
      <c r="M112" s="31"/>
      <c r="N112" s="31"/>
      <c r="O112" s="31"/>
    </row>
    <row r="113" spans="10:15" ht="13.8" x14ac:dyDescent="0.3">
      <c r="J113" s="21"/>
      <c r="K113" s="21"/>
      <c r="L113" s="22"/>
      <c r="M113" s="23"/>
      <c r="N113" s="24"/>
      <c r="O113" s="25"/>
    </row>
    <row r="114" spans="10:15" ht="13.8" x14ac:dyDescent="0.3">
      <c r="J114" s="21"/>
      <c r="K114" s="21"/>
      <c r="L114" s="22"/>
      <c r="M114" s="23"/>
      <c r="N114" s="24"/>
      <c r="O114" s="25"/>
    </row>
    <row r="115" spans="10:15" ht="13.8" x14ac:dyDescent="0.3">
      <c r="J115" s="21"/>
      <c r="K115" s="21"/>
      <c r="L115" s="22"/>
      <c r="M115" s="23"/>
      <c r="N115" s="24"/>
      <c r="O115" s="25"/>
    </row>
    <row r="116" spans="10:15" ht="13.8" x14ac:dyDescent="0.3">
      <c r="J116" s="21"/>
      <c r="K116" s="21"/>
      <c r="L116" s="22"/>
      <c r="M116" s="23"/>
      <c r="N116" s="24"/>
      <c r="O116" s="25"/>
    </row>
    <row r="117" spans="10:15" ht="13.8" x14ac:dyDescent="0.3">
      <c r="J117" s="21"/>
      <c r="K117" s="21"/>
      <c r="L117" s="22"/>
      <c r="M117" s="23"/>
      <c r="N117" s="24"/>
      <c r="O117" s="25"/>
    </row>
    <row r="118" spans="10:15" ht="13.8" x14ac:dyDescent="0.3">
      <c r="J118" s="21"/>
      <c r="K118" s="21"/>
      <c r="L118" s="22"/>
      <c r="M118" s="23"/>
      <c r="N118" s="24"/>
      <c r="O118" s="25"/>
    </row>
    <row r="119" spans="10:15" ht="13.8" x14ac:dyDescent="0.3">
      <c r="J119" s="21"/>
      <c r="K119" s="21"/>
      <c r="L119" s="22"/>
      <c r="M119" s="23"/>
      <c r="N119" s="24"/>
      <c r="O119" s="25"/>
    </row>
    <row r="120" spans="10:15" ht="13.8" x14ac:dyDescent="0.3">
      <c r="J120" s="21"/>
      <c r="K120" s="31"/>
      <c r="L120" s="31"/>
      <c r="M120" s="31"/>
      <c r="N120" s="31"/>
      <c r="O120" s="31"/>
    </row>
    <row r="121" spans="10:15" ht="13.8" x14ac:dyDescent="0.3">
      <c r="J121" s="21"/>
      <c r="K121" s="21"/>
      <c r="L121" s="22"/>
      <c r="M121" s="23"/>
      <c r="N121" s="24"/>
      <c r="O121" s="25"/>
    </row>
    <row r="122" spans="10:15" ht="13.8" x14ac:dyDescent="0.3">
      <c r="J122" s="21"/>
      <c r="K122" s="21"/>
      <c r="L122" s="22"/>
      <c r="M122" s="23"/>
      <c r="N122" s="24"/>
      <c r="O122" s="25"/>
    </row>
    <row r="123" spans="10:15" ht="13.8" x14ac:dyDescent="0.3">
      <c r="J123" s="21"/>
      <c r="K123" s="21"/>
      <c r="L123" s="22"/>
      <c r="M123" s="23"/>
      <c r="N123" s="24"/>
      <c r="O123" s="25"/>
    </row>
    <row r="124" spans="10:15" ht="13.8" x14ac:dyDescent="0.3">
      <c r="J124" s="21"/>
      <c r="K124" s="21"/>
      <c r="L124" s="25"/>
      <c r="M124" s="23"/>
      <c r="N124" s="24"/>
      <c r="O124" s="25"/>
    </row>
    <row r="125" spans="10:15" ht="13.8" x14ac:dyDescent="0.3">
      <c r="J125" s="21"/>
      <c r="K125" s="21"/>
      <c r="L125" s="22"/>
      <c r="M125" s="23"/>
      <c r="N125" s="24"/>
      <c r="O125" s="25"/>
    </row>
    <row r="126" spans="10:15" ht="13.8" x14ac:dyDescent="0.3">
      <c r="J126" s="21"/>
      <c r="K126" s="31"/>
      <c r="L126" s="31"/>
      <c r="M126" s="31"/>
      <c r="N126" s="31"/>
      <c r="O126" s="31"/>
    </row>
    <row r="127" spans="10:15" ht="13.8" x14ac:dyDescent="0.3">
      <c r="J127" s="21"/>
      <c r="K127" s="21"/>
      <c r="L127" s="22"/>
      <c r="M127" s="23"/>
      <c r="N127" s="24"/>
      <c r="O127" s="25"/>
    </row>
    <row r="128" spans="10:15" ht="13.8" x14ac:dyDescent="0.3">
      <c r="J128" s="21"/>
      <c r="K128" s="21"/>
      <c r="L128" s="22"/>
      <c r="M128" s="23"/>
      <c r="N128" s="24"/>
      <c r="O128" s="25"/>
    </row>
    <row r="129" spans="10:15" ht="13.8" x14ac:dyDescent="0.3">
      <c r="J129" s="21"/>
      <c r="K129" s="21"/>
      <c r="L129" s="22"/>
      <c r="M129" s="23"/>
      <c r="N129" s="24"/>
      <c r="O129" s="25"/>
    </row>
    <row r="130" spans="10:15" ht="13.8" x14ac:dyDescent="0.3">
      <c r="J130" s="21"/>
      <c r="K130" s="21"/>
      <c r="L130" s="22"/>
      <c r="M130" s="23"/>
      <c r="N130" s="24"/>
      <c r="O130" s="25"/>
    </row>
    <row r="131" spans="10:15" ht="13.8" x14ac:dyDescent="0.3">
      <c r="J131" s="21"/>
      <c r="K131" s="21"/>
      <c r="L131" s="25"/>
      <c r="M131" s="23"/>
      <c r="N131" s="24"/>
      <c r="O131" s="25"/>
    </row>
    <row r="132" spans="10:15" ht="13.8" x14ac:dyDescent="0.3">
      <c r="J132" s="21"/>
      <c r="K132" s="31"/>
      <c r="L132" s="31"/>
      <c r="M132" s="31"/>
      <c r="N132" s="31"/>
      <c r="O132" s="31"/>
    </row>
    <row r="133" spans="10:15" ht="13.8" x14ac:dyDescent="0.3">
      <c r="J133" s="21"/>
      <c r="K133" s="21"/>
      <c r="L133" s="25"/>
      <c r="M133" s="23"/>
      <c r="N133" s="24"/>
      <c r="O133" s="25"/>
    </row>
    <row r="134" spans="10:15" ht="13.8" x14ac:dyDescent="0.3">
      <c r="J134" s="21"/>
      <c r="K134" s="21"/>
      <c r="L134" s="25"/>
      <c r="M134" s="23"/>
      <c r="N134" s="24"/>
      <c r="O134" s="25"/>
    </row>
    <row r="135" spans="10:15" ht="13.8" x14ac:dyDescent="0.3">
      <c r="J135" s="21"/>
      <c r="K135" s="21"/>
      <c r="L135" s="25"/>
      <c r="M135" s="23"/>
      <c r="N135" s="24"/>
      <c r="O135" s="25"/>
    </row>
    <row r="136" spans="10:15" ht="13.8" x14ac:dyDescent="0.3">
      <c r="J136" s="21"/>
      <c r="K136" s="21"/>
      <c r="L136" s="25"/>
      <c r="M136" s="23"/>
      <c r="N136" s="24"/>
      <c r="O136" s="25"/>
    </row>
    <row r="137" spans="10:15" ht="13.8" x14ac:dyDescent="0.3">
      <c r="J137" s="21"/>
      <c r="K137" s="21"/>
      <c r="L137" s="25"/>
      <c r="M137" s="23"/>
      <c r="N137" s="24"/>
      <c r="O137" s="25"/>
    </row>
    <row r="138" spans="10:15" ht="13.8" x14ac:dyDescent="0.3">
      <c r="J138" s="21"/>
      <c r="K138" s="21"/>
      <c r="L138" s="25"/>
      <c r="M138" s="23"/>
      <c r="N138" s="24"/>
      <c r="O138" s="25"/>
    </row>
    <row r="139" spans="10:15" ht="13.8" x14ac:dyDescent="0.3">
      <c r="J139" s="21"/>
      <c r="K139" s="21"/>
      <c r="L139" s="25"/>
      <c r="M139" s="23"/>
      <c r="N139" s="24"/>
      <c r="O139" s="25"/>
    </row>
    <row r="140" spans="10:15" ht="13.8" x14ac:dyDescent="0.3">
      <c r="J140" s="21"/>
      <c r="K140" s="21"/>
      <c r="L140" s="25"/>
      <c r="M140" s="23"/>
      <c r="N140" s="24"/>
      <c r="O140" s="25"/>
    </row>
    <row r="141" spans="10:15" ht="13.8" x14ac:dyDescent="0.3">
      <c r="J141" s="21"/>
      <c r="K141" s="21"/>
      <c r="L141" s="25"/>
      <c r="M141" s="23"/>
      <c r="N141" s="24"/>
      <c r="O141" s="25"/>
    </row>
    <row r="142" spans="10:15" ht="13.8" x14ac:dyDescent="0.3">
      <c r="J142" s="21"/>
      <c r="K142" s="21"/>
      <c r="L142" s="25"/>
      <c r="M142" s="23"/>
      <c r="N142" s="24"/>
      <c r="O142" s="25"/>
    </row>
    <row r="143" spans="10:15" ht="13.8" x14ac:dyDescent="0.3">
      <c r="J143" s="21"/>
      <c r="K143" s="21"/>
      <c r="L143" s="25"/>
      <c r="M143" s="23"/>
      <c r="N143" s="24"/>
      <c r="O143" s="25"/>
    </row>
    <row r="144" spans="10:15" ht="13.8" x14ac:dyDescent="0.3">
      <c r="J144" s="21"/>
      <c r="K144" s="21"/>
      <c r="L144" s="22"/>
      <c r="M144" s="23"/>
      <c r="N144" s="24"/>
      <c r="O144" s="25"/>
    </row>
    <row r="145" spans="10:15" ht="13.8" x14ac:dyDescent="0.3">
      <c r="J145" s="21"/>
      <c r="K145" s="21"/>
      <c r="L145" s="22"/>
      <c r="M145" s="23"/>
      <c r="N145" s="24"/>
      <c r="O145" s="25"/>
    </row>
    <row r="146" spans="10:15" ht="13.8" x14ac:dyDescent="0.3">
      <c r="J146" s="21"/>
      <c r="K146" s="21"/>
      <c r="L146" s="22"/>
      <c r="M146" s="23"/>
      <c r="N146" s="24"/>
      <c r="O146" s="25"/>
    </row>
    <row r="147" spans="10:15" ht="13.8" x14ac:dyDescent="0.3">
      <c r="J147" s="21"/>
      <c r="K147" s="21"/>
      <c r="L147" s="25"/>
      <c r="M147" s="23"/>
      <c r="N147" s="24"/>
      <c r="O147" s="25"/>
    </row>
    <row r="148" spans="10:15" ht="13.8" x14ac:dyDescent="0.3">
      <c r="J148" s="21"/>
      <c r="K148" s="21"/>
      <c r="L148" s="22"/>
      <c r="M148" s="23"/>
      <c r="N148" s="24"/>
      <c r="O148" s="25"/>
    </row>
    <row r="149" spans="10:15" ht="13.8" x14ac:dyDescent="0.3">
      <c r="J149" s="21"/>
      <c r="K149" s="21"/>
      <c r="L149" s="22"/>
      <c r="M149" s="23"/>
      <c r="N149" s="24"/>
      <c r="O149" s="25"/>
    </row>
    <row r="150" spans="10:15" ht="13.8" x14ac:dyDescent="0.3">
      <c r="J150" s="21"/>
      <c r="K150" s="21"/>
      <c r="L150" s="22"/>
      <c r="M150" s="23"/>
      <c r="N150" s="24"/>
      <c r="O150" s="25"/>
    </row>
    <row r="151" spans="10:15" ht="13.8" x14ac:dyDescent="0.3">
      <c r="J151" s="21"/>
      <c r="K151" s="21"/>
      <c r="L151" s="22"/>
      <c r="M151" s="23"/>
      <c r="N151" s="24"/>
      <c r="O151" s="25"/>
    </row>
    <row r="152" spans="10:15" ht="13.8" x14ac:dyDescent="0.3">
      <c r="J152" s="21"/>
      <c r="K152" s="21"/>
      <c r="L152" s="22"/>
      <c r="M152" s="23"/>
      <c r="N152" s="24"/>
      <c r="O152" s="25"/>
    </row>
    <row r="153" spans="10:15" ht="13.8" x14ac:dyDescent="0.3">
      <c r="J153" s="21"/>
      <c r="K153" s="21"/>
      <c r="L153" s="22"/>
      <c r="M153" s="23"/>
      <c r="N153" s="24"/>
      <c r="O153" s="25"/>
    </row>
    <row r="154" spans="10:15" ht="13.8" x14ac:dyDescent="0.3">
      <c r="J154" s="34"/>
      <c r="K154" s="34"/>
      <c r="L154" s="34"/>
      <c r="M154" s="35"/>
      <c r="N154" s="34"/>
      <c r="O154" s="34"/>
    </row>
  </sheetData>
  <sheetProtection algorithmName="SHA-512" hashValue="+J+CHwsRU97RR+rQ7n8Y60VD3O2P59kUtD0tMmEI/p03zqwRGlFrDwjHdwm7ZwcZ4NI7OR3IKRPqQEyvbBN2zg==" saltValue="BP9fw3C28XYhW19XHLIvAw==" spinCount="100000" sheet="1" objects="1" scenarios="1" selectLockedCells="1" selectUnlockedCells="1"/>
  <mergeCells count="14">
    <mergeCell ref="A3:G5"/>
    <mergeCell ref="A9:G10"/>
    <mergeCell ref="A73:H77"/>
    <mergeCell ref="E15:H15"/>
    <mergeCell ref="E16:H16"/>
    <mergeCell ref="E17:H17"/>
    <mergeCell ref="A24:H27"/>
    <mergeCell ref="E13:H13"/>
    <mergeCell ref="E14:H14"/>
    <mergeCell ref="E18:H18"/>
    <mergeCell ref="A32:H34"/>
    <mergeCell ref="A36:H39"/>
    <mergeCell ref="A65:H67"/>
    <mergeCell ref="A69:H70"/>
  </mergeCells>
  <hyperlinks>
    <hyperlink ref="A11"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109"/>
  <sheetViews>
    <sheetView zoomScaleNormal="100" workbookViewId="0">
      <pane ySplit="5" topLeftCell="A6" activePane="bottomLeft" state="frozen"/>
      <selection pane="bottomLeft" activeCell="B2" sqref="B2"/>
    </sheetView>
  </sheetViews>
  <sheetFormatPr defaultColWidth="9.109375" defaultRowHeight="13.2" x14ac:dyDescent="0.25"/>
  <cols>
    <col min="1" max="1" width="2.6640625" style="11" customWidth="1"/>
    <col min="2" max="2" width="7.33203125" style="11" customWidth="1"/>
    <col min="3" max="4" width="9.109375" style="11" customWidth="1"/>
    <col min="5" max="5" width="10.33203125" style="11" customWidth="1"/>
    <col min="6" max="6" width="8.33203125" style="11" customWidth="1"/>
    <col min="7" max="8" width="9.109375" style="11"/>
    <col min="9" max="10" width="9.109375" style="11" customWidth="1"/>
    <col min="11" max="14" width="9.109375" style="11"/>
    <col min="15" max="15" width="7.33203125" style="11" customWidth="1"/>
    <col min="16" max="17" width="9.109375" style="11"/>
    <col min="18" max="18" width="10.88671875" style="11" customWidth="1"/>
    <col min="19" max="19" width="9.88671875" style="11" customWidth="1"/>
    <col min="20" max="20" width="13.44140625" style="11" customWidth="1"/>
    <col min="21" max="21" width="12.6640625" style="11" customWidth="1"/>
    <col min="22" max="30" width="9.109375" style="11"/>
    <col min="31" max="31" width="9.109375" style="39"/>
    <col min="32" max="56" width="9.109375" style="39" customWidth="1"/>
    <col min="57" max="57" width="9.109375" style="40" customWidth="1"/>
    <col min="58" max="67" width="9.109375" style="40"/>
    <col min="68" max="16384" width="9.109375" style="11"/>
  </cols>
  <sheetData>
    <row r="1" spans="2:82" ht="21" customHeight="1" x14ac:dyDescent="0.25">
      <c r="B1" s="36" t="s">
        <v>144</v>
      </c>
      <c r="C1" s="37"/>
      <c r="D1" s="37"/>
      <c r="AD1" s="38"/>
      <c r="BP1" s="40"/>
      <c r="BQ1" s="40"/>
      <c r="BR1" s="40"/>
      <c r="BS1" s="40"/>
      <c r="BT1" s="40"/>
      <c r="BU1" s="40"/>
      <c r="BV1" s="40"/>
      <c r="BW1" s="40"/>
      <c r="BX1" s="40"/>
      <c r="BY1" s="40"/>
      <c r="BZ1" s="40"/>
      <c r="CA1" s="40"/>
      <c r="CB1" s="40"/>
      <c r="CC1" s="40"/>
      <c r="CD1" s="40"/>
    </row>
    <row r="2" spans="2:82" ht="10.5" customHeight="1" x14ac:dyDescent="0.25">
      <c r="AD2" s="41"/>
      <c r="BP2" s="40"/>
      <c r="BQ2" s="40"/>
      <c r="BR2" s="40"/>
      <c r="BS2" s="40"/>
      <c r="BT2" s="40"/>
      <c r="BU2" s="40"/>
      <c r="BV2" s="40"/>
      <c r="BW2" s="40"/>
      <c r="BX2" s="40"/>
      <c r="BY2" s="40"/>
      <c r="BZ2" s="40"/>
      <c r="CA2" s="40"/>
      <c r="CB2" s="40"/>
      <c r="CC2" s="40"/>
      <c r="CD2" s="40"/>
    </row>
    <row r="3" spans="2:82" ht="12.7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P3" s="40"/>
      <c r="BQ3" s="40"/>
      <c r="BR3" s="40"/>
      <c r="BS3" s="40"/>
      <c r="BT3" s="40"/>
      <c r="BU3" s="40"/>
      <c r="BV3" s="40"/>
      <c r="BW3" s="40"/>
      <c r="BX3" s="40"/>
      <c r="BY3" s="40"/>
      <c r="BZ3" s="40"/>
      <c r="CA3" s="40"/>
      <c r="CB3" s="40"/>
      <c r="CC3" s="40"/>
      <c r="CD3" s="40"/>
    </row>
    <row r="4" spans="2:82" x14ac:dyDescent="0.25">
      <c r="B4" s="42"/>
      <c r="C4" s="43" t="s">
        <v>18</v>
      </c>
      <c r="D4" s="42"/>
      <c r="E4" s="42"/>
      <c r="F4" s="42"/>
      <c r="G4" s="42"/>
      <c r="H4" s="42"/>
      <c r="I4" s="42"/>
      <c r="J4" s="43"/>
      <c r="K4" s="42"/>
      <c r="L4" s="42"/>
      <c r="M4" s="42"/>
      <c r="N4" s="42"/>
      <c r="O4" s="42"/>
      <c r="P4" s="42"/>
      <c r="Q4" s="42"/>
      <c r="R4" s="42"/>
      <c r="S4" s="42"/>
      <c r="T4" s="42"/>
      <c r="U4" s="42"/>
      <c r="V4" s="42"/>
      <c r="W4" s="42"/>
      <c r="X4" s="42"/>
      <c r="Y4" s="42"/>
      <c r="Z4" s="42"/>
      <c r="AA4" s="42"/>
      <c r="AB4" s="42"/>
      <c r="AC4" s="42"/>
      <c r="BG4" s="40">
        <v>1</v>
      </c>
      <c r="BP4" s="40"/>
      <c r="BQ4" s="40"/>
      <c r="BR4" s="40"/>
      <c r="BS4" s="40"/>
      <c r="BT4" s="40"/>
      <c r="BU4" s="40"/>
      <c r="BV4" s="40"/>
      <c r="BW4" s="40"/>
      <c r="BX4" s="40"/>
      <c r="BY4" s="40"/>
      <c r="BZ4" s="40"/>
      <c r="CA4" s="40"/>
      <c r="CB4" s="40"/>
      <c r="CC4" s="40"/>
      <c r="CD4" s="40"/>
    </row>
    <row r="5" spans="2:82"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P5" s="40"/>
      <c r="BQ5" s="40"/>
      <c r="BR5" s="40"/>
      <c r="BS5" s="40"/>
      <c r="BT5" s="40"/>
      <c r="BU5" s="40"/>
      <c r="BV5" s="40"/>
      <c r="BW5" s="40"/>
      <c r="BX5" s="40"/>
      <c r="BY5" s="40"/>
      <c r="BZ5" s="40"/>
      <c r="CA5" s="40"/>
      <c r="CB5" s="40"/>
      <c r="CC5" s="40"/>
      <c r="CD5" s="40"/>
    </row>
    <row r="6" spans="2:82"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P6" s="40"/>
      <c r="BQ6" s="40"/>
      <c r="BR6" s="40"/>
      <c r="BS6" s="40"/>
      <c r="BT6" s="40"/>
      <c r="BU6" s="40"/>
      <c r="BV6" s="40"/>
      <c r="BW6" s="40"/>
      <c r="BX6" s="40"/>
      <c r="BY6" s="40"/>
      <c r="BZ6" s="40"/>
      <c r="CA6" s="40"/>
      <c r="CB6" s="40"/>
      <c r="CC6" s="40"/>
      <c r="CD6" s="40"/>
    </row>
    <row r="7" spans="2:82"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P7" s="40"/>
      <c r="BQ7" s="40"/>
      <c r="BR7" s="40"/>
      <c r="BS7" s="40"/>
      <c r="BT7" s="40"/>
      <c r="BU7" s="40"/>
      <c r="BV7" s="40"/>
      <c r="BW7" s="40"/>
      <c r="BX7" s="40"/>
      <c r="BY7" s="40"/>
      <c r="BZ7" s="40"/>
      <c r="CA7" s="40"/>
      <c r="CB7" s="40"/>
      <c r="CC7" s="40"/>
      <c r="CD7" s="40"/>
    </row>
    <row r="8" spans="2:82" ht="12" customHeight="1" x14ac:dyDescent="0.3">
      <c r="B8" s="42"/>
      <c r="C8" s="44"/>
      <c r="D8" s="42"/>
      <c r="E8" s="42"/>
      <c r="F8" s="42"/>
      <c r="G8" s="42"/>
      <c r="H8" s="42"/>
      <c r="I8" s="42"/>
      <c r="J8" s="42"/>
      <c r="K8" s="42"/>
      <c r="L8" s="42"/>
      <c r="M8" s="42"/>
      <c r="N8" s="42"/>
      <c r="O8" s="42"/>
      <c r="P8" s="44"/>
      <c r="Q8" s="42"/>
      <c r="R8" s="42"/>
      <c r="S8" s="42"/>
      <c r="T8" s="42"/>
      <c r="U8" s="42"/>
      <c r="V8" s="42"/>
      <c r="W8" s="42"/>
      <c r="X8" s="42"/>
      <c r="Y8" s="42"/>
      <c r="Z8" s="42"/>
      <c r="AA8" s="42"/>
      <c r="AB8" s="42"/>
      <c r="AC8" s="42"/>
      <c r="BG8" s="45"/>
      <c r="BP8" s="40"/>
      <c r="BQ8" s="40"/>
      <c r="BR8" s="40"/>
      <c r="BS8" s="40"/>
      <c r="BT8" s="40"/>
      <c r="BU8" s="40"/>
      <c r="BV8" s="40"/>
      <c r="BW8" s="40"/>
      <c r="BX8" s="40"/>
      <c r="BY8" s="40"/>
      <c r="BZ8" s="40"/>
      <c r="CA8" s="40"/>
      <c r="CB8" s="40"/>
      <c r="CC8" s="40"/>
      <c r="CD8" s="40"/>
    </row>
    <row r="9" spans="2:82"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P9" s="40"/>
      <c r="BQ9" s="40"/>
      <c r="BR9" s="40"/>
      <c r="BS9" s="40"/>
      <c r="BT9" s="40"/>
      <c r="BU9" s="40"/>
      <c r="BV9" s="40"/>
      <c r="BW9" s="40"/>
      <c r="BX9" s="40"/>
      <c r="BY9" s="40"/>
      <c r="BZ9" s="40"/>
      <c r="CA9" s="40"/>
      <c r="CB9" s="40"/>
      <c r="CC9" s="40"/>
      <c r="CD9" s="40"/>
    </row>
    <row r="10" spans="2:82" x14ac:dyDescent="0.25">
      <c r="B10" s="42"/>
      <c r="C10" s="46"/>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G10" s="40" t="str">
        <f>VLOOKUP($BG$4, RefCauseofDeath, 3,FALSE)</f>
        <v>Asthma hospitalisation, 5-34 years</v>
      </c>
      <c r="BP10" s="40"/>
      <c r="BQ10" s="40"/>
      <c r="BR10" s="40"/>
      <c r="BS10" s="40"/>
      <c r="BT10" s="40"/>
      <c r="BU10" s="40"/>
      <c r="BV10" s="40"/>
      <c r="BW10" s="40"/>
      <c r="BX10" s="40"/>
      <c r="BY10" s="40"/>
      <c r="BZ10" s="40"/>
      <c r="CA10" s="40"/>
      <c r="CB10" s="40"/>
      <c r="CC10" s="40"/>
      <c r="CD10" s="40"/>
    </row>
    <row r="11" spans="2:82"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P11" s="40"/>
      <c r="BQ11" s="40"/>
      <c r="BR11" s="40"/>
      <c r="BS11" s="40"/>
      <c r="BT11" s="40"/>
      <c r="BU11" s="40"/>
      <c r="BV11" s="40"/>
      <c r="BW11" s="40"/>
      <c r="BX11" s="40"/>
      <c r="BY11" s="40"/>
      <c r="BZ11" s="40"/>
      <c r="CA11" s="40"/>
      <c r="CB11" s="40"/>
      <c r="CC11" s="40"/>
      <c r="CD11" s="40"/>
    </row>
    <row r="12" spans="2:82"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G12" s="40" t="s">
        <v>76</v>
      </c>
      <c r="BH12" s="40" t="s">
        <v>73</v>
      </c>
      <c r="BI12" s="40" t="s">
        <v>75</v>
      </c>
      <c r="BP12" s="40"/>
      <c r="BQ12" s="40"/>
      <c r="BR12" s="40"/>
      <c r="BS12" s="40"/>
      <c r="BT12" s="40"/>
      <c r="BU12" s="40"/>
      <c r="BV12" s="40"/>
      <c r="BW12" s="40"/>
      <c r="BX12" s="40"/>
      <c r="BY12" s="40"/>
      <c r="BZ12" s="40"/>
      <c r="CA12" s="40"/>
      <c r="CB12" s="40"/>
      <c r="CC12" s="40"/>
      <c r="CD12" s="40"/>
    </row>
    <row r="13" spans="2:82"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P13" s="40"/>
      <c r="BQ13" s="40"/>
      <c r="BR13" s="40"/>
      <c r="BS13" s="40"/>
      <c r="BT13" s="40"/>
      <c r="BU13" s="40"/>
      <c r="BV13" s="40"/>
      <c r="BW13" s="40"/>
      <c r="BX13" s="40"/>
      <c r="BY13" s="40"/>
      <c r="BZ13" s="40"/>
      <c r="CA13" s="40"/>
      <c r="CB13" s="40"/>
      <c r="CC13" s="40"/>
      <c r="CD13" s="40"/>
    </row>
    <row r="14" spans="2:82"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G14" s="47" t="s">
        <v>119</v>
      </c>
      <c r="BP14" s="40"/>
      <c r="BQ14" s="40"/>
      <c r="BR14" s="40"/>
      <c r="BS14" s="40"/>
      <c r="BT14" s="40"/>
      <c r="BU14" s="40"/>
      <c r="BV14" s="40"/>
      <c r="BW14" s="40"/>
      <c r="BX14" s="40"/>
      <c r="BY14" s="40"/>
      <c r="BZ14" s="40"/>
      <c r="CA14" s="40"/>
      <c r="CB14" s="40"/>
      <c r="CC14" s="40"/>
      <c r="CD14" s="40"/>
    </row>
    <row r="15" spans="2:82"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G15" s="40" t="s">
        <v>38</v>
      </c>
      <c r="BP15" s="40"/>
      <c r="BQ15" s="40"/>
      <c r="BR15" s="40"/>
      <c r="BS15" s="40"/>
      <c r="BT15" s="40"/>
      <c r="BU15" s="40"/>
      <c r="BV15" s="40"/>
      <c r="BW15" s="40"/>
      <c r="BX15" s="40"/>
      <c r="BY15" s="40"/>
      <c r="BZ15" s="40"/>
      <c r="CA15" s="40"/>
      <c r="CB15" s="40"/>
      <c r="CC15" s="40"/>
      <c r="CD15" s="40"/>
    </row>
    <row r="16" spans="2:82"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G16" s="48"/>
      <c r="BP16" s="40"/>
      <c r="BQ16" s="40"/>
      <c r="BR16" s="40"/>
      <c r="BS16" s="40"/>
      <c r="BT16" s="40"/>
      <c r="BU16" s="40"/>
      <c r="BV16" s="40"/>
      <c r="BW16" s="40"/>
      <c r="BX16" s="40"/>
      <c r="BY16" s="40"/>
      <c r="BZ16" s="40"/>
      <c r="CA16" s="40"/>
      <c r="CB16" s="40"/>
      <c r="CC16" s="40"/>
      <c r="CD16" s="40"/>
    </row>
    <row r="17" spans="2:82"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G17" s="49"/>
      <c r="BP17" s="40"/>
      <c r="BQ17" s="40"/>
      <c r="BR17" s="40"/>
      <c r="BS17" s="40"/>
      <c r="BT17" s="40"/>
      <c r="BU17" s="40"/>
      <c r="BV17" s="40"/>
      <c r="BW17" s="40"/>
      <c r="BX17" s="40"/>
      <c r="BY17" s="40"/>
      <c r="BZ17" s="40"/>
      <c r="CA17" s="40"/>
      <c r="CB17" s="40"/>
      <c r="CC17" s="40"/>
      <c r="CD17" s="40"/>
    </row>
    <row r="18" spans="2:82"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P18" s="40"/>
      <c r="BQ18" s="40"/>
      <c r="BR18" s="40"/>
      <c r="BS18" s="40"/>
      <c r="BT18" s="40"/>
      <c r="BU18" s="40"/>
      <c r="BV18" s="40"/>
      <c r="BW18" s="40"/>
      <c r="BX18" s="40"/>
      <c r="BY18" s="40"/>
      <c r="BZ18" s="40"/>
      <c r="CA18" s="40"/>
      <c r="CB18" s="40"/>
      <c r="CC18" s="40"/>
      <c r="CD18" s="40"/>
    </row>
    <row r="19" spans="2:82"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P19" s="40"/>
      <c r="BQ19" s="40"/>
      <c r="BR19" s="40"/>
      <c r="BS19" s="40"/>
      <c r="BT19" s="40"/>
      <c r="BU19" s="40"/>
      <c r="BV19" s="40"/>
      <c r="BW19" s="40"/>
      <c r="BX19" s="40"/>
      <c r="BY19" s="40"/>
      <c r="BZ19" s="40"/>
      <c r="CA19" s="40"/>
      <c r="CB19" s="40"/>
      <c r="CC19" s="40"/>
      <c r="CD19" s="40"/>
    </row>
    <row r="20" spans="2:82"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P20" s="40"/>
      <c r="BQ20" s="40"/>
      <c r="BR20" s="40"/>
      <c r="BS20" s="40"/>
      <c r="BT20" s="40"/>
      <c r="BU20" s="40"/>
      <c r="BV20" s="40"/>
      <c r="BW20" s="40"/>
      <c r="BX20" s="40"/>
      <c r="BY20" s="40"/>
      <c r="BZ20" s="40"/>
      <c r="CA20" s="40"/>
      <c r="CB20" s="40"/>
      <c r="CC20" s="40"/>
      <c r="CD20" s="40"/>
    </row>
    <row r="21" spans="2:82"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P21" s="40"/>
      <c r="BQ21" s="40"/>
      <c r="BR21" s="40"/>
      <c r="BS21" s="40"/>
      <c r="BT21" s="40"/>
      <c r="BU21" s="40"/>
      <c r="BV21" s="40"/>
      <c r="BW21" s="40"/>
      <c r="BX21" s="40"/>
      <c r="BY21" s="40"/>
      <c r="BZ21" s="40"/>
      <c r="CA21" s="40"/>
      <c r="CB21" s="40"/>
      <c r="CC21" s="40"/>
      <c r="CD21" s="40"/>
    </row>
    <row r="22" spans="2:82"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P22" s="40"/>
      <c r="BQ22" s="40"/>
      <c r="BR22" s="40"/>
      <c r="BS22" s="40"/>
      <c r="BT22" s="40"/>
      <c r="BU22" s="40"/>
      <c r="BV22" s="40"/>
      <c r="BW22" s="40"/>
      <c r="BX22" s="40"/>
      <c r="BY22" s="40"/>
      <c r="BZ22" s="40"/>
      <c r="CA22" s="40"/>
      <c r="CB22" s="40"/>
      <c r="CC22" s="40"/>
      <c r="CD22" s="40"/>
    </row>
    <row r="23" spans="2:82"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P23" s="40"/>
      <c r="BQ23" s="40"/>
      <c r="BR23" s="40"/>
      <c r="BS23" s="40"/>
      <c r="BT23" s="40"/>
      <c r="BU23" s="40"/>
      <c r="BV23" s="40"/>
      <c r="BW23" s="40"/>
      <c r="BX23" s="40"/>
      <c r="BY23" s="40"/>
      <c r="BZ23" s="40"/>
      <c r="CA23" s="40"/>
      <c r="CB23" s="40"/>
      <c r="CC23" s="40"/>
      <c r="CD23" s="40"/>
    </row>
    <row r="24" spans="2:82"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P24" s="40"/>
      <c r="BQ24" s="40"/>
      <c r="BR24" s="40"/>
      <c r="BS24" s="40"/>
      <c r="BT24" s="40"/>
      <c r="BU24" s="40"/>
      <c r="BV24" s="40"/>
      <c r="BW24" s="40"/>
      <c r="BX24" s="40"/>
      <c r="BY24" s="40"/>
      <c r="BZ24" s="40"/>
      <c r="CA24" s="40"/>
      <c r="CB24" s="40"/>
      <c r="CC24" s="40"/>
      <c r="CD24" s="40"/>
    </row>
    <row r="25" spans="2:82"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P25" s="40"/>
      <c r="BQ25" s="40"/>
      <c r="BR25" s="40"/>
      <c r="BS25" s="40"/>
      <c r="BT25" s="40"/>
      <c r="BU25" s="40"/>
      <c r="BV25" s="40"/>
      <c r="BW25" s="40"/>
      <c r="BX25" s="40"/>
      <c r="BY25" s="40"/>
      <c r="BZ25" s="40"/>
      <c r="CA25" s="40"/>
      <c r="CB25" s="40"/>
      <c r="CC25" s="40"/>
      <c r="CD25" s="40"/>
    </row>
    <row r="26" spans="2:82"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P26" s="40"/>
      <c r="BQ26" s="40"/>
      <c r="BR26" s="40"/>
      <c r="BS26" s="40"/>
      <c r="BT26" s="40"/>
      <c r="BU26" s="40"/>
      <c r="BV26" s="40"/>
      <c r="BW26" s="40"/>
      <c r="BX26" s="40"/>
      <c r="BY26" s="40"/>
      <c r="BZ26" s="40"/>
      <c r="CA26" s="40"/>
      <c r="CB26" s="40"/>
      <c r="CC26" s="40"/>
      <c r="CD26" s="40"/>
    </row>
    <row r="27" spans="2:82"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P27" s="40"/>
      <c r="BQ27" s="40"/>
      <c r="BR27" s="40"/>
      <c r="BS27" s="40"/>
      <c r="BT27" s="40"/>
      <c r="BU27" s="40"/>
      <c r="BV27" s="40"/>
      <c r="BW27" s="40"/>
      <c r="BX27" s="40"/>
      <c r="BY27" s="40"/>
      <c r="BZ27" s="40"/>
      <c r="CA27" s="40"/>
      <c r="CB27" s="40"/>
      <c r="CC27" s="40"/>
      <c r="CD27" s="40"/>
    </row>
    <row r="28" spans="2:82"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P28" s="40"/>
      <c r="BQ28" s="40"/>
      <c r="BR28" s="40"/>
      <c r="BS28" s="40"/>
      <c r="BT28" s="40"/>
      <c r="BU28" s="40"/>
      <c r="BV28" s="40"/>
      <c r="BW28" s="40"/>
      <c r="BX28" s="40"/>
      <c r="BY28" s="40"/>
      <c r="BZ28" s="40"/>
      <c r="CA28" s="40"/>
      <c r="CB28" s="40"/>
      <c r="CC28" s="40"/>
      <c r="CD28" s="40"/>
    </row>
    <row r="29" spans="2:82" x14ac:dyDescent="0.25">
      <c r="B29" s="50"/>
      <c r="C29" s="50"/>
      <c r="D29" s="50"/>
      <c r="E29" s="50"/>
      <c r="F29" s="50"/>
      <c r="G29" s="50"/>
      <c r="H29" s="50"/>
      <c r="I29" s="42"/>
      <c r="J29" s="42"/>
      <c r="K29" s="42"/>
      <c r="L29" s="42"/>
      <c r="M29" s="42"/>
      <c r="N29" s="42"/>
      <c r="O29" s="42"/>
      <c r="P29" s="42"/>
      <c r="Q29" s="42"/>
      <c r="R29" s="42"/>
      <c r="S29" s="42"/>
      <c r="T29" s="42"/>
      <c r="U29" s="42"/>
      <c r="V29" s="42"/>
      <c r="W29" s="42"/>
      <c r="X29" s="42"/>
      <c r="Y29" s="42"/>
      <c r="Z29" s="42"/>
      <c r="AA29" s="42"/>
      <c r="AB29" s="42"/>
      <c r="AC29" s="42"/>
      <c r="BG29" s="40" t="str">
        <f>VLOOKUP(BG4, RefCauseofDeath, 3, FALSE)</f>
        <v>Asthma hospitalisation, 5-34 years</v>
      </c>
      <c r="BP29" s="40"/>
      <c r="BQ29" s="40"/>
      <c r="BR29" s="40"/>
      <c r="BS29" s="40"/>
      <c r="BT29" s="40"/>
      <c r="BU29" s="40"/>
      <c r="BV29" s="40"/>
      <c r="BW29" s="40"/>
      <c r="BX29" s="40"/>
      <c r="BY29" s="40"/>
      <c r="BZ29" s="40"/>
      <c r="CA29" s="40"/>
      <c r="CB29" s="40"/>
      <c r="CC29" s="40"/>
      <c r="CD29" s="40"/>
    </row>
    <row r="30" spans="2:82" ht="11.25" customHeight="1" x14ac:dyDescent="0.25">
      <c r="B30" s="50"/>
      <c r="C30" s="50"/>
      <c r="D30" s="50"/>
      <c r="E30" s="50"/>
      <c r="F30" s="50"/>
      <c r="G30" s="50"/>
      <c r="H30" s="50"/>
      <c r="I30" s="42"/>
      <c r="J30" s="42"/>
      <c r="K30" s="42"/>
      <c r="L30" s="42"/>
      <c r="M30" s="42"/>
      <c r="N30" s="42"/>
      <c r="O30" s="42"/>
      <c r="P30" s="42"/>
      <c r="Q30" s="42"/>
      <c r="R30" s="42"/>
      <c r="S30" s="42"/>
      <c r="T30" s="42"/>
      <c r="U30" s="42"/>
      <c r="V30" s="42"/>
      <c r="W30" s="42"/>
      <c r="X30" s="42"/>
      <c r="Y30" s="42"/>
      <c r="Z30" s="42"/>
      <c r="AA30" s="42"/>
      <c r="AB30" s="42"/>
      <c r="AC30" s="42"/>
      <c r="BP30" s="40"/>
      <c r="BQ30" s="40"/>
      <c r="BR30" s="40"/>
      <c r="BS30" s="40"/>
      <c r="BT30" s="40"/>
      <c r="BU30" s="40"/>
      <c r="BV30" s="40"/>
      <c r="BW30" s="40"/>
      <c r="BX30" s="40"/>
      <c r="BY30" s="40"/>
      <c r="BZ30" s="40"/>
      <c r="CA30" s="40"/>
      <c r="CB30" s="40"/>
      <c r="CC30" s="40"/>
      <c r="CD30" s="40"/>
    </row>
    <row r="31" spans="2:82" s="51" customFormat="1" x14ac:dyDescent="0.25">
      <c r="B31" s="50"/>
      <c r="C31" s="50"/>
      <c r="D31" s="50"/>
      <c r="E31" s="50"/>
      <c r="F31" s="50"/>
      <c r="G31" s="50"/>
      <c r="H31" s="50"/>
      <c r="I31" s="43"/>
      <c r="J31" s="43"/>
      <c r="K31" s="43"/>
      <c r="L31" s="43"/>
      <c r="M31" s="43"/>
      <c r="N31" s="43"/>
      <c r="O31" s="43"/>
      <c r="P31" s="43"/>
      <c r="Q31" s="43"/>
      <c r="R31" s="43"/>
      <c r="S31" s="43"/>
      <c r="T31" s="43"/>
      <c r="U31" s="43"/>
      <c r="V31" s="43"/>
      <c r="W31" s="43"/>
      <c r="X31" s="43"/>
      <c r="Y31" s="43"/>
      <c r="Z31" s="43"/>
      <c r="AA31" s="43"/>
      <c r="AB31" s="43"/>
      <c r="AC31" s="43"/>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47"/>
      <c r="BF31" s="47"/>
      <c r="BG31" s="47" t="s">
        <v>27</v>
      </c>
      <c r="BH31" s="47"/>
      <c r="BI31" s="47"/>
      <c r="BJ31" s="47"/>
      <c r="BK31" s="47"/>
      <c r="BL31" s="47"/>
      <c r="BM31" s="47"/>
      <c r="BN31" s="47"/>
      <c r="BO31" s="47"/>
      <c r="BP31" s="47"/>
      <c r="BQ31" s="47"/>
      <c r="BR31" s="47"/>
      <c r="BS31" s="47"/>
      <c r="BT31" s="47" t="s">
        <v>40</v>
      </c>
      <c r="BU31" s="47"/>
      <c r="BV31" s="47"/>
      <c r="BW31" s="47"/>
      <c r="BX31" s="47"/>
      <c r="BY31" s="47"/>
      <c r="BZ31" s="47"/>
      <c r="CA31" s="47"/>
      <c r="CB31" s="47"/>
      <c r="CC31" s="47"/>
      <c r="CD31" s="47"/>
    </row>
    <row r="32" spans="2:82" ht="7.5" customHeight="1" x14ac:dyDescent="0.25">
      <c r="B32" s="50"/>
      <c r="C32" s="50"/>
      <c r="D32" s="50"/>
      <c r="E32" s="50"/>
      <c r="F32" s="50"/>
      <c r="G32" s="50"/>
      <c r="H32" s="50"/>
      <c r="I32" s="42"/>
      <c r="J32" s="42"/>
      <c r="K32" s="42"/>
      <c r="L32" s="42"/>
      <c r="M32" s="42"/>
      <c r="N32" s="42"/>
      <c r="O32" s="42"/>
      <c r="P32" s="42"/>
      <c r="Q32" s="42"/>
      <c r="R32" s="42"/>
      <c r="S32" s="42"/>
      <c r="T32" s="42"/>
      <c r="U32" s="42"/>
      <c r="V32" s="42"/>
      <c r="W32" s="42"/>
      <c r="X32" s="42"/>
      <c r="Y32" s="42"/>
      <c r="Z32" s="42"/>
      <c r="AA32" s="42"/>
      <c r="AB32" s="42"/>
      <c r="AC32" s="42"/>
      <c r="BP32" s="40"/>
      <c r="BQ32" s="40"/>
      <c r="BR32" s="40"/>
      <c r="BS32" s="40"/>
      <c r="BT32" s="40"/>
      <c r="BU32" s="40"/>
      <c r="BV32" s="40"/>
      <c r="BW32" s="40"/>
      <c r="BX32" s="40"/>
      <c r="BY32" s="40"/>
      <c r="BZ32" s="40"/>
      <c r="CA32" s="40"/>
      <c r="CB32" s="40"/>
      <c r="CC32" s="40"/>
      <c r="CD32" s="40"/>
    </row>
    <row r="33" spans="2:82" s="54" customFormat="1" ht="26.25" customHeight="1" x14ac:dyDescent="0.3">
      <c r="B33" s="50"/>
      <c r="C33" s="44" t="str">
        <f>VLOOKUP(BG4, RefCauseofDeath, 3, FALSE)</f>
        <v>Asthma hospitalisation, 5-34 years</v>
      </c>
      <c r="D33" s="42"/>
      <c r="E33" s="42"/>
      <c r="F33" s="42"/>
      <c r="G33" s="42"/>
      <c r="H33" s="42"/>
      <c r="I33" s="50"/>
      <c r="J33" s="50"/>
      <c r="K33" s="50"/>
      <c r="L33" s="50"/>
      <c r="M33" s="50"/>
      <c r="N33" s="50"/>
      <c r="O33" s="50"/>
      <c r="P33" s="53"/>
      <c r="Q33" s="44" t="str">
        <f>VLOOKUP(BG4, RefCauseofDeath,3,FALSE)</f>
        <v>Asthma hospitalisation, 5-34 years</v>
      </c>
      <c r="R33" s="42"/>
      <c r="S33" s="42"/>
      <c r="T33" s="42"/>
      <c r="U33" s="42"/>
      <c r="V33" s="42"/>
      <c r="W33" s="50"/>
      <c r="X33" s="50"/>
      <c r="Y33" s="50"/>
      <c r="Z33" s="50"/>
      <c r="AA33" s="50"/>
      <c r="AB33" s="50"/>
      <c r="AC33" s="50"/>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6"/>
      <c r="BF33" s="56"/>
      <c r="BG33" s="56"/>
      <c r="BH33" s="56" t="s">
        <v>8</v>
      </c>
      <c r="BI33" s="56" t="s">
        <v>11</v>
      </c>
      <c r="BJ33" s="56" t="s">
        <v>12</v>
      </c>
      <c r="BK33" s="56" t="s">
        <v>13</v>
      </c>
      <c r="BL33" s="56"/>
      <c r="BM33" s="56" t="s">
        <v>11</v>
      </c>
      <c r="BN33" s="56" t="s">
        <v>11</v>
      </c>
      <c r="BO33" s="56"/>
      <c r="BP33" s="56" t="s">
        <v>12</v>
      </c>
      <c r="BQ33" s="56" t="s">
        <v>12</v>
      </c>
      <c r="BR33" s="56"/>
      <c r="BS33" s="56"/>
      <c r="BT33" s="56"/>
      <c r="BU33" s="56" t="s">
        <v>8</v>
      </c>
      <c r="BV33" s="56" t="s">
        <v>41</v>
      </c>
      <c r="BW33" s="56"/>
      <c r="BX33" s="56" t="s">
        <v>13</v>
      </c>
      <c r="BY33" s="56"/>
      <c r="BZ33" s="56"/>
      <c r="CA33" s="56"/>
      <c r="CB33" s="56"/>
      <c r="CC33" s="40" t="s">
        <v>42</v>
      </c>
      <c r="CD33" s="56"/>
    </row>
    <row r="34" spans="2:82" ht="12" customHeight="1" x14ac:dyDescent="0.25">
      <c r="B34" s="42"/>
      <c r="C34" s="42"/>
      <c r="D34" s="42"/>
      <c r="E34" s="42"/>
      <c r="F34" s="42"/>
      <c r="G34" s="42"/>
      <c r="H34" s="42"/>
      <c r="I34" s="42"/>
      <c r="J34" s="42"/>
      <c r="K34" s="42"/>
      <c r="L34" s="42"/>
      <c r="M34" s="42"/>
      <c r="N34" s="42"/>
      <c r="O34" s="42"/>
      <c r="P34" s="57"/>
      <c r="Q34" s="42"/>
      <c r="R34" s="42"/>
      <c r="S34" s="42"/>
      <c r="T34" s="42"/>
      <c r="U34" s="42"/>
      <c r="V34" s="42"/>
      <c r="W34" s="42"/>
      <c r="X34" s="42"/>
      <c r="Y34" s="42"/>
      <c r="Z34" s="42"/>
      <c r="AA34" s="42"/>
      <c r="AB34" s="42"/>
      <c r="AC34" s="42"/>
      <c r="BM34" s="40" t="s">
        <v>29</v>
      </c>
      <c r="BN34" s="40" t="s">
        <v>28</v>
      </c>
      <c r="BP34" s="40" t="s">
        <v>29</v>
      </c>
      <c r="BQ34" s="40" t="s">
        <v>28</v>
      </c>
      <c r="BR34" s="40"/>
      <c r="BS34" s="40"/>
      <c r="BT34" s="40"/>
      <c r="BU34" s="40"/>
      <c r="BV34" s="40"/>
      <c r="BW34" s="40"/>
      <c r="BX34" s="40"/>
      <c r="BY34" s="40"/>
      <c r="BZ34" s="40" t="s">
        <v>29</v>
      </c>
      <c r="CA34" s="40" t="s">
        <v>28</v>
      </c>
      <c r="CB34" s="40"/>
      <c r="CC34" s="40"/>
      <c r="CD34" s="40"/>
    </row>
    <row r="35" spans="2:82" x14ac:dyDescent="0.25">
      <c r="B35" s="42"/>
      <c r="C35" s="58"/>
      <c r="D35" s="59"/>
      <c r="E35" s="60"/>
      <c r="F35" s="60"/>
      <c r="G35" s="59"/>
      <c r="H35" s="60"/>
      <c r="I35" s="60"/>
      <c r="J35" s="42"/>
      <c r="K35" s="42"/>
      <c r="L35" s="42"/>
      <c r="M35" s="42"/>
      <c r="N35" s="42"/>
      <c r="O35" s="42"/>
      <c r="P35" s="42"/>
      <c r="Q35" s="57"/>
      <c r="R35" s="61"/>
      <c r="S35" s="62"/>
      <c r="T35" s="62"/>
      <c r="U35" s="42"/>
      <c r="V35" s="42"/>
      <c r="W35" s="42"/>
      <c r="X35" s="42"/>
      <c r="Y35" s="42"/>
      <c r="Z35" s="42"/>
      <c r="AA35" s="42"/>
      <c r="AB35" s="42"/>
      <c r="AC35" s="42"/>
      <c r="BG35" s="63">
        <v>1995</v>
      </c>
      <c r="BH35" s="40" t="s">
        <v>111</v>
      </c>
      <c r="BI35" s="56" t="str">
        <f t="shared" ref="BI35:BI54" si="0">IFERROR(VALUE(FIXED(VLOOKUP($BG35&amp;$BG$29&amp;$BG$12&amp;"Maori",ethnicdata,7,FALSE),1)),"N/A")</f>
        <v>N/A</v>
      </c>
      <c r="BJ35" s="56" t="str">
        <f t="shared" ref="BJ35:BJ54" si="1">IFERROR(VALUE(FIXED(VLOOKUP($BG35&amp;$BG$29&amp;$BG$12&amp;"nonMaori",ethnicdata,7,FALSE),1)),"N/A")</f>
        <v>N/A</v>
      </c>
      <c r="BK35" s="56">
        <f>MAX(BI35:BJ104)</f>
        <v>320.10000000000002</v>
      </c>
      <c r="BM35" s="64" t="e">
        <f t="shared" ref="BM35:BM54" si="2">D39-E39</f>
        <v>#VALUE!</v>
      </c>
      <c r="BN35" s="64" t="e">
        <f t="shared" ref="BN35:BN54" si="3">F39-D39</f>
        <v>#VALUE!</v>
      </c>
      <c r="BP35" s="64" t="e">
        <f t="shared" ref="BP35:BP54" si="4">G39-H39</f>
        <v>#VALUE!</v>
      </c>
      <c r="BQ35" s="64" t="e">
        <f t="shared" ref="BQ35:BQ54" si="5">I39-G39</f>
        <v>#VALUE!</v>
      </c>
      <c r="BR35" s="40"/>
      <c r="BS35" s="40"/>
      <c r="BT35" s="63">
        <v>1995</v>
      </c>
      <c r="BU35" s="40" t="s">
        <v>111</v>
      </c>
      <c r="BV35" s="65" t="str">
        <f t="shared" ref="BV35:BV54" si="6">IFERROR(VALUE(FIXED(VLOOKUP($BT35&amp;$Q$33&amp;$BG$12&amp;"Maori",ethnicdata,10,FALSE),2)),"N/A")</f>
        <v>N/A</v>
      </c>
      <c r="BW35" s="56"/>
      <c r="BX35" s="66">
        <f>MAX(BV35:BV104)</f>
        <v>2.4</v>
      </c>
      <c r="BY35" s="40"/>
      <c r="BZ35" s="66" t="e">
        <f t="shared" ref="BZ35:BZ54" si="7">R39-S39</f>
        <v>#VALUE!</v>
      </c>
      <c r="CA35" s="66" t="e">
        <f t="shared" ref="CA35:CA54" si="8">T39-R39</f>
        <v>#VALUE!</v>
      </c>
      <c r="CB35" s="40"/>
      <c r="CC35" s="56">
        <v>1</v>
      </c>
      <c r="CD35" s="40"/>
    </row>
    <row r="36" spans="2:82" x14ac:dyDescent="0.25">
      <c r="B36" s="42"/>
      <c r="C36" s="58" t="s">
        <v>126</v>
      </c>
      <c r="D36" s="59"/>
      <c r="E36" s="60"/>
      <c r="F36" s="60"/>
      <c r="G36" s="59"/>
      <c r="H36" s="60"/>
      <c r="I36" s="60"/>
      <c r="J36" s="42"/>
      <c r="K36" s="42"/>
      <c r="L36" s="42"/>
      <c r="M36" s="42"/>
      <c r="N36" s="42"/>
      <c r="O36" s="42"/>
      <c r="P36" s="42"/>
      <c r="Q36" s="58" t="s">
        <v>127</v>
      </c>
      <c r="R36" s="61"/>
      <c r="S36" s="62"/>
      <c r="T36" s="62"/>
      <c r="U36" s="42"/>
      <c r="V36" s="42"/>
      <c r="W36" s="42"/>
      <c r="X36" s="42"/>
      <c r="Y36" s="42"/>
      <c r="Z36" s="42"/>
      <c r="AA36" s="42"/>
      <c r="AB36" s="42"/>
      <c r="AC36" s="42"/>
      <c r="BF36" s="40" t="s">
        <v>5</v>
      </c>
      <c r="BG36" s="63">
        <v>1996</v>
      </c>
      <c r="BH36" s="40" t="s">
        <v>77</v>
      </c>
      <c r="BI36" s="56">
        <f t="shared" si="0"/>
        <v>286.8</v>
      </c>
      <c r="BJ36" s="56">
        <f t="shared" si="1"/>
        <v>234.1</v>
      </c>
      <c r="BK36" s="56">
        <f>MIN(BI35:BJ104)</f>
        <v>102.9</v>
      </c>
      <c r="BM36" s="64">
        <f t="shared" si="2"/>
        <v>10.699999999999989</v>
      </c>
      <c r="BN36" s="64">
        <f t="shared" si="3"/>
        <v>11</v>
      </c>
      <c r="BP36" s="64">
        <f t="shared" si="4"/>
        <v>4.7999999999999829</v>
      </c>
      <c r="BQ36" s="64">
        <f t="shared" si="5"/>
        <v>4.9000000000000057</v>
      </c>
      <c r="BR36" s="40"/>
      <c r="BS36" s="40" t="s">
        <v>5</v>
      </c>
      <c r="BT36" s="63">
        <v>1996</v>
      </c>
      <c r="BU36" s="40" t="s">
        <v>77</v>
      </c>
      <c r="BV36" s="65">
        <f t="shared" si="6"/>
        <v>1.23</v>
      </c>
      <c r="BW36" s="56"/>
      <c r="BX36" s="66">
        <f>MIN(BV35:BV104)</f>
        <v>1.22</v>
      </c>
      <c r="BY36" s="40"/>
      <c r="BZ36" s="66">
        <f t="shared" si="7"/>
        <v>6.0000000000000053E-2</v>
      </c>
      <c r="CA36" s="66">
        <f t="shared" si="8"/>
        <v>5.0000000000000044E-2</v>
      </c>
      <c r="CB36" s="40"/>
      <c r="CC36" s="56">
        <v>1</v>
      </c>
      <c r="CD36" s="40"/>
    </row>
    <row r="37" spans="2:82" x14ac:dyDescent="0.25">
      <c r="B37" s="42"/>
      <c r="C37" s="57"/>
      <c r="D37" s="59"/>
      <c r="E37" s="60"/>
      <c r="F37" s="60"/>
      <c r="G37" s="59"/>
      <c r="H37" s="60"/>
      <c r="I37" s="60"/>
      <c r="J37" s="42"/>
      <c r="K37" s="42"/>
      <c r="L37" s="42"/>
      <c r="M37" s="42"/>
      <c r="N37" s="42"/>
      <c r="O37" s="42"/>
      <c r="P37" s="42"/>
      <c r="Q37" s="57"/>
      <c r="R37" s="61"/>
      <c r="S37" s="62"/>
      <c r="T37" s="62"/>
      <c r="U37" s="42"/>
      <c r="V37" s="42"/>
      <c r="W37" s="42"/>
      <c r="X37" s="42"/>
      <c r="Y37" s="42"/>
      <c r="Z37" s="42"/>
      <c r="AA37" s="42"/>
      <c r="AB37" s="42"/>
      <c r="AC37" s="42"/>
      <c r="BG37" s="63">
        <v>1997</v>
      </c>
      <c r="BH37" s="40" t="s">
        <v>78</v>
      </c>
      <c r="BI37" s="56">
        <f t="shared" si="0"/>
        <v>272.5</v>
      </c>
      <c r="BJ37" s="56">
        <f t="shared" si="1"/>
        <v>207.1</v>
      </c>
      <c r="BK37" s="56"/>
      <c r="BM37" s="64">
        <f t="shared" si="2"/>
        <v>10.300000000000011</v>
      </c>
      <c r="BN37" s="64">
        <f t="shared" si="3"/>
        <v>10.600000000000023</v>
      </c>
      <c r="BP37" s="64">
        <f t="shared" si="4"/>
        <v>4.5</v>
      </c>
      <c r="BQ37" s="64">
        <f t="shared" si="5"/>
        <v>4.5999999999999943</v>
      </c>
      <c r="BR37" s="40"/>
      <c r="BS37" s="40"/>
      <c r="BT37" s="63">
        <v>1997</v>
      </c>
      <c r="BU37" s="40" t="s">
        <v>78</v>
      </c>
      <c r="BV37" s="65">
        <f t="shared" si="6"/>
        <v>1.32</v>
      </c>
      <c r="BW37" s="56"/>
      <c r="BX37" s="56"/>
      <c r="BY37" s="40"/>
      <c r="BZ37" s="66">
        <f t="shared" si="7"/>
        <v>6.0000000000000053E-2</v>
      </c>
      <c r="CA37" s="66">
        <f t="shared" si="8"/>
        <v>5.9999999999999831E-2</v>
      </c>
      <c r="CB37" s="40"/>
      <c r="CC37" s="56">
        <v>1</v>
      </c>
      <c r="CD37" s="40"/>
    </row>
    <row r="38" spans="2:82" x14ac:dyDescent="0.25">
      <c r="B38" s="42"/>
      <c r="C38" s="67" t="s">
        <v>8</v>
      </c>
      <c r="D38" s="104" t="s">
        <v>11</v>
      </c>
      <c r="E38" s="104"/>
      <c r="F38" s="104"/>
      <c r="G38" s="104" t="s">
        <v>12</v>
      </c>
      <c r="H38" s="104"/>
      <c r="I38" s="104"/>
      <c r="J38" s="42"/>
      <c r="K38" s="42"/>
      <c r="L38" s="42"/>
      <c r="M38" s="42"/>
      <c r="N38" s="42"/>
      <c r="O38" s="42"/>
      <c r="P38" s="42"/>
      <c r="Q38" s="68" t="s">
        <v>8</v>
      </c>
      <c r="R38" s="105" t="s">
        <v>30</v>
      </c>
      <c r="S38" s="105"/>
      <c r="T38" s="105"/>
      <c r="U38" s="42"/>
      <c r="V38" s="42"/>
      <c r="W38" s="42"/>
      <c r="X38" s="42"/>
      <c r="Y38" s="42"/>
      <c r="Z38" s="42"/>
      <c r="AA38" s="42"/>
      <c r="AB38" s="42"/>
      <c r="AC38" s="42"/>
      <c r="BG38" s="63">
        <v>1998</v>
      </c>
      <c r="BH38" s="40" t="s">
        <v>79</v>
      </c>
      <c r="BI38" s="56">
        <f t="shared" si="0"/>
        <v>259.3</v>
      </c>
      <c r="BJ38" s="56">
        <f t="shared" si="1"/>
        <v>191</v>
      </c>
      <c r="BK38" s="56"/>
      <c r="BM38" s="64">
        <f t="shared" si="2"/>
        <v>10</v>
      </c>
      <c r="BN38" s="64">
        <f t="shared" si="3"/>
        <v>10.300000000000011</v>
      </c>
      <c r="BP38" s="64">
        <f t="shared" si="4"/>
        <v>4.4000000000000057</v>
      </c>
      <c r="BQ38" s="64">
        <f t="shared" si="5"/>
        <v>4.5</v>
      </c>
      <c r="BR38" s="40"/>
      <c r="BS38" s="40"/>
      <c r="BT38" s="63">
        <v>1998</v>
      </c>
      <c r="BU38" s="40" t="s">
        <v>79</v>
      </c>
      <c r="BV38" s="65">
        <f t="shared" si="6"/>
        <v>1.36</v>
      </c>
      <c r="BW38" s="56"/>
      <c r="BX38" s="56"/>
      <c r="BY38" s="40"/>
      <c r="BZ38" s="66">
        <f t="shared" si="7"/>
        <v>6.0000000000000053E-2</v>
      </c>
      <c r="CA38" s="66">
        <f t="shared" si="8"/>
        <v>5.9999999999999831E-2</v>
      </c>
      <c r="CB38" s="40"/>
      <c r="CC38" s="56">
        <v>1</v>
      </c>
      <c r="CD38" s="40"/>
    </row>
    <row r="39" spans="2:82" x14ac:dyDescent="0.25">
      <c r="B39" s="42"/>
      <c r="C39" s="57"/>
      <c r="D39" s="69" t="s">
        <v>19</v>
      </c>
      <c r="E39" s="70" t="s">
        <v>20</v>
      </c>
      <c r="F39" s="70" t="s">
        <v>21</v>
      </c>
      <c r="G39" s="69" t="s">
        <v>19</v>
      </c>
      <c r="H39" s="70" t="s">
        <v>20</v>
      </c>
      <c r="I39" s="70" t="s">
        <v>21</v>
      </c>
      <c r="J39" s="42"/>
      <c r="K39" s="42"/>
      <c r="L39" s="42"/>
      <c r="M39" s="42"/>
      <c r="N39" s="42"/>
      <c r="O39" s="42"/>
      <c r="P39" s="42"/>
      <c r="Q39" s="42"/>
      <c r="R39" s="69" t="s">
        <v>39</v>
      </c>
      <c r="S39" s="70" t="s">
        <v>20</v>
      </c>
      <c r="T39" s="70" t="s">
        <v>21</v>
      </c>
      <c r="U39" s="42"/>
      <c r="V39" s="42"/>
      <c r="W39" s="42"/>
      <c r="X39" s="42"/>
      <c r="Y39" s="42"/>
      <c r="Z39" s="42"/>
      <c r="AA39" s="42"/>
      <c r="AB39" s="42"/>
      <c r="AC39" s="42"/>
      <c r="BG39" s="63">
        <v>1999</v>
      </c>
      <c r="BH39" s="40" t="s">
        <v>80</v>
      </c>
      <c r="BI39" s="56">
        <f t="shared" si="0"/>
        <v>249.8</v>
      </c>
      <c r="BJ39" s="56">
        <f t="shared" si="1"/>
        <v>181.4</v>
      </c>
      <c r="BK39" s="56"/>
      <c r="BM39" s="64">
        <f t="shared" si="2"/>
        <v>9.7000000000000171</v>
      </c>
      <c r="BN39" s="64">
        <f t="shared" si="3"/>
        <v>10.099999999999966</v>
      </c>
      <c r="BP39" s="64">
        <f t="shared" si="4"/>
        <v>4.3000000000000114</v>
      </c>
      <c r="BQ39" s="64">
        <f t="shared" si="5"/>
        <v>4.2999999999999829</v>
      </c>
      <c r="BR39" s="40"/>
      <c r="BS39" s="40"/>
      <c r="BT39" s="63">
        <v>1999</v>
      </c>
      <c r="BU39" s="40" t="s">
        <v>80</v>
      </c>
      <c r="BV39" s="65">
        <f t="shared" si="6"/>
        <v>1.38</v>
      </c>
      <c r="BW39" s="56"/>
      <c r="BX39" s="56"/>
      <c r="BY39" s="40"/>
      <c r="BZ39" s="66">
        <f t="shared" si="7"/>
        <v>5.9999999999999831E-2</v>
      </c>
      <c r="CA39" s="66">
        <f t="shared" si="8"/>
        <v>6.0000000000000053E-2</v>
      </c>
      <c r="CB39" s="40"/>
      <c r="CC39" s="56">
        <v>1</v>
      </c>
      <c r="CD39" s="40"/>
    </row>
    <row r="40" spans="2:82" x14ac:dyDescent="0.25">
      <c r="B40" s="42"/>
      <c r="C40" s="42" t="s">
        <v>77</v>
      </c>
      <c r="D40" s="59">
        <f>IFERROR(VALUE(FIXED(VLOOKUP($BG36&amp;$BG$29&amp;$BG$12&amp;"Maori",ethnicdata,7,FALSE),1)),NA())</f>
        <v>286.8</v>
      </c>
      <c r="E40" s="60">
        <f>IFERROR(VALUE(FIXED(VLOOKUP($BG36&amp;$C$33&amp;$BG$12&amp;"Maori",ethnicdata,6,FALSE),1)),"N/A")</f>
        <v>276.10000000000002</v>
      </c>
      <c r="F40" s="60">
        <f t="shared" ref="F40:F58" si="9">IFERROR(VALUE(FIXED(VLOOKUP($BG36&amp;$C$33&amp;$BG$12&amp;"Maori",ethnicdata,8,FALSE),1)),"N/A")</f>
        <v>297.8</v>
      </c>
      <c r="G40" s="59">
        <f t="shared" ref="G40:G58" si="10">IFERROR(VALUE(FIXED(VLOOKUP($BG36&amp;$BG$29&amp;$BG$12&amp;"nonMaori",ethnicdata,7,FALSE),1)),NA())</f>
        <v>234.1</v>
      </c>
      <c r="H40" s="60">
        <f t="shared" ref="H40:H58" si="11">IFERROR(VALUE(FIXED(VLOOKUP($BG36&amp;$C$33&amp;$BG$12&amp;"nonMaori",ethnicdata,6,FALSE),1)),"N/A")</f>
        <v>229.3</v>
      </c>
      <c r="I40" s="60">
        <f t="shared" ref="I40:I58" si="12">IFERROR(VALUE(FIXED(VLOOKUP($BG36&amp;$C$33&amp;$BG$12&amp;"nonMaori",ethnicdata,8,FALSE),1)),"N/A")</f>
        <v>239</v>
      </c>
      <c r="J40" s="42"/>
      <c r="K40" s="42"/>
      <c r="L40" s="42"/>
      <c r="M40" s="42"/>
      <c r="N40" s="42"/>
      <c r="O40" s="42"/>
      <c r="P40" s="42"/>
      <c r="Q40" s="42" t="s">
        <v>77</v>
      </c>
      <c r="R40" s="61">
        <f t="shared" ref="R40:R58" si="13">IFERROR(VALUE(FIXED(VLOOKUP($BT36&amp;$Q$33&amp;$BG$12&amp;"Maori",ethnicdata,10,FALSE),2)),"N/A")</f>
        <v>1.23</v>
      </c>
      <c r="S40" s="62">
        <f t="shared" ref="S40:S58" si="14">IFERROR(VALUE(FIXED(VLOOKUP($BT36&amp;$Q$33&amp;$BG$12&amp;"Maori",ethnicdata,9,FALSE),2)),"N/A")</f>
        <v>1.17</v>
      </c>
      <c r="T40" s="62">
        <f t="shared" ref="T40:T58" si="15">IFERROR(VALUE(FIXED(VLOOKUP($BT36&amp;$Q$33&amp;$BG$12&amp;"Maori",ethnicdata,11,FALSE),2)),"N/A")</f>
        <v>1.28</v>
      </c>
      <c r="U40" s="71"/>
      <c r="V40" s="42"/>
      <c r="W40" s="42"/>
      <c r="X40" s="42"/>
      <c r="Y40" s="42"/>
      <c r="Z40" s="42"/>
      <c r="AA40" s="42"/>
      <c r="AB40" s="42"/>
      <c r="AC40" s="42"/>
      <c r="BG40" s="63">
        <v>2000</v>
      </c>
      <c r="BH40" s="56" t="s">
        <v>81</v>
      </c>
      <c r="BI40" s="56">
        <f t="shared" si="0"/>
        <v>236.3</v>
      </c>
      <c r="BJ40" s="56">
        <f t="shared" si="1"/>
        <v>156.1</v>
      </c>
      <c r="BK40" s="56"/>
      <c r="BM40" s="64">
        <f t="shared" si="2"/>
        <v>9.5</v>
      </c>
      <c r="BN40" s="64">
        <f t="shared" si="3"/>
        <v>9.6999999999999886</v>
      </c>
      <c r="BP40" s="64">
        <f t="shared" si="4"/>
        <v>4</v>
      </c>
      <c r="BQ40" s="64">
        <f t="shared" si="5"/>
        <v>4.0999999999999943</v>
      </c>
      <c r="BR40" s="40"/>
      <c r="BS40" s="40"/>
      <c r="BT40" s="63">
        <v>2000</v>
      </c>
      <c r="BU40" s="56" t="s">
        <v>81</v>
      </c>
      <c r="BV40" s="65">
        <f t="shared" si="6"/>
        <v>1.51</v>
      </c>
      <c r="BW40" s="56"/>
      <c r="BX40" s="56"/>
      <c r="BY40" s="40"/>
      <c r="BZ40" s="66">
        <f t="shared" si="7"/>
        <v>7.0000000000000062E-2</v>
      </c>
      <c r="CA40" s="66">
        <f t="shared" si="8"/>
        <v>8.0000000000000071E-2</v>
      </c>
      <c r="CB40" s="40"/>
      <c r="CC40" s="56">
        <v>1</v>
      </c>
      <c r="CD40" s="40"/>
    </row>
    <row r="41" spans="2:82" x14ac:dyDescent="0.25">
      <c r="B41" s="42"/>
      <c r="C41" s="42" t="s">
        <v>78</v>
      </c>
      <c r="D41" s="59">
        <f t="shared" ref="D41:D58" si="16">IFERROR(VALUE(FIXED(VLOOKUP($BG37&amp;$BG$29&amp;$BG$12&amp;"Maori",ethnicdata,7,FALSE),1)),NA())</f>
        <v>272.5</v>
      </c>
      <c r="E41" s="60">
        <f t="shared" ref="E41:E58" si="17">IFERROR(VALUE(FIXED(VLOOKUP($BG37&amp;$C$33&amp;$BG$12&amp;"Maori",ethnicdata,6,FALSE),1)),"N/A")</f>
        <v>262.2</v>
      </c>
      <c r="F41" s="60">
        <f t="shared" si="9"/>
        <v>283.10000000000002</v>
      </c>
      <c r="G41" s="59">
        <f t="shared" si="10"/>
        <v>207.1</v>
      </c>
      <c r="H41" s="60">
        <f t="shared" si="11"/>
        <v>202.6</v>
      </c>
      <c r="I41" s="60">
        <f t="shared" si="12"/>
        <v>211.7</v>
      </c>
      <c r="J41" s="42"/>
      <c r="K41" s="42"/>
      <c r="L41" s="42"/>
      <c r="M41" s="42"/>
      <c r="N41" s="42"/>
      <c r="O41" s="42"/>
      <c r="P41" s="42"/>
      <c r="Q41" s="42" t="s">
        <v>78</v>
      </c>
      <c r="R41" s="61">
        <f t="shared" si="13"/>
        <v>1.32</v>
      </c>
      <c r="S41" s="62">
        <f t="shared" si="14"/>
        <v>1.26</v>
      </c>
      <c r="T41" s="62">
        <f t="shared" si="15"/>
        <v>1.38</v>
      </c>
      <c r="U41" s="71"/>
      <c r="V41" s="42"/>
      <c r="W41" s="42"/>
      <c r="X41" s="42"/>
      <c r="Y41" s="42"/>
      <c r="Z41" s="42"/>
      <c r="AA41" s="42"/>
      <c r="AB41" s="42"/>
      <c r="AC41" s="42"/>
      <c r="BG41" s="63">
        <v>2001</v>
      </c>
      <c r="BH41" s="40" t="s">
        <v>82</v>
      </c>
      <c r="BI41" s="56">
        <f t="shared" si="0"/>
        <v>225.4</v>
      </c>
      <c r="BJ41" s="56">
        <f t="shared" si="1"/>
        <v>142</v>
      </c>
      <c r="BK41" s="56"/>
      <c r="BM41" s="64">
        <f t="shared" si="2"/>
        <v>9.2000000000000171</v>
      </c>
      <c r="BN41" s="64">
        <f t="shared" si="3"/>
        <v>9.5</v>
      </c>
      <c r="BP41" s="64">
        <f t="shared" si="4"/>
        <v>3.8000000000000114</v>
      </c>
      <c r="BQ41" s="64">
        <f t="shared" si="5"/>
        <v>3.8000000000000114</v>
      </c>
      <c r="BR41" s="40"/>
      <c r="BS41" s="40"/>
      <c r="BT41" s="63">
        <v>2001</v>
      </c>
      <c r="BU41" s="40" t="s">
        <v>82</v>
      </c>
      <c r="BV41" s="65">
        <f t="shared" si="6"/>
        <v>1.59</v>
      </c>
      <c r="BW41" s="56"/>
      <c r="BX41" s="56"/>
      <c r="BY41" s="40"/>
      <c r="BZ41" s="66">
        <f t="shared" si="7"/>
        <v>8.0000000000000071E-2</v>
      </c>
      <c r="CA41" s="66">
        <f t="shared" si="8"/>
        <v>7.9999999999999849E-2</v>
      </c>
      <c r="CB41" s="40"/>
      <c r="CC41" s="56">
        <v>1</v>
      </c>
      <c r="CD41" s="40"/>
    </row>
    <row r="42" spans="2:82" x14ac:dyDescent="0.25">
      <c r="B42" s="42"/>
      <c r="C42" s="42" t="s">
        <v>79</v>
      </c>
      <c r="D42" s="59">
        <f t="shared" si="16"/>
        <v>259.3</v>
      </c>
      <c r="E42" s="60">
        <f t="shared" si="17"/>
        <v>249.3</v>
      </c>
      <c r="F42" s="60">
        <f t="shared" si="9"/>
        <v>269.60000000000002</v>
      </c>
      <c r="G42" s="59">
        <f t="shared" si="10"/>
        <v>191</v>
      </c>
      <c r="H42" s="60">
        <f t="shared" si="11"/>
        <v>186.6</v>
      </c>
      <c r="I42" s="60">
        <f t="shared" si="12"/>
        <v>195.5</v>
      </c>
      <c r="J42" s="42"/>
      <c r="K42" s="42"/>
      <c r="L42" s="42"/>
      <c r="M42" s="42"/>
      <c r="N42" s="42"/>
      <c r="O42" s="42"/>
      <c r="P42" s="42"/>
      <c r="Q42" s="42" t="s">
        <v>79</v>
      </c>
      <c r="R42" s="61">
        <f t="shared" si="13"/>
        <v>1.36</v>
      </c>
      <c r="S42" s="62">
        <f t="shared" si="14"/>
        <v>1.3</v>
      </c>
      <c r="T42" s="62">
        <f t="shared" si="15"/>
        <v>1.42</v>
      </c>
      <c r="U42" s="71"/>
      <c r="V42" s="42"/>
      <c r="W42" s="42"/>
      <c r="X42" s="42"/>
      <c r="Y42" s="42"/>
      <c r="Z42" s="42"/>
      <c r="AA42" s="42"/>
      <c r="AB42" s="42"/>
      <c r="AC42" s="42"/>
      <c r="BG42" s="63">
        <v>2002</v>
      </c>
      <c r="BH42" s="63" t="s">
        <v>83</v>
      </c>
      <c r="BI42" s="56">
        <f t="shared" si="0"/>
        <v>220.4</v>
      </c>
      <c r="BJ42" s="56">
        <f t="shared" si="1"/>
        <v>127</v>
      </c>
      <c r="BK42" s="56"/>
      <c r="BM42" s="64">
        <f t="shared" si="2"/>
        <v>9</v>
      </c>
      <c r="BN42" s="64">
        <f t="shared" si="3"/>
        <v>9.4000000000000057</v>
      </c>
      <c r="BP42" s="64">
        <f t="shared" si="4"/>
        <v>3.5</v>
      </c>
      <c r="BQ42" s="64">
        <f t="shared" si="5"/>
        <v>3.5999999999999943</v>
      </c>
      <c r="BR42" s="40"/>
      <c r="BS42" s="40"/>
      <c r="BT42" s="63">
        <v>2002</v>
      </c>
      <c r="BU42" s="63" t="s">
        <v>83</v>
      </c>
      <c r="BV42" s="65">
        <f t="shared" si="6"/>
        <v>1.74</v>
      </c>
      <c r="BW42" s="56"/>
      <c r="BX42" s="56"/>
      <c r="BY42" s="40"/>
      <c r="BZ42" s="66">
        <f t="shared" si="7"/>
        <v>9.000000000000008E-2</v>
      </c>
      <c r="CA42" s="66">
        <f t="shared" si="8"/>
        <v>9.000000000000008E-2</v>
      </c>
      <c r="CB42" s="40"/>
      <c r="CC42" s="56">
        <v>1</v>
      </c>
      <c r="CD42" s="40"/>
    </row>
    <row r="43" spans="2:82" x14ac:dyDescent="0.25">
      <c r="B43" s="42"/>
      <c r="C43" s="42" t="s">
        <v>80</v>
      </c>
      <c r="D43" s="59">
        <f t="shared" si="16"/>
        <v>249.8</v>
      </c>
      <c r="E43" s="60">
        <f t="shared" si="17"/>
        <v>240.1</v>
      </c>
      <c r="F43" s="60">
        <f t="shared" si="9"/>
        <v>259.89999999999998</v>
      </c>
      <c r="G43" s="59">
        <f t="shared" si="10"/>
        <v>181.4</v>
      </c>
      <c r="H43" s="60">
        <f t="shared" si="11"/>
        <v>177.1</v>
      </c>
      <c r="I43" s="60">
        <f t="shared" si="12"/>
        <v>185.7</v>
      </c>
      <c r="J43" s="42"/>
      <c r="K43" s="42"/>
      <c r="L43" s="42"/>
      <c r="M43" s="42"/>
      <c r="N43" s="42"/>
      <c r="O43" s="42"/>
      <c r="P43" s="42"/>
      <c r="Q43" s="42" t="s">
        <v>80</v>
      </c>
      <c r="R43" s="61">
        <f t="shared" si="13"/>
        <v>1.38</v>
      </c>
      <c r="S43" s="62">
        <f t="shared" si="14"/>
        <v>1.32</v>
      </c>
      <c r="T43" s="62">
        <f t="shared" si="15"/>
        <v>1.44</v>
      </c>
      <c r="U43" s="71"/>
      <c r="V43" s="42"/>
      <c r="W43" s="42"/>
      <c r="X43" s="42"/>
      <c r="Y43" s="42"/>
      <c r="Z43" s="42"/>
      <c r="AA43" s="42"/>
      <c r="AB43" s="42"/>
      <c r="AC43" s="42"/>
      <c r="BG43" s="63">
        <v>2003</v>
      </c>
      <c r="BH43" s="40" t="s">
        <v>84</v>
      </c>
      <c r="BI43" s="56">
        <f t="shared" si="0"/>
        <v>215.1</v>
      </c>
      <c r="BJ43" s="56">
        <f t="shared" si="1"/>
        <v>127</v>
      </c>
      <c r="BK43" s="56"/>
      <c r="BM43" s="64">
        <f t="shared" si="2"/>
        <v>8.9000000000000057</v>
      </c>
      <c r="BN43" s="64">
        <f t="shared" si="3"/>
        <v>9.3000000000000114</v>
      </c>
      <c r="BP43" s="64">
        <f t="shared" si="4"/>
        <v>3.5999999999999943</v>
      </c>
      <c r="BQ43" s="64">
        <f t="shared" si="5"/>
        <v>3.5999999999999943</v>
      </c>
      <c r="BR43" s="40"/>
      <c r="BS43" s="40"/>
      <c r="BT43" s="63">
        <v>2003</v>
      </c>
      <c r="BU43" s="40" t="s">
        <v>84</v>
      </c>
      <c r="BV43" s="65">
        <f t="shared" si="6"/>
        <v>1.69</v>
      </c>
      <c r="BW43" s="56"/>
      <c r="BX43" s="56"/>
      <c r="BY43" s="40"/>
      <c r="BZ43" s="66">
        <f t="shared" si="7"/>
        <v>7.9999999999999849E-2</v>
      </c>
      <c r="CA43" s="66">
        <f t="shared" si="8"/>
        <v>9.000000000000008E-2</v>
      </c>
      <c r="CB43" s="40"/>
      <c r="CC43" s="56">
        <v>1</v>
      </c>
      <c r="CD43" s="40"/>
    </row>
    <row r="44" spans="2:82" x14ac:dyDescent="0.25">
      <c r="B44" s="42"/>
      <c r="C44" s="42" t="s">
        <v>81</v>
      </c>
      <c r="D44" s="59">
        <f t="shared" si="16"/>
        <v>236.3</v>
      </c>
      <c r="E44" s="60">
        <f t="shared" si="17"/>
        <v>226.8</v>
      </c>
      <c r="F44" s="60">
        <f t="shared" si="9"/>
        <v>246</v>
      </c>
      <c r="G44" s="59">
        <f t="shared" si="10"/>
        <v>156.1</v>
      </c>
      <c r="H44" s="60">
        <f t="shared" si="11"/>
        <v>152.1</v>
      </c>
      <c r="I44" s="60">
        <f t="shared" si="12"/>
        <v>160.19999999999999</v>
      </c>
      <c r="J44" s="42"/>
      <c r="K44" s="42"/>
      <c r="L44" s="42"/>
      <c r="M44" s="42"/>
      <c r="N44" s="42"/>
      <c r="O44" s="42"/>
      <c r="P44" s="42"/>
      <c r="Q44" s="42" t="s">
        <v>81</v>
      </c>
      <c r="R44" s="61">
        <f t="shared" si="13"/>
        <v>1.51</v>
      </c>
      <c r="S44" s="62">
        <f t="shared" si="14"/>
        <v>1.44</v>
      </c>
      <c r="T44" s="62">
        <f t="shared" si="15"/>
        <v>1.59</v>
      </c>
      <c r="U44" s="71"/>
      <c r="V44" s="42"/>
      <c r="W44" s="42"/>
      <c r="X44" s="42"/>
      <c r="Y44" s="42"/>
      <c r="Z44" s="42"/>
      <c r="AA44" s="42"/>
      <c r="AB44" s="42"/>
      <c r="AC44" s="42"/>
      <c r="BG44" s="63">
        <v>2004</v>
      </c>
      <c r="BH44" s="56" t="s">
        <v>85</v>
      </c>
      <c r="BI44" s="56">
        <f t="shared" si="0"/>
        <v>211.6</v>
      </c>
      <c r="BJ44" s="56">
        <f t="shared" si="1"/>
        <v>120.6</v>
      </c>
      <c r="BK44" s="56"/>
      <c r="BM44" s="64">
        <f t="shared" si="2"/>
        <v>8.9000000000000057</v>
      </c>
      <c r="BN44" s="64">
        <f t="shared" si="3"/>
        <v>9.0999999999999943</v>
      </c>
      <c r="BP44" s="64">
        <f t="shared" si="4"/>
        <v>3.5</v>
      </c>
      <c r="BQ44" s="64">
        <f t="shared" si="5"/>
        <v>3.6000000000000085</v>
      </c>
      <c r="BR44" s="40"/>
      <c r="BS44" s="40"/>
      <c r="BT44" s="63">
        <v>2004</v>
      </c>
      <c r="BU44" s="56" t="s">
        <v>85</v>
      </c>
      <c r="BV44" s="65">
        <f t="shared" si="6"/>
        <v>1.75</v>
      </c>
      <c r="BW44" s="56"/>
      <c r="BX44" s="56"/>
      <c r="BY44" s="40"/>
      <c r="BZ44" s="66">
        <f t="shared" si="7"/>
        <v>8.0000000000000071E-2</v>
      </c>
      <c r="CA44" s="66">
        <f t="shared" si="8"/>
        <v>0.10000000000000009</v>
      </c>
      <c r="CB44" s="40"/>
      <c r="CC44" s="56">
        <v>1</v>
      </c>
      <c r="CD44" s="40"/>
    </row>
    <row r="45" spans="2:82" ht="12" customHeight="1" x14ac:dyDescent="0.25">
      <c r="B45" s="42"/>
      <c r="C45" s="42" t="s">
        <v>82</v>
      </c>
      <c r="D45" s="59">
        <f t="shared" si="16"/>
        <v>225.4</v>
      </c>
      <c r="E45" s="60">
        <f t="shared" si="17"/>
        <v>216.2</v>
      </c>
      <c r="F45" s="60">
        <f t="shared" si="9"/>
        <v>234.9</v>
      </c>
      <c r="G45" s="59">
        <f t="shared" si="10"/>
        <v>142</v>
      </c>
      <c r="H45" s="60">
        <f t="shared" si="11"/>
        <v>138.19999999999999</v>
      </c>
      <c r="I45" s="60">
        <f t="shared" si="12"/>
        <v>145.80000000000001</v>
      </c>
      <c r="J45" s="42"/>
      <c r="K45" s="42"/>
      <c r="L45" s="42"/>
      <c r="M45" s="42"/>
      <c r="N45" s="42"/>
      <c r="O45" s="42"/>
      <c r="P45" s="42"/>
      <c r="Q45" s="42" t="s">
        <v>82</v>
      </c>
      <c r="R45" s="61">
        <f t="shared" si="13"/>
        <v>1.59</v>
      </c>
      <c r="S45" s="62">
        <f t="shared" si="14"/>
        <v>1.51</v>
      </c>
      <c r="T45" s="62">
        <f t="shared" si="15"/>
        <v>1.67</v>
      </c>
      <c r="U45" s="71"/>
      <c r="V45" s="42"/>
      <c r="W45" s="42"/>
      <c r="X45" s="42"/>
      <c r="Y45" s="42"/>
      <c r="Z45" s="42"/>
      <c r="AA45" s="42"/>
      <c r="AB45" s="42"/>
      <c r="AC45" s="42"/>
      <c r="BG45" s="63">
        <v>2005</v>
      </c>
      <c r="BH45" s="40" t="s">
        <v>86</v>
      </c>
      <c r="BI45" s="56">
        <f t="shared" si="0"/>
        <v>206.7</v>
      </c>
      <c r="BJ45" s="56">
        <f t="shared" si="1"/>
        <v>118.6</v>
      </c>
      <c r="BK45" s="56"/>
      <c r="BM45" s="64">
        <f t="shared" si="2"/>
        <v>8.7999999999999829</v>
      </c>
      <c r="BN45" s="64">
        <f t="shared" si="3"/>
        <v>9</v>
      </c>
      <c r="BP45" s="64">
        <f t="shared" si="4"/>
        <v>3.5</v>
      </c>
      <c r="BQ45" s="64">
        <f t="shared" si="5"/>
        <v>3.5</v>
      </c>
      <c r="BR45" s="40"/>
      <c r="BS45" s="40"/>
      <c r="BT45" s="63">
        <v>2005</v>
      </c>
      <c r="BU45" s="40" t="s">
        <v>86</v>
      </c>
      <c r="BV45" s="65">
        <f t="shared" si="6"/>
        <v>1.74</v>
      </c>
      <c r="BW45" s="56"/>
      <c r="BX45" s="56"/>
      <c r="BY45" s="40"/>
      <c r="BZ45" s="66">
        <f t="shared" si="7"/>
        <v>9.000000000000008E-2</v>
      </c>
      <c r="CA45" s="66">
        <f t="shared" si="8"/>
        <v>0.10000000000000009</v>
      </c>
      <c r="CB45" s="40"/>
      <c r="CC45" s="56">
        <v>1</v>
      </c>
      <c r="CD45" s="40"/>
    </row>
    <row r="46" spans="2:82" x14ac:dyDescent="0.25">
      <c r="B46" s="42"/>
      <c r="C46" s="42" t="s">
        <v>83</v>
      </c>
      <c r="D46" s="59">
        <f t="shared" si="16"/>
        <v>220.4</v>
      </c>
      <c r="E46" s="60">
        <f t="shared" si="17"/>
        <v>211.4</v>
      </c>
      <c r="F46" s="60">
        <f t="shared" si="9"/>
        <v>229.8</v>
      </c>
      <c r="G46" s="59">
        <f t="shared" si="10"/>
        <v>127</v>
      </c>
      <c r="H46" s="60">
        <f t="shared" si="11"/>
        <v>123.5</v>
      </c>
      <c r="I46" s="60">
        <f t="shared" si="12"/>
        <v>130.6</v>
      </c>
      <c r="J46" s="42"/>
      <c r="K46" s="42"/>
      <c r="L46" s="42"/>
      <c r="M46" s="42"/>
      <c r="N46" s="42"/>
      <c r="O46" s="42"/>
      <c r="P46" s="42"/>
      <c r="Q46" s="42" t="s">
        <v>83</v>
      </c>
      <c r="R46" s="61">
        <f t="shared" si="13"/>
        <v>1.74</v>
      </c>
      <c r="S46" s="62">
        <f t="shared" si="14"/>
        <v>1.65</v>
      </c>
      <c r="T46" s="62">
        <f t="shared" si="15"/>
        <v>1.83</v>
      </c>
      <c r="U46" s="71"/>
      <c r="V46" s="42"/>
      <c r="W46" s="42"/>
      <c r="X46" s="42"/>
      <c r="Y46" s="42"/>
      <c r="Z46" s="42"/>
      <c r="AA46" s="42"/>
      <c r="AB46" s="42"/>
      <c r="AC46" s="42"/>
      <c r="BG46" s="63">
        <v>2006</v>
      </c>
      <c r="BH46" s="40" t="s">
        <v>87</v>
      </c>
      <c r="BI46" s="56">
        <f t="shared" si="0"/>
        <v>204.2</v>
      </c>
      <c r="BJ46" s="56">
        <f t="shared" si="1"/>
        <v>115.3</v>
      </c>
      <c r="BK46" s="56"/>
      <c r="BM46" s="64">
        <f t="shared" si="2"/>
        <v>8.6999999999999886</v>
      </c>
      <c r="BN46" s="64">
        <f t="shared" si="3"/>
        <v>9</v>
      </c>
      <c r="BP46" s="64">
        <f t="shared" si="4"/>
        <v>3.3999999999999915</v>
      </c>
      <c r="BQ46" s="64">
        <f t="shared" si="5"/>
        <v>3.5</v>
      </c>
      <c r="BR46" s="40"/>
      <c r="BS46" s="40"/>
      <c r="BT46" s="63">
        <v>2006</v>
      </c>
      <c r="BU46" s="40" t="s">
        <v>87</v>
      </c>
      <c r="BV46" s="65">
        <f t="shared" si="6"/>
        <v>1.77</v>
      </c>
      <c r="BW46" s="56"/>
      <c r="BX46" s="56"/>
      <c r="BY46" s="40"/>
      <c r="BZ46" s="66">
        <f t="shared" si="7"/>
        <v>9.000000000000008E-2</v>
      </c>
      <c r="CA46" s="66">
        <f t="shared" si="8"/>
        <v>0.10000000000000009</v>
      </c>
      <c r="CB46" s="40"/>
      <c r="CC46" s="56">
        <v>1</v>
      </c>
      <c r="CD46" s="40"/>
    </row>
    <row r="47" spans="2:82" x14ac:dyDescent="0.25">
      <c r="B47" s="42"/>
      <c r="C47" s="42" t="s">
        <v>84</v>
      </c>
      <c r="D47" s="59">
        <f t="shared" si="16"/>
        <v>215.1</v>
      </c>
      <c r="E47" s="60">
        <f t="shared" si="17"/>
        <v>206.2</v>
      </c>
      <c r="F47" s="60">
        <f t="shared" si="9"/>
        <v>224.4</v>
      </c>
      <c r="G47" s="59">
        <f t="shared" si="10"/>
        <v>127</v>
      </c>
      <c r="H47" s="60">
        <f t="shared" si="11"/>
        <v>123.4</v>
      </c>
      <c r="I47" s="60">
        <f t="shared" si="12"/>
        <v>130.6</v>
      </c>
      <c r="J47" s="42"/>
      <c r="K47" s="42"/>
      <c r="L47" s="42"/>
      <c r="M47" s="42"/>
      <c r="N47" s="42"/>
      <c r="O47" s="42"/>
      <c r="P47" s="42"/>
      <c r="Q47" s="42" t="s">
        <v>84</v>
      </c>
      <c r="R47" s="61">
        <f t="shared" si="13"/>
        <v>1.69</v>
      </c>
      <c r="S47" s="62">
        <f t="shared" si="14"/>
        <v>1.61</v>
      </c>
      <c r="T47" s="62">
        <f t="shared" si="15"/>
        <v>1.78</v>
      </c>
      <c r="U47" s="71"/>
      <c r="V47" s="42"/>
      <c r="W47" s="42"/>
      <c r="X47" s="42"/>
      <c r="Y47" s="42"/>
      <c r="Z47" s="42"/>
      <c r="AA47" s="42"/>
      <c r="AB47" s="42"/>
      <c r="AC47" s="42"/>
      <c r="BG47" s="63">
        <v>2007</v>
      </c>
      <c r="BH47" s="40" t="s">
        <v>88</v>
      </c>
      <c r="BI47" s="56">
        <f t="shared" si="0"/>
        <v>220</v>
      </c>
      <c r="BJ47" s="56">
        <f t="shared" si="1"/>
        <v>119.6</v>
      </c>
      <c r="BK47" s="56"/>
      <c r="BM47" s="64">
        <f t="shared" si="2"/>
        <v>9.0999999999999943</v>
      </c>
      <c r="BN47" s="64">
        <f t="shared" si="3"/>
        <v>9.3000000000000114</v>
      </c>
      <c r="BP47" s="64">
        <f t="shared" si="4"/>
        <v>3.5</v>
      </c>
      <c r="BQ47" s="64">
        <f t="shared" si="5"/>
        <v>3.5</v>
      </c>
      <c r="BR47" s="40"/>
      <c r="BS47" s="40"/>
      <c r="BT47" s="63">
        <v>2007</v>
      </c>
      <c r="BU47" s="40" t="s">
        <v>88</v>
      </c>
      <c r="BV47" s="65">
        <f t="shared" si="6"/>
        <v>1.84</v>
      </c>
      <c r="BW47" s="56"/>
      <c r="BX47" s="56"/>
      <c r="BY47" s="40"/>
      <c r="BZ47" s="66">
        <f t="shared" si="7"/>
        <v>9.000000000000008E-2</v>
      </c>
      <c r="CA47" s="66">
        <f t="shared" si="8"/>
        <v>9.9999999999999867E-2</v>
      </c>
      <c r="CB47" s="40"/>
      <c r="CC47" s="56">
        <v>1</v>
      </c>
      <c r="CD47" s="40"/>
    </row>
    <row r="48" spans="2:82" x14ac:dyDescent="0.25">
      <c r="B48" s="42"/>
      <c r="C48" s="42" t="s">
        <v>85</v>
      </c>
      <c r="D48" s="59">
        <f t="shared" si="16"/>
        <v>211.6</v>
      </c>
      <c r="E48" s="60">
        <f t="shared" si="17"/>
        <v>202.7</v>
      </c>
      <c r="F48" s="60">
        <f t="shared" si="9"/>
        <v>220.7</v>
      </c>
      <c r="G48" s="59">
        <f t="shared" si="10"/>
        <v>120.6</v>
      </c>
      <c r="H48" s="60">
        <f t="shared" si="11"/>
        <v>117.1</v>
      </c>
      <c r="I48" s="60">
        <f t="shared" si="12"/>
        <v>124.2</v>
      </c>
      <c r="J48" s="42"/>
      <c r="K48" s="42"/>
      <c r="L48" s="42"/>
      <c r="M48" s="42"/>
      <c r="N48" s="42"/>
      <c r="O48" s="42"/>
      <c r="P48" s="42"/>
      <c r="Q48" s="42" t="s">
        <v>85</v>
      </c>
      <c r="R48" s="61">
        <f t="shared" si="13"/>
        <v>1.75</v>
      </c>
      <c r="S48" s="62">
        <f t="shared" si="14"/>
        <v>1.67</v>
      </c>
      <c r="T48" s="62">
        <f t="shared" si="15"/>
        <v>1.85</v>
      </c>
      <c r="U48" s="71"/>
      <c r="V48" s="42"/>
      <c r="W48" s="42"/>
      <c r="X48" s="42"/>
      <c r="Y48" s="42"/>
      <c r="Z48" s="42"/>
      <c r="AA48" s="42"/>
      <c r="AB48" s="42"/>
      <c r="AC48" s="42"/>
      <c r="BG48" s="63">
        <v>2008</v>
      </c>
      <c r="BH48" s="40" t="s">
        <v>89</v>
      </c>
      <c r="BI48" s="56">
        <f t="shared" si="0"/>
        <v>240.3</v>
      </c>
      <c r="BJ48" s="56">
        <f t="shared" si="1"/>
        <v>126.7</v>
      </c>
      <c r="BK48" s="56"/>
      <c r="BM48" s="64">
        <f t="shared" si="2"/>
        <v>9.4000000000000057</v>
      </c>
      <c r="BN48" s="64">
        <f t="shared" si="3"/>
        <v>9.6999999999999886</v>
      </c>
      <c r="BP48" s="64">
        <f t="shared" si="4"/>
        <v>3.6000000000000085</v>
      </c>
      <c r="BQ48" s="64">
        <f t="shared" si="5"/>
        <v>3.7000000000000028</v>
      </c>
      <c r="BR48" s="40"/>
      <c r="BS48" s="40"/>
      <c r="BT48" s="63">
        <v>2008</v>
      </c>
      <c r="BU48" s="40" t="s">
        <v>89</v>
      </c>
      <c r="BV48" s="65">
        <f t="shared" si="6"/>
        <v>1.9</v>
      </c>
      <c r="BW48" s="56"/>
      <c r="BX48" s="56"/>
      <c r="BY48" s="40"/>
      <c r="BZ48" s="66">
        <f t="shared" si="7"/>
        <v>9.9999999999999867E-2</v>
      </c>
      <c r="CA48" s="66">
        <f t="shared" si="8"/>
        <v>9.000000000000008E-2</v>
      </c>
      <c r="CB48" s="40"/>
      <c r="CC48" s="56">
        <v>1</v>
      </c>
      <c r="CD48" s="40"/>
    </row>
    <row r="49" spans="2:82" x14ac:dyDescent="0.25">
      <c r="B49" s="42"/>
      <c r="C49" s="42" t="s">
        <v>86</v>
      </c>
      <c r="D49" s="59">
        <f t="shared" si="16"/>
        <v>206.7</v>
      </c>
      <c r="E49" s="60">
        <f t="shared" si="17"/>
        <v>197.9</v>
      </c>
      <c r="F49" s="60">
        <f t="shared" si="9"/>
        <v>215.7</v>
      </c>
      <c r="G49" s="59">
        <f t="shared" si="10"/>
        <v>118.6</v>
      </c>
      <c r="H49" s="60">
        <f t="shared" si="11"/>
        <v>115.1</v>
      </c>
      <c r="I49" s="60">
        <f t="shared" si="12"/>
        <v>122.1</v>
      </c>
      <c r="J49" s="42"/>
      <c r="K49" s="42"/>
      <c r="L49" s="42"/>
      <c r="M49" s="42"/>
      <c r="N49" s="42"/>
      <c r="O49" s="42"/>
      <c r="P49" s="42"/>
      <c r="Q49" s="42" t="s">
        <v>86</v>
      </c>
      <c r="R49" s="61">
        <f t="shared" si="13"/>
        <v>1.74</v>
      </c>
      <c r="S49" s="62">
        <f t="shared" si="14"/>
        <v>1.65</v>
      </c>
      <c r="T49" s="62">
        <f t="shared" si="15"/>
        <v>1.84</v>
      </c>
      <c r="U49" s="71"/>
      <c r="V49" s="42"/>
      <c r="W49" s="42"/>
      <c r="X49" s="42"/>
      <c r="Y49" s="42"/>
      <c r="Z49" s="42"/>
      <c r="AA49" s="42"/>
      <c r="AB49" s="42"/>
      <c r="AC49" s="42"/>
      <c r="BG49" s="63">
        <v>2009</v>
      </c>
      <c r="BH49" s="40" t="s">
        <v>90</v>
      </c>
      <c r="BI49" s="56">
        <f t="shared" si="0"/>
        <v>252.9</v>
      </c>
      <c r="BJ49" s="56">
        <f t="shared" si="1"/>
        <v>127</v>
      </c>
      <c r="BK49" s="56"/>
      <c r="BM49" s="64">
        <f t="shared" si="2"/>
        <v>9.5999999999999943</v>
      </c>
      <c r="BN49" s="64">
        <f t="shared" si="3"/>
        <v>9.9999999999999716</v>
      </c>
      <c r="BP49" s="64">
        <f t="shared" si="4"/>
        <v>3.5999999999999943</v>
      </c>
      <c r="BQ49" s="64">
        <f t="shared" si="5"/>
        <v>3.6999999999999886</v>
      </c>
      <c r="BR49" s="40"/>
      <c r="BS49" s="40"/>
      <c r="BT49" s="63">
        <v>2009</v>
      </c>
      <c r="BU49" s="40" t="s">
        <v>90</v>
      </c>
      <c r="BV49" s="65">
        <f t="shared" si="6"/>
        <v>1.99</v>
      </c>
      <c r="BW49" s="56"/>
      <c r="BX49" s="56"/>
      <c r="BY49" s="40"/>
      <c r="BZ49" s="66">
        <f t="shared" si="7"/>
        <v>9.000000000000008E-2</v>
      </c>
      <c r="CA49" s="66">
        <f t="shared" si="8"/>
        <v>9.9999999999999867E-2</v>
      </c>
      <c r="CB49" s="40"/>
      <c r="CC49" s="56">
        <v>1</v>
      </c>
      <c r="CD49" s="40"/>
    </row>
    <row r="50" spans="2:82" x14ac:dyDescent="0.25">
      <c r="B50" s="42"/>
      <c r="C50" s="42" t="s">
        <v>87</v>
      </c>
      <c r="D50" s="59">
        <f t="shared" si="16"/>
        <v>204.2</v>
      </c>
      <c r="E50" s="60">
        <f t="shared" si="17"/>
        <v>195.5</v>
      </c>
      <c r="F50" s="60">
        <f t="shared" si="9"/>
        <v>213.2</v>
      </c>
      <c r="G50" s="59">
        <f t="shared" si="10"/>
        <v>115.3</v>
      </c>
      <c r="H50" s="60">
        <f t="shared" si="11"/>
        <v>111.9</v>
      </c>
      <c r="I50" s="60">
        <f t="shared" si="12"/>
        <v>118.8</v>
      </c>
      <c r="J50" s="42"/>
      <c r="K50" s="42"/>
      <c r="L50" s="42"/>
      <c r="M50" s="42"/>
      <c r="N50" s="42"/>
      <c r="O50" s="42"/>
      <c r="P50" s="42"/>
      <c r="Q50" s="42" t="s">
        <v>87</v>
      </c>
      <c r="R50" s="61">
        <f t="shared" si="13"/>
        <v>1.77</v>
      </c>
      <c r="S50" s="62">
        <f t="shared" si="14"/>
        <v>1.68</v>
      </c>
      <c r="T50" s="62">
        <f t="shared" si="15"/>
        <v>1.87</v>
      </c>
      <c r="U50" s="71"/>
      <c r="V50" s="42"/>
      <c r="W50" s="42"/>
      <c r="X50" s="42"/>
      <c r="Y50" s="42"/>
      <c r="Z50" s="42"/>
      <c r="AA50" s="42"/>
      <c r="AB50" s="42"/>
      <c r="AC50" s="42"/>
      <c r="BG50" s="63">
        <v>2010</v>
      </c>
      <c r="BH50" s="40" t="s">
        <v>91</v>
      </c>
      <c r="BI50" s="56">
        <f t="shared" si="0"/>
        <v>243</v>
      </c>
      <c r="BJ50" s="56">
        <f t="shared" si="1"/>
        <v>125.3</v>
      </c>
      <c r="BK50" s="56"/>
      <c r="BM50" s="64">
        <f t="shared" si="2"/>
        <v>9.4000000000000057</v>
      </c>
      <c r="BN50" s="64">
        <f t="shared" si="3"/>
        <v>9.6999999999999886</v>
      </c>
      <c r="BP50" s="64">
        <f t="shared" si="4"/>
        <v>3.5999999999999943</v>
      </c>
      <c r="BQ50" s="64">
        <f t="shared" si="5"/>
        <v>3.7000000000000028</v>
      </c>
      <c r="BR50" s="40"/>
      <c r="BS50" s="40"/>
      <c r="BT50" s="63">
        <v>2010</v>
      </c>
      <c r="BU50" s="40" t="s">
        <v>91</v>
      </c>
      <c r="BV50" s="65">
        <f t="shared" si="6"/>
        <v>1.94</v>
      </c>
      <c r="BW50" s="56"/>
      <c r="BX50" s="56"/>
      <c r="BY50" s="40"/>
      <c r="BZ50" s="66">
        <f t="shared" si="7"/>
        <v>8.9999999999999858E-2</v>
      </c>
      <c r="CA50" s="66">
        <f t="shared" si="8"/>
        <v>0.10000000000000009</v>
      </c>
      <c r="CB50" s="40"/>
      <c r="CC50" s="56">
        <v>1</v>
      </c>
      <c r="CD50" s="40"/>
    </row>
    <row r="51" spans="2:82" x14ac:dyDescent="0.25">
      <c r="B51" s="42"/>
      <c r="C51" s="42" t="s">
        <v>88</v>
      </c>
      <c r="D51" s="59">
        <f t="shared" si="16"/>
        <v>220</v>
      </c>
      <c r="E51" s="60">
        <f t="shared" si="17"/>
        <v>210.9</v>
      </c>
      <c r="F51" s="60">
        <f t="shared" si="9"/>
        <v>229.3</v>
      </c>
      <c r="G51" s="59">
        <f t="shared" si="10"/>
        <v>119.6</v>
      </c>
      <c r="H51" s="60">
        <f t="shared" si="11"/>
        <v>116.1</v>
      </c>
      <c r="I51" s="60">
        <f t="shared" si="12"/>
        <v>123.1</v>
      </c>
      <c r="J51" s="42"/>
      <c r="K51" s="42"/>
      <c r="L51" s="42"/>
      <c r="M51" s="42"/>
      <c r="N51" s="42"/>
      <c r="O51" s="42"/>
      <c r="P51" s="42"/>
      <c r="Q51" s="42" t="s">
        <v>88</v>
      </c>
      <c r="R51" s="61">
        <f t="shared" si="13"/>
        <v>1.84</v>
      </c>
      <c r="S51" s="62">
        <f t="shared" si="14"/>
        <v>1.75</v>
      </c>
      <c r="T51" s="62">
        <f t="shared" si="15"/>
        <v>1.94</v>
      </c>
      <c r="U51" s="71"/>
      <c r="V51" s="42"/>
      <c r="W51" s="42"/>
      <c r="X51" s="42"/>
      <c r="Y51" s="42"/>
      <c r="Z51" s="42"/>
      <c r="AA51" s="42"/>
      <c r="AB51" s="42"/>
      <c r="AC51" s="42"/>
      <c r="BG51" s="63">
        <v>2011</v>
      </c>
      <c r="BH51" s="40" t="s">
        <v>92</v>
      </c>
      <c r="BI51" s="56">
        <f t="shared" si="0"/>
        <v>227.6</v>
      </c>
      <c r="BJ51" s="56">
        <f t="shared" si="1"/>
        <v>117</v>
      </c>
      <c r="BK51" s="56"/>
      <c r="BM51" s="64">
        <f t="shared" si="2"/>
        <v>9.0999999999999943</v>
      </c>
      <c r="BN51" s="64">
        <f t="shared" si="3"/>
        <v>9.3000000000000114</v>
      </c>
      <c r="BP51" s="64">
        <f t="shared" si="4"/>
        <v>3.5</v>
      </c>
      <c r="BQ51" s="64">
        <f t="shared" si="5"/>
        <v>3.5999999999999943</v>
      </c>
      <c r="BR51" s="40"/>
      <c r="BS51" s="40"/>
      <c r="BT51" s="63">
        <v>2011</v>
      </c>
      <c r="BU51" s="40" t="s">
        <v>92</v>
      </c>
      <c r="BV51" s="65">
        <f t="shared" si="6"/>
        <v>1.94</v>
      </c>
      <c r="BW51" s="56"/>
      <c r="BX51" s="56"/>
      <c r="BY51" s="40"/>
      <c r="BZ51" s="66">
        <f t="shared" si="7"/>
        <v>8.9999999999999858E-2</v>
      </c>
      <c r="CA51" s="66">
        <f t="shared" si="8"/>
        <v>0.10999999999999988</v>
      </c>
      <c r="CB51" s="40"/>
      <c r="CC51" s="56">
        <v>1</v>
      </c>
      <c r="CD51" s="40"/>
    </row>
    <row r="52" spans="2:82" x14ac:dyDescent="0.25">
      <c r="B52" s="42"/>
      <c r="C52" s="42" t="s">
        <v>89</v>
      </c>
      <c r="D52" s="59">
        <f t="shared" si="16"/>
        <v>240.3</v>
      </c>
      <c r="E52" s="60">
        <f t="shared" si="17"/>
        <v>230.9</v>
      </c>
      <c r="F52" s="60">
        <f t="shared" si="9"/>
        <v>250</v>
      </c>
      <c r="G52" s="59">
        <f t="shared" si="10"/>
        <v>126.7</v>
      </c>
      <c r="H52" s="60">
        <f t="shared" si="11"/>
        <v>123.1</v>
      </c>
      <c r="I52" s="60">
        <f t="shared" si="12"/>
        <v>130.4</v>
      </c>
      <c r="J52" s="42"/>
      <c r="K52" s="42"/>
      <c r="L52" s="42"/>
      <c r="M52" s="42"/>
      <c r="N52" s="42"/>
      <c r="O52" s="42"/>
      <c r="P52" s="42"/>
      <c r="Q52" s="42" t="s">
        <v>89</v>
      </c>
      <c r="R52" s="61">
        <f t="shared" si="13"/>
        <v>1.9</v>
      </c>
      <c r="S52" s="62">
        <f t="shared" si="14"/>
        <v>1.8</v>
      </c>
      <c r="T52" s="62">
        <f t="shared" si="15"/>
        <v>1.99</v>
      </c>
      <c r="U52" s="71"/>
      <c r="V52" s="42"/>
      <c r="W52" s="42"/>
      <c r="X52" s="42"/>
      <c r="Y52" s="42"/>
      <c r="Z52" s="42"/>
      <c r="AA52" s="42"/>
      <c r="AB52" s="42"/>
      <c r="AC52" s="42"/>
      <c r="BG52" s="63">
        <v>2012</v>
      </c>
      <c r="BH52" s="40" t="s">
        <v>93</v>
      </c>
      <c r="BI52" s="56">
        <f t="shared" si="0"/>
        <v>223.1</v>
      </c>
      <c r="BJ52" s="56">
        <f t="shared" si="1"/>
        <v>113.2</v>
      </c>
      <c r="BK52" s="56"/>
      <c r="BM52" s="64">
        <f t="shared" si="2"/>
        <v>8.9000000000000057</v>
      </c>
      <c r="BN52" s="64">
        <f t="shared" si="3"/>
        <v>9.0999999999999943</v>
      </c>
      <c r="BP52" s="64">
        <f t="shared" si="4"/>
        <v>3.5</v>
      </c>
      <c r="BQ52" s="64">
        <f t="shared" si="5"/>
        <v>3.5</v>
      </c>
      <c r="BR52" s="40"/>
      <c r="BS52" s="40"/>
      <c r="BT52" s="63">
        <v>2012</v>
      </c>
      <c r="BU52" s="40" t="s">
        <v>93</v>
      </c>
      <c r="BV52" s="65">
        <f t="shared" si="6"/>
        <v>1.97</v>
      </c>
      <c r="BW52" s="56"/>
      <c r="BX52" s="56"/>
      <c r="BY52" s="40"/>
      <c r="BZ52" s="66">
        <f t="shared" si="7"/>
        <v>9.9999999999999867E-2</v>
      </c>
      <c r="CA52" s="66">
        <f t="shared" si="8"/>
        <v>9.9999999999999867E-2</v>
      </c>
      <c r="CB52" s="40"/>
      <c r="CC52" s="56">
        <v>1</v>
      </c>
      <c r="CD52" s="40"/>
    </row>
    <row r="53" spans="2:82" x14ac:dyDescent="0.25">
      <c r="B53" s="42"/>
      <c r="C53" s="42" t="s">
        <v>90</v>
      </c>
      <c r="D53" s="59">
        <f t="shared" si="16"/>
        <v>252.9</v>
      </c>
      <c r="E53" s="60">
        <f t="shared" si="17"/>
        <v>243.3</v>
      </c>
      <c r="F53" s="60">
        <f t="shared" si="9"/>
        <v>262.89999999999998</v>
      </c>
      <c r="G53" s="59">
        <f t="shared" si="10"/>
        <v>127</v>
      </c>
      <c r="H53" s="60">
        <f t="shared" si="11"/>
        <v>123.4</v>
      </c>
      <c r="I53" s="60">
        <f t="shared" si="12"/>
        <v>130.69999999999999</v>
      </c>
      <c r="J53" s="42"/>
      <c r="K53" s="42"/>
      <c r="L53" s="42"/>
      <c r="M53" s="42"/>
      <c r="N53" s="42"/>
      <c r="O53" s="42"/>
      <c r="P53" s="42"/>
      <c r="Q53" s="42" t="s">
        <v>90</v>
      </c>
      <c r="R53" s="61">
        <f t="shared" si="13"/>
        <v>1.99</v>
      </c>
      <c r="S53" s="62">
        <f t="shared" si="14"/>
        <v>1.9</v>
      </c>
      <c r="T53" s="62">
        <f t="shared" si="15"/>
        <v>2.09</v>
      </c>
      <c r="U53" s="71"/>
      <c r="V53" s="42"/>
      <c r="W53" s="42"/>
      <c r="X53" s="42"/>
      <c r="Y53" s="42"/>
      <c r="Z53" s="42"/>
      <c r="AA53" s="42"/>
      <c r="AB53" s="42"/>
      <c r="AC53" s="42"/>
      <c r="BG53" s="63">
        <v>2013</v>
      </c>
      <c r="BH53" s="40" t="s">
        <v>112</v>
      </c>
      <c r="BI53" s="56">
        <f t="shared" si="0"/>
        <v>224.9</v>
      </c>
      <c r="BJ53" s="56">
        <f t="shared" si="1"/>
        <v>108.2</v>
      </c>
      <c r="BM53" s="64">
        <f t="shared" si="2"/>
        <v>8.8000000000000114</v>
      </c>
      <c r="BN53" s="64">
        <f t="shared" si="3"/>
        <v>9.1999999999999886</v>
      </c>
      <c r="BP53" s="64">
        <f t="shared" si="4"/>
        <v>3.4000000000000057</v>
      </c>
      <c r="BQ53" s="64">
        <f t="shared" si="5"/>
        <v>3.3999999999999915</v>
      </c>
      <c r="BR53" s="40"/>
      <c r="BS53" s="40"/>
      <c r="BT53" s="63">
        <v>2013</v>
      </c>
      <c r="BU53" s="40" t="s">
        <v>112</v>
      </c>
      <c r="BV53" s="65">
        <f t="shared" si="6"/>
        <v>2.08</v>
      </c>
      <c r="BW53" s="40"/>
      <c r="BX53" s="40"/>
      <c r="BY53" s="40"/>
      <c r="BZ53" s="66">
        <f t="shared" si="7"/>
        <v>0.10000000000000009</v>
      </c>
      <c r="CA53" s="66">
        <f t="shared" si="8"/>
        <v>0.10999999999999988</v>
      </c>
      <c r="CB53" s="40"/>
      <c r="CC53" s="56">
        <v>1</v>
      </c>
      <c r="CD53" s="40"/>
    </row>
    <row r="54" spans="2:82" x14ac:dyDescent="0.25">
      <c r="B54" s="42"/>
      <c r="C54" s="42" t="s">
        <v>91</v>
      </c>
      <c r="D54" s="59">
        <f t="shared" si="16"/>
        <v>243</v>
      </c>
      <c r="E54" s="60">
        <f t="shared" si="17"/>
        <v>233.6</v>
      </c>
      <c r="F54" s="60">
        <f t="shared" si="9"/>
        <v>252.7</v>
      </c>
      <c r="G54" s="59">
        <f t="shared" si="10"/>
        <v>125.3</v>
      </c>
      <c r="H54" s="60">
        <f t="shared" si="11"/>
        <v>121.7</v>
      </c>
      <c r="I54" s="60">
        <f t="shared" si="12"/>
        <v>129</v>
      </c>
      <c r="J54" s="42"/>
      <c r="K54" s="42"/>
      <c r="L54" s="42"/>
      <c r="M54" s="42"/>
      <c r="N54" s="42"/>
      <c r="O54" s="42"/>
      <c r="P54" s="42"/>
      <c r="Q54" s="42" t="s">
        <v>91</v>
      </c>
      <c r="R54" s="61">
        <f t="shared" si="13"/>
        <v>1.94</v>
      </c>
      <c r="S54" s="62">
        <f t="shared" si="14"/>
        <v>1.85</v>
      </c>
      <c r="T54" s="62">
        <f t="shared" si="15"/>
        <v>2.04</v>
      </c>
      <c r="U54" s="71"/>
      <c r="V54" s="42"/>
      <c r="W54" s="42"/>
      <c r="X54" s="42"/>
      <c r="Y54" s="42"/>
      <c r="Z54" s="42"/>
      <c r="AA54" s="42"/>
      <c r="AB54" s="42"/>
      <c r="AC54" s="42"/>
      <c r="BG54" s="63">
        <v>2014</v>
      </c>
      <c r="BH54" s="56" t="s">
        <v>113</v>
      </c>
      <c r="BI54" s="56">
        <f t="shared" si="0"/>
        <v>226.6</v>
      </c>
      <c r="BJ54" s="56">
        <f t="shared" si="1"/>
        <v>107.8</v>
      </c>
      <c r="BK54" s="56"/>
      <c r="BM54" s="64">
        <f t="shared" si="2"/>
        <v>8.7999999999999829</v>
      </c>
      <c r="BN54" s="64">
        <f t="shared" si="3"/>
        <v>9.0999999999999943</v>
      </c>
      <c r="BP54" s="64">
        <f t="shared" si="4"/>
        <v>3.2000000000000028</v>
      </c>
      <c r="BQ54" s="64">
        <f t="shared" si="5"/>
        <v>3.4000000000000057</v>
      </c>
      <c r="BR54" s="40"/>
      <c r="BS54" s="40"/>
      <c r="BT54" s="63">
        <v>2014</v>
      </c>
      <c r="BU54" s="56" t="s">
        <v>113</v>
      </c>
      <c r="BV54" s="65">
        <f t="shared" si="6"/>
        <v>2.1</v>
      </c>
      <c r="BW54" s="56"/>
      <c r="BX54" s="56"/>
      <c r="BY54" s="40"/>
      <c r="BZ54" s="66">
        <f t="shared" si="7"/>
        <v>0.10000000000000009</v>
      </c>
      <c r="CA54" s="66">
        <f t="shared" si="8"/>
        <v>0.10999999999999988</v>
      </c>
      <c r="CB54" s="40"/>
      <c r="CC54" s="56">
        <v>1</v>
      </c>
      <c r="CD54" s="40"/>
    </row>
    <row r="55" spans="2:82" x14ac:dyDescent="0.25">
      <c r="B55" s="42"/>
      <c r="C55" s="42" t="s">
        <v>92</v>
      </c>
      <c r="D55" s="59">
        <f t="shared" si="16"/>
        <v>227.6</v>
      </c>
      <c r="E55" s="60">
        <f t="shared" si="17"/>
        <v>218.5</v>
      </c>
      <c r="F55" s="60">
        <f t="shared" si="9"/>
        <v>236.9</v>
      </c>
      <c r="G55" s="59">
        <f t="shared" si="10"/>
        <v>117</v>
      </c>
      <c r="H55" s="60">
        <f t="shared" si="11"/>
        <v>113.5</v>
      </c>
      <c r="I55" s="60">
        <f t="shared" si="12"/>
        <v>120.6</v>
      </c>
      <c r="J55" s="42"/>
      <c r="K55" s="42"/>
      <c r="L55" s="42"/>
      <c r="M55" s="42"/>
      <c r="N55" s="42"/>
      <c r="O55" s="42"/>
      <c r="P55" s="42"/>
      <c r="Q55" s="42" t="s">
        <v>92</v>
      </c>
      <c r="R55" s="61">
        <f t="shared" si="13"/>
        <v>1.94</v>
      </c>
      <c r="S55" s="62">
        <f t="shared" si="14"/>
        <v>1.85</v>
      </c>
      <c r="T55" s="62">
        <f t="shared" si="15"/>
        <v>2.0499999999999998</v>
      </c>
      <c r="U55" s="71"/>
      <c r="V55" s="42"/>
      <c r="W55" s="42"/>
      <c r="X55" s="42"/>
      <c r="Y55" s="42"/>
      <c r="Z55" s="42"/>
      <c r="AA55" s="42"/>
      <c r="AB55" s="42"/>
      <c r="AC55" s="42"/>
      <c r="BG55" s="56"/>
      <c r="BI55" s="56"/>
      <c r="BJ55" s="56"/>
      <c r="BK55" s="56"/>
      <c r="BP55" s="40"/>
      <c r="BQ55" s="40"/>
      <c r="BR55" s="40"/>
      <c r="BS55" s="40"/>
      <c r="BT55" s="40"/>
      <c r="BU55" s="40"/>
      <c r="BV55" s="56"/>
      <c r="BW55" s="56"/>
      <c r="BX55" s="56"/>
      <c r="BY55" s="40"/>
      <c r="BZ55" s="72"/>
      <c r="CA55" s="72"/>
      <c r="CB55" s="40"/>
      <c r="CC55" s="40"/>
      <c r="CD55" s="40"/>
    </row>
    <row r="56" spans="2:82" x14ac:dyDescent="0.25">
      <c r="B56" s="42"/>
      <c r="C56" s="42" t="s">
        <v>93</v>
      </c>
      <c r="D56" s="59">
        <f t="shared" si="16"/>
        <v>223.1</v>
      </c>
      <c r="E56" s="60">
        <f t="shared" si="17"/>
        <v>214.2</v>
      </c>
      <c r="F56" s="60">
        <f t="shared" si="9"/>
        <v>232.2</v>
      </c>
      <c r="G56" s="59">
        <f t="shared" si="10"/>
        <v>113.2</v>
      </c>
      <c r="H56" s="60">
        <f t="shared" si="11"/>
        <v>109.7</v>
      </c>
      <c r="I56" s="60">
        <f t="shared" si="12"/>
        <v>116.7</v>
      </c>
      <c r="J56" s="42"/>
      <c r="K56" s="42"/>
      <c r="L56" s="42"/>
      <c r="M56" s="42"/>
      <c r="N56" s="42"/>
      <c r="O56" s="42"/>
      <c r="P56" s="42"/>
      <c r="Q56" s="42" t="s">
        <v>93</v>
      </c>
      <c r="R56" s="61">
        <f t="shared" si="13"/>
        <v>1.97</v>
      </c>
      <c r="S56" s="62">
        <f t="shared" si="14"/>
        <v>1.87</v>
      </c>
      <c r="T56" s="62">
        <f t="shared" si="15"/>
        <v>2.0699999999999998</v>
      </c>
      <c r="U56" s="71"/>
      <c r="V56" s="42"/>
      <c r="W56" s="42"/>
      <c r="X56" s="42"/>
      <c r="Y56" s="42"/>
      <c r="Z56" s="42"/>
      <c r="AA56" s="42"/>
      <c r="AB56" s="42"/>
      <c r="AC56" s="42"/>
      <c r="BF56" s="40" t="s">
        <v>6</v>
      </c>
      <c r="BG56" s="56">
        <v>1991</v>
      </c>
      <c r="BH56" s="40" t="s">
        <v>107</v>
      </c>
      <c r="BI56" s="56" t="str">
        <f t="shared" ref="BI56:BI79" si="18">IFERROR(VALUE(FIXED(VLOOKUP($BG56&amp;$BG$29&amp;$BI$12&amp;"Maori",ethnicdata,7,FALSE),1)),"N/A")</f>
        <v>N/A</v>
      </c>
      <c r="BJ56" s="56" t="str">
        <f t="shared" ref="BJ56:BJ79" si="19">IFERROR(VALUE(FIXED(VLOOKUP($BG56&amp;$BG$29&amp;$BI$12&amp;"nonMaori",ethnicdata,7,FALSE),1)),"N/A")</f>
        <v>N/A</v>
      </c>
      <c r="BK56" s="56"/>
      <c r="BP56" s="40"/>
      <c r="BQ56" s="40"/>
      <c r="BR56" s="40"/>
      <c r="BS56" s="40" t="s">
        <v>6</v>
      </c>
      <c r="BT56" s="56">
        <v>1991</v>
      </c>
      <c r="BU56" s="56" t="s">
        <v>107</v>
      </c>
      <c r="BV56" s="65" t="str">
        <f t="shared" ref="BV56:BV79" si="20">IFERROR(VALUE(FIXED(VLOOKUP($BT56&amp;$Q$33&amp;$BI$12&amp;"Maori",ethnicdata,10,FALSE),2)),"N/A")</f>
        <v>N/A</v>
      </c>
      <c r="BW56" s="56"/>
      <c r="BX56" s="56"/>
      <c r="BY56" s="40"/>
      <c r="BZ56" s="40"/>
      <c r="CA56" s="40"/>
      <c r="CB56" s="40"/>
      <c r="CC56" s="40"/>
      <c r="CD56" s="40"/>
    </row>
    <row r="57" spans="2:82" x14ac:dyDescent="0.25">
      <c r="B57" s="42"/>
      <c r="C57" s="42" t="s">
        <v>112</v>
      </c>
      <c r="D57" s="59">
        <f t="shared" si="16"/>
        <v>224.9</v>
      </c>
      <c r="E57" s="60">
        <f t="shared" si="17"/>
        <v>216.1</v>
      </c>
      <c r="F57" s="60">
        <f t="shared" si="9"/>
        <v>234.1</v>
      </c>
      <c r="G57" s="59">
        <f t="shared" si="10"/>
        <v>108.2</v>
      </c>
      <c r="H57" s="60">
        <f t="shared" si="11"/>
        <v>104.8</v>
      </c>
      <c r="I57" s="60">
        <f t="shared" si="12"/>
        <v>111.6</v>
      </c>
      <c r="J57" s="42"/>
      <c r="K57" s="42"/>
      <c r="L57" s="42"/>
      <c r="M57" s="42"/>
      <c r="N57" s="42"/>
      <c r="O57" s="42"/>
      <c r="P57" s="42"/>
      <c r="Q57" s="42" t="s">
        <v>112</v>
      </c>
      <c r="R57" s="61">
        <f t="shared" si="13"/>
        <v>2.08</v>
      </c>
      <c r="S57" s="62">
        <f t="shared" si="14"/>
        <v>1.98</v>
      </c>
      <c r="T57" s="62">
        <f t="shared" si="15"/>
        <v>2.19</v>
      </c>
      <c r="U57" s="71"/>
      <c r="V57" s="42"/>
      <c r="W57" s="42"/>
      <c r="X57" s="42"/>
      <c r="Y57" s="42"/>
      <c r="Z57" s="42"/>
      <c r="AA57" s="42"/>
      <c r="AB57" s="42"/>
      <c r="AC57" s="42"/>
      <c r="BG57" s="56">
        <v>1992</v>
      </c>
      <c r="BH57" s="40" t="s">
        <v>108</v>
      </c>
      <c r="BI57" s="56" t="str">
        <f t="shared" si="18"/>
        <v>N/A</v>
      </c>
      <c r="BJ57" s="56" t="str">
        <f t="shared" si="19"/>
        <v>N/A</v>
      </c>
      <c r="BK57" s="56"/>
      <c r="BP57" s="40"/>
      <c r="BQ57" s="40"/>
      <c r="BR57" s="40"/>
      <c r="BS57" s="40"/>
      <c r="BT57" s="56">
        <v>1992</v>
      </c>
      <c r="BU57" s="40" t="s">
        <v>108</v>
      </c>
      <c r="BV57" s="65" t="str">
        <f t="shared" si="20"/>
        <v>N/A</v>
      </c>
      <c r="BW57" s="56"/>
      <c r="BX57" s="56"/>
      <c r="BY57" s="40"/>
      <c r="BZ57" s="40"/>
      <c r="CA57" s="40"/>
      <c r="CB57" s="40"/>
      <c r="CC57" s="40"/>
      <c r="CD57" s="40"/>
    </row>
    <row r="58" spans="2:82" x14ac:dyDescent="0.25">
      <c r="B58" s="42"/>
      <c r="C58" s="73" t="s">
        <v>113</v>
      </c>
      <c r="D58" s="74">
        <f t="shared" si="16"/>
        <v>226.6</v>
      </c>
      <c r="E58" s="75">
        <f t="shared" si="17"/>
        <v>217.8</v>
      </c>
      <c r="F58" s="75">
        <f t="shared" si="9"/>
        <v>235.7</v>
      </c>
      <c r="G58" s="74">
        <f t="shared" si="10"/>
        <v>107.8</v>
      </c>
      <c r="H58" s="75">
        <f t="shared" si="11"/>
        <v>104.6</v>
      </c>
      <c r="I58" s="75">
        <f t="shared" si="12"/>
        <v>111.2</v>
      </c>
      <c r="J58" s="42"/>
      <c r="K58" s="42"/>
      <c r="L58" s="42"/>
      <c r="M58" s="42"/>
      <c r="N58" s="42"/>
      <c r="O58" s="42"/>
      <c r="P58" s="42"/>
      <c r="Q58" s="73" t="s">
        <v>113</v>
      </c>
      <c r="R58" s="76">
        <f t="shared" si="13"/>
        <v>2.1</v>
      </c>
      <c r="S58" s="77">
        <f t="shared" si="14"/>
        <v>2</v>
      </c>
      <c r="T58" s="77">
        <f t="shared" si="15"/>
        <v>2.21</v>
      </c>
      <c r="U58" s="71"/>
      <c r="V58" s="42"/>
      <c r="W58" s="42"/>
      <c r="X58" s="42"/>
      <c r="Y58" s="42"/>
      <c r="Z58" s="42"/>
      <c r="AA58" s="42"/>
      <c r="AB58" s="42"/>
      <c r="AC58" s="42"/>
      <c r="BG58" s="63">
        <v>1993</v>
      </c>
      <c r="BH58" s="40" t="s">
        <v>109</v>
      </c>
      <c r="BI58" s="56" t="str">
        <f t="shared" si="18"/>
        <v>N/A</v>
      </c>
      <c r="BJ58" s="56" t="str">
        <f t="shared" si="19"/>
        <v>N/A</v>
      </c>
      <c r="BK58" s="56"/>
      <c r="BP58" s="40"/>
      <c r="BQ58" s="40"/>
      <c r="BR58" s="40"/>
      <c r="BS58" s="40"/>
      <c r="BT58" s="63">
        <v>1993</v>
      </c>
      <c r="BU58" s="63" t="s">
        <v>109</v>
      </c>
      <c r="BV58" s="65" t="str">
        <f t="shared" si="20"/>
        <v>N/A</v>
      </c>
      <c r="BW58" s="56"/>
      <c r="BX58" s="56"/>
      <c r="BY58" s="40"/>
      <c r="BZ58" s="40"/>
      <c r="CA58" s="40"/>
      <c r="CB58" s="40"/>
      <c r="CC58" s="40"/>
      <c r="CD58" s="40"/>
    </row>
    <row r="59" spans="2:82" x14ac:dyDescent="0.25">
      <c r="B59" s="42"/>
      <c r="C59" s="46"/>
      <c r="D59" s="46"/>
      <c r="E59" s="46"/>
      <c r="F59" s="46"/>
      <c r="G59" s="46"/>
      <c r="H59" s="46"/>
      <c r="I59" s="46"/>
      <c r="J59" s="46"/>
      <c r="K59" s="46"/>
      <c r="L59" s="46"/>
      <c r="M59" s="46"/>
      <c r="N59" s="46"/>
      <c r="O59" s="46"/>
      <c r="P59" s="46"/>
      <c r="Q59" s="46"/>
      <c r="R59" s="46"/>
      <c r="S59" s="46"/>
      <c r="T59" s="42"/>
      <c r="U59" s="42"/>
      <c r="V59" s="42"/>
      <c r="W59" s="42"/>
      <c r="X59" s="42"/>
      <c r="Y59" s="42"/>
      <c r="Z59" s="42"/>
      <c r="AA59" s="42"/>
      <c r="AB59" s="42"/>
      <c r="AC59" s="42"/>
      <c r="BG59" s="63">
        <v>1994</v>
      </c>
      <c r="BH59" s="63" t="s">
        <v>110</v>
      </c>
      <c r="BI59" s="56" t="str">
        <f t="shared" si="18"/>
        <v>N/A</v>
      </c>
      <c r="BJ59" s="56" t="str">
        <f t="shared" si="19"/>
        <v>N/A</v>
      </c>
      <c r="BK59" s="56"/>
      <c r="BP59" s="40"/>
      <c r="BQ59" s="40"/>
      <c r="BR59" s="40"/>
      <c r="BS59" s="40"/>
      <c r="BT59" s="63">
        <v>1994</v>
      </c>
      <c r="BU59" s="40" t="s">
        <v>110</v>
      </c>
      <c r="BV59" s="65" t="str">
        <f t="shared" si="20"/>
        <v>N/A</v>
      </c>
      <c r="BW59" s="56"/>
      <c r="BX59" s="56"/>
      <c r="BY59" s="40"/>
      <c r="BZ59" s="40"/>
      <c r="CA59" s="40"/>
      <c r="CB59" s="40"/>
      <c r="CC59" s="40"/>
      <c r="CD59" s="40"/>
    </row>
    <row r="60" spans="2:82" x14ac:dyDescent="0.25">
      <c r="B60" s="42"/>
      <c r="C60" s="46" t="s">
        <v>23</v>
      </c>
      <c r="D60" s="46"/>
      <c r="E60" s="46"/>
      <c r="F60" s="46"/>
      <c r="G60" s="46"/>
      <c r="H60" s="46"/>
      <c r="I60" s="46"/>
      <c r="J60" s="46"/>
      <c r="K60" s="46"/>
      <c r="L60" s="46"/>
      <c r="M60" s="46"/>
      <c r="N60" s="46"/>
      <c r="O60" s="46"/>
      <c r="P60" s="46"/>
      <c r="Q60" s="46" t="s">
        <v>23</v>
      </c>
      <c r="R60" s="46"/>
      <c r="S60" s="46"/>
      <c r="T60" s="42"/>
      <c r="U60" s="42"/>
      <c r="V60" s="42"/>
      <c r="W60" s="42"/>
      <c r="X60" s="42"/>
      <c r="Y60" s="42"/>
      <c r="Z60" s="42"/>
      <c r="AA60" s="42"/>
      <c r="AB60" s="42"/>
      <c r="AC60" s="42"/>
      <c r="BG60" s="63">
        <v>1995</v>
      </c>
      <c r="BH60" s="40" t="s">
        <v>111</v>
      </c>
      <c r="BI60" s="56" t="str">
        <f t="shared" si="18"/>
        <v>N/A</v>
      </c>
      <c r="BJ60" s="56" t="str">
        <f t="shared" si="19"/>
        <v>N/A</v>
      </c>
      <c r="BK60" s="56"/>
      <c r="BP60" s="40"/>
      <c r="BQ60" s="40"/>
      <c r="BR60" s="40"/>
      <c r="BS60" s="40"/>
      <c r="BT60" s="63">
        <v>1995</v>
      </c>
      <c r="BU60" s="40" t="s">
        <v>111</v>
      </c>
      <c r="BV60" s="65" t="str">
        <f t="shared" si="20"/>
        <v>N/A</v>
      </c>
      <c r="BW60" s="56"/>
      <c r="BX60" s="56"/>
      <c r="BY60" s="40"/>
      <c r="BZ60" s="40"/>
      <c r="CA60" s="40"/>
      <c r="CB60" s="40"/>
      <c r="CC60" s="40"/>
      <c r="CD60" s="40"/>
    </row>
    <row r="61" spans="2:82" x14ac:dyDescent="0.25">
      <c r="B61" s="42"/>
      <c r="C61" s="46" t="s">
        <v>120</v>
      </c>
      <c r="D61" s="42"/>
      <c r="E61" s="42"/>
      <c r="F61" s="42"/>
      <c r="G61" s="42"/>
      <c r="H61" s="42"/>
      <c r="I61" s="42"/>
      <c r="J61" s="42"/>
      <c r="K61" s="42"/>
      <c r="L61" s="42"/>
      <c r="M61" s="42"/>
      <c r="N61" s="42"/>
      <c r="O61" s="42"/>
      <c r="P61" s="42"/>
      <c r="Q61" s="46" t="s">
        <v>36</v>
      </c>
      <c r="R61" s="42"/>
      <c r="S61" s="46"/>
      <c r="T61" s="42"/>
      <c r="U61" s="42"/>
      <c r="V61" s="42"/>
      <c r="W61" s="42"/>
      <c r="X61" s="42"/>
      <c r="Y61" s="42"/>
      <c r="Z61" s="42"/>
      <c r="AA61" s="42"/>
      <c r="AB61" s="42"/>
      <c r="AC61" s="42"/>
      <c r="BG61" s="63">
        <v>1996</v>
      </c>
      <c r="BH61" s="56" t="s">
        <v>77</v>
      </c>
      <c r="BI61" s="56">
        <f t="shared" si="18"/>
        <v>249.2</v>
      </c>
      <c r="BJ61" s="56">
        <f t="shared" si="19"/>
        <v>198.6</v>
      </c>
      <c r="BK61" s="56"/>
      <c r="BP61" s="40"/>
      <c r="BQ61" s="40"/>
      <c r="BR61" s="40"/>
      <c r="BS61" s="40"/>
      <c r="BT61" s="63">
        <v>1996</v>
      </c>
      <c r="BU61" s="40" t="s">
        <v>77</v>
      </c>
      <c r="BV61" s="65">
        <f t="shared" si="20"/>
        <v>1.22</v>
      </c>
      <c r="BW61" s="56"/>
      <c r="BX61" s="56"/>
      <c r="BY61" s="40"/>
      <c r="BZ61" s="40"/>
      <c r="CA61" s="40"/>
      <c r="CB61" s="40"/>
      <c r="CC61" s="40"/>
      <c r="CD61" s="40"/>
    </row>
    <row r="62" spans="2:82" x14ac:dyDescent="0.25">
      <c r="B62" s="46"/>
      <c r="C62" s="46" t="s">
        <v>24</v>
      </c>
      <c r="D62" s="42"/>
      <c r="E62" s="42"/>
      <c r="F62" s="42"/>
      <c r="G62" s="42"/>
      <c r="H62" s="42"/>
      <c r="I62" s="46"/>
      <c r="J62" s="46"/>
      <c r="K62" s="46"/>
      <c r="L62" s="46"/>
      <c r="M62" s="46"/>
      <c r="N62" s="46"/>
      <c r="O62" s="46"/>
      <c r="P62" s="46"/>
      <c r="Q62" s="46" t="s">
        <v>24</v>
      </c>
      <c r="R62" s="78"/>
      <c r="S62" s="78"/>
      <c r="T62" s="42"/>
      <c r="U62" s="42"/>
      <c r="V62" s="42"/>
      <c r="W62" s="42"/>
      <c r="X62" s="42"/>
      <c r="Y62" s="42"/>
      <c r="Z62" s="42"/>
      <c r="AA62" s="42"/>
      <c r="AB62" s="42"/>
      <c r="AC62" s="42"/>
      <c r="BG62" s="63">
        <v>1997</v>
      </c>
      <c r="BH62" s="40" t="s">
        <v>78</v>
      </c>
      <c r="BI62" s="56">
        <f t="shared" si="18"/>
        <v>239.1</v>
      </c>
      <c r="BJ62" s="56">
        <f t="shared" si="19"/>
        <v>174.8</v>
      </c>
      <c r="BK62" s="56"/>
      <c r="BP62" s="40"/>
      <c r="BQ62" s="40"/>
      <c r="BR62" s="40"/>
      <c r="BS62" s="40"/>
      <c r="BT62" s="63">
        <v>1997</v>
      </c>
      <c r="BU62" s="40" t="s">
        <v>78</v>
      </c>
      <c r="BV62" s="65">
        <f t="shared" si="20"/>
        <v>1.32</v>
      </c>
      <c r="BW62" s="56"/>
      <c r="BX62" s="56"/>
      <c r="BY62" s="40"/>
      <c r="BZ62" s="40"/>
      <c r="CA62" s="40"/>
      <c r="CB62" s="40"/>
      <c r="CC62" s="40"/>
      <c r="CD62" s="40"/>
    </row>
    <row r="63" spans="2:82" x14ac:dyDescent="0.25">
      <c r="B63" s="42"/>
      <c r="C63" s="46" t="s">
        <v>25</v>
      </c>
      <c r="D63" s="46"/>
      <c r="E63" s="46"/>
      <c r="F63" s="46"/>
      <c r="G63" s="46"/>
      <c r="H63" s="46"/>
      <c r="I63" s="42"/>
      <c r="J63" s="46"/>
      <c r="K63" s="46"/>
      <c r="L63" s="46"/>
      <c r="M63" s="46"/>
      <c r="N63" s="46"/>
      <c r="O63" s="46"/>
      <c r="P63" s="46"/>
      <c r="Q63" s="46" t="s">
        <v>25</v>
      </c>
      <c r="R63" s="42"/>
      <c r="S63" s="78"/>
      <c r="T63" s="42"/>
      <c r="U63" s="42"/>
      <c r="V63" s="42"/>
      <c r="W63" s="42"/>
      <c r="X63" s="42"/>
      <c r="Y63" s="42"/>
      <c r="Z63" s="42"/>
      <c r="AA63" s="42"/>
      <c r="AB63" s="42"/>
      <c r="AC63" s="42"/>
      <c r="BG63" s="63">
        <v>1998</v>
      </c>
      <c r="BH63" s="63" t="s">
        <v>79</v>
      </c>
      <c r="BI63" s="56">
        <f t="shared" si="18"/>
        <v>225.1</v>
      </c>
      <c r="BJ63" s="56">
        <f t="shared" si="19"/>
        <v>162</v>
      </c>
      <c r="BK63" s="56"/>
      <c r="BP63" s="40"/>
      <c r="BQ63" s="40"/>
      <c r="BR63" s="40"/>
      <c r="BS63" s="40"/>
      <c r="BT63" s="63">
        <v>1998</v>
      </c>
      <c r="BU63" s="40" t="s">
        <v>79</v>
      </c>
      <c r="BV63" s="65">
        <f t="shared" si="20"/>
        <v>1.34</v>
      </c>
      <c r="BW63" s="56"/>
      <c r="BX63" s="56"/>
      <c r="BY63" s="40"/>
      <c r="BZ63" s="40"/>
      <c r="CA63" s="40"/>
      <c r="CB63" s="40"/>
      <c r="CC63" s="40"/>
      <c r="CD63" s="40"/>
    </row>
    <row r="64" spans="2:82" x14ac:dyDescent="0.25">
      <c r="B64" s="46"/>
      <c r="C64" s="46" t="s">
        <v>123</v>
      </c>
      <c r="D64" s="46"/>
      <c r="E64" s="46"/>
      <c r="F64" s="46"/>
      <c r="G64" s="46"/>
      <c r="H64" s="46"/>
      <c r="I64" s="46"/>
      <c r="J64" s="42"/>
      <c r="K64" s="42"/>
      <c r="L64" s="42"/>
      <c r="M64" s="42"/>
      <c r="N64" s="42"/>
      <c r="O64" s="42"/>
      <c r="P64" s="42"/>
      <c r="Q64" s="46" t="s">
        <v>37</v>
      </c>
      <c r="R64" s="42"/>
      <c r="S64" s="42"/>
      <c r="T64" s="42"/>
      <c r="U64" s="42"/>
      <c r="V64" s="42"/>
      <c r="W64" s="42"/>
      <c r="X64" s="42"/>
      <c r="Y64" s="42"/>
      <c r="Z64" s="42"/>
      <c r="AA64" s="42"/>
      <c r="AB64" s="42"/>
      <c r="AC64" s="42"/>
      <c r="BG64" s="63">
        <v>1999</v>
      </c>
      <c r="BH64" s="40" t="s">
        <v>80</v>
      </c>
      <c r="BI64" s="56">
        <f t="shared" si="18"/>
        <v>224.4</v>
      </c>
      <c r="BJ64" s="56">
        <f t="shared" si="19"/>
        <v>158.6</v>
      </c>
      <c r="BK64" s="56"/>
      <c r="BP64" s="40"/>
      <c r="BQ64" s="40"/>
      <c r="BR64" s="40"/>
      <c r="BS64" s="40"/>
      <c r="BT64" s="63">
        <v>1999</v>
      </c>
      <c r="BU64" s="40" t="s">
        <v>80</v>
      </c>
      <c r="BV64" s="65">
        <f t="shared" si="20"/>
        <v>1.36</v>
      </c>
      <c r="BW64" s="56"/>
      <c r="BX64" s="56"/>
      <c r="BY64" s="40"/>
      <c r="BZ64" s="40"/>
      <c r="CA64" s="40"/>
      <c r="CB64" s="40"/>
      <c r="CC64" s="40"/>
      <c r="CD64" s="40"/>
    </row>
    <row r="65" spans="2:82" x14ac:dyDescent="0.25">
      <c r="B65" s="46"/>
      <c r="C65" s="46"/>
      <c r="D65" s="46"/>
      <c r="E65" s="46"/>
      <c r="F65" s="46"/>
      <c r="G65" s="46"/>
      <c r="H65" s="46"/>
      <c r="I65" s="46"/>
      <c r="J65" s="42"/>
      <c r="K65" s="42"/>
      <c r="L65" s="42"/>
      <c r="M65" s="42"/>
      <c r="N65" s="42"/>
      <c r="O65" s="42"/>
      <c r="P65" s="42"/>
      <c r="Q65" s="42"/>
      <c r="R65" s="42"/>
      <c r="S65" s="42"/>
      <c r="T65" s="42"/>
      <c r="U65" s="42"/>
      <c r="V65" s="42"/>
      <c r="W65" s="42"/>
      <c r="X65" s="42"/>
      <c r="Y65" s="42"/>
      <c r="Z65" s="42"/>
      <c r="AA65" s="42"/>
      <c r="AB65" s="42"/>
      <c r="AC65" s="42"/>
      <c r="BG65" s="63">
        <v>2000</v>
      </c>
      <c r="BH65" s="56" t="s">
        <v>81</v>
      </c>
      <c r="BI65" s="56">
        <f t="shared" si="18"/>
        <v>215</v>
      </c>
      <c r="BJ65" s="56">
        <f t="shared" si="19"/>
        <v>138.1</v>
      </c>
      <c r="BK65" s="56"/>
      <c r="BP65" s="40"/>
      <c r="BQ65" s="40"/>
      <c r="BR65" s="40"/>
      <c r="BS65" s="40"/>
      <c r="BT65" s="63">
        <v>2000</v>
      </c>
      <c r="BU65" s="56" t="s">
        <v>81</v>
      </c>
      <c r="BV65" s="65">
        <f t="shared" si="20"/>
        <v>1.5</v>
      </c>
      <c r="BW65" s="56"/>
      <c r="BX65" s="56"/>
      <c r="BY65" s="40"/>
      <c r="BZ65" s="40"/>
      <c r="CA65" s="40"/>
      <c r="CB65" s="40"/>
      <c r="CC65" s="40"/>
      <c r="CD65" s="40"/>
    </row>
    <row r="66" spans="2:82" x14ac:dyDescent="0.25">
      <c r="B66" s="42"/>
      <c r="C66" s="46" t="s">
        <v>22</v>
      </c>
      <c r="D66" s="42"/>
      <c r="E66" s="42"/>
      <c r="F66" s="42"/>
      <c r="G66" s="42"/>
      <c r="H66" s="42"/>
      <c r="I66" s="42"/>
      <c r="J66" s="42"/>
      <c r="K66" s="42"/>
      <c r="L66" s="42"/>
      <c r="M66" s="42"/>
      <c r="N66" s="42"/>
      <c r="O66" s="42"/>
      <c r="P66" s="42"/>
      <c r="Q66" s="46" t="s">
        <v>22</v>
      </c>
      <c r="R66" s="78"/>
      <c r="S66" s="78"/>
      <c r="T66" s="42"/>
      <c r="U66" s="42"/>
      <c r="V66" s="42"/>
      <c r="W66" s="42"/>
      <c r="X66" s="42"/>
      <c r="Y66" s="42"/>
      <c r="Z66" s="42"/>
      <c r="AA66" s="42"/>
      <c r="AB66" s="42"/>
      <c r="AC66" s="42"/>
      <c r="BG66" s="63">
        <v>2001</v>
      </c>
      <c r="BH66" s="40" t="s">
        <v>82</v>
      </c>
      <c r="BI66" s="56">
        <f t="shared" si="18"/>
        <v>202.6</v>
      </c>
      <c r="BJ66" s="56">
        <f t="shared" si="19"/>
        <v>126.3</v>
      </c>
      <c r="BK66" s="56"/>
      <c r="BP66" s="40"/>
      <c r="BQ66" s="40"/>
      <c r="BR66" s="40"/>
      <c r="BS66" s="40"/>
      <c r="BT66" s="63">
        <v>2001</v>
      </c>
      <c r="BU66" s="40" t="s">
        <v>82</v>
      </c>
      <c r="BV66" s="65">
        <f t="shared" si="20"/>
        <v>1.54</v>
      </c>
      <c r="BW66" s="56"/>
      <c r="BX66" s="56"/>
      <c r="BY66" s="40"/>
      <c r="BZ66" s="40"/>
      <c r="CA66" s="40"/>
      <c r="CB66" s="40"/>
      <c r="CC66" s="40"/>
      <c r="CD66" s="40"/>
    </row>
    <row r="67" spans="2:82" x14ac:dyDescent="0.25">
      <c r="B67" s="42"/>
      <c r="C67" s="46" t="s">
        <v>121</v>
      </c>
      <c r="D67" s="46"/>
      <c r="E67" s="46"/>
      <c r="F67" s="46"/>
      <c r="G67" s="46"/>
      <c r="H67" s="46"/>
      <c r="I67" s="42"/>
      <c r="J67" s="42"/>
      <c r="K67" s="42"/>
      <c r="L67" s="42"/>
      <c r="M67" s="42"/>
      <c r="N67" s="42"/>
      <c r="O67" s="42"/>
      <c r="P67" s="42"/>
      <c r="Q67" s="46" t="s">
        <v>121</v>
      </c>
      <c r="R67" s="78"/>
      <c r="S67" s="78"/>
      <c r="T67" s="42"/>
      <c r="U67" s="42"/>
      <c r="V67" s="42"/>
      <c r="W67" s="42"/>
      <c r="X67" s="42"/>
      <c r="Y67" s="42"/>
      <c r="Z67" s="42"/>
      <c r="AA67" s="42"/>
      <c r="AB67" s="42"/>
      <c r="AC67" s="42"/>
      <c r="BG67" s="63">
        <v>2002</v>
      </c>
      <c r="BH67" s="40" t="s">
        <v>83</v>
      </c>
      <c r="BI67" s="56">
        <f t="shared" si="18"/>
        <v>195.8</v>
      </c>
      <c r="BJ67" s="56">
        <f t="shared" si="19"/>
        <v>111.8</v>
      </c>
      <c r="BP67" s="40"/>
      <c r="BQ67" s="40"/>
      <c r="BR67" s="40"/>
      <c r="BS67" s="40"/>
      <c r="BT67" s="63">
        <v>2002</v>
      </c>
      <c r="BU67" s="63" t="s">
        <v>83</v>
      </c>
      <c r="BV67" s="65">
        <f t="shared" si="20"/>
        <v>1.68</v>
      </c>
      <c r="BW67" s="40"/>
      <c r="BX67" s="40"/>
      <c r="BY67" s="40"/>
      <c r="BZ67" s="40"/>
      <c r="CA67" s="40"/>
      <c r="CB67" s="40"/>
      <c r="CC67" s="40"/>
      <c r="CD67" s="40"/>
    </row>
    <row r="68" spans="2:82" x14ac:dyDescent="0.25">
      <c r="B68" s="42"/>
      <c r="C68" s="46"/>
      <c r="D68" s="42"/>
      <c r="E68" s="42"/>
      <c r="F68" s="42"/>
      <c r="G68" s="42"/>
      <c r="H68" s="42"/>
      <c r="I68" s="42"/>
      <c r="J68" s="42"/>
      <c r="K68" s="42"/>
      <c r="L68" s="42"/>
      <c r="M68" s="42"/>
      <c r="N68" s="42"/>
      <c r="O68" s="42"/>
      <c r="P68" s="42"/>
      <c r="Q68" s="78"/>
      <c r="R68" s="78"/>
      <c r="S68" s="78"/>
      <c r="T68" s="42"/>
      <c r="U68" s="42"/>
      <c r="V68" s="42"/>
      <c r="W68" s="42"/>
      <c r="X68" s="42"/>
      <c r="Y68" s="42"/>
      <c r="Z68" s="42"/>
      <c r="AA68" s="42"/>
      <c r="AB68" s="42"/>
      <c r="AC68" s="42"/>
      <c r="BG68" s="63">
        <v>2003</v>
      </c>
      <c r="BH68" s="40" t="s">
        <v>84</v>
      </c>
      <c r="BI68" s="56">
        <f t="shared" si="18"/>
        <v>191.3</v>
      </c>
      <c r="BJ68" s="56">
        <f t="shared" si="19"/>
        <v>113.9</v>
      </c>
      <c r="BK68" s="56"/>
      <c r="BP68" s="40"/>
      <c r="BQ68" s="40"/>
      <c r="BR68" s="40"/>
      <c r="BS68" s="40"/>
      <c r="BT68" s="63">
        <v>2003</v>
      </c>
      <c r="BU68" s="40" t="s">
        <v>84</v>
      </c>
      <c r="BV68" s="65">
        <f t="shared" si="20"/>
        <v>1.61</v>
      </c>
      <c r="BW68" s="56"/>
      <c r="BX68" s="56"/>
      <c r="BY68" s="40"/>
      <c r="BZ68" s="40"/>
      <c r="CA68" s="40"/>
      <c r="CB68" s="40"/>
      <c r="CC68" s="40"/>
      <c r="CD68" s="40"/>
    </row>
    <row r="69" spans="2:82" x14ac:dyDescent="0.25">
      <c r="BG69" s="63">
        <v>2004</v>
      </c>
      <c r="BH69" s="40" t="s">
        <v>85</v>
      </c>
      <c r="BI69" s="56">
        <f t="shared" si="18"/>
        <v>191.2</v>
      </c>
      <c r="BJ69" s="56">
        <f t="shared" si="19"/>
        <v>110.3</v>
      </c>
      <c r="BK69" s="56"/>
      <c r="BP69" s="40"/>
      <c r="BQ69" s="40"/>
      <c r="BR69" s="40"/>
      <c r="BS69" s="40"/>
      <c r="BT69" s="63">
        <v>2004</v>
      </c>
      <c r="BU69" s="56" t="s">
        <v>85</v>
      </c>
      <c r="BV69" s="65">
        <f t="shared" si="20"/>
        <v>1.66</v>
      </c>
      <c r="BW69" s="56"/>
      <c r="BX69" s="56"/>
      <c r="BY69" s="40"/>
      <c r="BZ69" s="40"/>
      <c r="CA69" s="40"/>
      <c r="CB69" s="40"/>
      <c r="CC69" s="40"/>
      <c r="CD69" s="40"/>
    </row>
    <row r="70" spans="2:82" x14ac:dyDescent="0.25">
      <c r="BG70" s="63">
        <v>2005</v>
      </c>
      <c r="BH70" s="40" t="s">
        <v>86</v>
      </c>
      <c r="BI70" s="56">
        <f t="shared" si="18"/>
        <v>185.1</v>
      </c>
      <c r="BJ70" s="56">
        <f t="shared" si="19"/>
        <v>110.6</v>
      </c>
      <c r="BK70" s="56"/>
      <c r="BP70" s="40"/>
      <c r="BQ70" s="40"/>
      <c r="BR70" s="40"/>
      <c r="BS70" s="40"/>
      <c r="BT70" s="63">
        <v>2005</v>
      </c>
      <c r="BU70" s="40" t="s">
        <v>86</v>
      </c>
      <c r="BV70" s="65">
        <f t="shared" si="20"/>
        <v>1.6</v>
      </c>
      <c r="BW70" s="56"/>
      <c r="BX70" s="56"/>
      <c r="BY70" s="40"/>
      <c r="BZ70" s="40"/>
      <c r="CA70" s="40"/>
      <c r="CB70" s="40"/>
      <c r="CC70" s="40"/>
      <c r="CD70" s="40"/>
    </row>
    <row r="71" spans="2:82" x14ac:dyDescent="0.25">
      <c r="BG71" s="63">
        <v>2006</v>
      </c>
      <c r="BH71" s="40" t="s">
        <v>87</v>
      </c>
      <c r="BI71" s="56">
        <f t="shared" si="18"/>
        <v>180.4</v>
      </c>
      <c r="BJ71" s="56">
        <f t="shared" si="19"/>
        <v>106.6</v>
      </c>
      <c r="BK71" s="56"/>
      <c r="BP71" s="40"/>
      <c r="BQ71" s="40"/>
      <c r="BR71" s="40"/>
      <c r="BS71" s="40"/>
      <c r="BT71" s="63">
        <v>2006</v>
      </c>
      <c r="BU71" s="40" t="s">
        <v>87</v>
      </c>
      <c r="BV71" s="65">
        <f t="shared" si="20"/>
        <v>1.62</v>
      </c>
      <c r="BW71" s="56"/>
      <c r="BX71" s="56"/>
      <c r="BY71" s="40"/>
      <c r="BZ71" s="40"/>
      <c r="CA71" s="40"/>
      <c r="CB71" s="40"/>
      <c r="CC71" s="40"/>
      <c r="CD71" s="40"/>
    </row>
    <row r="72" spans="2:82" x14ac:dyDescent="0.25">
      <c r="BG72" s="63">
        <v>2007</v>
      </c>
      <c r="BH72" s="40" t="s">
        <v>88</v>
      </c>
      <c r="BI72" s="56">
        <f t="shared" si="18"/>
        <v>198.7</v>
      </c>
      <c r="BJ72" s="56">
        <f t="shared" si="19"/>
        <v>111.7</v>
      </c>
      <c r="BK72" s="56"/>
      <c r="BP72" s="40"/>
      <c r="BQ72" s="40"/>
      <c r="BR72" s="40"/>
      <c r="BS72" s="40"/>
      <c r="BT72" s="63">
        <v>2007</v>
      </c>
      <c r="BU72" s="40" t="s">
        <v>88</v>
      </c>
      <c r="BV72" s="65">
        <f t="shared" si="20"/>
        <v>1.7</v>
      </c>
      <c r="BW72" s="56"/>
      <c r="BX72" s="56"/>
      <c r="BY72" s="40"/>
      <c r="BZ72" s="40"/>
      <c r="CA72" s="40"/>
      <c r="CB72" s="40"/>
      <c r="CC72" s="40"/>
      <c r="CD72" s="40"/>
    </row>
    <row r="73" spans="2:82" x14ac:dyDescent="0.25">
      <c r="BG73" s="63">
        <v>2008</v>
      </c>
      <c r="BH73" s="40" t="s">
        <v>89</v>
      </c>
      <c r="BI73" s="56">
        <f t="shared" si="18"/>
        <v>213.8</v>
      </c>
      <c r="BJ73" s="56">
        <f t="shared" si="19"/>
        <v>118.1</v>
      </c>
      <c r="BK73" s="56"/>
      <c r="BP73" s="40"/>
      <c r="BQ73" s="40"/>
      <c r="BR73" s="40"/>
      <c r="BS73" s="40"/>
      <c r="BT73" s="63">
        <v>2008</v>
      </c>
      <c r="BU73" s="40" t="s">
        <v>89</v>
      </c>
      <c r="BV73" s="65">
        <f t="shared" si="20"/>
        <v>1.73</v>
      </c>
      <c r="BW73" s="56"/>
      <c r="BX73" s="56"/>
      <c r="BY73" s="40"/>
      <c r="BZ73" s="40"/>
      <c r="CA73" s="40"/>
      <c r="CB73" s="40"/>
      <c r="CC73" s="40"/>
      <c r="CD73" s="40"/>
    </row>
    <row r="74" spans="2:82" x14ac:dyDescent="0.25">
      <c r="BG74" s="63">
        <v>2009</v>
      </c>
      <c r="BH74" s="40" t="s">
        <v>90</v>
      </c>
      <c r="BI74" s="56">
        <f t="shared" si="18"/>
        <v>228.8</v>
      </c>
      <c r="BJ74" s="56">
        <f t="shared" si="19"/>
        <v>117.3</v>
      </c>
      <c r="BK74" s="56"/>
      <c r="BP74" s="40"/>
      <c r="BQ74" s="40"/>
      <c r="BR74" s="40"/>
      <c r="BS74" s="40"/>
      <c r="BT74" s="63">
        <v>2009</v>
      </c>
      <c r="BU74" s="40" t="s">
        <v>90</v>
      </c>
      <c r="BV74" s="65">
        <f t="shared" si="20"/>
        <v>1.87</v>
      </c>
      <c r="BW74" s="56"/>
      <c r="BX74" s="56"/>
      <c r="BY74" s="40"/>
      <c r="BZ74" s="40"/>
      <c r="CA74" s="40"/>
      <c r="CB74" s="40"/>
      <c r="CC74" s="40"/>
      <c r="CD74" s="40"/>
    </row>
    <row r="75" spans="2:82" x14ac:dyDescent="0.25">
      <c r="BG75" s="63">
        <v>2010</v>
      </c>
      <c r="BH75" s="56" t="s">
        <v>91</v>
      </c>
      <c r="BI75" s="56">
        <f t="shared" si="18"/>
        <v>213.8</v>
      </c>
      <c r="BJ75" s="56">
        <f t="shared" si="19"/>
        <v>115.9</v>
      </c>
      <c r="BK75" s="56"/>
      <c r="BP75" s="40"/>
      <c r="BQ75" s="40"/>
      <c r="BR75" s="40"/>
      <c r="BS75" s="40"/>
      <c r="BT75" s="63">
        <v>2010</v>
      </c>
      <c r="BU75" s="40" t="s">
        <v>91</v>
      </c>
      <c r="BV75" s="65">
        <f t="shared" si="20"/>
        <v>1.77</v>
      </c>
      <c r="BW75" s="56"/>
      <c r="BX75" s="56"/>
      <c r="BY75" s="56"/>
      <c r="BZ75" s="40"/>
      <c r="CA75" s="40"/>
      <c r="CB75" s="40"/>
      <c r="CC75" s="40"/>
      <c r="CD75" s="40"/>
    </row>
    <row r="76" spans="2:82" x14ac:dyDescent="0.25">
      <c r="BG76" s="63">
        <v>2011</v>
      </c>
      <c r="BH76" s="40" t="s">
        <v>92</v>
      </c>
      <c r="BI76" s="56">
        <f t="shared" si="18"/>
        <v>202</v>
      </c>
      <c r="BJ76" s="56">
        <f t="shared" si="19"/>
        <v>109</v>
      </c>
      <c r="BK76" s="56"/>
      <c r="BP76" s="40"/>
      <c r="BQ76" s="40"/>
      <c r="BR76" s="40"/>
      <c r="BS76" s="40"/>
      <c r="BT76" s="63">
        <v>2011</v>
      </c>
      <c r="BU76" s="40" t="s">
        <v>92</v>
      </c>
      <c r="BV76" s="65">
        <f t="shared" si="20"/>
        <v>1.77</v>
      </c>
      <c r="BW76" s="56"/>
      <c r="BX76" s="56"/>
      <c r="BY76" s="56"/>
      <c r="BZ76" s="40"/>
      <c r="CA76" s="40"/>
      <c r="CB76" s="40"/>
      <c r="CC76" s="40"/>
      <c r="CD76" s="40"/>
    </row>
    <row r="77" spans="2:82" x14ac:dyDescent="0.25">
      <c r="BG77" s="63">
        <v>2012</v>
      </c>
      <c r="BH77" s="63" t="s">
        <v>93</v>
      </c>
      <c r="BI77" s="56">
        <f t="shared" si="18"/>
        <v>194.5</v>
      </c>
      <c r="BJ77" s="56">
        <f t="shared" si="19"/>
        <v>107.8</v>
      </c>
      <c r="BK77" s="56"/>
      <c r="BP77" s="40"/>
      <c r="BQ77" s="40"/>
      <c r="BR77" s="40"/>
      <c r="BS77" s="40"/>
      <c r="BT77" s="63">
        <v>2012</v>
      </c>
      <c r="BU77" s="40" t="s">
        <v>93</v>
      </c>
      <c r="BV77" s="65">
        <f t="shared" si="20"/>
        <v>1.73</v>
      </c>
      <c r="BW77" s="56"/>
      <c r="BX77" s="56"/>
      <c r="BY77" s="56"/>
      <c r="BZ77" s="40"/>
      <c r="CA77" s="40"/>
      <c r="CB77" s="40"/>
      <c r="CC77" s="40"/>
      <c r="CD77" s="40"/>
    </row>
    <row r="78" spans="2:82" x14ac:dyDescent="0.25">
      <c r="BG78" s="63">
        <v>2013</v>
      </c>
      <c r="BH78" s="40" t="s">
        <v>112</v>
      </c>
      <c r="BI78" s="56">
        <f t="shared" si="18"/>
        <v>194.5</v>
      </c>
      <c r="BJ78" s="56">
        <f t="shared" si="19"/>
        <v>102.9</v>
      </c>
      <c r="BK78" s="56"/>
      <c r="BP78" s="40"/>
      <c r="BQ78" s="40"/>
      <c r="BR78" s="40"/>
      <c r="BS78" s="40"/>
      <c r="BT78" s="63">
        <v>2013</v>
      </c>
      <c r="BU78" s="40" t="s">
        <v>112</v>
      </c>
      <c r="BV78" s="65">
        <f t="shared" si="20"/>
        <v>1.81</v>
      </c>
      <c r="BW78" s="56"/>
      <c r="BX78" s="56"/>
      <c r="BY78" s="56"/>
      <c r="BZ78" s="40"/>
      <c r="CA78" s="40"/>
      <c r="CB78" s="40"/>
      <c r="CC78" s="40"/>
      <c r="CD78" s="40"/>
    </row>
    <row r="79" spans="2:82" x14ac:dyDescent="0.25">
      <c r="BG79" s="63">
        <v>2014</v>
      </c>
      <c r="BH79" s="56" t="s">
        <v>113</v>
      </c>
      <c r="BI79" s="56">
        <f t="shared" si="18"/>
        <v>193.1</v>
      </c>
      <c r="BJ79" s="56">
        <f t="shared" si="19"/>
        <v>103.8</v>
      </c>
      <c r="BP79" s="40"/>
      <c r="BQ79" s="40"/>
      <c r="BR79" s="40"/>
      <c r="BS79" s="40"/>
      <c r="BT79" s="63">
        <v>2014</v>
      </c>
      <c r="BU79" s="56" t="s">
        <v>113</v>
      </c>
      <c r="BV79" s="65">
        <f t="shared" si="20"/>
        <v>1.78</v>
      </c>
      <c r="BW79" s="56"/>
      <c r="BX79" s="56"/>
      <c r="BY79" s="40"/>
      <c r="BZ79" s="40"/>
      <c r="CA79" s="40"/>
      <c r="CB79" s="40"/>
      <c r="CC79" s="40"/>
      <c r="CD79" s="40"/>
    </row>
    <row r="80" spans="2:82" x14ac:dyDescent="0.25">
      <c r="BG80" s="56"/>
      <c r="BH80" s="63"/>
      <c r="BI80" s="56"/>
      <c r="BJ80" s="56"/>
      <c r="BP80" s="40"/>
      <c r="BQ80" s="40"/>
      <c r="BR80" s="40"/>
      <c r="BS80" s="40"/>
      <c r="BT80" s="63"/>
      <c r="BU80" s="63"/>
      <c r="BV80" s="56"/>
      <c r="BW80" s="40"/>
      <c r="BX80" s="40"/>
      <c r="BY80" s="40"/>
      <c r="BZ80" s="40"/>
      <c r="CA80" s="40"/>
      <c r="CB80" s="40"/>
      <c r="CC80" s="40"/>
      <c r="CD80" s="40"/>
    </row>
    <row r="81" spans="1:82" x14ac:dyDescent="0.25">
      <c r="BF81" s="40" t="s">
        <v>7</v>
      </c>
      <c r="BG81" s="56">
        <v>1991</v>
      </c>
      <c r="BH81" s="40" t="s">
        <v>107</v>
      </c>
      <c r="BI81" s="56" t="str">
        <f t="shared" ref="BI81:BI104" si="21">IFERROR(VALUE(FIXED(VLOOKUP($BG81&amp;$BG$29&amp;$BH$12&amp;"Maori",ethnicdata,7,FALSE),1)),"N/A")</f>
        <v>N/A</v>
      </c>
      <c r="BJ81" s="56" t="str">
        <f t="shared" ref="BJ81:BJ104" si="22">IFERROR(VALUE(FIXED(VLOOKUP($BG81&amp;$BG$29&amp;$BH$12&amp;"nonMaori",ethnicdata,7,FALSE),1)),"N/A")</f>
        <v>N/A</v>
      </c>
      <c r="BP81" s="40"/>
      <c r="BQ81" s="40"/>
      <c r="BR81" s="40"/>
      <c r="BS81" s="40" t="s">
        <v>7</v>
      </c>
      <c r="BT81" s="56">
        <v>1991</v>
      </c>
      <c r="BU81" s="56" t="s">
        <v>107</v>
      </c>
      <c r="BV81" s="65" t="str">
        <f t="shared" ref="BV81:BV104" si="23">IFERROR(VALUE(FIXED(VLOOKUP($BT81&amp;$Q$33&amp;$BH$12&amp;"Maori",ethnicdata,10,FALSE),2)),"N/A")</f>
        <v>N/A</v>
      </c>
      <c r="BW81" s="40"/>
      <c r="BX81" s="40"/>
      <c r="BY81" s="40"/>
      <c r="BZ81" s="40"/>
      <c r="CA81" s="40"/>
      <c r="CB81" s="40"/>
      <c r="CC81" s="40"/>
      <c r="CD81" s="40"/>
    </row>
    <row r="82" spans="1:82" x14ac:dyDescent="0.25">
      <c r="BG82" s="56">
        <v>1992</v>
      </c>
      <c r="BH82" s="40" t="s">
        <v>108</v>
      </c>
      <c r="BI82" s="56" t="str">
        <f t="shared" si="21"/>
        <v>N/A</v>
      </c>
      <c r="BJ82" s="56" t="str">
        <f t="shared" si="22"/>
        <v>N/A</v>
      </c>
      <c r="BP82" s="40"/>
      <c r="BQ82" s="40"/>
      <c r="BR82" s="40"/>
      <c r="BS82" s="40"/>
      <c r="BT82" s="56">
        <v>1992</v>
      </c>
      <c r="BU82" s="40" t="s">
        <v>108</v>
      </c>
      <c r="BV82" s="65" t="str">
        <f t="shared" si="23"/>
        <v>N/A</v>
      </c>
      <c r="BW82" s="40"/>
      <c r="BX82" s="40"/>
      <c r="BY82" s="40"/>
      <c r="BZ82" s="40"/>
      <c r="CA82" s="40"/>
      <c r="CB82" s="40"/>
      <c r="CC82" s="40"/>
      <c r="CD82" s="40"/>
    </row>
    <row r="83" spans="1:82" x14ac:dyDescent="0.25">
      <c r="BG83" s="63">
        <v>1993</v>
      </c>
      <c r="BH83" s="40" t="s">
        <v>109</v>
      </c>
      <c r="BI83" s="56" t="str">
        <f t="shared" si="21"/>
        <v>N/A</v>
      </c>
      <c r="BJ83" s="56" t="str">
        <f t="shared" si="22"/>
        <v>N/A</v>
      </c>
      <c r="BP83" s="40"/>
      <c r="BQ83" s="40"/>
      <c r="BR83" s="40"/>
      <c r="BS83" s="40"/>
      <c r="BT83" s="63">
        <v>1993</v>
      </c>
      <c r="BU83" s="63" t="s">
        <v>109</v>
      </c>
      <c r="BV83" s="65" t="str">
        <f t="shared" si="23"/>
        <v>N/A</v>
      </c>
      <c r="BW83" s="40"/>
      <c r="BX83" s="40"/>
      <c r="BY83" s="40"/>
      <c r="BZ83" s="40"/>
      <c r="CA83" s="40"/>
      <c r="CB83" s="40"/>
      <c r="CC83" s="40"/>
      <c r="CD83" s="40"/>
    </row>
    <row r="84" spans="1:82" s="79" customFormat="1" x14ac:dyDescent="0.25">
      <c r="A84" s="11"/>
      <c r="B84" s="11"/>
      <c r="C84" s="11"/>
      <c r="D84" s="11"/>
      <c r="E84" s="11"/>
      <c r="F84" s="11"/>
      <c r="G84" s="11"/>
      <c r="H84" s="11"/>
      <c r="I84" s="11"/>
      <c r="J84" s="11"/>
      <c r="K84" s="11"/>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49"/>
      <c r="BF84" s="40"/>
      <c r="BG84" s="63">
        <v>1994</v>
      </c>
      <c r="BH84" s="63" t="s">
        <v>110</v>
      </c>
      <c r="BI84" s="56" t="str">
        <f t="shared" si="21"/>
        <v>N/A</v>
      </c>
      <c r="BJ84" s="56" t="str">
        <f t="shared" si="22"/>
        <v>N/A</v>
      </c>
      <c r="BK84" s="40"/>
      <c r="BL84" s="40"/>
      <c r="BM84" s="40"/>
      <c r="BN84" s="40"/>
      <c r="BO84" s="40"/>
      <c r="BP84" s="40"/>
      <c r="BQ84" s="40"/>
      <c r="BR84" s="40"/>
      <c r="BS84" s="40"/>
      <c r="BT84" s="63">
        <v>1994</v>
      </c>
      <c r="BU84" s="40" t="s">
        <v>110</v>
      </c>
      <c r="BV84" s="65" t="str">
        <f t="shared" si="23"/>
        <v>N/A</v>
      </c>
      <c r="BW84" s="40"/>
      <c r="BX84" s="40"/>
      <c r="BY84" s="40"/>
      <c r="BZ84" s="40"/>
      <c r="CA84" s="40"/>
      <c r="CB84" s="40"/>
      <c r="CC84" s="40"/>
      <c r="CD84" s="49"/>
    </row>
    <row r="85" spans="1:82" s="79" customFormat="1" x14ac:dyDescent="0.25">
      <c r="A85" s="11"/>
      <c r="B85" s="11"/>
      <c r="C85" s="11"/>
      <c r="D85" s="11"/>
      <c r="E85" s="11"/>
      <c r="F85" s="11"/>
      <c r="G85" s="11"/>
      <c r="H85" s="11"/>
      <c r="I85" s="11"/>
      <c r="J85" s="11"/>
      <c r="K85" s="11"/>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49"/>
      <c r="BF85" s="40"/>
      <c r="BG85" s="63">
        <v>1995</v>
      </c>
      <c r="BH85" s="40" t="s">
        <v>111</v>
      </c>
      <c r="BI85" s="56" t="str">
        <f t="shared" si="21"/>
        <v>N/A</v>
      </c>
      <c r="BJ85" s="56" t="str">
        <f t="shared" si="22"/>
        <v>N/A</v>
      </c>
      <c r="BK85" s="40"/>
      <c r="BL85" s="40"/>
      <c r="BM85" s="40"/>
      <c r="BN85" s="40"/>
      <c r="BO85" s="40"/>
      <c r="BP85" s="40"/>
      <c r="BQ85" s="40"/>
      <c r="BR85" s="40"/>
      <c r="BS85" s="40"/>
      <c r="BT85" s="63">
        <v>1995</v>
      </c>
      <c r="BU85" s="40" t="s">
        <v>111</v>
      </c>
      <c r="BV85" s="65" t="str">
        <f t="shared" si="23"/>
        <v>N/A</v>
      </c>
      <c r="BW85" s="40"/>
      <c r="BX85" s="40"/>
      <c r="BY85" s="40"/>
      <c r="BZ85" s="40"/>
      <c r="CA85" s="40"/>
      <c r="CB85" s="40"/>
      <c r="CC85" s="40"/>
      <c r="CD85" s="49"/>
    </row>
    <row r="86" spans="1:82" s="79" customFormat="1" x14ac:dyDescent="0.25">
      <c r="A86" s="11"/>
      <c r="B86" s="11"/>
      <c r="C86" s="11"/>
      <c r="D86" s="11"/>
      <c r="E86" s="11"/>
      <c r="F86" s="11"/>
      <c r="G86" s="11"/>
      <c r="H86" s="11"/>
      <c r="I86" s="11"/>
      <c r="J86" s="11"/>
      <c r="K86" s="11"/>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49"/>
      <c r="BF86" s="40"/>
      <c r="BG86" s="63">
        <v>1996</v>
      </c>
      <c r="BH86" s="56" t="s">
        <v>77</v>
      </c>
      <c r="BI86" s="56">
        <f t="shared" si="21"/>
        <v>320.10000000000002</v>
      </c>
      <c r="BJ86" s="56">
        <f t="shared" si="22"/>
        <v>263</v>
      </c>
      <c r="BK86" s="40"/>
      <c r="BL86" s="40"/>
      <c r="BM86" s="40"/>
      <c r="BN86" s="40"/>
      <c r="BO86" s="40"/>
      <c r="BP86" s="40"/>
      <c r="BQ86" s="40"/>
      <c r="BR86" s="40"/>
      <c r="BS86" s="40"/>
      <c r="BT86" s="63">
        <v>1996</v>
      </c>
      <c r="BU86" s="40" t="s">
        <v>77</v>
      </c>
      <c r="BV86" s="65">
        <f t="shared" si="23"/>
        <v>1.22</v>
      </c>
      <c r="BW86" s="40"/>
      <c r="BX86" s="40"/>
      <c r="BY86" s="40"/>
      <c r="BZ86" s="40"/>
      <c r="CA86" s="40"/>
      <c r="CB86" s="40"/>
      <c r="CC86" s="40"/>
      <c r="CD86" s="49"/>
    </row>
    <row r="87" spans="1:82" s="79" customFormat="1" x14ac:dyDescent="0.25">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49"/>
      <c r="BF87" s="40"/>
      <c r="BG87" s="63">
        <v>1997</v>
      </c>
      <c r="BH87" s="40" t="s">
        <v>78</v>
      </c>
      <c r="BI87" s="56">
        <f t="shared" si="21"/>
        <v>301.8</v>
      </c>
      <c r="BJ87" s="56">
        <f t="shared" si="22"/>
        <v>233.1</v>
      </c>
      <c r="BK87" s="40"/>
      <c r="BL87" s="40"/>
      <c r="BM87" s="40"/>
      <c r="BN87" s="40"/>
      <c r="BO87" s="40"/>
      <c r="BP87" s="40"/>
      <c r="BQ87" s="40"/>
      <c r="BR87" s="40"/>
      <c r="BS87" s="40"/>
      <c r="BT87" s="63">
        <v>1997</v>
      </c>
      <c r="BU87" s="40" t="s">
        <v>78</v>
      </c>
      <c r="BV87" s="65">
        <f t="shared" si="23"/>
        <v>1.29</v>
      </c>
      <c r="BW87" s="40"/>
      <c r="BX87" s="40"/>
      <c r="BY87" s="40"/>
      <c r="BZ87" s="40"/>
      <c r="CA87" s="40"/>
      <c r="CB87" s="40"/>
      <c r="CC87" s="40"/>
      <c r="CD87" s="49"/>
    </row>
    <row r="88" spans="1:82" s="79" customFormat="1" x14ac:dyDescent="0.25">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49"/>
      <c r="BF88" s="40"/>
      <c r="BG88" s="63">
        <v>1998</v>
      </c>
      <c r="BH88" s="63" t="s">
        <v>79</v>
      </c>
      <c r="BI88" s="56">
        <f t="shared" si="21"/>
        <v>289.7</v>
      </c>
      <c r="BJ88" s="56">
        <f t="shared" si="22"/>
        <v>213.7</v>
      </c>
      <c r="BK88" s="40"/>
      <c r="BL88" s="40"/>
      <c r="BM88" s="40"/>
      <c r="BN88" s="40"/>
      <c r="BO88" s="40"/>
      <c r="BP88" s="40"/>
      <c r="BQ88" s="40"/>
      <c r="BR88" s="40"/>
      <c r="BS88" s="40"/>
      <c r="BT88" s="63">
        <v>1998</v>
      </c>
      <c r="BU88" s="40" t="s">
        <v>79</v>
      </c>
      <c r="BV88" s="65">
        <f t="shared" si="23"/>
        <v>1.36</v>
      </c>
      <c r="BW88" s="40"/>
      <c r="BX88" s="40"/>
      <c r="BY88" s="40"/>
      <c r="BZ88" s="40"/>
      <c r="CA88" s="40"/>
      <c r="CB88" s="40"/>
      <c r="CC88" s="40"/>
      <c r="CD88" s="49"/>
    </row>
    <row r="89" spans="1:82" s="79" customFormat="1" x14ac:dyDescent="0.25">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49"/>
      <c r="BF89" s="40"/>
      <c r="BG89" s="63">
        <v>1999</v>
      </c>
      <c r="BH89" s="40" t="s">
        <v>80</v>
      </c>
      <c r="BI89" s="56">
        <f t="shared" si="21"/>
        <v>272</v>
      </c>
      <c r="BJ89" s="56">
        <f t="shared" si="22"/>
        <v>197.6</v>
      </c>
      <c r="BK89" s="40"/>
      <c r="BL89" s="40"/>
      <c r="BM89" s="40"/>
      <c r="BN89" s="40"/>
      <c r="BO89" s="40"/>
      <c r="BP89" s="40"/>
      <c r="BQ89" s="40"/>
      <c r="BR89" s="40"/>
      <c r="BS89" s="40"/>
      <c r="BT89" s="63">
        <v>1999</v>
      </c>
      <c r="BU89" s="40" t="s">
        <v>80</v>
      </c>
      <c r="BV89" s="65">
        <f t="shared" si="23"/>
        <v>1.38</v>
      </c>
      <c r="BW89" s="40"/>
      <c r="BX89" s="40"/>
      <c r="BY89" s="40"/>
      <c r="BZ89" s="40"/>
      <c r="CA89" s="40"/>
      <c r="CB89" s="40"/>
      <c r="CC89" s="40"/>
      <c r="CD89" s="49"/>
    </row>
    <row r="90" spans="1:82" s="79" customFormat="1" x14ac:dyDescent="0.25">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49"/>
      <c r="BF90" s="40"/>
      <c r="BG90" s="63">
        <v>2000</v>
      </c>
      <c r="BH90" s="56" t="s">
        <v>81</v>
      </c>
      <c r="BI90" s="56">
        <f t="shared" si="21"/>
        <v>254.7</v>
      </c>
      <c r="BJ90" s="56">
        <f t="shared" si="22"/>
        <v>168.1</v>
      </c>
      <c r="BK90" s="40"/>
      <c r="BL90" s="40"/>
      <c r="BM90" s="40"/>
      <c r="BN90" s="40"/>
      <c r="BO90" s="40"/>
      <c r="BP90" s="40"/>
      <c r="BQ90" s="40"/>
      <c r="BR90" s="40"/>
      <c r="BS90" s="40"/>
      <c r="BT90" s="63">
        <v>2000</v>
      </c>
      <c r="BU90" s="56" t="s">
        <v>81</v>
      </c>
      <c r="BV90" s="65">
        <f t="shared" si="23"/>
        <v>1.52</v>
      </c>
      <c r="BW90" s="40"/>
      <c r="BX90" s="40"/>
      <c r="BY90" s="40"/>
      <c r="BZ90" s="40"/>
      <c r="CA90" s="40"/>
      <c r="CB90" s="40"/>
      <c r="CC90" s="40"/>
      <c r="CD90" s="49"/>
    </row>
    <row r="91" spans="1:82" s="79" customFormat="1" x14ac:dyDescent="0.25">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49"/>
      <c r="BF91" s="49"/>
      <c r="BG91" s="63">
        <v>2001</v>
      </c>
      <c r="BH91" s="40" t="s">
        <v>82</v>
      </c>
      <c r="BI91" s="56">
        <f t="shared" si="21"/>
        <v>245.2</v>
      </c>
      <c r="BJ91" s="56">
        <f t="shared" si="22"/>
        <v>151.80000000000001</v>
      </c>
      <c r="BK91" s="49"/>
      <c r="BL91" s="49"/>
      <c r="BM91" s="49"/>
      <c r="BN91" s="49"/>
      <c r="BO91" s="49"/>
      <c r="BP91" s="49"/>
      <c r="BQ91" s="49"/>
      <c r="BR91" s="49"/>
      <c r="BS91" s="49"/>
      <c r="BT91" s="63">
        <v>2001</v>
      </c>
      <c r="BU91" s="40" t="s">
        <v>82</v>
      </c>
      <c r="BV91" s="65">
        <f t="shared" si="23"/>
        <v>1.62</v>
      </c>
      <c r="BW91" s="49"/>
      <c r="BX91" s="49"/>
      <c r="BY91" s="40"/>
      <c r="BZ91" s="40"/>
      <c r="CA91" s="40"/>
      <c r="CB91" s="40"/>
      <c r="CC91" s="40"/>
      <c r="CD91" s="49"/>
    </row>
    <row r="92" spans="1:82" x14ac:dyDescent="0.25">
      <c r="A92" s="79"/>
      <c r="B92" s="79"/>
      <c r="C92" s="79"/>
      <c r="D92" s="79"/>
      <c r="E92" s="79"/>
      <c r="F92" s="79"/>
      <c r="G92" s="79"/>
      <c r="H92" s="79"/>
      <c r="I92" s="79"/>
      <c r="J92" s="79"/>
      <c r="K92" s="79"/>
      <c r="BF92" s="49"/>
      <c r="BG92" s="63">
        <v>2002</v>
      </c>
      <c r="BH92" s="40" t="s">
        <v>83</v>
      </c>
      <c r="BI92" s="56">
        <f t="shared" si="21"/>
        <v>241.7</v>
      </c>
      <c r="BJ92" s="56">
        <f t="shared" si="22"/>
        <v>136.80000000000001</v>
      </c>
      <c r="BK92" s="49"/>
      <c r="BL92" s="49"/>
      <c r="BM92" s="49"/>
      <c r="BN92" s="49"/>
      <c r="BO92" s="49"/>
      <c r="BP92" s="49"/>
      <c r="BQ92" s="49"/>
      <c r="BR92" s="49"/>
      <c r="BS92" s="49"/>
      <c r="BT92" s="63">
        <v>2002</v>
      </c>
      <c r="BU92" s="63" t="s">
        <v>83</v>
      </c>
      <c r="BV92" s="65">
        <f t="shared" si="23"/>
        <v>1.77</v>
      </c>
      <c r="BW92" s="49"/>
      <c r="BX92" s="49"/>
      <c r="BY92" s="40"/>
      <c r="BZ92" s="40"/>
      <c r="CA92" s="40"/>
      <c r="CB92" s="40"/>
      <c r="CC92" s="40"/>
      <c r="CD92" s="40"/>
    </row>
    <row r="93" spans="1:82" x14ac:dyDescent="0.25">
      <c r="A93" s="79"/>
      <c r="B93" s="79"/>
      <c r="C93" s="79"/>
      <c r="D93" s="79"/>
      <c r="E93" s="79"/>
      <c r="F93" s="79"/>
      <c r="G93" s="79"/>
      <c r="H93" s="79"/>
      <c r="I93" s="79"/>
      <c r="J93" s="79"/>
      <c r="K93" s="79"/>
      <c r="BF93" s="49"/>
      <c r="BG93" s="63">
        <v>2003</v>
      </c>
      <c r="BH93" s="40" t="s">
        <v>84</v>
      </c>
      <c r="BI93" s="56">
        <f t="shared" si="21"/>
        <v>235.6</v>
      </c>
      <c r="BJ93" s="56">
        <f t="shared" si="22"/>
        <v>134.69999999999999</v>
      </c>
      <c r="BK93" s="49"/>
      <c r="BL93" s="49"/>
      <c r="BM93" s="49"/>
      <c r="BN93" s="49"/>
      <c r="BO93" s="49"/>
      <c r="BP93" s="49"/>
      <c r="BQ93" s="49"/>
      <c r="BR93" s="49"/>
      <c r="BS93" s="49"/>
      <c r="BT93" s="63">
        <v>2003</v>
      </c>
      <c r="BU93" s="40" t="s">
        <v>84</v>
      </c>
      <c r="BV93" s="65">
        <f t="shared" si="23"/>
        <v>1.75</v>
      </c>
      <c r="BW93" s="49"/>
      <c r="BX93" s="49"/>
      <c r="BY93" s="40"/>
      <c r="BZ93" s="40"/>
      <c r="CA93" s="40"/>
      <c r="CB93" s="40"/>
      <c r="CC93" s="40"/>
      <c r="CD93" s="40"/>
    </row>
    <row r="94" spans="1:82" x14ac:dyDescent="0.25">
      <c r="A94" s="79"/>
      <c r="B94" s="79"/>
      <c r="C94" s="79"/>
      <c r="D94" s="79"/>
      <c r="E94" s="79"/>
      <c r="F94" s="79"/>
      <c r="G94" s="79"/>
      <c r="H94" s="79"/>
      <c r="I94" s="79"/>
      <c r="J94" s="79"/>
      <c r="K94" s="79"/>
      <c r="BF94" s="49"/>
      <c r="BG94" s="63">
        <v>2004</v>
      </c>
      <c r="BH94" s="40" t="s">
        <v>85</v>
      </c>
      <c r="BI94" s="56">
        <f t="shared" si="21"/>
        <v>229.6</v>
      </c>
      <c r="BJ94" s="56">
        <f t="shared" si="22"/>
        <v>125.6</v>
      </c>
      <c r="BK94" s="49"/>
      <c r="BL94" s="49"/>
      <c r="BM94" s="49"/>
      <c r="BN94" s="49"/>
      <c r="BO94" s="49"/>
      <c r="BP94" s="49"/>
      <c r="BQ94" s="49"/>
      <c r="BR94" s="49"/>
      <c r="BS94" s="49"/>
      <c r="BT94" s="63">
        <v>2004</v>
      </c>
      <c r="BU94" s="56" t="s">
        <v>85</v>
      </c>
      <c r="BV94" s="65">
        <f t="shared" si="23"/>
        <v>1.83</v>
      </c>
      <c r="BW94" s="49"/>
      <c r="BX94" s="49"/>
      <c r="BY94" s="40"/>
      <c r="BZ94" s="40"/>
      <c r="CA94" s="40"/>
      <c r="CB94" s="40"/>
      <c r="CC94" s="40"/>
      <c r="CD94" s="40"/>
    </row>
    <row r="95" spans="1:82" x14ac:dyDescent="0.25">
      <c r="BF95" s="49"/>
      <c r="BG95" s="63">
        <v>2005</v>
      </c>
      <c r="BH95" s="40" t="s">
        <v>86</v>
      </c>
      <c r="BI95" s="56">
        <f t="shared" si="21"/>
        <v>226</v>
      </c>
      <c r="BJ95" s="56">
        <f t="shared" si="22"/>
        <v>121.1</v>
      </c>
      <c r="BK95" s="49"/>
      <c r="BL95" s="49"/>
      <c r="BM95" s="49"/>
      <c r="BN95" s="49"/>
      <c r="BO95" s="49"/>
      <c r="BP95" s="49"/>
      <c r="BQ95" s="49"/>
      <c r="BR95" s="49"/>
      <c r="BS95" s="49"/>
      <c r="BT95" s="63">
        <v>2005</v>
      </c>
      <c r="BU95" s="40" t="s">
        <v>86</v>
      </c>
      <c r="BV95" s="65">
        <f t="shared" si="23"/>
        <v>1.87</v>
      </c>
      <c r="BW95" s="49"/>
      <c r="BX95" s="49"/>
      <c r="BY95" s="40"/>
      <c r="BZ95" s="40"/>
      <c r="CA95" s="40"/>
      <c r="CB95" s="40"/>
      <c r="CC95" s="40"/>
      <c r="CD95" s="40"/>
    </row>
    <row r="96" spans="1:82" x14ac:dyDescent="0.25">
      <c r="BF96" s="49"/>
      <c r="BG96" s="63">
        <v>2006</v>
      </c>
      <c r="BH96" s="40" t="s">
        <v>87</v>
      </c>
      <c r="BI96" s="56">
        <f t="shared" si="21"/>
        <v>225.1</v>
      </c>
      <c r="BJ96" s="56">
        <f t="shared" si="22"/>
        <v>118.7</v>
      </c>
      <c r="BK96" s="49"/>
      <c r="BL96" s="49"/>
      <c r="BM96" s="49"/>
      <c r="BN96" s="49"/>
      <c r="BO96" s="49"/>
      <c r="BP96" s="49"/>
      <c r="BQ96" s="49"/>
      <c r="BR96" s="49"/>
      <c r="BS96" s="49"/>
      <c r="BT96" s="63">
        <v>2006</v>
      </c>
      <c r="BU96" s="40" t="s">
        <v>87</v>
      </c>
      <c r="BV96" s="65">
        <f t="shared" si="23"/>
        <v>1.9</v>
      </c>
      <c r="BW96" s="49"/>
      <c r="BX96" s="49"/>
      <c r="BY96" s="40"/>
      <c r="BZ96" s="40"/>
      <c r="CA96" s="40"/>
      <c r="CB96" s="40"/>
      <c r="CC96" s="40"/>
      <c r="CD96" s="40"/>
    </row>
    <row r="97" spans="58:82" x14ac:dyDescent="0.25">
      <c r="BF97" s="49"/>
      <c r="BG97" s="63">
        <v>2007</v>
      </c>
      <c r="BH97" s="40" t="s">
        <v>88</v>
      </c>
      <c r="BI97" s="56">
        <f t="shared" si="21"/>
        <v>237.9</v>
      </c>
      <c r="BJ97" s="56">
        <f t="shared" si="22"/>
        <v>121.9</v>
      </c>
      <c r="BK97" s="49"/>
      <c r="BL97" s="49"/>
      <c r="BM97" s="49"/>
      <c r="BN97" s="49"/>
      <c r="BO97" s="49"/>
      <c r="BP97" s="49"/>
      <c r="BQ97" s="49"/>
      <c r="BR97" s="49"/>
      <c r="BS97" s="49"/>
      <c r="BT97" s="63">
        <v>2007</v>
      </c>
      <c r="BU97" s="40" t="s">
        <v>88</v>
      </c>
      <c r="BV97" s="65">
        <f t="shared" si="23"/>
        <v>1.95</v>
      </c>
      <c r="BW97" s="49"/>
      <c r="BX97" s="49"/>
      <c r="BY97" s="49"/>
      <c r="BZ97" s="49"/>
      <c r="CA97" s="49"/>
      <c r="CB97" s="49"/>
      <c r="CC97" s="49"/>
      <c r="CD97" s="40"/>
    </row>
    <row r="98" spans="58:82" x14ac:dyDescent="0.25">
      <c r="BG98" s="63">
        <v>2008</v>
      </c>
      <c r="BH98" s="40" t="s">
        <v>89</v>
      </c>
      <c r="BI98" s="56">
        <f t="shared" si="21"/>
        <v>263.5</v>
      </c>
      <c r="BJ98" s="56">
        <f t="shared" si="22"/>
        <v>129.6</v>
      </c>
      <c r="BP98" s="40"/>
      <c r="BQ98" s="40"/>
      <c r="BR98" s="40"/>
      <c r="BS98" s="40"/>
      <c r="BT98" s="63">
        <v>2008</v>
      </c>
      <c r="BU98" s="40" t="s">
        <v>89</v>
      </c>
      <c r="BV98" s="65">
        <f t="shared" si="23"/>
        <v>2.0299999999999998</v>
      </c>
      <c r="BW98" s="40"/>
      <c r="BX98" s="40"/>
      <c r="BY98" s="49"/>
      <c r="BZ98" s="49"/>
      <c r="CA98" s="49"/>
      <c r="CB98" s="49"/>
      <c r="CC98" s="49"/>
      <c r="CD98" s="40"/>
    </row>
    <row r="99" spans="58:82" x14ac:dyDescent="0.25">
      <c r="BG99" s="63">
        <v>2009</v>
      </c>
      <c r="BH99" s="40" t="s">
        <v>90</v>
      </c>
      <c r="BI99" s="56">
        <f t="shared" si="21"/>
        <v>274.2</v>
      </c>
      <c r="BJ99" s="56">
        <f t="shared" si="22"/>
        <v>131.19999999999999</v>
      </c>
      <c r="BP99" s="40"/>
      <c r="BQ99" s="40"/>
      <c r="BR99" s="40"/>
      <c r="BS99" s="40"/>
      <c r="BT99" s="63">
        <v>2009</v>
      </c>
      <c r="BU99" s="40" t="s">
        <v>90</v>
      </c>
      <c r="BV99" s="65">
        <f t="shared" si="23"/>
        <v>2.09</v>
      </c>
      <c r="BW99" s="40"/>
      <c r="BX99" s="40"/>
      <c r="BY99" s="49"/>
      <c r="BZ99" s="49"/>
      <c r="CA99" s="49"/>
      <c r="CB99" s="49"/>
      <c r="CC99" s="49"/>
      <c r="CD99" s="40"/>
    </row>
    <row r="100" spans="58:82" x14ac:dyDescent="0.25">
      <c r="BG100" s="63">
        <v>2010</v>
      </c>
      <c r="BH100" s="56" t="s">
        <v>91</v>
      </c>
      <c r="BI100" s="56">
        <f t="shared" si="21"/>
        <v>269.8</v>
      </c>
      <c r="BJ100" s="56">
        <f t="shared" si="22"/>
        <v>129</v>
      </c>
      <c r="BP100" s="40"/>
      <c r="BQ100" s="40"/>
      <c r="BR100" s="40"/>
      <c r="BS100" s="40"/>
      <c r="BT100" s="63">
        <v>2010</v>
      </c>
      <c r="BU100" s="40" t="s">
        <v>91</v>
      </c>
      <c r="BV100" s="65">
        <f t="shared" si="23"/>
        <v>2.09</v>
      </c>
      <c r="BW100" s="40"/>
      <c r="BX100" s="40"/>
      <c r="BY100" s="49"/>
      <c r="BZ100" s="49"/>
      <c r="CA100" s="49"/>
      <c r="CB100" s="49"/>
      <c r="CC100" s="49"/>
      <c r="CD100" s="40"/>
    </row>
    <row r="101" spans="58:82" x14ac:dyDescent="0.25">
      <c r="BG101" s="63">
        <v>2011</v>
      </c>
      <c r="BH101" s="40" t="s">
        <v>92</v>
      </c>
      <c r="BI101" s="56">
        <f t="shared" si="21"/>
        <v>250.3</v>
      </c>
      <c r="BJ101" s="56">
        <f t="shared" si="22"/>
        <v>119.4</v>
      </c>
      <c r="BP101" s="40"/>
      <c r="BQ101" s="40"/>
      <c r="BR101" s="40"/>
      <c r="BS101" s="40"/>
      <c r="BT101" s="63">
        <v>2011</v>
      </c>
      <c r="BU101" s="40" t="s">
        <v>92</v>
      </c>
      <c r="BV101" s="65">
        <f t="shared" si="23"/>
        <v>2.1</v>
      </c>
      <c r="BW101" s="40"/>
      <c r="BX101" s="40"/>
      <c r="BY101" s="49"/>
      <c r="BZ101" s="49"/>
      <c r="CA101" s="49"/>
      <c r="CB101" s="49"/>
      <c r="CC101" s="49"/>
      <c r="CD101" s="40"/>
    </row>
    <row r="102" spans="58:82" x14ac:dyDescent="0.25">
      <c r="BG102" s="63">
        <v>2012</v>
      </c>
      <c r="BH102" s="63" t="s">
        <v>93</v>
      </c>
      <c r="BI102" s="56">
        <f t="shared" si="21"/>
        <v>248.5</v>
      </c>
      <c r="BJ102" s="56">
        <f t="shared" si="22"/>
        <v>113.1</v>
      </c>
      <c r="BP102" s="40"/>
      <c r="BQ102" s="40"/>
      <c r="BR102" s="40"/>
      <c r="BS102" s="40"/>
      <c r="BT102" s="63">
        <v>2012</v>
      </c>
      <c r="BU102" s="40" t="s">
        <v>93</v>
      </c>
      <c r="BV102" s="65">
        <f t="shared" si="23"/>
        <v>2.2000000000000002</v>
      </c>
      <c r="BW102" s="40"/>
      <c r="BX102" s="40"/>
      <c r="BY102" s="49"/>
      <c r="BZ102" s="49"/>
      <c r="CA102" s="49"/>
      <c r="CB102" s="49"/>
      <c r="CC102" s="49"/>
      <c r="CD102" s="40"/>
    </row>
    <row r="103" spans="58:82" x14ac:dyDescent="0.25">
      <c r="BG103" s="63">
        <v>2013</v>
      </c>
      <c r="BH103" s="40" t="s">
        <v>112</v>
      </c>
      <c r="BI103" s="56">
        <f t="shared" si="21"/>
        <v>251.8</v>
      </c>
      <c r="BJ103" s="56">
        <f t="shared" si="22"/>
        <v>108.3</v>
      </c>
      <c r="BP103" s="40"/>
      <c r="BQ103" s="40"/>
      <c r="BR103" s="40"/>
      <c r="BS103" s="40"/>
      <c r="BT103" s="63">
        <v>2013</v>
      </c>
      <c r="BU103" s="40" t="s">
        <v>112</v>
      </c>
      <c r="BV103" s="65">
        <f t="shared" si="23"/>
        <v>2.3199999999999998</v>
      </c>
      <c r="BW103" s="40"/>
      <c r="BX103" s="40"/>
      <c r="BY103" s="49"/>
      <c r="BZ103" s="49"/>
      <c r="CA103" s="49"/>
      <c r="CB103" s="49"/>
      <c r="CC103" s="49"/>
      <c r="CD103" s="40"/>
    </row>
    <row r="104" spans="58:82" x14ac:dyDescent="0.25">
      <c r="BG104" s="63">
        <v>2014</v>
      </c>
      <c r="BH104" s="56" t="s">
        <v>113</v>
      </c>
      <c r="BI104" s="56">
        <f t="shared" si="21"/>
        <v>257.10000000000002</v>
      </c>
      <c r="BJ104" s="56">
        <f t="shared" si="22"/>
        <v>107</v>
      </c>
      <c r="BP104" s="40"/>
      <c r="BQ104" s="40"/>
      <c r="BR104" s="40"/>
      <c r="BS104" s="40"/>
      <c r="BT104" s="63">
        <v>2014</v>
      </c>
      <c r="BU104" s="56" t="s">
        <v>113</v>
      </c>
      <c r="BV104" s="65">
        <f t="shared" si="23"/>
        <v>2.4</v>
      </c>
      <c r="BW104" s="40"/>
      <c r="BX104" s="40"/>
      <c r="BY104" s="49"/>
      <c r="BZ104" s="49"/>
      <c r="CA104" s="49"/>
      <c r="CB104" s="49"/>
      <c r="CC104" s="49"/>
      <c r="CD104" s="40"/>
    </row>
    <row r="105" spans="58:82" x14ac:dyDescent="0.25">
      <c r="BP105" s="40"/>
      <c r="BQ105" s="40"/>
      <c r="BR105" s="40"/>
      <c r="BS105" s="40"/>
      <c r="BT105" s="40"/>
      <c r="BU105" s="40"/>
      <c r="BV105" s="40"/>
      <c r="BW105" s="40"/>
      <c r="BX105" s="40"/>
      <c r="BY105" s="40"/>
      <c r="BZ105" s="40"/>
      <c r="CA105" s="40"/>
      <c r="CB105" s="40"/>
      <c r="CC105" s="40"/>
      <c r="CD105" s="40"/>
    </row>
    <row r="106" spans="58:82" x14ac:dyDescent="0.25">
      <c r="BP106" s="40"/>
      <c r="BQ106" s="40"/>
      <c r="BR106" s="40"/>
      <c r="BS106" s="40"/>
      <c r="BT106" s="40"/>
      <c r="BU106" s="40"/>
      <c r="BV106" s="40"/>
      <c r="BW106" s="40"/>
      <c r="BX106" s="40"/>
      <c r="BY106" s="40"/>
      <c r="BZ106" s="40"/>
      <c r="CA106" s="40"/>
      <c r="CB106" s="40"/>
      <c r="CC106" s="40"/>
      <c r="CD106" s="40"/>
    </row>
    <row r="107" spans="58:82" x14ac:dyDescent="0.25">
      <c r="BP107" s="40"/>
      <c r="BQ107" s="40"/>
      <c r="BR107" s="40"/>
      <c r="BS107" s="40"/>
      <c r="BT107" s="40"/>
      <c r="BU107" s="40"/>
      <c r="BV107" s="40"/>
      <c r="BW107" s="40"/>
      <c r="BX107" s="40"/>
      <c r="BY107" s="40"/>
      <c r="BZ107" s="40"/>
      <c r="CA107" s="40"/>
      <c r="CB107" s="40"/>
      <c r="CC107" s="40"/>
      <c r="CD107" s="40"/>
    </row>
    <row r="108" spans="58:82" x14ac:dyDescent="0.25">
      <c r="BP108" s="40"/>
      <c r="BQ108" s="40"/>
      <c r="BR108" s="40"/>
      <c r="BS108" s="40"/>
      <c r="BT108" s="40"/>
      <c r="BU108" s="40"/>
      <c r="BV108" s="40"/>
      <c r="BW108" s="40"/>
      <c r="BX108" s="40"/>
      <c r="BY108" s="40"/>
      <c r="BZ108" s="40"/>
      <c r="CA108" s="40"/>
      <c r="CB108" s="40"/>
      <c r="CC108" s="40"/>
      <c r="CD108" s="40"/>
    </row>
    <row r="109" spans="58:82" x14ac:dyDescent="0.25">
      <c r="BP109" s="40"/>
      <c r="BQ109" s="40"/>
      <c r="BR109" s="40"/>
      <c r="BS109" s="40"/>
      <c r="BT109" s="40"/>
      <c r="BU109" s="40"/>
      <c r="BV109" s="40"/>
      <c r="BW109" s="40"/>
      <c r="BX109" s="40"/>
      <c r="BY109" s="40"/>
      <c r="BZ109" s="40"/>
      <c r="CA109" s="40"/>
      <c r="CB109" s="40"/>
      <c r="CC109" s="40"/>
      <c r="CD109" s="40"/>
    </row>
  </sheetData>
  <sheetProtection selectLockedCells="1" autoFilter="0" selectUnlockedCells="1"/>
  <mergeCells count="3">
    <mergeCell ref="D38:F38"/>
    <mergeCell ref="G38:I38"/>
    <mergeCell ref="R38:T38"/>
  </mergeCells>
  <conditionalFormatting sqref="BV56:BV79 BV35:BV54 E40:F58 H40:I58 R40:T58">
    <cfRule type="expression" dxfId="17" priority="10">
      <formula>IF($BH$4=1, VALUE(FIXED($D$40:$F$85,1)),0)</formula>
    </cfRule>
  </conditionalFormatting>
  <conditionalFormatting sqref="BV81:BV104">
    <cfRule type="expression" dxfId="16" priority="9">
      <formula>IF($BH$4=1, VALUE(FIXED($D$40:$F$85,1)),0)</formula>
    </cfRule>
  </conditionalFormatting>
  <conditionalFormatting sqref="U40:U58">
    <cfRule type="expression" dxfId="15" priority="8">
      <formula>IF($BH$4=1, VALUE(FIXED($D$40:$F$85,1)),0)</formula>
    </cfRule>
  </conditionalFormatting>
  <conditionalFormatting sqref="E35:E37">
    <cfRule type="expression" dxfId="14" priority="7">
      <formula>IF($BH$4=1, VALUE(FIXED($D$40:$F$85,1)),0)</formula>
    </cfRule>
  </conditionalFormatting>
  <conditionalFormatting sqref="F35:F37">
    <cfRule type="expression" dxfId="13" priority="6">
      <formula>IF($BH$4=1, VALUE(FIXED($D$40:$F$85,1)),0)</formula>
    </cfRule>
  </conditionalFormatting>
  <conditionalFormatting sqref="H35:H37">
    <cfRule type="expression" dxfId="12" priority="5">
      <formula>IF($BH$4=1, VALUE(FIXED($D$40:$F$85,1)),0)</formula>
    </cfRule>
  </conditionalFormatting>
  <conditionalFormatting sqref="I35:I37">
    <cfRule type="expression" dxfId="11" priority="4">
      <formula>IF($BH$4=1, VALUE(FIXED($D$40:$F$85,1)),0)</formula>
    </cfRule>
  </conditionalFormatting>
  <conditionalFormatting sqref="R35:R37">
    <cfRule type="expression" dxfId="10" priority="3">
      <formula>IF($BH$4=1, VALUE(FIXED($D$40:$F$85,1)),0)</formula>
    </cfRule>
  </conditionalFormatting>
  <conditionalFormatting sqref="S35:S37">
    <cfRule type="expression" dxfId="9" priority="2">
      <formula>IF($BH$4=1, VALUE(FIXED($D$40:$F$85,1)),0)</formula>
    </cfRule>
  </conditionalFormatting>
  <conditionalFormatting sqref="T35:T37">
    <cfRule type="expression" dxfId="8" priority="1">
      <formula>IF($BH$4=1, VALUE(FIXED($D$40:$F$85,1)),0)</formula>
    </cfRule>
  </conditionalFormatting>
  <pageMargins left="0.7" right="0.7" top="0.75" bottom="0.75" header="0.3" footer="0.3"/>
  <pageSetup paperSize="9" scale="56" orientation="landscape" r:id="rId1"/>
  <rowBreaks count="1" manualBreakCount="1">
    <brk id="52"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locked="0" defaultSize="0" autoLine="0" autoPict="0">
                <anchor moveWithCells="1">
                  <from>
                    <xdr:col>4</xdr:col>
                    <xdr:colOff>350520</xdr:colOff>
                    <xdr:row>3</xdr:row>
                    <xdr:rowOff>0</xdr:rowOff>
                  </from>
                  <to>
                    <xdr:col>13</xdr:col>
                    <xdr:colOff>175260</xdr:colOff>
                    <xdr:row>3</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G109"/>
  <sheetViews>
    <sheetView zoomScaleNormal="100" workbookViewId="0">
      <pane ySplit="5" topLeftCell="A6" activePane="bottomLeft" state="frozen"/>
      <selection pane="bottomLeft" activeCell="Q5" sqref="Q5"/>
    </sheetView>
  </sheetViews>
  <sheetFormatPr defaultColWidth="9.109375" defaultRowHeight="13.2" x14ac:dyDescent="0.25"/>
  <cols>
    <col min="1" max="1" width="2.6640625" style="11" customWidth="1"/>
    <col min="2" max="2" width="7.33203125" style="11" customWidth="1"/>
    <col min="3" max="4" width="9.109375" style="11" customWidth="1"/>
    <col min="5" max="5" width="10.33203125" style="11" customWidth="1"/>
    <col min="6" max="6" width="8.33203125" style="11" customWidth="1"/>
    <col min="7" max="8" width="9.109375" style="11"/>
    <col min="9" max="10" width="9.109375" style="11" customWidth="1"/>
    <col min="11" max="15" width="9.109375" style="11"/>
    <col min="16" max="16" width="1.6640625" style="11" customWidth="1"/>
    <col min="17" max="18" width="9.109375" style="11"/>
    <col min="19" max="19" width="10.88671875" style="11" customWidth="1"/>
    <col min="20" max="20" width="9.88671875" style="11" customWidth="1"/>
    <col min="21" max="21" width="13.44140625" style="11" customWidth="1"/>
    <col min="22" max="24" width="13.33203125" style="11" customWidth="1"/>
    <col min="25" max="30" width="9.109375" style="11"/>
    <col min="31" max="31" width="9.109375" style="39"/>
    <col min="32" max="56" width="9.109375" style="39" customWidth="1"/>
    <col min="57" max="57" width="9.109375" style="40" customWidth="1"/>
    <col min="58" max="67" width="9.109375" style="40"/>
    <col min="68" max="16384" width="9.109375" style="11"/>
  </cols>
  <sheetData>
    <row r="1" spans="2:85" ht="21" customHeight="1" x14ac:dyDescent="0.25">
      <c r="B1" s="36" t="s">
        <v>145</v>
      </c>
      <c r="C1" s="37"/>
      <c r="D1" s="37"/>
      <c r="AD1" s="38"/>
      <c r="BD1" s="40"/>
      <c r="BP1" s="40"/>
      <c r="BQ1" s="40"/>
      <c r="BR1" s="40"/>
      <c r="BS1" s="40"/>
      <c r="BT1" s="40"/>
      <c r="BU1" s="40"/>
      <c r="BV1" s="40"/>
      <c r="BW1" s="40"/>
      <c r="BX1" s="40"/>
      <c r="BY1" s="40"/>
      <c r="BZ1" s="40"/>
      <c r="CA1" s="40"/>
      <c r="CB1" s="40"/>
      <c r="CC1" s="40"/>
      <c r="CD1" s="40"/>
      <c r="CE1" s="40"/>
      <c r="CF1" s="40"/>
      <c r="CG1" s="40"/>
    </row>
    <row r="2" spans="2:85" ht="10.5" customHeight="1" x14ac:dyDescent="0.25">
      <c r="AD2" s="41"/>
      <c r="BD2" s="40"/>
      <c r="BP2" s="40"/>
      <c r="BQ2" s="40"/>
      <c r="BR2" s="40"/>
      <c r="BS2" s="40"/>
      <c r="BT2" s="40"/>
      <c r="BU2" s="40"/>
      <c r="BV2" s="40"/>
      <c r="BW2" s="40"/>
      <c r="BX2" s="40"/>
      <c r="BY2" s="40"/>
      <c r="BZ2" s="40"/>
      <c r="CA2" s="40"/>
      <c r="CB2" s="40"/>
      <c r="CC2" s="40"/>
      <c r="CD2" s="40"/>
      <c r="CE2" s="40"/>
      <c r="CF2" s="40"/>
      <c r="CG2" s="40"/>
    </row>
    <row r="3" spans="2:85" ht="8.2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D3" s="40"/>
      <c r="BP3" s="40"/>
      <c r="BQ3" s="40"/>
      <c r="BR3" s="40"/>
      <c r="BS3" s="40"/>
      <c r="BT3" s="40"/>
      <c r="BU3" s="40"/>
      <c r="BV3" s="40"/>
      <c r="BW3" s="40"/>
      <c r="BX3" s="40"/>
      <c r="BY3" s="40"/>
      <c r="BZ3" s="40"/>
      <c r="CA3" s="40"/>
      <c r="CB3" s="40"/>
      <c r="CC3" s="40"/>
      <c r="CD3" s="40"/>
      <c r="CE3" s="40"/>
      <c r="CF3" s="40"/>
      <c r="CG3" s="40"/>
    </row>
    <row r="4" spans="2:85" x14ac:dyDescent="0.25">
      <c r="B4" s="42"/>
      <c r="C4" s="43" t="s">
        <v>18</v>
      </c>
      <c r="D4" s="42"/>
      <c r="E4" s="42"/>
      <c r="F4" s="42"/>
      <c r="G4" s="42"/>
      <c r="H4" s="42"/>
      <c r="I4" s="42"/>
      <c r="J4" s="43"/>
      <c r="K4" s="42"/>
      <c r="L4" s="42"/>
      <c r="M4" s="42"/>
      <c r="N4" s="42"/>
      <c r="O4" s="42"/>
      <c r="P4" s="42"/>
      <c r="Q4" s="42"/>
      <c r="R4" s="42"/>
      <c r="S4" s="42"/>
      <c r="T4" s="42"/>
      <c r="U4" s="42"/>
      <c r="V4" s="42"/>
      <c r="W4" s="42"/>
      <c r="X4" s="42"/>
      <c r="Y4" s="42"/>
      <c r="Z4" s="42"/>
      <c r="AA4" s="42"/>
      <c r="AB4" s="42"/>
      <c r="AC4" s="42"/>
      <c r="BD4" s="40"/>
      <c r="BG4" s="40">
        <v>1</v>
      </c>
      <c r="BP4" s="40"/>
      <c r="BQ4" s="40"/>
      <c r="BR4" s="40"/>
      <c r="BS4" s="40"/>
      <c r="BT4" s="40"/>
      <c r="BU4" s="40"/>
      <c r="BV4" s="40"/>
      <c r="BW4" s="40"/>
      <c r="BX4" s="40"/>
      <c r="BY4" s="40"/>
      <c r="BZ4" s="40"/>
      <c r="CA4" s="40"/>
      <c r="CB4" s="40"/>
      <c r="CC4" s="40"/>
      <c r="CD4" s="40"/>
      <c r="CE4" s="40"/>
      <c r="CF4" s="40"/>
      <c r="CG4" s="40"/>
    </row>
    <row r="5" spans="2:85"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D5" s="40"/>
      <c r="BP5" s="40"/>
      <c r="BQ5" s="40"/>
      <c r="BR5" s="40"/>
      <c r="BS5" s="40"/>
      <c r="BT5" s="40"/>
      <c r="BU5" s="40"/>
      <c r="BV5" s="40"/>
      <c r="BW5" s="40"/>
      <c r="BX5" s="40"/>
      <c r="BY5" s="40"/>
      <c r="BZ5" s="40"/>
      <c r="CA5" s="40"/>
      <c r="CB5" s="40"/>
      <c r="CC5" s="40"/>
      <c r="CD5" s="40"/>
      <c r="CE5" s="40"/>
      <c r="CF5" s="40"/>
      <c r="CG5" s="40"/>
    </row>
    <row r="6" spans="2:85"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D6" s="40"/>
      <c r="BP6" s="40"/>
      <c r="BQ6" s="40"/>
      <c r="BR6" s="40"/>
      <c r="BS6" s="40"/>
      <c r="BT6" s="40"/>
      <c r="BU6" s="40"/>
      <c r="BV6" s="40"/>
      <c r="BW6" s="40"/>
      <c r="BX6" s="40"/>
      <c r="BY6" s="40"/>
      <c r="BZ6" s="40"/>
      <c r="CA6" s="40"/>
      <c r="CB6" s="40"/>
      <c r="CC6" s="40"/>
      <c r="CD6" s="40"/>
      <c r="CE6" s="40"/>
      <c r="CF6" s="40"/>
      <c r="CG6" s="40"/>
    </row>
    <row r="7" spans="2:85"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D7" s="40"/>
      <c r="BP7" s="40"/>
      <c r="BQ7" s="40"/>
      <c r="BR7" s="40"/>
      <c r="BS7" s="40"/>
      <c r="BT7" s="40"/>
      <c r="BU7" s="40"/>
      <c r="BV7" s="40"/>
      <c r="BW7" s="40"/>
      <c r="BX7" s="40"/>
      <c r="BY7" s="40"/>
      <c r="BZ7" s="40"/>
      <c r="CA7" s="40"/>
      <c r="CB7" s="40"/>
      <c r="CC7" s="40"/>
      <c r="CD7" s="40"/>
      <c r="CE7" s="40"/>
      <c r="CF7" s="40"/>
      <c r="CG7" s="40"/>
    </row>
    <row r="8" spans="2:85" ht="12" customHeight="1" x14ac:dyDescent="0.3">
      <c r="B8" s="42"/>
      <c r="C8" s="44"/>
      <c r="D8" s="42"/>
      <c r="E8" s="42"/>
      <c r="F8" s="42"/>
      <c r="G8" s="42"/>
      <c r="H8" s="42"/>
      <c r="I8" s="42"/>
      <c r="J8" s="42"/>
      <c r="K8" s="42"/>
      <c r="L8" s="42"/>
      <c r="M8" s="42"/>
      <c r="N8" s="42"/>
      <c r="O8" s="42"/>
      <c r="P8" s="42"/>
      <c r="Q8" s="44"/>
      <c r="R8" s="42"/>
      <c r="S8" s="42"/>
      <c r="T8" s="42"/>
      <c r="U8" s="42"/>
      <c r="V8" s="42"/>
      <c r="W8" s="42"/>
      <c r="X8" s="42"/>
      <c r="Y8" s="42"/>
      <c r="Z8" s="42"/>
      <c r="AA8" s="42"/>
      <c r="AB8" s="42"/>
      <c r="AC8" s="42"/>
      <c r="BD8" s="40"/>
      <c r="BP8" s="40"/>
      <c r="BQ8" s="40"/>
      <c r="BR8" s="40"/>
      <c r="BS8" s="40"/>
      <c r="BT8" s="40"/>
      <c r="BU8" s="40"/>
      <c r="BV8" s="40"/>
      <c r="BW8" s="40"/>
      <c r="BX8" s="40"/>
      <c r="BY8" s="40"/>
      <c r="BZ8" s="40"/>
      <c r="CA8" s="40"/>
      <c r="CB8" s="40"/>
      <c r="CC8" s="40"/>
      <c r="CD8" s="40"/>
      <c r="CE8" s="40"/>
      <c r="CF8" s="40"/>
      <c r="CG8" s="40"/>
    </row>
    <row r="9" spans="2:85"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D9" s="40"/>
      <c r="BP9" s="40"/>
      <c r="BQ9" s="40"/>
      <c r="BR9" s="40"/>
      <c r="BS9" s="40"/>
      <c r="BT9" s="40"/>
      <c r="BU9" s="40"/>
      <c r="BV9" s="40"/>
      <c r="BW9" s="40"/>
      <c r="BX9" s="40"/>
      <c r="BY9" s="40"/>
      <c r="BZ9" s="40"/>
      <c r="CA9" s="40"/>
      <c r="CB9" s="40"/>
      <c r="CC9" s="40"/>
      <c r="CD9" s="40"/>
      <c r="CE9" s="40"/>
      <c r="CF9" s="40"/>
      <c r="CG9" s="40"/>
    </row>
    <row r="10" spans="2:85" x14ac:dyDescent="0.25">
      <c r="B10" s="42"/>
      <c r="C10" s="46"/>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D10" s="40"/>
      <c r="BG10" s="40" t="str">
        <f>VLOOKUP($BG$4, RefCauseofDeath, 3,FALSE)</f>
        <v>Asthma hospitalisation, 5-34 years</v>
      </c>
      <c r="BP10" s="40"/>
      <c r="BQ10" s="40"/>
      <c r="BR10" s="40"/>
      <c r="BS10" s="40"/>
      <c r="BT10" s="40"/>
      <c r="BU10" s="40"/>
      <c r="BV10" s="40"/>
      <c r="BW10" s="40"/>
      <c r="BX10" s="40"/>
      <c r="BY10" s="40"/>
      <c r="BZ10" s="40"/>
      <c r="CA10" s="40"/>
      <c r="CB10" s="40"/>
      <c r="CC10" s="40"/>
      <c r="CD10" s="40"/>
      <c r="CE10" s="40"/>
      <c r="CF10" s="40"/>
      <c r="CG10" s="40"/>
    </row>
    <row r="11" spans="2:85"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D11" s="40"/>
      <c r="BP11" s="40"/>
      <c r="BQ11" s="40"/>
      <c r="BR11" s="40"/>
      <c r="BS11" s="40"/>
      <c r="BT11" s="40"/>
      <c r="BU11" s="40"/>
      <c r="BV11" s="40"/>
      <c r="BW11" s="40"/>
      <c r="BX11" s="40"/>
      <c r="BY11" s="40"/>
      <c r="BZ11" s="40"/>
      <c r="CA11" s="40"/>
      <c r="CB11" s="40"/>
      <c r="CC11" s="40"/>
      <c r="CD11" s="40"/>
      <c r="CE11" s="40"/>
      <c r="CF11" s="40"/>
      <c r="CG11" s="40"/>
    </row>
    <row r="12" spans="2:85"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D12" s="40"/>
      <c r="BG12" s="40" t="s">
        <v>76</v>
      </c>
      <c r="BH12" s="40" t="s">
        <v>73</v>
      </c>
      <c r="BI12" s="40" t="s">
        <v>75</v>
      </c>
      <c r="BP12" s="40"/>
      <c r="BQ12" s="40"/>
      <c r="BR12" s="40"/>
      <c r="BS12" s="40"/>
      <c r="BT12" s="40"/>
      <c r="BU12" s="40"/>
      <c r="BV12" s="40"/>
      <c r="BW12" s="40"/>
      <c r="BX12" s="40"/>
      <c r="BY12" s="40"/>
      <c r="BZ12" s="40"/>
      <c r="CA12" s="40"/>
      <c r="CB12" s="40"/>
      <c r="CC12" s="40"/>
      <c r="CD12" s="40"/>
      <c r="CE12" s="40"/>
      <c r="CF12" s="40"/>
      <c r="CG12" s="40"/>
    </row>
    <row r="13" spans="2:85"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D13" s="40"/>
      <c r="BP13" s="40"/>
      <c r="BQ13" s="40"/>
      <c r="BR13" s="40"/>
      <c r="BS13" s="40"/>
      <c r="BT13" s="40"/>
      <c r="BU13" s="40"/>
      <c r="BV13" s="40"/>
      <c r="BW13" s="40"/>
      <c r="BX13" s="40"/>
      <c r="BY13" s="40"/>
      <c r="BZ13" s="40"/>
      <c r="CA13" s="40"/>
      <c r="CB13" s="40"/>
      <c r="CC13" s="40"/>
      <c r="CD13" s="40"/>
      <c r="CE13" s="40"/>
      <c r="CF13" s="40"/>
      <c r="CG13" s="40"/>
    </row>
    <row r="14" spans="2:85"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D14" s="40"/>
      <c r="BG14" s="40" t="s">
        <v>122</v>
      </c>
      <c r="BP14" s="40"/>
      <c r="BQ14" s="40"/>
      <c r="BR14" s="40"/>
      <c r="BS14" s="40"/>
      <c r="BT14" s="40"/>
      <c r="BU14" s="40"/>
      <c r="BV14" s="40"/>
      <c r="BW14" s="40"/>
      <c r="BX14" s="40"/>
      <c r="BY14" s="40"/>
      <c r="BZ14" s="40"/>
      <c r="CA14" s="40"/>
      <c r="CB14" s="40"/>
      <c r="CC14" s="40"/>
      <c r="CD14" s="40"/>
      <c r="CE14" s="40"/>
      <c r="CF14" s="40"/>
      <c r="CG14" s="40"/>
    </row>
    <row r="15" spans="2:85"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D15" s="40"/>
      <c r="BG15" s="40" t="s">
        <v>38</v>
      </c>
      <c r="BP15" s="40"/>
      <c r="BQ15" s="40"/>
      <c r="BR15" s="40"/>
      <c r="BS15" s="40"/>
      <c r="BT15" s="40"/>
      <c r="BU15" s="40"/>
      <c r="BV15" s="40"/>
      <c r="BW15" s="40"/>
      <c r="BX15" s="40"/>
      <c r="BY15" s="40"/>
      <c r="BZ15" s="40"/>
      <c r="CA15" s="40"/>
      <c r="CB15" s="40"/>
      <c r="CC15" s="40"/>
      <c r="CD15" s="40"/>
      <c r="CE15" s="40"/>
      <c r="CF15" s="40"/>
      <c r="CG15" s="40"/>
    </row>
    <row r="16" spans="2:85"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D16" s="40"/>
      <c r="BG16" s="48"/>
      <c r="BP16" s="40"/>
      <c r="BQ16" s="40"/>
      <c r="BR16" s="40"/>
      <c r="BS16" s="40"/>
      <c r="BT16" s="40"/>
      <c r="BU16" s="40"/>
      <c r="BV16" s="40"/>
      <c r="BW16" s="40"/>
      <c r="BX16" s="40"/>
      <c r="BY16" s="40"/>
      <c r="BZ16" s="40"/>
      <c r="CA16" s="40"/>
      <c r="CB16" s="40"/>
      <c r="CC16" s="40"/>
      <c r="CD16" s="40"/>
      <c r="CE16" s="40"/>
      <c r="CF16" s="40"/>
      <c r="CG16" s="40"/>
    </row>
    <row r="17" spans="2:85"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D17" s="40"/>
      <c r="BG17" s="49"/>
      <c r="BP17" s="40"/>
      <c r="BQ17" s="40"/>
      <c r="BR17" s="40"/>
      <c r="BS17" s="40"/>
      <c r="BT17" s="40"/>
      <c r="BU17" s="40"/>
      <c r="BV17" s="40"/>
      <c r="BW17" s="40"/>
      <c r="BX17" s="40"/>
      <c r="BY17" s="40"/>
      <c r="BZ17" s="40"/>
      <c r="CA17" s="40"/>
      <c r="CB17" s="40"/>
      <c r="CC17" s="40"/>
      <c r="CD17" s="40"/>
      <c r="CE17" s="40"/>
      <c r="CF17" s="40"/>
      <c r="CG17" s="40"/>
    </row>
    <row r="18" spans="2:85"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D18" s="40"/>
      <c r="BP18" s="40"/>
      <c r="BQ18" s="40"/>
      <c r="BR18" s="40"/>
      <c r="BS18" s="40"/>
      <c r="BT18" s="40"/>
      <c r="BU18" s="40"/>
      <c r="BV18" s="40"/>
      <c r="BW18" s="40"/>
      <c r="BX18" s="40"/>
      <c r="BY18" s="40"/>
      <c r="BZ18" s="40"/>
      <c r="CA18" s="40"/>
      <c r="CB18" s="40"/>
      <c r="CC18" s="40"/>
      <c r="CD18" s="40"/>
      <c r="CE18" s="40"/>
      <c r="CF18" s="40"/>
      <c r="CG18" s="40"/>
    </row>
    <row r="19" spans="2:85"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D19" s="40"/>
      <c r="BP19" s="40"/>
      <c r="BQ19" s="40"/>
      <c r="BR19" s="40"/>
      <c r="BS19" s="40"/>
      <c r="BT19" s="40"/>
      <c r="BU19" s="40"/>
      <c r="BV19" s="40"/>
      <c r="BW19" s="40"/>
      <c r="BX19" s="40"/>
      <c r="BY19" s="40"/>
      <c r="BZ19" s="40"/>
      <c r="CA19" s="40"/>
      <c r="CB19" s="40"/>
      <c r="CC19" s="40"/>
      <c r="CD19" s="40"/>
      <c r="CE19" s="40"/>
      <c r="CF19" s="40"/>
      <c r="CG19" s="40"/>
    </row>
    <row r="20" spans="2:85"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D20" s="40"/>
      <c r="BP20" s="40"/>
      <c r="BQ20" s="40"/>
      <c r="BR20" s="40"/>
      <c r="BS20" s="40"/>
      <c r="BT20" s="40"/>
      <c r="BU20" s="40"/>
      <c r="BV20" s="40"/>
      <c r="BW20" s="40"/>
      <c r="BX20" s="40"/>
      <c r="BY20" s="40"/>
      <c r="BZ20" s="40"/>
      <c r="CA20" s="40"/>
      <c r="CB20" s="40"/>
      <c r="CC20" s="40"/>
      <c r="CD20" s="40"/>
      <c r="CE20" s="40"/>
      <c r="CF20" s="40"/>
      <c r="CG20" s="40"/>
    </row>
    <row r="21" spans="2:85"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D21" s="40"/>
      <c r="BP21" s="40"/>
      <c r="BQ21" s="40"/>
      <c r="BR21" s="40"/>
      <c r="BS21" s="40"/>
      <c r="BT21" s="40"/>
      <c r="BU21" s="40"/>
      <c r="BV21" s="40"/>
      <c r="BW21" s="40"/>
      <c r="BX21" s="40"/>
      <c r="BY21" s="40"/>
      <c r="BZ21" s="40"/>
      <c r="CA21" s="40"/>
      <c r="CB21" s="40"/>
      <c r="CC21" s="40"/>
      <c r="CD21" s="40"/>
      <c r="CE21" s="40"/>
      <c r="CF21" s="40"/>
      <c r="CG21" s="40"/>
    </row>
    <row r="22" spans="2:85"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D22" s="40"/>
      <c r="BP22" s="40"/>
      <c r="BQ22" s="40"/>
      <c r="BR22" s="40"/>
      <c r="BS22" s="40"/>
      <c r="BT22" s="40"/>
      <c r="BU22" s="40"/>
      <c r="BV22" s="40"/>
      <c r="BW22" s="40"/>
      <c r="BX22" s="40"/>
      <c r="BY22" s="40"/>
      <c r="BZ22" s="40"/>
      <c r="CA22" s="40"/>
      <c r="CB22" s="40"/>
      <c r="CC22" s="40"/>
      <c r="CD22" s="40"/>
      <c r="CE22" s="40"/>
      <c r="CF22" s="40"/>
      <c r="CG22" s="40"/>
    </row>
    <row r="23" spans="2:85"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D23" s="40"/>
      <c r="BP23" s="40"/>
      <c r="BQ23" s="40"/>
      <c r="BR23" s="40"/>
      <c r="BS23" s="40"/>
      <c r="BT23" s="40"/>
      <c r="BU23" s="40"/>
      <c r="BV23" s="40"/>
      <c r="BW23" s="40"/>
      <c r="BX23" s="40"/>
      <c r="BY23" s="40"/>
      <c r="BZ23" s="40"/>
      <c r="CA23" s="40"/>
      <c r="CB23" s="40"/>
      <c r="CC23" s="40"/>
      <c r="CD23" s="40"/>
      <c r="CE23" s="40"/>
      <c r="CF23" s="40"/>
      <c r="CG23" s="40"/>
    </row>
    <row r="24" spans="2:85"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D24" s="40"/>
      <c r="BP24" s="40"/>
      <c r="BQ24" s="40"/>
      <c r="BR24" s="40"/>
      <c r="BS24" s="40"/>
      <c r="BT24" s="40"/>
      <c r="BU24" s="40"/>
      <c r="BV24" s="40"/>
      <c r="BW24" s="40"/>
      <c r="BX24" s="40"/>
      <c r="BY24" s="40"/>
      <c r="BZ24" s="40"/>
      <c r="CA24" s="40"/>
      <c r="CB24" s="40"/>
      <c r="CC24" s="40"/>
      <c r="CD24" s="40"/>
      <c r="CE24" s="40"/>
      <c r="CF24" s="40"/>
      <c r="CG24" s="40"/>
    </row>
    <row r="25" spans="2:85"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D25" s="40"/>
      <c r="BP25" s="40"/>
      <c r="BQ25" s="40"/>
      <c r="BR25" s="40"/>
      <c r="BS25" s="40"/>
      <c r="BT25" s="40"/>
      <c r="BU25" s="40"/>
      <c r="BV25" s="40"/>
      <c r="BW25" s="40"/>
      <c r="BX25" s="40"/>
      <c r="BY25" s="40"/>
      <c r="BZ25" s="40"/>
      <c r="CA25" s="40"/>
      <c r="CB25" s="40"/>
      <c r="CC25" s="40"/>
      <c r="CD25" s="40"/>
      <c r="CE25" s="40"/>
      <c r="CF25" s="40"/>
      <c r="CG25" s="40"/>
    </row>
    <row r="26" spans="2:85"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D26" s="40"/>
      <c r="BP26" s="40"/>
      <c r="BQ26" s="40"/>
      <c r="BR26" s="40"/>
      <c r="BS26" s="40"/>
      <c r="BT26" s="40"/>
      <c r="BU26" s="40"/>
      <c r="BV26" s="40"/>
      <c r="BW26" s="40"/>
      <c r="BX26" s="40"/>
      <c r="BY26" s="40"/>
      <c r="BZ26" s="40"/>
      <c r="CA26" s="40"/>
      <c r="CB26" s="40"/>
      <c r="CC26" s="40"/>
      <c r="CD26" s="40"/>
      <c r="CE26" s="40"/>
      <c r="CF26" s="40"/>
      <c r="CG26" s="40"/>
    </row>
    <row r="27" spans="2:85"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D27" s="40"/>
      <c r="BP27" s="40"/>
      <c r="BQ27" s="40"/>
      <c r="BR27" s="40"/>
      <c r="BS27" s="40"/>
      <c r="BT27" s="40"/>
      <c r="BU27" s="40"/>
      <c r="BV27" s="40"/>
      <c r="BW27" s="40"/>
      <c r="BX27" s="40"/>
      <c r="BY27" s="40"/>
      <c r="BZ27" s="40"/>
      <c r="CA27" s="40"/>
      <c r="CB27" s="40"/>
      <c r="CC27" s="40"/>
      <c r="CD27" s="40"/>
      <c r="CE27" s="40"/>
      <c r="CF27" s="40"/>
      <c r="CG27" s="40"/>
    </row>
    <row r="28" spans="2:85"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D28" s="40"/>
      <c r="BP28" s="40"/>
      <c r="BQ28" s="40"/>
      <c r="BR28" s="40"/>
      <c r="BS28" s="40"/>
      <c r="BT28" s="40"/>
      <c r="BU28" s="40"/>
      <c r="BV28" s="40"/>
      <c r="BW28" s="40"/>
      <c r="BX28" s="40"/>
      <c r="BY28" s="40"/>
      <c r="BZ28" s="40"/>
      <c r="CA28" s="40"/>
      <c r="CB28" s="40"/>
      <c r="CC28" s="40"/>
      <c r="CD28" s="40"/>
      <c r="CE28" s="40"/>
      <c r="CF28" s="40"/>
      <c r="CG28" s="40"/>
    </row>
    <row r="29" spans="2:85" x14ac:dyDescent="0.25">
      <c r="B29" s="50"/>
      <c r="C29" s="50"/>
      <c r="D29" s="50"/>
      <c r="E29" s="50"/>
      <c r="F29" s="50"/>
      <c r="G29" s="50"/>
      <c r="H29" s="50"/>
      <c r="I29" s="42"/>
      <c r="J29" s="42"/>
      <c r="K29" s="42"/>
      <c r="L29" s="42"/>
      <c r="M29" s="42"/>
      <c r="N29" s="42"/>
      <c r="O29" s="42"/>
      <c r="P29" s="42"/>
      <c r="Q29" s="42"/>
      <c r="R29" s="42"/>
      <c r="S29" s="42"/>
      <c r="T29" s="42"/>
      <c r="U29" s="42"/>
      <c r="V29" s="42"/>
      <c r="W29" s="42"/>
      <c r="X29" s="42"/>
      <c r="Y29" s="42"/>
      <c r="Z29" s="42"/>
      <c r="AA29" s="42"/>
      <c r="AB29" s="42"/>
      <c r="AC29" s="42"/>
      <c r="BD29" s="40"/>
      <c r="BG29" s="40" t="str">
        <f>VLOOKUP(BG4, RefCauseofDeath, 3, FALSE)</f>
        <v>Asthma hospitalisation, 5-34 years</v>
      </c>
      <c r="BP29" s="40"/>
      <c r="BQ29" s="40"/>
      <c r="BR29" s="40"/>
      <c r="BS29" s="40"/>
      <c r="BT29" s="40"/>
      <c r="BU29" s="40"/>
      <c r="BV29" s="40"/>
      <c r="BW29" s="40"/>
      <c r="BX29" s="40"/>
      <c r="BY29" s="40"/>
      <c r="BZ29" s="40"/>
      <c r="CA29" s="40"/>
      <c r="CB29" s="40"/>
      <c r="CC29" s="40"/>
      <c r="CD29" s="40"/>
      <c r="CE29" s="40"/>
      <c r="CF29" s="40"/>
      <c r="CG29" s="40"/>
    </row>
    <row r="30" spans="2:85" ht="11.25" customHeight="1" x14ac:dyDescent="0.25">
      <c r="B30" s="50"/>
      <c r="C30" s="50"/>
      <c r="D30" s="50"/>
      <c r="E30" s="50"/>
      <c r="F30" s="50"/>
      <c r="G30" s="50"/>
      <c r="H30" s="50"/>
      <c r="I30" s="42"/>
      <c r="J30" s="42"/>
      <c r="K30" s="42"/>
      <c r="L30" s="42"/>
      <c r="M30" s="42"/>
      <c r="N30" s="42"/>
      <c r="O30" s="42"/>
      <c r="P30" s="42"/>
      <c r="Q30" s="42"/>
      <c r="R30" s="42"/>
      <c r="S30" s="42"/>
      <c r="T30" s="42"/>
      <c r="U30" s="42"/>
      <c r="V30" s="42"/>
      <c r="W30" s="42"/>
      <c r="X30" s="42"/>
      <c r="Y30" s="42"/>
      <c r="Z30" s="42"/>
      <c r="AA30" s="42"/>
      <c r="AB30" s="42"/>
      <c r="AC30" s="42"/>
      <c r="BD30" s="40"/>
      <c r="BP30" s="40"/>
      <c r="BQ30" s="40"/>
      <c r="BR30" s="40"/>
      <c r="BS30" s="40"/>
      <c r="BT30" s="40"/>
      <c r="BU30" s="40"/>
      <c r="BV30" s="40"/>
      <c r="BW30" s="40"/>
      <c r="BX30" s="40"/>
      <c r="BY30" s="40"/>
      <c r="BZ30" s="40"/>
      <c r="CA30" s="40"/>
      <c r="CB30" s="40"/>
      <c r="CC30" s="40"/>
      <c r="CD30" s="40"/>
      <c r="CE30" s="40"/>
      <c r="CF30" s="40"/>
      <c r="CG30" s="40"/>
    </row>
    <row r="31" spans="2:85" s="51" customFormat="1" x14ac:dyDescent="0.25">
      <c r="B31" s="50"/>
      <c r="C31" s="50"/>
      <c r="D31" s="50"/>
      <c r="E31" s="50"/>
      <c r="F31" s="50"/>
      <c r="G31" s="50"/>
      <c r="H31" s="50"/>
      <c r="I31" s="43"/>
      <c r="J31" s="43"/>
      <c r="K31" s="43"/>
      <c r="L31" s="43"/>
      <c r="M31" s="43"/>
      <c r="N31" s="43"/>
      <c r="O31" s="43"/>
      <c r="P31" s="43"/>
      <c r="Q31" s="43"/>
      <c r="R31" s="43"/>
      <c r="S31" s="43"/>
      <c r="T31" s="43"/>
      <c r="U31" s="43"/>
      <c r="V31" s="43"/>
      <c r="W31" s="43"/>
      <c r="X31" s="43"/>
      <c r="Y31" s="43"/>
      <c r="Z31" s="43"/>
      <c r="AA31" s="43"/>
      <c r="AB31" s="43"/>
      <c r="AC31" s="43"/>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47"/>
      <c r="BE31" s="47"/>
      <c r="BF31" s="47"/>
      <c r="BG31" s="47" t="s">
        <v>43</v>
      </c>
      <c r="BH31" s="47"/>
      <c r="BI31" s="47"/>
      <c r="BJ31" s="47"/>
      <c r="BK31" s="47"/>
      <c r="BL31" s="47"/>
      <c r="BM31" s="47"/>
      <c r="BN31" s="47"/>
      <c r="BO31" s="47"/>
      <c r="BP31" s="47"/>
      <c r="BQ31" s="47"/>
      <c r="BR31" s="47"/>
      <c r="BS31" s="47"/>
      <c r="BT31" s="47" t="s">
        <v>44</v>
      </c>
      <c r="BU31" s="47"/>
      <c r="BV31" s="47"/>
      <c r="BW31" s="47"/>
      <c r="BX31" s="47"/>
      <c r="BY31" s="47"/>
      <c r="BZ31" s="47"/>
      <c r="CA31" s="47"/>
      <c r="CB31" s="47"/>
      <c r="CC31" s="47"/>
      <c r="CD31" s="47"/>
      <c r="CE31" s="47"/>
      <c r="CF31" s="47"/>
      <c r="CG31" s="47"/>
    </row>
    <row r="32" spans="2:85" ht="7.5" customHeight="1" x14ac:dyDescent="0.25">
      <c r="B32" s="50"/>
      <c r="C32" s="50"/>
      <c r="D32" s="50"/>
      <c r="E32" s="50"/>
      <c r="F32" s="50"/>
      <c r="G32" s="50"/>
      <c r="H32" s="50"/>
      <c r="I32" s="42"/>
      <c r="J32" s="42"/>
      <c r="K32" s="42"/>
      <c r="L32" s="42"/>
      <c r="M32" s="42"/>
      <c r="N32" s="42"/>
      <c r="O32" s="42"/>
      <c r="P32" s="42"/>
      <c r="Q32" s="42"/>
      <c r="R32" s="42"/>
      <c r="S32" s="42"/>
      <c r="T32" s="42"/>
      <c r="U32" s="42"/>
      <c r="V32" s="42"/>
      <c r="W32" s="42"/>
      <c r="X32" s="42"/>
      <c r="Y32" s="42"/>
      <c r="Z32" s="42"/>
      <c r="AA32" s="42"/>
      <c r="AB32" s="42"/>
      <c r="AC32" s="42"/>
      <c r="BD32" s="40"/>
      <c r="BI32" s="56" t="s">
        <v>11</v>
      </c>
      <c r="BJ32" s="56" t="s">
        <v>12</v>
      </c>
      <c r="BP32" s="40"/>
      <c r="BQ32" s="40"/>
      <c r="BR32" s="40"/>
      <c r="BS32" s="40"/>
      <c r="BT32" s="40"/>
      <c r="BU32" s="40"/>
      <c r="BV32" s="40"/>
      <c r="BW32" s="40"/>
      <c r="BX32" s="40"/>
      <c r="BY32" s="40"/>
      <c r="BZ32" s="40"/>
      <c r="CA32" s="40"/>
      <c r="CB32" s="40"/>
      <c r="CC32" s="40"/>
      <c r="CD32" s="40"/>
      <c r="CE32" s="40"/>
      <c r="CF32" s="40"/>
      <c r="CG32" s="40"/>
    </row>
    <row r="33" spans="2:85" s="54" customFormat="1" x14ac:dyDescent="0.25">
      <c r="B33" s="50"/>
      <c r="C33" s="58"/>
      <c r="D33" s="58"/>
      <c r="E33" s="58"/>
      <c r="F33" s="58"/>
      <c r="G33" s="58"/>
      <c r="H33" s="58"/>
      <c r="I33" s="50"/>
      <c r="J33" s="50"/>
      <c r="K33" s="50"/>
      <c r="L33" s="50"/>
      <c r="M33" s="50"/>
      <c r="N33" s="50"/>
      <c r="O33" s="50"/>
      <c r="P33" s="50"/>
      <c r="Q33" s="50"/>
      <c r="R33" s="58"/>
      <c r="S33" s="50"/>
      <c r="T33" s="50"/>
      <c r="U33" s="50"/>
      <c r="V33" s="50"/>
      <c r="W33" s="50"/>
      <c r="X33" s="50"/>
      <c r="Y33" s="50"/>
      <c r="Z33" s="50"/>
      <c r="AA33" s="50"/>
      <c r="AB33" s="50"/>
      <c r="AC33" s="50"/>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6"/>
      <c r="BE33" s="56"/>
      <c r="BF33" s="40" t="s">
        <v>5</v>
      </c>
      <c r="BG33" s="56">
        <v>1991</v>
      </c>
      <c r="BH33" s="56" t="s">
        <v>107</v>
      </c>
      <c r="BI33" s="56" t="str">
        <f t="shared" ref="BI33:BI56" si="0">IFERROR(VALUE(FIXED(VLOOKUP($BG33&amp;$BG$29&amp;$BG$12&amp;"Maori",ethnicdata,7,FALSE),1)),"N/A")</f>
        <v>N/A</v>
      </c>
      <c r="BJ33" s="56" t="str">
        <f t="shared" ref="BJ33:BJ56" si="1">IFERROR(VALUE(FIXED(VLOOKUP($BG33&amp;$BG$29&amp;$BG$12&amp;"nonMaori",ethnicdata,7,FALSE),1)),"N/A")</f>
        <v>N/A</v>
      </c>
      <c r="BK33" s="56">
        <f>MAX(BI33:BJ91)</f>
        <v>320.10000000000002</v>
      </c>
      <c r="BL33" s="56"/>
      <c r="BM33" s="64"/>
      <c r="BN33" s="64"/>
      <c r="BO33" s="56"/>
      <c r="BP33" s="64"/>
      <c r="BQ33" s="64"/>
      <c r="BR33" s="56"/>
      <c r="BS33" s="40" t="s">
        <v>5</v>
      </c>
      <c r="BT33" s="56">
        <v>1991</v>
      </c>
      <c r="BU33" s="56" t="s">
        <v>107</v>
      </c>
      <c r="BV33" s="65" t="str">
        <f>IFERROR(VALUE(FIXED(VLOOKUP($BT33&amp;#REF!&amp;$BG$12&amp;"Maori",ethnicdata,10,FALSE),2)),"N/A")</f>
        <v>N/A</v>
      </c>
      <c r="BW33" s="56"/>
      <c r="BX33" s="66">
        <f>MAX(BV33:BV105)</f>
        <v>2.4</v>
      </c>
      <c r="BY33" s="56"/>
      <c r="BZ33" s="66"/>
      <c r="CA33" s="66"/>
      <c r="CB33" s="56"/>
      <c r="CC33" s="56"/>
      <c r="CD33" s="56"/>
      <c r="CE33" s="56"/>
      <c r="CF33" s="56"/>
      <c r="CG33" s="56"/>
    </row>
    <row r="34" spans="2:85" x14ac:dyDescent="0.2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BD34" s="40"/>
      <c r="BG34" s="56">
        <v>1992</v>
      </c>
      <c r="BH34" s="40" t="s">
        <v>108</v>
      </c>
      <c r="BI34" s="56" t="str">
        <f t="shared" si="0"/>
        <v>N/A</v>
      </c>
      <c r="BJ34" s="56" t="str">
        <f t="shared" si="1"/>
        <v>N/A</v>
      </c>
      <c r="BK34" s="56">
        <f>MIN(BI33:BJ91)</f>
        <v>102.9</v>
      </c>
      <c r="BM34" s="64"/>
      <c r="BN34" s="64"/>
      <c r="BP34" s="64"/>
      <c r="BQ34" s="64"/>
      <c r="BR34" s="40"/>
      <c r="BS34" s="40"/>
      <c r="BT34" s="56">
        <v>1992</v>
      </c>
      <c r="BU34" s="40" t="s">
        <v>108</v>
      </c>
      <c r="BV34" s="65" t="str">
        <f>IFERROR(VALUE(FIXED(VLOOKUP($BT34&amp;#REF!&amp;$BG$12&amp;"Maori",ethnicdata,10,FALSE),2)),"N/A")</f>
        <v>N/A</v>
      </c>
      <c r="BW34" s="56"/>
      <c r="BX34" s="66">
        <f>MIN(BV33:BV105)</f>
        <v>1.22</v>
      </c>
      <c r="BY34" s="40"/>
      <c r="BZ34" s="66"/>
      <c r="CA34" s="66"/>
      <c r="CB34" s="40"/>
      <c r="CC34" s="56"/>
      <c r="CD34" s="56"/>
      <c r="CE34" s="40"/>
      <c r="CF34" s="40"/>
      <c r="CG34" s="40"/>
    </row>
    <row r="35" spans="2:85" s="8" customFormat="1" ht="12.75" customHeight="1" x14ac:dyDescent="0.25">
      <c r="B35" s="81"/>
      <c r="C35" s="67"/>
      <c r="D35" s="104"/>
      <c r="E35" s="104"/>
      <c r="F35" s="104"/>
      <c r="G35" s="104"/>
      <c r="H35" s="104"/>
      <c r="I35" s="104"/>
      <c r="J35" s="104"/>
      <c r="K35" s="104"/>
      <c r="L35" s="104"/>
      <c r="M35" s="104"/>
      <c r="N35" s="104"/>
      <c r="O35" s="104"/>
      <c r="P35" s="81"/>
      <c r="Q35" s="81"/>
      <c r="R35" s="68"/>
      <c r="S35" s="105"/>
      <c r="T35" s="105"/>
      <c r="U35" s="105"/>
      <c r="V35" s="105"/>
      <c r="W35" s="105"/>
      <c r="X35" s="105"/>
      <c r="Y35" s="81"/>
      <c r="Z35" s="81"/>
      <c r="AA35" s="81"/>
      <c r="AB35" s="81"/>
      <c r="AC35" s="81"/>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63"/>
      <c r="BE35" s="63"/>
      <c r="BF35" s="63"/>
      <c r="BG35" s="63">
        <v>1993</v>
      </c>
      <c r="BH35" s="63" t="s">
        <v>109</v>
      </c>
      <c r="BI35" s="56" t="str">
        <f t="shared" si="0"/>
        <v>N/A</v>
      </c>
      <c r="BJ35" s="56" t="str">
        <f t="shared" si="1"/>
        <v>N/A</v>
      </c>
      <c r="BK35" s="56"/>
      <c r="BL35" s="63"/>
      <c r="BM35" s="64"/>
      <c r="BN35" s="64"/>
      <c r="BO35" s="63"/>
      <c r="BP35" s="64"/>
      <c r="BQ35" s="64"/>
      <c r="BR35" s="63"/>
      <c r="BS35" s="63"/>
      <c r="BT35" s="63">
        <v>1993</v>
      </c>
      <c r="BU35" s="63" t="s">
        <v>109</v>
      </c>
      <c r="BV35" s="65" t="str">
        <f>IFERROR(VALUE(FIXED(VLOOKUP($BT35&amp;#REF!&amp;$BG$12&amp;"Maori",ethnicdata,10,FALSE),2)),"N/A")</f>
        <v>N/A</v>
      </c>
      <c r="BW35" s="56"/>
      <c r="BX35" s="56"/>
      <c r="BY35" s="63"/>
      <c r="BZ35" s="66"/>
      <c r="CA35" s="66"/>
      <c r="CB35" s="63"/>
      <c r="CC35" s="56"/>
      <c r="CD35" s="56"/>
      <c r="CE35" s="63"/>
      <c r="CF35" s="63"/>
      <c r="CG35" s="63"/>
    </row>
    <row r="36" spans="2:85" ht="15.6" x14ac:dyDescent="0.3">
      <c r="B36" s="42"/>
      <c r="C36" s="83" t="str">
        <f>VLOOKUP(BG4, RefCauseofDeath, 3, FALSE)</f>
        <v>Asthma hospitalisation, 5-34 years</v>
      </c>
      <c r="D36" s="69"/>
      <c r="E36" s="70"/>
      <c r="F36" s="70"/>
      <c r="G36" s="69"/>
      <c r="H36" s="70"/>
      <c r="I36" s="70"/>
      <c r="J36" s="69"/>
      <c r="K36" s="70"/>
      <c r="L36" s="70"/>
      <c r="M36" s="69"/>
      <c r="N36" s="70"/>
      <c r="O36" s="70"/>
      <c r="P36" s="42"/>
      <c r="Q36" s="42"/>
      <c r="R36" s="44" t="str">
        <f>VLOOKUP(BG4, RefCauseofDeath,3,FALSE)</f>
        <v>Asthma hospitalisation, 5-34 years</v>
      </c>
      <c r="S36" s="69"/>
      <c r="T36" s="70"/>
      <c r="U36" s="70"/>
      <c r="V36" s="69"/>
      <c r="W36" s="70"/>
      <c r="X36" s="70"/>
      <c r="Y36" s="42"/>
      <c r="Z36" s="42"/>
      <c r="AA36" s="42"/>
      <c r="AB36" s="42"/>
      <c r="AC36" s="42"/>
      <c r="BD36" s="40"/>
      <c r="BG36" s="63">
        <v>1994</v>
      </c>
      <c r="BH36" s="40" t="s">
        <v>110</v>
      </c>
      <c r="BI36" s="56" t="str">
        <f t="shared" si="0"/>
        <v>N/A</v>
      </c>
      <c r="BJ36" s="56" t="str">
        <f t="shared" si="1"/>
        <v>N/A</v>
      </c>
      <c r="BK36" s="56"/>
      <c r="BM36" s="64"/>
      <c r="BN36" s="64"/>
      <c r="BP36" s="64"/>
      <c r="BQ36" s="64"/>
      <c r="BR36" s="40"/>
      <c r="BS36" s="40"/>
      <c r="BT36" s="63">
        <v>1994</v>
      </c>
      <c r="BU36" s="40" t="s">
        <v>110</v>
      </c>
      <c r="BV36" s="65" t="str">
        <f>IFERROR(VALUE(FIXED(VLOOKUP($BT36&amp;#REF!&amp;$BG$12&amp;"Maori",ethnicdata,10,FALSE),2)),"N/A")</f>
        <v>N/A</v>
      </c>
      <c r="BW36" s="56"/>
      <c r="BX36" s="56"/>
      <c r="BY36" s="40"/>
      <c r="BZ36" s="66"/>
      <c r="CA36" s="66"/>
      <c r="CB36" s="40"/>
      <c r="CC36" s="56"/>
      <c r="CD36" s="56"/>
      <c r="CE36" s="40"/>
      <c r="CF36" s="40"/>
      <c r="CG36" s="40"/>
    </row>
    <row r="37" spans="2:85" x14ac:dyDescent="0.25">
      <c r="B37" s="42"/>
      <c r="C37" s="84"/>
      <c r="D37" s="59"/>
      <c r="E37" s="85"/>
      <c r="F37" s="85"/>
      <c r="G37" s="86"/>
      <c r="H37" s="85"/>
      <c r="I37" s="85"/>
      <c r="J37" s="86"/>
      <c r="K37" s="85"/>
      <c r="L37" s="85"/>
      <c r="M37" s="86"/>
      <c r="N37" s="85"/>
      <c r="O37" s="85"/>
      <c r="P37" s="78"/>
      <c r="Q37" s="42"/>
      <c r="R37" s="84"/>
      <c r="S37" s="61"/>
      <c r="T37" s="87"/>
      <c r="U37" s="87"/>
      <c r="V37" s="61"/>
      <c r="W37" s="87"/>
      <c r="X37" s="87"/>
      <c r="Y37" s="42"/>
      <c r="Z37" s="42"/>
      <c r="AA37" s="42"/>
      <c r="AB37" s="42"/>
      <c r="AC37" s="42"/>
      <c r="BD37" s="40"/>
      <c r="BG37" s="63">
        <v>1995</v>
      </c>
      <c r="BH37" s="40" t="s">
        <v>111</v>
      </c>
      <c r="BI37" s="56" t="str">
        <f t="shared" si="0"/>
        <v>N/A</v>
      </c>
      <c r="BJ37" s="56" t="str">
        <f t="shared" si="1"/>
        <v>N/A</v>
      </c>
      <c r="BK37" s="56"/>
      <c r="BM37" s="64"/>
      <c r="BN37" s="64"/>
      <c r="BP37" s="64"/>
      <c r="BQ37" s="64"/>
      <c r="BR37" s="40"/>
      <c r="BS37" s="40"/>
      <c r="BT37" s="63">
        <v>1995</v>
      </c>
      <c r="BU37" s="40" t="s">
        <v>111</v>
      </c>
      <c r="BV37" s="65" t="str">
        <f>IFERROR(VALUE(FIXED(VLOOKUP($BT37&amp;#REF!&amp;$BG$12&amp;"Maori",ethnicdata,10,FALSE),2)),"N/A")</f>
        <v>N/A</v>
      </c>
      <c r="BW37" s="56"/>
      <c r="BX37" s="56"/>
      <c r="BY37" s="40"/>
      <c r="BZ37" s="66"/>
      <c r="CA37" s="66"/>
      <c r="CB37" s="40"/>
      <c r="CC37" s="56"/>
      <c r="CD37" s="56"/>
      <c r="CE37" s="40"/>
      <c r="CF37" s="40"/>
      <c r="CG37" s="40"/>
    </row>
    <row r="38" spans="2:85" x14ac:dyDescent="0.25">
      <c r="B38" s="42"/>
      <c r="C38" s="58" t="s">
        <v>124</v>
      </c>
      <c r="D38" s="59"/>
      <c r="E38" s="85"/>
      <c r="F38" s="85"/>
      <c r="G38" s="86"/>
      <c r="H38" s="85"/>
      <c r="I38" s="85"/>
      <c r="J38" s="86"/>
      <c r="K38" s="85"/>
      <c r="L38" s="85"/>
      <c r="M38" s="86"/>
      <c r="N38" s="85"/>
      <c r="O38" s="85"/>
      <c r="P38" s="78"/>
      <c r="Q38" s="42"/>
      <c r="R38" s="58" t="s">
        <v>125</v>
      </c>
      <c r="S38" s="88"/>
      <c r="T38" s="88"/>
      <c r="U38" s="88"/>
      <c r="V38" s="88"/>
      <c r="W38" s="88"/>
      <c r="X38" s="88"/>
      <c r="Y38" s="42"/>
      <c r="Z38" s="42"/>
      <c r="AA38" s="42"/>
      <c r="AB38" s="42"/>
      <c r="AC38" s="42"/>
      <c r="BD38" s="40"/>
      <c r="BG38" s="63">
        <v>1996</v>
      </c>
      <c r="BH38" s="40" t="s">
        <v>77</v>
      </c>
      <c r="BI38" s="56">
        <f t="shared" si="0"/>
        <v>286.8</v>
      </c>
      <c r="BJ38" s="56">
        <f t="shared" si="1"/>
        <v>234.1</v>
      </c>
      <c r="BK38" s="56"/>
      <c r="BM38" s="64"/>
      <c r="BN38" s="64"/>
      <c r="BP38" s="64"/>
      <c r="BQ38" s="64"/>
      <c r="BR38" s="40"/>
      <c r="BS38" s="40"/>
      <c r="BT38" s="63">
        <v>1996</v>
      </c>
      <c r="BU38" s="40" t="s">
        <v>77</v>
      </c>
      <c r="BV38" s="65">
        <f t="shared" ref="BV38:BV56" si="2">IFERROR(VALUE(FIXED(VLOOKUP($BT38&amp;$BG$29&amp;$BG$12&amp;"Maori",ethnicdata,10,FALSE),2)),"N/A")</f>
        <v>1.23</v>
      </c>
      <c r="BW38" s="56"/>
      <c r="BX38" s="56"/>
      <c r="BY38" s="40"/>
      <c r="BZ38" s="66"/>
      <c r="CA38" s="66"/>
      <c r="CB38" s="40"/>
      <c r="CC38" s="56"/>
      <c r="CD38" s="56"/>
      <c r="CE38" s="40"/>
      <c r="CF38" s="40"/>
      <c r="CG38" s="40"/>
    </row>
    <row r="39" spans="2:85" x14ac:dyDescent="0.25">
      <c r="B39" s="42"/>
      <c r="C39" s="89"/>
      <c r="D39" s="59"/>
      <c r="E39" s="85"/>
      <c r="F39" s="85"/>
      <c r="G39" s="86"/>
      <c r="H39" s="85"/>
      <c r="I39" s="85"/>
      <c r="J39" s="86"/>
      <c r="K39" s="85"/>
      <c r="L39" s="85"/>
      <c r="M39" s="86"/>
      <c r="N39" s="85"/>
      <c r="O39" s="85"/>
      <c r="P39" s="78"/>
      <c r="Q39" s="42"/>
      <c r="R39" s="42"/>
      <c r="S39" s="69"/>
      <c r="T39" s="70"/>
      <c r="U39" s="70"/>
      <c r="V39" s="69"/>
      <c r="W39" s="70"/>
      <c r="X39" s="70"/>
      <c r="Y39" s="42"/>
      <c r="Z39" s="42"/>
      <c r="AA39" s="42"/>
      <c r="AB39" s="42"/>
      <c r="AC39" s="42"/>
      <c r="BD39" s="40"/>
      <c r="BG39" s="63">
        <v>1997</v>
      </c>
      <c r="BH39" s="40" t="s">
        <v>78</v>
      </c>
      <c r="BI39" s="56">
        <f t="shared" si="0"/>
        <v>272.5</v>
      </c>
      <c r="BJ39" s="56">
        <f t="shared" si="1"/>
        <v>207.1</v>
      </c>
      <c r="BK39" s="56"/>
      <c r="BM39" s="64"/>
      <c r="BN39" s="64"/>
      <c r="BP39" s="64"/>
      <c r="BQ39" s="64"/>
      <c r="BR39" s="40"/>
      <c r="BS39" s="40"/>
      <c r="BT39" s="63">
        <v>1997</v>
      </c>
      <c r="BU39" s="40" t="s">
        <v>78</v>
      </c>
      <c r="BV39" s="65">
        <f t="shared" si="2"/>
        <v>1.32</v>
      </c>
      <c r="BW39" s="56"/>
      <c r="BX39" s="56"/>
      <c r="BY39" s="40"/>
      <c r="BZ39" s="66"/>
      <c r="CA39" s="66"/>
      <c r="CB39" s="40"/>
      <c r="CC39" s="56"/>
      <c r="CD39" s="56"/>
      <c r="CE39" s="40"/>
      <c r="CF39" s="40"/>
      <c r="CG39" s="40"/>
    </row>
    <row r="40" spans="2:85" x14ac:dyDescent="0.25">
      <c r="B40" s="42"/>
      <c r="C40" s="67" t="s">
        <v>8</v>
      </c>
      <c r="D40" s="104" t="s">
        <v>16</v>
      </c>
      <c r="E40" s="104"/>
      <c r="F40" s="104"/>
      <c r="G40" s="104" t="s">
        <v>14</v>
      </c>
      <c r="H40" s="104"/>
      <c r="I40" s="104"/>
      <c r="J40" s="104" t="s">
        <v>17</v>
      </c>
      <c r="K40" s="104"/>
      <c r="L40" s="104"/>
      <c r="M40" s="104" t="s">
        <v>15</v>
      </c>
      <c r="N40" s="104"/>
      <c r="O40" s="104"/>
      <c r="P40" s="78"/>
      <c r="Q40" s="42"/>
      <c r="R40" s="68" t="s">
        <v>8</v>
      </c>
      <c r="S40" s="105" t="s">
        <v>45</v>
      </c>
      <c r="T40" s="105"/>
      <c r="U40" s="105"/>
      <c r="V40" s="105" t="s">
        <v>46</v>
      </c>
      <c r="W40" s="105"/>
      <c r="X40" s="105"/>
      <c r="Y40" s="42"/>
      <c r="Z40" s="42"/>
      <c r="AA40" s="42"/>
      <c r="AB40" s="42"/>
      <c r="AC40" s="42"/>
      <c r="BD40" s="40"/>
      <c r="BG40" s="63">
        <v>1998</v>
      </c>
      <c r="BH40" s="40" t="s">
        <v>79</v>
      </c>
      <c r="BI40" s="56">
        <f t="shared" si="0"/>
        <v>259.3</v>
      </c>
      <c r="BJ40" s="56">
        <f t="shared" si="1"/>
        <v>191</v>
      </c>
      <c r="BK40" s="56"/>
      <c r="BM40" s="64"/>
      <c r="BN40" s="64"/>
      <c r="BP40" s="64"/>
      <c r="BQ40" s="64"/>
      <c r="BR40" s="40"/>
      <c r="BS40" s="40"/>
      <c r="BT40" s="63">
        <v>1998</v>
      </c>
      <c r="BU40" s="40" t="s">
        <v>79</v>
      </c>
      <c r="BV40" s="65">
        <f t="shared" si="2"/>
        <v>1.36</v>
      </c>
      <c r="BW40" s="56"/>
      <c r="BX40" s="56"/>
      <c r="BY40" s="40"/>
      <c r="BZ40" s="66"/>
      <c r="CA40" s="66"/>
      <c r="CB40" s="40"/>
      <c r="CC40" s="56"/>
      <c r="CD40" s="56"/>
      <c r="CE40" s="40"/>
      <c r="CF40" s="40"/>
      <c r="CG40" s="40"/>
    </row>
    <row r="41" spans="2:85" x14ac:dyDescent="0.25">
      <c r="B41" s="42"/>
      <c r="C41" s="57"/>
      <c r="D41" s="69" t="s">
        <v>19</v>
      </c>
      <c r="E41" s="70" t="s">
        <v>20</v>
      </c>
      <c r="F41" s="70" t="s">
        <v>21</v>
      </c>
      <c r="G41" s="69" t="s">
        <v>19</v>
      </c>
      <c r="H41" s="70" t="s">
        <v>20</v>
      </c>
      <c r="I41" s="70" t="s">
        <v>21</v>
      </c>
      <c r="J41" s="69" t="s">
        <v>19</v>
      </c>
      <c r="K41" s="70" t="s">
        <v>20</v>
      </c>
      <c r="L41" s="70" t="s">
        <v>21</v>
      </c>
      <c r="M41" s="69" t="s">
        <v>19</v>
      </c>
      <c r="N41" s="70" t="s">
        <v>20</v>
      </c>
      <c r="O41" s="70" t="s">
        <v>21</v>
      </c>
      <c r="P41" s="78"/>
      <c r="Q41" s="42"/>
      <c r="R41" s="42"/>
      <c r="S41" s="69" t="s">
        <v>39</v>
      </c>
      <c r="T41" s="70" t="s">
        <v>20</v>
      </c>
      <c r="U41" s="70" t="s">
        <v>21</v>
      </c>
      <c r="V41" s="69" t="s">
        <v>39</v>
      </c>
      <c r="W41" s="70" t="s">
        <v>20</v>
      </c>
      <c r="X41" s="70" t="s">
        <v>21</v>
      </c>
      <c r="Y41" s="42"/>
      <c r="Z41" s="42"/>
      <c r="AA41" s="42"/>
      <c r="AB41" s="42"/>
      <c r="AC41" s="42"/>
      <c r="BD41" s="40"/>
      <c r="BG41" s="63">
        <v>1999</v>
      </c>
      <c r="BH41" s="40" t="s">
        <v>80</v>
      </c>
      <c r="BI41" s="56">
        <f t="shared" si="0"/>
        <v>249.8</v>
      </c>
      <c r="BJ41" s="56">
        <f t="shared" si="1"/>
        <v>181.4</v>
      </c>
      <c r="BK41" s="56"/>
      <c r="BM41" s="64"/>
      <c r="BN41" s="64"/>
      <c r="BP41" s="64"/>
      <c r="BQ41" s="64"/>
      <c r="BR41" s="40"/>
      <c r="BS41" s="40"/>
      <c r="BT41" s="63">
        <v>1999</v>
      </c>
      <c r="BU41" s="40" t="s">
        <v>80</v>
      </c>
      <c r="BV41" s="65">
        <f t="shared" si="2"/>
        <v>1.38</v>
      </c>
      <c r="BW41" s="56"/>
      <c r="BX41" s="56"/>
      <c r="BY41" s="40"/>
      <c r="BZ41" s="66"/>
      <c r="CA41" s="66"/>
      <c r="CB41" s="40"/>
      <c r="CC41" s="56"/>
      <c r="CD41" s="56"/>
      <c r="CE41" s="40"/>
      <c r="CF41" s="40"/>
      <c r="CG41" s="40"/>
    </row>
    <row r="42" spans="2:85" x14ac:dyDescent="0.25">
      <c r="B42" s="42"/>
      <c r="C42" s="90" t="s">
        <v>77</v>
      </c>
      <c r="D42" s="59">
        <f t="shared" ref="D42:D60" si="3">IFERROR(VALUE(FIXED(VLOOKUP($BG38&amp;$BG$29&amp;$BI$12&amp;"Maori",ethnicdata,7,FALSE),1)),NA())</f>
        <v>249.2</v>
      </c>
      <c r="E42" s="85">
        <f t="shared" ref="E42:E60" si="4">IFERROR(VALUE(FIXED(VLOOKUP($BG38&amp;$BG$29&amp;$BI$12&amp;"Maori",ethnicdata,6,FALSE),1)),"N/A")</f>
        <v>235.1</v>
      </c>
      <c r="F42" s="85">
        <f t="shared" ref="F42:F60" si="5">IFERROR(VALUE(FIXED(VLOOKUP($BG38&amp;$BG$29&amp;$BI$12&amp;"Maori",ethnicdata,8,FALSE),1)),"N/A")</f>
        <v>263.89999999999998</v>
      </c>
      <c r="G42" s="86">
        <f t="shared" ref="G42:G60" si="6">IFERROR(VALUE(FIXED(VLOOKUP($BG38&amp;$BG$29&amp;$BH$12&amp;"Maori",ethnicdata,7,FALSE),1)),NA())</f>
        <v>320.10000000000002</v>
      </c>
      <c r="H42" s="85">
        <f t="shared" ref="H42:H60" si="7">IFERROR(VALUE(FIXED(VLOOKUP($BG38&amp;$BG$29&amp;$BH$12&amp;"Maori",ethnicdata,6,FALSE),1)),"N/A")</f>
        <v>304.39999999999998</v>
      </c>
      <c r="I42" s="85">
        <f t="shared" ref="I42:I60" si="8">IFERROR(VALUE(FIXED(VLOOKUP($BG38&amp;$BG$29&amp;$BH$12&amp;"Maori",ethnicdata,8,FALSE),1)),"N/A")</f>
        <v>336.4</v>
      </c>
      <c r="J42" s="86">
        <f t="shared" ref="J42:J60" si="9">IFERROR(VALUE(FIXED(VLOOKUP($BG38&amp;$BG$29&amp;$BI$12&amp;"nonMaori",ethnicdata,7,FALSE),1)),NA())</f>
        <v>198.6</v>
      </c>
      <c r="K42" s="85">
        <f t="shared" ref="K42:K60" si="10">IFERROR(VALUE(FIXED(VLOOKUP($BG38&amp;$BG$29&amp;$BI$12&amp;"nonMaori",ethnicdata,6,FALSE),1)),"N/A")</f>
        <v>205.1</v>
      </c>
      <c r="L42" s="85">
        <f t="shared" ref="L42:L60" si="11">IFERROR(VALUE(FIXED(VLOOKUP($BG38&amp;$BG$29&amp;$BI$12&amp;"nonMaori",ethnicdata,8,FALSE),1)),"N/A")</f>
        <v>211.7</v>
      </c>
      <c r="M42" s="86">
        <f t="shared" ref="M42:M60" si="12">IFERROR(VALUE(FIXED(VLOOKUP($BG38&amp;$BG$29&amp;$BH$12&amp;"nonMaori",ethnicdata,7,FALSE),1)),NA())</f>
        <v>263</v>
      </c>
      <c r="N42" s="85">
        <f t="shared" ref="N42:N60" si="13">IFERROR(VALUE(FIXED(VLOOKUP($BG38&amp;$BG$29&amp;$BH$12&amp;"nonMaori",ethnicdata,6,FALSE),1)),"N/A")</f>
        <v>255.9</v>
      </c>
      <c r="O42" s="85">
        <f t="shared" ref="O42:O60" si="14">IFERROR(VALUE(FIXED(VLOOKUP($BG38&amp;$BG$29&amp;$BH$12&amp;"nonMaori",ethnicdata,8,FALSE),1)),"N/A")</f>
        <v>270.3</v>
      </c>
      <c r="P42" s="78"/>
      <c r="Q42" s="42"/>
      <c r="R42" s="90" t="s">
        <v>77</v>
      </c>
      <c r="S42" s="61">
        <f t="shared" ref="S42:S60" si="15">IFERROR(VALUE(FIXED(VLOOKUP($BT38&amp;$BG$29&amp;$BI$12&amp;"Maori",ethnicdata,10,FALSE),2)),"N/A")</f>
        <v>1.22</v>
      </c>
      <c r="T42" s="87">
        <f t="shared" ref="T42:T60" si="16">IFERROR(VALUE(FIXED(VLOOKUP($BT38&amp;$BG$29&amp;$BI$12&amp;"Maori",ethnicdata,9,FALSE),2)),"N/A")</f>
        <v>1.1399999999999999</v>
      </c>
      <c r="U42" s="87">
        <f t="shared" ref="U42:U60" si="17">IFERROR(VALUE(FIXED(VLOOKUP($BT38&amp;$BG$29&amp;$BI$12&amp;"Maori",ethnicdata,11,FALSE),2)),"N/A")</f>
        <v>1.3</v>
      </c>
      <c r="V42" s="61">
        <f t="shared" ref="V42:V60" si="18">IFERROR(VALUE(FIXED(VLOOKUP($BT38&amp;$BG$29&amp;$BH$12&amp;"Maori",ethnicdata,10,FALSE),2)),"N/A")</f>
        <v>1.22</v>
      </c>
      <c r="W42" s="87">
        <f t="shared" ref="W42:W60" si="19">IFERROR(VALUE(FIXED(VLOOKUP($BT38&amp;$BG$29&amp;$BH$12&amp;"Maori",ethnicdata,9,FALSE),2)),"N/A")</f>
        <v>1.1499999999999999</v>
      </c>
      <c r="X42" s="87">
        <f t="shared" ref="X42:X60" si="20">IFERROR(VALUE(FIXED(VLOOKUP($BT38&amp;$BG$29&amp;$BH$12&amp;"Maori",ethnicdata,11,FALSE),2)),"N/A")</f>
        <v>1.29</v>
      </c>
      <c r="Y42" s="42"/>
      <c r="Z42" s="42"/>
      <c r="AA42" s="42"/>
      <c r="AB42" s="42"/>
      <c r="AC42" s="42"/>
      <c r="BD42" s="40"/>
      <c r="BG42" s="63">
        <v>2000</v>
      </c>
      <c r="BH42" s="56" t="s">
        <v>81</v>
      </c>
      <c r="BI42" s="56">
        <f t="shared" si="0"/>
        <v>236.3</v>
      </c>
      <c r="BJ42" s="56">
        <f t="shared" si="1"/>
        <v>156.1</v>
      </c>
      <c r="BK42" s="56"/>
      <c r="BM42" s="64"/>
      <c r="BN42" s="64"/>
      <c r="BP42" s="64"/>
      <c r="BQ42" s="64"/>
      <c r="BR42" s="40"/>
      <c r="BS42" s="40"/>
      <c r="BT42" s="63">
        <v>2000</v>
      </c>
      <c r="BU42" s="56" t="s">
        <v>81</v>
      </c>
      <c r="BV42" s="65">
        <f t="shared" si="2"/>
        <v>1.51</v>
      </c>
      <c r="BW42" s="56"/>
      <c r="BX42" s="56"/>
      <c r="BY42" s="40"/>
      <c r="BZ42" s="66"/>
      <c r="CA42" s="66"/>
      <c r="CB42" s="40"/>
      <c r="CC42" s="56"/>
      <c r="CD42" s="56"/>
      <c r="CE42" s="40"/>
      <c r="CF42" s="40"/>
      <c r="CG42" s="40"/>
    </row>
    <row r="43" spans="2:85" x14ac:dyDescent="0.25">
      <c r="B43" s="42"/>
      <c r="C43" s="90" t="s">
        <v>78</v>
      </c>
      <c r="D43" s="59">
        <f t="shared" si="3"/>
        <v>239.1</v>
      </c>
      <c r="E43" s="85">
        <f t="shared" si="4"/>
        <v>225.5</v>
      </c>
      <c r="F43" s="85">
        <f t="shared" si="5"/>
        <v>253.3</v>
      </c>
      <c r="G43" s="86">
        <f t="shared" si="6"/>
        <v>301.8</v>
      </c>
      <c r="H43" s="85">
        <f t="shared" si="7"/>
        <v>286.60000000000002</v>
      </c>
      <c r="I43" s="85">
        <f t="shared" si="8"/>
        <v>317.60000000000002</v>
      </c>
      <c r="J43" s="86">
        <f t="shared" si="9"/>
        <v>174.8</v>
      </c>
      <c r="K43" s="85">
        <f t="shared" si="10"/>
        <v>180.8</v>
      </c>
      <c r="L43" s="85">
        <f t="shared" si="11"/>
        <v>187</v>
      </c>
      <c r="M43" s="86">
        <f t="shared" si="12"/>
        <v>233.1</v>
      </c>
      <c r="N43" s="85">
        <f t="shared" si="13"/>
        <v>226.4</v>
      </c>
      <c r="O43" s="85">
        <f t="shared" si="14"/>
        <v>239.9</v>
      </c>
      <c r="P43" s="78"/>
      <c r="Q43" s="42"/>
      <c r="R43" s="90" t="s">
        <v>78</v>
      </c>
      <c r="S43" s="61">
        <f t="shared" si="15"/>
        <v>1.32</v>
      </c>
      <c r="T43" s="87">
        <f t="shared" si="16"/>
        <v>1.24</v>
      </c>
      <c r="U43" s="87">
        <f t="shared" si="17"/>
        <v>1.41</v>
      </c>
      <c r="V43" s="61">
        <f t="shared" si="18"/>
        <v>1.29</v>
      </c>
      <c r="W43" s="87">
        <f t="shared" si="19"/>
        <v>1.22</v>
      </c>
      <c r="X43" s="87">
        <f t="shared" si="20"/>
        <v>1.37</v>
      </c>
      <c r="Y43" s="42"/>
      <c r="Z43" s="42"/>
      <c r="AA43" s="42"/>
      <c r="AB43" s="42"/>
      <c r="AC43" s="42"/>
      <c r="BD43" s="40"/>
      <c r="BG43" s="63">
        <v>2001</v>
      </c>
      <c r="BH43" s="40" t="s">
        <v>82</v>
      </c>
      <c r="BI43" s="56">
        <f t="shared" si="0"/>
        <v>225.4</v>
      </c>
      <c r="BJ43" s="56">
        <f t="shared" si="1"/>
        <v>142</v>
      </c>
      <c r="BK43" s="56"/>
      <c r="BM43" s="64"/>
      <c r="BN43" s="64"/>
      <c r="BP43" s="64"/>
      <c r="BQ43" s="64"/>
      <c r="BR43" s="40"/>
      <c r="BS43" s="40"/>
      <c r="BT43" s="63">
        <v>2001</v>
      </c>
      <c r="BU43" s="40" t="s">
        <v>82</v>
      </c>
      <c r="BV43" s="65">
        <f t="shared" si="2"/>
        <v>1.59</v>
      </c>
      <c r="BW43" s="56"/>
      <c r="BX43" s="56"/>
      <c r="BY43" s="40"/>
      <c r="BZ43" s="66"/>
      <c r="CA43" s="66"/>
      <c r="CB43" s="40"/>
      <c r="CC43" s="56"/>
      <c r="CD43" s="56"/>
      <c r="CE43" s="40"/>
      <c r="CF43" s="40"/>
      <c r="CG43" s="40"/>
    </row>
    <row r="44" spans="2:85" x14ac:dyDescent="0.25">
      <c r="B44" s="42"/>
      <c r="C44" s="90" t="s">
        <v>79</v>
      </c>
      <c r="D44" s="59">
        <f t="shared" si="3"/>
        <v>225.1</v>
      </c>
      <c r="E44" s="85">
        <f t="shared" si="4"/>
        <v>212</v>
      </c>
      <c r="F44" s="85">
        <f t="shared" si="5"/>
        <v>238.8</v>
      </c>
      <c r="G44" s="86">
        <f t="shared" si="6"/>
        <v>289.7</v>
      </c>
      <c r="H44" s="85">
        <f t="shared" si="7"/>
        <v>274.89999999999998</v>
      </c>
      <c r="I44" s="85">
        <f t="shared" si="8"/>
        <v>305.10000000000002</v>
      </c>
      <c r="J44" s="86">
        <f t="shared" si="9"/>
        <v>162</v>
      </c>
      <c r="K44" s="85">
        <f t="shared" si="10"/>
        <v>167.9</v>
      </c>
      <c r="L44" s="85">
        <f t="shared" si="11"/>
        <v>173.9</v>
      </c>
      <c r="M44" s="86">
        <f t="shared" si="12"/>
        <v>213.7</v>
      </c>
      <c r="N44" s="85">
        <f t="shared" si="13"/>
        <v>207.3</v>
      </c>
      <c r="O44" s="85">
        <f t="shared" si="14"/>
        <v>220.3</v>
      </c>
      <c r="P44" s="78"/>
      <c r="Q44" s="42"/>
      <c r="R44" s="90" t="s">
        <v>79</v>
      </c>
      <c r="S44" s="61">
        <f t="shared" si="15"/>
        <v>1.34</v>
      </c>
      <c r="T44" s="87">
        <f t="shared" si="16"/>
        <v>1.25</v>
      </c>
      <c r="U44" s="87">
        <f t="shared" si="17"/>
        <v>1.44</v>
      </c>
      <c r="V44" s="61">
        <f t="shared" si="18"/>
        <v>1.36</v>
      </c>
      <c r="W44" s="87">
        <f t="shared" si="19"/>
        <v>1.28</v>
      </c>
      <c r="X44" s="87">
        <f t="shared" si="20"/>
        <v>1.44</v>
      </c>
      <c r="Y44" s="42"/>
      <c r="Z44" s="42"/>
      <c r="AA44" s="42"/>
      <c r="AB44" s="42"/>
      <c r="AC44" s="42"/>
      <c r="BD44" s="40"/>
      <c r="BG44" s="63">
        <v>2002</v>
      </c>
      <c r="BH44" s="63" t="s">
        <v>83</v>
      </c>
      <c r="BI44" s="56">
        <f t="shared" si="0"/>
        <v>220.4</v>
      </c>
      <c r="BJ44" s="56">
        <f t="shared" si="1"/>
        <v>127</v>
      </c>
      <c r="BK44" s="56"/>
      <c r="BM44" s="64"/>
      <c r="BN44" s="64"/>
      <c r="BP44" s="64"/>
      <c r="BQ44" s="64"/>
      <c r="BR44" s="40"/>
      <c r="BS44" s="40"/>
      <c r="BT44" s="63">
        <v>2002</v>
      </c>
      <c r="BU44" s="63" t="s">
        <v>83</v>
      </c>
      <c r="BV44" s="65">
        <f t="shared" si="2"/>
        <v>1.74</v>
      </c>
      <c r="BW44" s="56"/>
      <c r="BX44" s="56"/>
      <c r="BY44" s="40"/>
      <c r="BZ44" s="66"/>
      <c r="CA44" s="66"/>
      <c r="CB44" s="40"/>
      <c r="CC44" s="56"/>
      <c r="CD44" s="56"/>
      <c r="CE44" s="40"/>
      <c r="CF44" s="40"/>
      <c r="CG44" s="40"/>
    </row>
    <row r="45" spans="2:85" x14ac:dyDescent="0.25">
      <c r="B45" s="42"/>
      <c r="C45" s="90" t="s">
        <v>80</v>
      </c>
      <c r="D45" s="59">
        <f t="shared" si="3"/>
        <v>224.4</v>
      </c>
      <c r="E45" s="85">
        <f t="shared" si="4"/>
        <v>211.4</v>
      </c>
      <c r="F45" s="85">
        <f t="shared" si="5"/>
        <v>238</v>
      </c>
      <c r="G45" s="86">
        <f t="shared" si="6"/>
        <v>272</v>
      </c>
      <c r="H45" s="85">
        <f t="shared" si="7"/>
        <v>257.7</v>
      </c>
      <c r="I45" s="85">
        <f t="shared" si="8"/>
        <v>286.8</v>
      </c>
      <c r="J45" s="86">
        <f t="shared" si="9"/>
        <v>158.6</v>
      </c>
      <c r="K45" s="85">
        <f t="shared" si="10"/>
        <v>164.5</v>
      </c>
      <c r="L45" s="85">
        <f t="shared" si="11"/>
        <v>170.5</v>
      </c>
      <c r="M45" s="86">
        <f t="shared" si="12"/>
        <v>197.6</v>
      </c>
      <c r="N45" s="85">
        <f t="shared" si="13"/>
        <v>191.4</v>
      </c>
      <c r="O45" s="85">
        <f t="shared" si="14"/>
        <v>204</v>
      </c>
      <c r="P45" s="78"/>
      <c r="Q45" s="42"/>
      <c r="R45" s="90" t="s">
        <v>80</v>
      </c>
      <c r="S45" s="61">
        <f t="shared" si="15"/>
        <v>1.36</v>
      </c>
      <c r="T45" s="87">
        <f t="shared" si="16"/>
        <v>1.27</v>
      </c>
      <c r="U45" s="87">
        <f t="shared" si="17"/>
        <v>1.46</v>
      </c>
      <c r="V45" s="61">
        <f t="shared" si="18"/>
        <v>1.38</v>
      </c>
      <c r="W45" s="87">
        <f t="shared" si="19"/>
        <v>1.29</v>
      </c>
      <c r="X45" s="87">
        <f t="shared" si="20"/>
        <v>1.46</v>
      </c>
      <c r="Y45" s="42"/>
      <c r="Z45" s="42"/>
      <c r="AA45" s="42"/>
      <c r="AB45" s="42"/>
      <c r="AC45" s="42"/>
      <c r="BD45" s="40"/>
      <c r="BG45" s="63">
        <v>2003</v>
      </c>
      <c r="BH45" s="40" t="s">
        <v>84</v>
      </c>
      <c r="BI45" s="56">
        <f t="shared" si="0"/>
        <v>215.1</v>
      </c>
      <c r="BJ45" s="56">
        <f t="shared" si="1"/>
        <v>127</v>
      </c>
      <c r="BK45" s="56"/>
      <c r="BM45" s="64"/>
      <c r="BN45" s="64"/>
      <c r="BP45" s="64"/>
      <c r="BQ45" s="64"/>
      <c r="BR45" s="40"/>
      <c r="BS45" s="40"/>
      <c r="BT45" s="63">
        <v>2003</v>
      </c>
      <c r="BU45" s="40" t="s">
        <v>84</v>
      </c>
      <c r="BV45" s="65">
        <f t="shared" si="2"/>
        <v>1.69</v>
      </c>
      <c r="BW45" s="56"/>
      <c r="BX45" s="56"/>
      <c r="BY45" s="40"/>
      <c r="BZ45" s="66"/>
      <c r="CA45" s="66"/>
      <c r="CB45" s="40"/>
      <c r="CC45" s="56"/>
      <c r="CD45" s="56"/>
      <c r="CE45" s="40"/>
      <c r="CF45" s="40"/>
      <c r="CG45" s="40"/>
    </row>
    <row r="46" spans="2:85" x14ac:dyDescent="0.25">
      <c r="B46" s="42"/>
      <c r="C46" s="84" t="s">
        <v>81</v>
      </c>
      <c r="D46" s="59">
        <f t="shared" si="3"/>
        <v>215</v>
      </c>
      <c r="E46" s="85">
        <f t="shared" si="4"/>
        <v>202.3</v>
      </c>
      <c r="F46" s="85">
        <f t="shared" si="5"/>
        <v>228.2</v>
      </c>
      <c r="G46" s="86">
        <f t="shared" si="6"/>
        <v>254.7</v>
      </c>
      <c r="H46" s="85">
        <f t="shared" si="7"/>
        <v>241</v>
      </c>
      <c r="I46" s="85">
        <f t="shared" si="8"/>
        <v>269.10000000000002</v>
      </c>
      <c r="J46" s="86">
        <f t="shared" si="9"/>
        <v>138.1</v>
      </c>
      <c r="K46" s="85">
        <f t="shared" si="10"/>
        <v>143.5</v>
      </c>
      <c r="L46" s="85">
        <f t="shared" si="11"/>
        <v>149.1</v>
      </c>
      <c r="M46" s="86">
        <f t="shared" si="12"/>
        <v>168.1</v>
      </c>
      <c r="N46" s="85">
        <f t="shared" si="13"/>
        <v>162.30000000000001</v>
      </c>
      <c r="O46" s="85">
        <f t="shared" si="14"/>
        <v>173.9</v>
      </c>
      <c r="P46" s="78"/>
      <c r="Q46" s="42"/>
      <c r="R46" s="84" t="s">
        <v>81</v>
      </c>
      <c r="S46" s="61">
        <f t="shared" si="15"/>
        <v>1.5</v>
      </c>
      <c r="T46" s="87">
        <f t="shared" si="16"/>
        <v>1.39</v>
      </c>
      <c r="U46" s="87">
        <f t="shared" si="17"/>
        <v>1.61</v>
      </c>
      <c r="V46" s="61">
        <f t="shared" si="18"/>
        <v>1.52</v>
      </c>
      <c r="W46" s="87">
        <f t="shared" si="19"/>
        <v>1.42</v>
      </c>
      <c r="X46" s="87">
        <f t="shared" si="20"/>
        <v>1.62</v>
      </c>
      <c r="Y46" s="42"/>
      <c r="Z46" s="42"/>
      <c r="AA46" s="42"/>
      <c r="AB46" s="42"/>
      <c r="AC46" s="42"/>
      <c r="BD46" s="40"/>
      <c r="BG46" s="63">
        <v>2004</v>
      </c>
      <c r="BH46" s="56" t="s">
        <v>85</v>
      </c>
      <c r="BI46" s="56">
        <f t="shared" si="0"/>
        <v>211.6</v>
      </c>
      <c r="BJ46" s="56">
        <f t="shared" si="1"/>
        <v>120.6</v>
      </c>
      <c r="BK46" s="56"/>
      <c r="BM46" s="64"/>
      <c r="BN46" s="64"/>
      <c r="BP46" s="64"/>
      <c r="BQ46" s="64"/>
      <c r="BR46" s="40"/>
      <c r="BS46" s="40"/>
      <c r="BT46" s="63">
        <v>2004</v>
      </c>
      <c r="BU46" s="56" t="s">
        <v>85</v>
      </c>
      <c r="BV46" s="65">
        <f t="shared" si="2"/>
        <v>1.75</v>
      </c>
      <c r="BW46" s="56"/>
      <c r="BX46" s="56"/>
      <c r="BY46" s="40"/>
      <c r="BZ46" s="66"/>
      <c r="CA46" s="66"/>
      <c r="CB46" s="40"/>
      <c r="CC46" s="40"/>
      <c r="CD46" s="40"/>
      <c r="CE46" s="40"/>
      <c r="CF46" s="40"/>
      <c r="CG46" s="40"/>
    </row>
    <row r="47" spans="2:85" ht="12" customHeight="1" x14ac:dyDescent="0.25">
      <c r="B47" s="42"/>
      <c r="C47" s="90" t="s">
        <v>82</v>
      </c>
      <c r="D47" s="59">
        <f t="shared" si="3"/>
        <v>202.6</v>
      </c>
      <c r="E47" s="85">
        <f t="shared" si="4"/>
        <v>190.3</v>
      </c>
      <c r="F47" s="85">
        <f t="shared" si="5"/>
        <v>215.4</v>
      </c>
      <c r="G47" s="86">
        <f t="shared" si="6"/>
        <v>245.2</v>
      </c>
      <c r="H47" s="85">
        <f t="shared" si="7"/>
        <v>231.8</v>
      </c>
      <c r="I47" s="85">
        <f t="shared" si="8"/>
        <v>259.2</v>
      </c>
      <c r="J47" s="86">
        <f t="shared" si="9"/>
        <v>126.3</v>
      </c>
      <c r="K47" s="85">
        <f t="shared" si="10"/>
        <v>131.6</v>
      </c>
      <c r="L47" s="85">
        <f t="shared" si="11"/>
        <v>136.9</v>
      </c>
      <c r="M47" s="86">
        <f t="shared" si="12"/>
        <v>151.80000000000001</v>
      </c>
      <c r="N47" s="85">
        <f t="shared" si="13"/>
        <v>146.4</v>
      </c>
      <c r="O47" s="85">
        <f t="shared" si="14"/>
        <v>157.4</v>
      </c>
      <c r="P47" s="91"/>
      <c r="Q47" s="46"/>
      <c r="R47" s="90" t="s">
        <v>82</v>
      </c>
      <c r="S47" s="61">
        <f t="shared" si="15"/>
        <v>1.54</v>
      </c>
      <c r="T47" s="87">
        <f t="shared" si="16"/>
        <v>1.43</v>
      </c>
      <c r="U47" s="87">
        <f t="shared" si="17"/>
        <v>1.66</v>
      </c>
      <c r="V47" s="61">
        <f t="shared" si="18"/>
        <v>1.62</v>
      </c>
      <c r="W47" s="87">
        <f t="shared" si="19"/>
        <v>1.51</v>
      </c>
      <c r="X47" s="87">
        <f t="shared" si="20"/>
        <v>1.73</v>
      </c>
      <c r="Y47" s="42"/>
      <c r="Z47" s="42"/>
      <c r="AA47" s="42"/>
      <c r="AB47" s="42"/>
      <c r="AC47" s="42"/>
      <c r="BD47" s="40"/>
      <c r="BG47" s="63">
        <v>2005</v>
      </c>
      <c r="BH47" s="40" t="s">
        <v>86</v>
      </c>
      <c r="BI47" s="56">
        <f t="shared" si="0"/>
        <v>206.7</v>
      </c>
      <c r="BJ47" s="56">
        <f t="shared" si="1"/>
        <v>118.6</v>
      </c>
      <c r="BK47" s="56"/>
      <c r="BM47" s="64"/>
      <c r="BN47" s="64"/>
      <c r="BP47" s="64"/>
      <c r="BQ47" s="64"/>
      <c r="BR47" s="40"/>
      <c r="BS47" s="40"/>
      <c r="BT47" s="63">
        <v>2005</v>
      </c>
      <c r="BU47" s="40" t="s">
        <v>86</v>
      </c>
      <c r="BV47" s="65">
        <f t="shared" si="2"/>
        <v>1.74</v>
      </c>
      <c r="BW47" s="56"/>
      <c r="BX47" s="56"/>
      <c r="BY47" s="40"/>
      <c r="BZ47" s="66"/>
      <c r="CA47" s="66"/>
      <c r="CB47" s="40"/>
      <c r="CC47" s="63"/>
      <c r="CD47" s="63"/>
      <c r="CE47" s="40"/>
      <c r="CF47" s="40"/>
      <c r="CG47" s="40"/>
    </row>
    <row r="48" spans="2:85" x14ac:dyDescent="0.25">
      <c r="B48" s="42"/>
      <c r="C48" s="89" t="s">
        <v>83</v>
      </c>
      <c r="D48" s="59">
        <f t="shared" si="3"/>
        <v>195.8</v>
      </c>
      <c r="E48" s="85">
        <f t="shared" si="4"/>
        <v>183.8</v>
      </c>
      <c r="F48" s="85">
        <f t="shared" si="5"/>
        <v>208.5</v>
      </c>
      <c r="G48" s="86">
        <f t="shared" si="6"/>
        <v>241.7</v>
      </c>
      <c r="H48" s="85">
        <f t="shared" si="7"/>
        <v>228.4</v>
      </c>
      <c r="I48" s="85">
        <f t="shared" si="8"/>
        <v>255.5</v>
      </c>
      <c r="J48" s="86">
        <f t="shared" si="9"/>
        <v>111.8</v>
      </c>
      <c r="K48" s="85">
        <f t="shared" si="10"/>
        <v>116.6</v>
      </c>
      <c r="L48" s="85">
        <f t="shared" si="11"/>
        <v>121.7</v>
      </c>
      <c r="M48" s="86">
        <f t="shared" si="12"/>
        <v>136.80000000000001</v>
      </c>
      <c r="N48" s="85">
        <f t="shared" si="13"/>
        <v>131.69999999999999</v>
      </c>
      <c r="O48" s="85">
        <f t="shared" si="14"/>
        <v>142</v>
      </c>
      <c r="P48" s="91"/>
      <c r="Q48" s="46"/>
      <c r="R48" s="89" t="s">
        <v>83</v>
      </c>
      <c r="S48" s="61">
        <f t="shared" si="15"/>
        <v>1.68</v>
      </c>
      <c r="T48" s="87">
        <f t="shared" si="16"/>
        <v>1.56</v>
      </c>
      <c r="U48" s="87">
        <f t="shared" si="17"/>
        <v>1.81</v>
      </c>
      <c r="V48" s="61">
        <f t="shared" si="18"/>
        <v>1.77</v>
      </c>
      <c r="W48" s="87">
        <f t="shared" si="19"/>
        <v>1.65</v>
      </c>
      <c r="X48" s="87">
        <f t="shared" si="20"/>
        <v>1.89</v>
      </c>
      <c r="Y48" s="42"/>
      <c r="Z48" s="42"/>
      <c r="AA48" s="42"/>
      <c r="AB48" s="42"/>
      <c r="AC48" s="42"/>
      <c r="BD48" s="40"/>
      <c r="BG48" s="63">
        <v>2006</v>
      </c>
      <c r="BH48" s="40" t="s">
        <v>87</v>
      </c>
      <c r="BI48" s="56">
        <f t="shared" si="0"/>
        <v>204.2</v>
      </c>
      <c r="BJ48" s="56">
        <f t="shared" si="1"/>
        <v>115.3</v>
      </c>
      <c r="BK48" s="56"/>
      <c r="BM48" s="64"/>
      <c r="BN48" s="64"/>
      <c r="BP48" s="64"/>
      <c r="BQ48" s="64"/>
      <c r="BR48" s="40"/>
      <c r="BS48" s="40"/>
      <c r="BT48" s="63">
        <v>2006</v>
      </c>
      <c r="BU48" s="40" t="s">
        <v>87</v>
      </c>
      <c r="BV48" s="65">
        <f t="shared" si="2"/>
        <v>1.77</v>
      </c>
      <c r="BW48" s="56"/>
      <c r="BX48" s="56"/>
      <c r="BY48" s="40"/>
      <c r="BZ48" s="66"/>
      <c r="CA48" s="66"/>
      <c r="CB48" s="40"/>
      <c r="CC48" s="40"/>
      <c r="CD48" s="40"/>
      <c r="CE48" s="40"/>
      <c r="CF48" s="40"/>
      <c r="CG48" s="40"/>
    </row>
    <row r="49" spans="2:85" x14ac:dyDescent="0.25">
      <c r="B49" s="42"/>
      <c r="C49" s="90" t="s">
        <v>84</v>
      </c>
      <c r="D49" s="59">
        <f t="shared" si="3"/>
        <v>191.3</v>
      </c>
      <c r="E49" s="85">
        <f t="shared" si="4"/>
        <v>179.4</v>
      </c>
      <c r="F49" s="85">
        <f t="shared" si="5"/>
        <v>203.7</v>
      </c>
      <c r="G49" s="86">
        <f t="shared" si="6"/>
        <v>235.6</v>
      </c>
      <c r="H49" s="85">
        <f t="shared" si="7"/>
        <v>222.5</v>
      </c>
      <c r="I49" s="85">
        <f t="shared" si="8"/>
        <v>249.2</v>
      </c>
      <c r="J49" s="86">
        <f t="shared" si="9"/>
        <v>113.9</v>
      </c>
      <c r="K49" s="85">
        <f t="shared" si="10"/>
        <v>118.8</v>
      </c>
      <c r="L49" s="85">
        <f t="shared" si="11"/>
        <v>123.9</v>
      </c>
      <c r="M49" s="86">
        <f t="shared" si="12"/>
        <v>134.69999999999999</v>
      </c>
      <c r="N49" s="85">
        <f t="shared" si="13"/>
        <v>129.6</v>
      </c>
      <c r="O49" s="85">
        <f t="shared" si="14"/>
        <v>139.9</v>
      </c>
      <c r="P49" s="78"/>
      <c r="Q49" s="42"/>
      <c r="R49" s="90" t="s">
        <v>84</v>
      </c>
      <c r="S49" s="61">
        <f t="shared" si="15"/>
        <v>1.61</v>
      </c>
      <c r="T49" s="87">
        <f t="shared" si="16"/>
        <v>1.49</v>
      </c>
      <c r="U49" s="87">
        <f t="shared" si="17"/>
        <v>1.74</v>
      </c>
      <c r="V49" s="61">
        <f t="shared" si="18"/>
        <v>1.75</v>
      </c>
      <c r="W49" s="87">
        <f t="shared" si="19"/>
        <v>1.63</v>
      </c>
      <c r="X49" s="87">
        <f t="shared" si="20"/>
        <v>1.87</v>
      </c>
      <c r="Y49" s="42"/>
      <c r="Z49" s="42"/>
      <c r="AA49" s="42"/>
      <c r="AB49" s="42"/>
      <c r="AC49" s="42"/>
      <c r="BD49" s="40"/>
      <c r="BG49" s="63">
        <v>2007</v>
      </c>
      <c r="BH49" s="40" t="s">
        <v>88</v>
      </c>
      <c r="BI49" s="56">
        <f t="shared" si="0"/>
        <v>220</v>
      </c>
      <c r="BJ49" s="56">
        <f t="shared" si="1"/>
        <v>119.6</v>
      </c>
      <c r="BK49" s="56"/>
      <c r="BM49" s="64"/>
      <c r="BN49" s="64"/>
      <c r="BP49" s="64"/>
      <c r="BQ49" s="64"/>
      <c r="BR49" s="40"/>
      <c r="BS49" s="40"/>
      <c r="BT49" s="63">
        <v>2007</v>
      </c>
      <c r="BU49" s="40" t="s">
        <v>88</v>
      </c>
      <c r="BV49" s="65">
        <f t="shared" si="2"/>
        <v>1.84</v>
      </c>
      <c r="BW49" s="56"/>
      <c r="BX49" s="56"/>
      <c r="BY49" s="40"/>
      <c r="BZ49" s="66"/>
      <c r="CA49" s="66"/>
      <c r="CB49" s="40"/>
      <c r="CC49" s="40"/>
      <c r="CD49" s="40"/>
      <c r="CE49" s="40"/>
      <c r="CF49" s="40"/>
      <c r="CG49" s="40"/>
    </row>
    <row r="50" spans="2:85" x14ac:dyDescent="0.25">
      <c r="B50" s="46"/>
      <c r="C50" s="84" t="s">
        <v>85</v>
      </c>
      <c r="D50" s="59">
        <f t="shared" si="3"/>
        <v>191.2</v>
      </c>
      <c r="E50" s="85">
        <f t="shared" si="4"/>
        <v>179.3</v>
      </c>
      <c r="F50" s="85">
        <f t="shared" si="5"/>
        <v>203.6</v>
      </c>
      <c r="G50" s="86">
        <f t="shared" si="6"/>
        <v>229.6</v>
      </c>
      <c r="H50" s="85">
        <f t="shared" si="7"/>
        <v>216.7</v>
      </c>
      <c r="I50" s="85">
        <f t="shared" si="8"/>
        <v>243.1</v>
      </c>
      <c r="J50" s="86">
        <f t="shared" si="9"/>
        <v>110.3</v>
      </c>
      <c r="K50" s="85">
        <f t="shared" si="10"/>
        <v>115.1</v>
      </c>
      <c r="L50" s="85">
        <f t="shared" si="11"/>
        <v>120.2</v>
      </c>
      <c r="M50" s="86">
        <f t="shared" si="12"/>
        <v>125.6</v>
      </c>
      <c r="N50" s="85">
        <f t="shared" si="13"/>
        <v>120.7</v>
      </c>
      <c r="O50" s="85">
        <f t="shared" si="14"/>
        <v>130.6</v>
      </c>
      <c r="P50" s="91"/>
      <c r="Q50" s="46"/>
      <c r="R50" s="84" t="s">
        <v>85</v>
      </c>
      <c r="S50" s="61">
        <f t="shared" si="15"/>
        <v>1.66</v>
      </c>
      <c r="T50" s="87">
        <f t="shared" si="16"/>
        <v>1.54</v>
      </c>
      <c r="U50" s="87">
        <f t="shared" si="17"/>
        <v>1.79</v>
      </c>
      <c r="V50" s="61">
        <f t="shared" si="18"/>
        <v>1.83</v>
      </c>
      <c r="W50" s="87">
        <f t="shared" si="19"/>
        <v>1.7</v>
      </c>
      <c r="X50" s="87">
        <f t="shared" si="20"/>
        <v>1.96</v>
      </c>
      <c r="Y50" s="42"/>
      <c r="Z50" s="42"/>
      <c r="AA50" s="42"/>
      <c r="AB50" s="42"/>
      <c r="AC50" s="42"/>
      <c r="BD50" s="40"/>
      <c r="BG50" s="63">
        <v>2008</v>
      </c>
      <c r="BH50" s="40" t="s">
        <v>89</v>
      </c>
      <c r="BI50" s="56">
        <f t="shared" si="0"/>
        <v>240.3</v>
      </c>
      <c r="BJ50" s="56">
        <f t="shared" si="1"/>
        <v>126.7</v>
      </c>
      <c r="BK50" s="56"/>
      <c r="BM50" s="64"/>
      <c r="BN50" s="64"/>
      <c r="BP50" s="64"/>
      <c r="BQ50" s="64"/>
      <c r="BR50" s="40"/>
      <c r="BS50" s="40"/>
      <c r="BT50" s="63">
        <v>2008</v>
      </c>
      <c r="BU50" s="40" t="s">
        <v>89</v>
      </c>
      <c r="BV50" s="65">
        <f t="shared" si="2"/>
        <v>1.9</v>
      </c>
      <c r="BW50" s="56"/>
      <c r="BX50" s="56"/>
      <c r="BY50" s="40"/>
      <c r="BZ50" s="66"/>
      <c r="CA50" s="66"/>
      <c r="CB50" s="40"/>
      <c r="CC50" s="40"/>
      <c r="CD50" s="40"/>
      <c r="CE50" s="40"/>
      <c r="CF50" s="40"/>
      <c r="CG50" s="40"/>
    </row>
    <row r="51" spans="2:85" x14ac:dyDescent="0.25">
      <c r="B51" s="42"/>
      <c r="C51" s="90" t="s">
        <v>86</v>
      </c>
      <c r="D51" s="59">
        <f t="shared" si="3"/>
        <v>185.1</v>
      </c>
      <c r="E51" s="85">
        <f t="shared" si="4"/>
        <v>173.4</v>
      </c>
      <c r="F51" s="85">
        <f t="shared" si="5"/>
        <v>197.4</v>
      </c>
      <c r="G51" s="86">
        <f t="shared" si="6"/>
        <v>226</v>
      </c>
      <c r="H51" s="85">
        <f t="shared" si="7"/>
        <v>213.2</v>
      </c>
      <c r="I51" s="85">
        <f t="shared" si="8"/>
        <v>239.4</v>
      </c>
      <c r="J51" s="86">
        <f t="shared" si="9"/>
        <v>110.6</v>
      </c>
      <c r="K51" s="85">
        <f t="shared" si="10"/>
        <v>115.5</v>
      </c>
      <c r="L51" s="85">
        <f t="shared" si="11"/>
        <v>120.5</v>
      </c>
      <c r="M51" s="86">
        <f t="shared" si="12"/>
        <v>121.1</v>
      </c>
      <c r="N51" s="85">
        <f t="shared" si="13"/>
        <v>116.3</v>
      </c>
      <c r="O51" s="85">
        <f t="shared" si="14"/>
        <v>126.2</v>
      </c>
      <c r="P51" s="91"/>
      <c r="Q51" s="46"/>
      <c r="R51" s="90" t="s">
        <v>86</v>
      </c>
      <c r="S51" s="61">
        <f t="shared" si="15"/>
        <v>1.6</v>
      </c>
      <c r="T51" s="87">
        <f t="shared" si="16"/>
        <v>1.48</v>
      </c>
      <c r="U51" s="87">
        <f t="shared" si="17"/>
        <v>1.73</v>
      </c>
      <c r="V51" s="61">
        <f t="shared" si="18"/>
        <v>1.87</v>
      </c>
      <c r="W51" s="87">
        <f t="shared" si="19"/>
        <v>1.74</v>
      </c>
      <c r="X51" s="87">
        <f t="shared" si="20"/>
        <v>2</v>
      </c>
      <c r="Y51" s="42"/>
      <c r="Z51" s="42"/>
      <c r="AA51" s="42"/>
      <c r="AB51" s="42"/>
      <c r="AC51" s="42"/>
      <c r="BD51" s="40"/>
      <c r="BG51" s="63">
        <v>2009</v>
      </c>
      <c r="BH51" s="40" t="s">
        <v>90</v>
      </c>
      <c r="BI51" s="56">
        <f t="shared" si="0"/>
        <v>252.9</v>
      </c>
      <c r="BJ51" s="56">
        <f t="shared" si="1"/>
        <v>127</v>
      </c>
      <c r="BK51" s="56"/>
      <c r="BM51" s="64"/>
      <c r="BN51" s="64"/>
      <c r="BP51" s="64"/>
      <c r="BQ51" s="64"/>
      <c r="BR51" s="40"/>
      <c r="BS51" s="40"/>
      <c r="BT51" s="63">
        <v>2009</v>
      </c>
      <c r="BU51" s="40" t="s">
        <v>90</v>
      </c>
      <c r="BV51" s="65">
        <f t="shared" si="2"/>
        <v>1.99</v>
      </c>
      <c r="BW51" s="56"/>
      <c r="BX51" s="56"/>
      <c r="BY51" s="40"/>
      <c r="BZ51" s="66"/>
      <c r="CA51" s="66"/>
      <c r="CB51" s="40"/>
      <c r="CC51" s="40"/>
      <c r="CD51" s="40"/>
      <c r="CE51" s="40"/>
      <c r="CF51" s="40"/>
      <c r="CG51" s="40"/>
    </row>
    <row r="52" spans="2:85" x14ac:dyDescent="0.25">
      <c r="B52" s="46"/>
      <c r="C52" s="90" t="s">
        <v>87</v>
      </c>
      <c r="D52" s="59">
        <f t="shared" si="3"/>
        <v>180.4</v>
      </c>
      <c r="E52" s="85">
        <f t="shared" si="4"/>
        <v>168.9</v>
      </c>
      <c r="F52" s="85">
        <f t="shared" si="5"/>
        <v>192.6</v>
      </c>
      <c r="G52" s="86">
        <f t="shared" si="6"/>
        <v>225.1</v>
      </c>
      <c r="H52" s="85">
        <f t="shared" si="7"/>
        <v>212.4</v>
      </c>
      <c r="I52" s="85">
        <f t="shared" si="8"/>
        <v>238.5</v>
      </c>
      <c r="J52" s="86">
        <f t="shared" si="9"/>
        <v>106.6</v>
      </c>
      <c r="K52" s="85">
        <f t="shared" si="10"/>
        <v>111.4</v>
      </c>
      <c r="L52" s="85">
        <f t="shared" si="11"/>
        <v>116.4</v>
      </c>
      <c r="M52" s="86">
        <f t="shared" si="12"/>
        <v>118.7</v>
      </c>
      <c r="N52" s="85">
        <f t="shared" si="13"/>
        <v>113.9</v>
      </c>
      <c r="O52" s="85">
        <f t="shared" si="14"/>
        <v>123.6</v>
      </c>
      <c r="P52" s="78"/>
      <c r="Q52" s="42"/>
      <c r="R52" s="90" t="s">
        <v>87</v>
      </c>
      <c r="S52" s="61">
        <f t="shared" si="15"/>
        <v>1.62</v>
      </c>
      <c r="T52" s="87">
        <f t="shared" si="16"/>
        <v>1.5</v>
      </c>
      <c r="U52" s="87">
        <f t="shared" si="17"/>
        <v>1.75</v>
      </c>
      <c r="V52" s="61">
        <f t="shared" si="18"/>
        <v>1.9</v>
      </c>
      <c r="W52" s="87">
        <f t="shared" si="19"/>
        <v>1.77</v>
      </c>
      <c r="X52" s="87">
        <f t="shared" si="20"/>
        <v>2.04</v>
      </c>
      <c r="Y52" s="42"/>
      <c r="Z52" s="42"/>
      <c r="AA52" s="42"/>
      <c r="AB52" s="42"/>
      <c r="AC52" s="42"/>
      <c r="BD52" s="40"/>
      <c r="BG52" s="63">
        <v>2010</v>
      </c>
      <c r="BH52" s="40" t="s">
        <v>91</v>
      </c>
      <c r="BI52" s="56">
        <f t="shared" si="0"/>
        <v>243</v>
      </c>
      <c r="BJ52" s="56">
        <f t="shared" si="1"/>
        <v>125.3</v>
      </c>
      <c r="BK52" s="56"/>
      <c r="BM52" s="64"/>
      <c r="BN52" s="64"/>
      <c r="BP52" s="64"/>
      <c r="BQ52" s="64"/>
      <c r="BR52" s="40"/>
      <c r="BS52" s="40"/>
      <c r="BT52" s="63">
        <v>2010</v>
      </c>
      <c r="BU52" s="40" t="s">
        <v>91</v>
      </c>
      <c r="BV52" s="65">
        <f t="shared" si="2"/>
        <v>1.94</v>
      </c>
      <c r="BW52" s="56"/>
      <c r="BX52" s="56"/>
      <c r="BY52" s="40"/>
      <c r="BZ52" s="66"/>
      <c r="CA52" s="66"/>
      <c r="CB52" s="40"/>
      <c r="CC52" s="40"/>
      <c r="CD52" s="56"/>
      <c r="CE52" s="40"/>
      <c r="CF52" s="40"/>
      <c r="CG52" s="40"/>
    </row>
    <row r="53" spans="2:85" x14ac:dyDescent="0.25">
      <c r="B53" s="46"/>
      <c r="C53" s="90" t="s">
        <v>88</v>
      </c>
      <c r="D53" s="59">
        <f t="shared" si="3"/>
        <v>198.7</v>
      </c>
      <c r="E53" s="85">
        <f t="shared" si="4"/>
        <v>186.6</v>
      </c>
      <c r="F53" s="85">
        <f t="shared" si="5"/>
        <v>211.4</v>
      </c>
      <c r="G53" s="86">
        <f t="shared" si="6"/>
        <v>237.9</v>
      </c>
      <c r="H53" s="85">
        <f t="shared" si="7"/>
        <v>224.7</v>
      </c>
      <c r="I53" s="85">
        <f t="shared" si="8"/>
        <v>251.6</v>
      </c>
      <c r="J53" s="86">
        <f t="shared" si="9"/>
        <v>111.7</v>
      </c>
      <c r="K53" s="85">
        <f t="shared" si="10"/>
        <v>116.7</v>
      </c>
      <c r="L53" s="85">
        <f t="shared" si="11"/>
        <v>121.8</v>
      </c>
      <c r="M53" s="86">
        <f t="shared" si="12"/>
        <v>121.9</v>
      </c>
      <c r="N53" s="85">
        <f t="shared" si="13"/>
        <v>117</v>
      </c>
      <c r="O53" s="85">
        <f t="shared" si="14"/>
        <v>127</v>
      </c>
      <c r="P53" s="78"/>
      <c r="Q53" s="42"/>
      <c r="R53" s="90" t="s">
        <v>88</v>
      </c>
      <c r="S53" s="61">
        <f t="shared" si="15"/>
        <v>1.7</v>
      </c>
      <c r="T53" s="87">
        <f t="shared" si="16"/>
        <v>1.58</v>
      </c>
      <c r="U53" s="87">
        <f t="shared" si="17"/>
        <v>1.84</v>
      </c>
      <c r="V53" s="61">
        <f t="shared" si="18"/>
        <v>1.95</v>
      </c>
      <c r="W53" s="87">
        <f t="shared" si="19"/>
        <v>1.82</v>
      </c>
      <c r="X53" s="87">
        <f t="shared" si="20"/>
        <v>2.09</v>
      </c>
      <c r="Y53" s="42"/>
      <c r="Z53" s="42"/>
      <c r="AA53" s="42"/>
      <c r="AB53" s="42"/>
      <c r="AC53" s="42"/>
      <c r="BD53" s="40"/>
      <c r="BG53" s="63">
        <v>2011</v>
      </c>
      <c r="BH53" s="40" t="s">
        <v>92</v>
      </c>
      <c r="BI53" s="56">
        <f t="shared" si="0"/>
        <v>227.6</v>
      </c>
      <c r="BJ53" s="56">
        <f t="shared" si="1"/>
        <v>117</v>
      </c>
      <c r="BK53" s="56"/>
      <c r="BM53" s="64"/>
      <c r="BN53" s="64"/>
      <c r="BP53" s="64"/>
      <c r="BQ53" s="64"/>
      <c r="BR53" s="40"/>
      <c r="BS53" s="40"/>
      <c r="BT53" s="63">
        <v>2011</v>
      </c>
      <c r="BU53" s="40" t="s">
        <v>92</v>
      </c>
      <c r="BV53" s="65">
        <f t="shared" si="2"/>
        <v>1.94</v>
      </c>
      <c r="BW53" s="56"/>
      <c r="BX53" s="56"/>
      <c r="BY53" s="40"/>
      <c r="BZ53" s="66"/>
      <c r="CA53" s="66"/>
      <c r="CB53" s="40"/>
      <c r="CC53" s="40"/>
      <c r="CD53" s="40"/>
      <c r="CE53" s="40"/>
      <c r="CF53" s="40"/>
      <c r="CG53" s="40"/>
    </row>
    <row r="54" spans="2:85" x14ac:dyDescent="0.25">
      <c r="B54" s="42"/>
      <c r="C54" s="90" t="s">
        <v>89</v>
      </c>
      <c r="D54" s="59">
        <f t="shared" si="3"/>
        <v>213.8</v>
      </c>
      <c r="E54" s="85">
        <f t="shared" si="4"/>
        <v>201.2</v>
      </c>
      <c r="F54" s="85">
        <f t="shared" si="5"/>
        <v>226.9</v>
      </c>
      <c r="G54" s="86">
        <f t="shared" si="6"/>
        <v>263.5</v>
      </c>
      <c r="H54" s="85">
        <f t="shared" si="7"/>
        <v>249.7</v>
      </c>
      <c r="I54" s="85">
        <f t="shared" si="8"/>
        <v>277.89999999999998</v>
      </c>
      <c r="J54" s="86">
        <f t="shared" si="9"/>
        <v>118.1</v>
      </c>
      <c r="K54" s="85">
        <f t="shared" si="10"/>
        <v>123.3</v>
      </c>
      <c r="L54" s="85">
        <f t="shared" si="11"/>
        <v>128.5</v>
      </c>
      <c r="M54" s="86">
        <f t="shared" si="12"/>
        <v>129.6</v>
      </c>
      <c r="N54" s="85">
        <f t="shared" si="13"/>
        <v>124.5</v>
      </c>
      <c r="O54" s="85">
        <f t="shared" si="14"/>
        <v>134.9</v>
      </c>
      <c r="P54" s="78"/>
      <c r="Q54" s="42"/>
      <c r="R54" s="90" t="s">
        <v>89</v>
      </c>
      <c r="S54" s="61">
        <f t="shared" si="15"/>
        <v>1.73</v>
      </c>
      <c r="T54" s="87">
        <f t="shared" si="16"/>
        <v>1.61</v>
      </c>
      <c r="U54" s="87">
        <f t="shared" si="17"/>
        <v>1.87</v>
      </c>
      <c r="V54" s="61">
        <f t="shared" si="18"/>
        <v>2.0299999999999998</v>
      </c>
      <c r="W54" s="87">
        <f t="shared" si="19"/>
        <v>1.9</v>
      </c>
      <c r="X54" s="87">
        <f t="shared" si="20"/>
        <v>2.17</v>
      </c>
      <c r="Y54" s="42"/>
      <c r="Z54" s="42"/>
      <c r="AA54" s="42"/>
      <c r="AB54" s="42"/>
      <c r="AC54" s="42"/>
      <c r="BD54" s="40"/>
      <c r="BG54" s="63">
        <v>2012</v>
      </c>
      <c r="BH54" s="40" t="s">
        <v>93</v>
      </c>
      <c r="BI54" s="56">
        <f t="shared" si="0"/>
        <v>223.1</v>
      </c>
      <c r="BJ54" s="56">
        <f t="shared" si="1"/>
        <v>113.2</v>
      </c>
      <c r="BK54" s="56"/>
      <c r="BM54" s="64"/>
      <c r="BN54" s="64"/>
      <c r="BP54" s="64"/>
      <c r="BQ54" s="64"/>
      <c r="BR54" s="40"/>
      <c r="BS54" s="40"/>
      <c r="BT54" s="63">
        <v>2012</v>
      </c>
      <c r="BU54" s="40" t="s">
        <v>93</v>
      </c>
      <c r="BV54" s="65">
        <f t="shared" si="2"/>
        <v>1.97</v>
      </c>
      <c r="BW54" s="56"/>
      <c r="BX54" s="56"/>
      <c r="BY54" s="40"/>
      <c r="BZ54" s="66"/>
      <c r="CA54" s="66"/>
      <c r="CB54" s="40"/>
      <c r="CC54" s="56"/>
      <c r="CD54" s="56"/>
      <c r="CE54" s="40"/>
      <c r="CF54" s="40"/>
      <c r="CG54" s="40"/>
    </row>
    <row r="55" spans="2:85" x14ac:dyDescent="0.25">
      <c r="B55" s="42"/>
      <c r="C55" s="90" t="s">
        <v>90</v>
      </c>
      <c r="D55" s="59">
        <f t="shared" si="3"/>
        <v>228.8</v>
      </c>
      <c r="E55" s="85">
        <f t="shared" si="4"/>
        <v>215.9</v>
      </c>
      <c r="F55" s="85">
        <f t="shared" si="5"/>
        <v>242.4</v>
      </c>
      <c r="G55" s="86">
        <f t="shared" si="6"/>
        <v>274.2</v>
      </c>
      <c r="H55" s="85">
        <f t="shared" si="7"/>
        <v>260.10000000000002</v>
      </c>
      <c r="I55" s="85">
        <f t="shared" si="8"/>
        <v>288.89999999999998</v>
      </c>
      <c r="J55" s="86">
        <f t="shared" si="9"/>
        <v>117.3</v>
      </c>
      <c r="K55" s="85">
        <f t="shared" si="10"/>
        <v>122.4</v>
      </c>
      <c r="L55" s="85">
        <f t="shared" si="11"/>
        <v>127.7</v>
      </c>
      <c r="M55" s="86">
        <f t="shared" si="12"/>
        <v>131.19999999999999</v>
      </c>
      <c r="N55" s="85">
        <f t="shared" si="13"/>
        <v>126.1</v>
      </c>
      <c r="O55" s="85">
        <f t="shared" si="14"/>
        <v>136.4</v>
      </c>
      <c r="P55" s="78"/>
      <c r="Q55" s="42"/>
      <c r="R55" s="90" t="s">
        <v>90</v>
      </c>
      <c r="S55" s="61">
        <f t="shared" si="15"/>
        <v>1.87</v>
      </c>
      <c r="T55" s="87">
        <f t="shared" si="16"/>
        <v>1.74</v>
      </c>
      <c r="U55" s="87">
        <f t="shared" si="17"/>
        <v>2.0099999999999998</v>
      </c>
      <c r="V55" s="61">
        <f t="shared" si="18"/>
        <v>2.09</v>
      </c>
      <c r="W55" s="87">
        <f t="shared" si="19"/>
        <v>1.96</v>
      </c>
      <c r="X55" s="87">
        <f t="shared" si="20"/>
        <v>2.23</v>
      </c>
      <c r="Y55" s="42"/>
      <c r="Z55" s="42"/>
      <c r="AA55" s="42"/>
      <c r="AB55" s="42"/>
      <c r="AC55" s="42"/>
      <c r="BD55" s="40"/>
      <c r="BG55" s="63">
        <v>2013</v>
      </c>
      <c r="BH55" s="40" t="s">
        <v>112</v>
      </c>
      <c r="BI55" s="56">
        <f t="shared" si="0"/>
        <v>224.9</v>
      </c>
      <c r="BJ55" s="56">
        <f t="shared" si="1"/>
        <v>108.2</v>
      </c>
      <c r="BM55" s="64"/>
      <c r="BN55" s="64"/>
      <c r="BP55" s="64"/>
      <c r="BQ55" s="64"/>
      <c r="BR55" s="40"/>
      <c r="BS55" s="40"/>
      <c r="BT55" s="63">
        <v>2013</v>
      </c>
      <c r="BU55" s="40" t="s">
        <v>112</v>
      </c>
      <c r="BV55" s="65">
        <f t="shared" si="2"/>
        <v>2.08</v>
      </c>
      <c r="BW55" s="40"/>
      <c r="BX55" s="40"/>
      <c r="BY55" s="40"/>
      <c r="BZ55" s="66"/>
      <c r="CA55" s="66"/>
      <c r="CB55" s="40"/>
      <c r="CC55" s="40"/>
      <c r="CD55" s="40"/>
      <c r="CE55" s="40"/>
      <c r="CF55" s="40"/>
      <c r="CG55" s="40"/>
    </row>
    <row r="56" spans="2:85" x14ac:dyDescent="0.25">
      <c r="B56" s="42"/>
      <c r="C56" s="90" t="s">
        <v>91</v>
      </c>
      <c r="D56" s="59">
        <f t="shared" si="3"/>
        <v>213.8</v>
      </c>
      <c r="E56" s="85">
        <f t="shared" si="4"/>
        <v>201.4</v>
      </c>
      <c r="F56" s="85">
        <f t="shared" si="5"/>
        <v>226.8</v>
      </c>
      <c r="G56" s="86">
        <f t="shared" si="6"/>
        <v>269.8</v>
      </c>
      <c r="H56" s="85">
        <f t="shared" si="7"/>
        <v>255.9</v>
      </c>
      <c r="I56" s="85">
        <f t="shared" si="8"/>
        <v>284.2</v>
      </c>
      <c r="J56" s="86">
        <f t="shared" si="9"/>
        <v>115.9</v>
      </c>
      <c r="K56" s="85">
        <f t="shared" si="10"/>
        <v>121</v>
      </c>
      <c r="L56" s="85">
        <f t="shared" si="11"/>
        <v>126.3</v>
      </c>
      <c r="M56" s="86">
        <f t="shared" si="12"/>
        <v>129</v>
      </c>
      <c r="N56" s="85">
        <f t="shared" si="13"/>
        <v>123.9</v>
      </c>
      <c r="O56" s="85">
        <f t="shared" si="14"/>
        <v>134.19999999999999</v>
      </c>
      <c r="P56" s="78"/>
      <c r="Q56" s="42"/>
      <c r="R56" s="90" t="s">
        <v>91</v>
      </c>
      <c r="S56" s="61">
        <f t="shared" si="15"/>
        <v>1.77</v>
      </c>
      <c r="T56" s="87">
        <f t="shared" si="16"/>
        <v>1.64</v>
      </c>
      <c r="U56" s="87">
        <f t="shared" si="17"/>
        <v>1.9</v>
      </c>
      <c r="V56" s="61">
        <f t="shared" si="18"/>
        <v>2.09</v>
      </c>
      <c r="W56" s="87">
        <f t="shared" si="19"/>
        <v>1.96</v>
      </c>
      <c r="X56" s="87">
        <f t="shared" si="20"/>
        <v>2.2400000000000002</v>
      </c>
      <c r="Y56" s="42"/>
      <c r="Z56" s="42"/>
      <c r="AA56" s="42"/>
      <c r="AB56" s="42"/>
      <c r="AC56" s="42"/>
      <c r="BD56" s="40"/>
      <c r="BG56" s="63">
        <v>2014</v>
      </c>
      <c r="BH56" s="56" t="s">
        <v>113</v>
      </c>
      <c r="BI56" s="56">
        <f t="shared" si="0"/>
        <v>226.6</v>
      </c>
      <c r="BJ56" s="56">
        <f t="shared" si="1"/>
        <v>107.8</v>
      </c>
      <c r="BK56" s="56"/>
      <c r="BM56" s="56" t="s">
        <v>11</v>
      </c>
      <c r="BN56" s="56" t="s">
        <v>11</v>
      </c>
      <c r="BP56" s="56" t="s">
        <v>12</v>
      </c>
      <c r="BQ56" s="56" t="s">
        <v>12</v>
      </c>
      <c r="BR56" s="40"/>
      <c r="BS56" s="40"/>
      <c r="BT56" s="63">
        <v>2014</v>
      </c>
      <c r="BU56" s="56" t="s">
        <v>113</v>
      </c>
      <c r="BV56" s="65">
        <f t="shared" si="2"/>
        <v>2.1</v>
      </c>
      <c r="BW56" s="56"/>
      <c r="BX56" s="56"/>
      <c r="BY56" s="40"/>
      <c r="BZ56" s="66"/>
      <c r="CA56" s="66"/>
      <c r="CB56" s="40"/>
      <c r="CC56" s="63"/>
      <c r="CD56" s="63"/>
      <c r="CE56" s="40"/>
      <c r="CF56" s="40"/>
      <c r="CG56" s="40"/>
    </row>
    <row r="57" spans="2:85" x14ac:dyDescent="0.25">
      <c r="B57" s="42"/>
      <c r="C57" s="90" t="s">
        <v>92</v>
      </c>
      <c r="D57" s="59">
        <f t="shared" si="3"/>
        <v>202</v>
      </c>
      <c r="E57" s="85">
        <f t="shared" si="4"/>
        <v>190</v>
      </c>
      <c r="F57" s="85">
        <f t="shared" si="5"/>
        <v>214.5</v>
      </c>
      <c r="G57" s="86">
        <f t="shared" si="6"/>
        <v>250.3</v>
      </c>
      <c r="H57" s="85">
        <f t="shared" si="7"/>
        <v>237</v>
      </c>
      <c r="I57" s="85">
        <f t="shared" si="8"/>
        <v>264.10000000000002</v>
      </c>
      <c r="J57" s="86">
        <f t="shared" si="9"/>
        <v>109</v>
      </c>
      <c r="K57" s="85">
        <f t="shared" si="10"/>
        <v>114</v>
      </c>
      <c r="L57" s="85">
        <f t="shared" si="11"/>
        <v>119.1</v>
      </c>
      <c r="M57" s="86">
        <f t="shared" si="12"/>
        <v>119.4</v>
      </c>
      <c r="N57" s="85">
        <f t="shared" si="13"/>
        <v>114.6</v>
      </c>
      <c r="O57" s="85">
        <f t="shared" si="14"/>
        <v>124.4</v>
      </c>
      <c r="P57" s="78"/>
      <c r="Q57" s="42"/>
      <c r="R57" s="90" t="s">
        <v>92</v>
      </c>
      <c r="S57" s="61">
        <f t="shared" si="15"/>
        <v>1.77</v>
      </c>
      <c r="T57" s="87">
        <f t="shared" si="16"/>
        <v>1.64</v>
      </c>
      <c r="U57" s="87">
        <f t="shared" si="17"/>
        <v>1.91</v>
      </c>
      <c r="V57" s="61">
        <f t="shared" si="18"/>
        <v>2.1</v>
      </c>
      <c r="W57" s="87">
        <f t="shared" si="19"/>
        <v>1.96</v>
      </c>
      <c r="X57" s="87">
        <f t="shared" si="20"/>
        <v>2.2400000000000002</v>
      </c>
      <c r="Y57" s="42"/>
      <c r="Z57" s="42"/>
      <c r="AA57" s="42"/>
      <c r="AB57" s="42"/>
      <c r="AC57" s="42"/>
      <c r="BD57" s="40"/>
      <c r="BG57" s="56"/>
      <c r="BI57" s="56"/>
      <c r="BJ57" s="56"/>
      <c r="BK57" s="56"/>
      <c r="BM57" s="40" t="s">
        <v>29</v>
      </c>
      <c r="BN57" s="40" t="s">
        <v>28</v>
      </c>
      <c r="BP57" s="40" t="s">
        <v>29</v>
      </c>
      <c r="BQ57" s="40" t="s">
        <v>28</v>
      </c>
      <c r="BR57" s="40"/>
      <c r="BS57" s="40"/>
      <c r="BT57" s="40"/>
      <c r="BU57" s="40"/>
      <c r="BV57" s="56"/>
      <c r="BW57" s="56"/>
      <c r="BX57" s="56"/>
      <c r="BY57" s="40"/>
      <c r="BZ57" s="40" t="s">
        <v>29</v>
      </c>
      <c r="CA57" s="40" t="s">
        <v>28</v>
      </c>
      <c r="CB57" s="40"/>
      <c r="CC57" s="40" t="s">
        <v>42</v>
      </c>
      <c r="CD57" s="40"/>
      <c r="CE57" s="40"/>
      <c r="CF57" s="40"/>
      <c r="CG57" s="40"/>
    </row>
    <row r="58" spans="2:85" x14ac:dyDescent="0.25">
      <c r="B58" s="42"/>
      <c r="C58" s="90" t="s">
        <v>93</v>
      </c>
      <c r="D58" s="59">
        <f t="shared" si="3"/>
        <v>194.5</v>
      </c>
      <c r="E58" s="85">
        <f t="shared" si="4"/>
        <v>182.8</v>
      </c>
      <c r="F58" s="85">
        <f t="shared" si="5"/>
        <v>206.6</v>
      </c>
      <c r="G58" s="86">
        <f t="shared" si="6"/>
        <v>248.5</v>
      </c>
      <c r="H58" s="85">
        <f t="shared" si="7"/>
        <v>235.4</v>
      </c>
      <c r="I58" s="85">
        <f t="shared" si="8"/>
        <v>262.10000000000002</v>
      </c>
      <c r="J58" s="86">
        <f t="shared" si="9"/>
        <v>107.8</v>
      </c>
      <c r="K58" s="85">
        <f t="shared" si="10"/>
        <v>112.7</v>
      </c>
      <c r="L58" s="85">
        <f t="shared" si="11"/>
        <v>117.8</v>
      </c>
      <c r="M58" s="86">
        <f t="shared" si="12"/>
        <v>113.1</v>
      </c>
      <c r="N58" s="85">
        <f t="shared" si="13"/>
        <v>108.4</v>
      </c>
      <c r="O58" s="85">
        <f t="shared" si="14"/>
        <v>118</v>
      </c>
      <c r="P58" s="78"/>
      <c r="Q58" s="42"/>
      <c r="R58" s="90" t="s">
        <v>93</v>
      </c>
      <c r="S58" s="61">
        <f t="shared" si="15"/>
        <v>1.73</v>
      </c>
      <c r="T58" s="87">
        <f t="shared" si="16"/>
        <v>1.6</v>
      </c>
      <c r="U58" s="87">
        <f t="shared" si="17"/>
        <v>1.86</v>
      </c>
      <c r="V58" s="61">
        <f t="shared" si="18"/>
        <v>2.2000000000000002</v>
      </c>
      <c r="W58" s="87">
        <f t="shared" si="19"/>
        <v>2.0499999999999998</v>
      </c>
      <c r="X58" s="87">
        <f t="shared" si="20"/>
        <v>2.35</v>
      </c>
      <c r="Y58" s="42"/>
      <c r="Z58" s="42"/>
      <c r="AA58" s="42"/>
      <c r="AB58" s="42"/>
      <c r="AC58" s="42"/>
      <c r="BD58" s="40"/>
      <c r="BF58" s="40" t="s">
        <v>6</v>
      </c>
      <c r="BG58" s="40" t="s">
        <v>107</v>
      </c>
      <c r="BH58" s="56">
        <v>1991</v>
      </c>
      <c r="BI58" s="56" t="str">
        <f t="shared" ref="BI58:BI81" si="21">IFERROR(VALUE(FIXED(VLOOKUP($BH58&amp;$BG$29&amp;$BI$12&amp;"Maori",ethnicdata,7,FALSE),1)),"N/A")</f>
        <v>N/A</v>
      </c>
      <c r="BJ58" s="56" t="str">
        <f t="shared" ref="BJ58:BJ81" si="22">IFERROR(VALUE(FIXED(VLOOKUP($BH58&amp;$BG$29&amp;$BI$12&amp;"nonMaori",ethnicdata,7,FALSE),1)),"N/A")</f>
        <v>N/A</v>
      </c>
      <c r="BK58" s="56"/>
      <c r="BM58" s="64">
        <f>D37-E37</f>
        <v>0</v>
      </c>
      <c r="BN58" s="64">
        <f>F37-D37</f>
        <v>0</v>
      </c>
      <c r="BP58" s="92">
        <f>J37-K37</f>
        <v>0</v>
      </c>
      <c r="BQ58" s="92">
        <f>L37-J37</f>
        <v>0</v>
      </c>
      <c r="BR58" s="40"/>
      <c r="BS58" s="40" t="s">
        <v>45</v>
      </c>
      <c r="BT58" s="40" t="s">
        <v>107</v>
      </c>
      <c r="BU58" s="56">
        <v>1991</v>
      </c>
      <c r="BV58" s="65" t="str">
        <f>IFERROR(VALUE(FIXED(VLOOKUP($BU58&amp;#REF!&amp;$BI$12&amp;"Maori",ethnicdata,10,FALSE),2)),"N/A")</f>
        <v>N/A</v>
      </c>
      <c r="BW58" s="56"/>
      <c r="BX58" s="56"/>
      <c r="BY58" s="40"/>
      <c r="BZ58" s="66">
        <f>S37-T37</f>
        <v>0</v>
      </c>
      <c r="CA58" s="66">
        <f>U37-S37</f>
        <v>0</v>
      </c>
      <c r="CB58" s="40"/>
      <c r="CC58" s="40">
        <v>1</v>
      </c>
      <c r="CD58" s="40"/>
      <c r="CE58" s="40"/>
      <c r="CF58" s="40"/>
      <c r="CG58" s="40"/>
    </row>
    <row r="59" spans="2:85" x14ac:dyDescent="0.25">
      <c r="B59" s="42"/>
      <c r="C59" s="93" t="s">
        <v>112</v>
      </c>
      <c r="D59" s="59">
        <f t="shared" si="3"/>
        <v>194.5</v>
      </c>
      <c r="E59" s="85">
        <f t="shared" si="4"/>
        <v>183</v>
      </c>
      <c r="F59" s="85">
        <f t="shared" si="5"/>
        <v>206.6</v>
      </c>
      <c r="G59" s="86">
        <f t="shared" si="6"/>
        <v>251.8</v>
      </c>
      <c r="H59" s="85">
        <f t="shared" si="7"/>
        <v>238.7</v>
      </c>
      <c r="I59" s="85">
        <f t="shared" si="8"/>
        <v>265.5</v>
      </c>
      <c r="J59" s="86">
        <f t="shared" si="9"/>
        <v>102.9</v>
      </c>
      <c r="K59" s="85">
        <f t="shared" si="10"/>
        <v>107.7</v>
      </c>
      <c r="L59" s="85">
        <f t="shared" si="11"/>
        <v>112.6</v>
      </c>
      <c r="M59" s="86">
        <f t="shared" si="12"/>
        <v>108.3</v>
      </c>
      <c r="N59" s="85">
        <f t="shared" si="13"/>
        <v>103.8</v>
      </c>
      <c r="O59" s="85">
        <f t="shared" si="14"/>
        <v>113.1</v>
      </c>
      <c r="P59" s="94"/>
      <c r="Q59" s="57"/>
      <c r="R59" s="93" t="s">
        <v>112</v>
      </c>
      <c r="S59" s="61">
        <f t="shared" si="15"/>
        <v>1.81</v>
      </c>
      <c r="T59" s="87">
        <f t="shared" si="16"/>
        <v>1.68</v>
      </c>
      <c r="U59" s="87">
        <f t="shared" si="17"/>
        <v>1.95</v>
      </c>
      <c r="V59" s="61">
        <f t="shared" si="18"/>
        <v>2.3199999999999998</v>
      </c>
      <c r="W59" s="87">
        <f t="shared" si="19"/>
        <v>2.17</v>
      </c>
      <c r="X59" s="87">
        <f t="shared" si="20"/>
        <v>2.4900000000000002</v>
      </c>
      <c r="Y59" s="42"/>
      <c r="Z59" s="42"/>
      <c r="AA59" s="42"/>
      <c r="AB59" s="42"/>
      <c r="AC59" s="42"/>
      <c r="BD59" s="40"/>
      <c r="BG59" s="40" t="s">
        <v>108</v>
      </c>
      <c r="BH59" s="56">
        <v>1992</v>
      </c>
      <c r="BI59" s="56" t="str">
        <f t="shared" si="21"/>
        <v>N/A</v>
      </c>
      <c r="BJ59" s="56" t="str">
        <f t="shared" si="22"/>
        <v>N/A</v>
      </c>
      <c r="BK59" s="56"/>
      <c r="BM59" s="64">
        <f t="shared" ref="BM59:BM81" si="23">D38-E38</f>
        <v>0</v>
      </c>
      <c r="BN59" s="64">
        <f t="shared" ref="BN59:BN81" si="24">F38-D38</f>
        <v>0</v>
      </c>
      <c r="BP59" s="92">
        <f t="shared" ref="BP59:BP81" si="25">J38-K38</f>
        <v>0</v>
      </c>
      <c r="BQ59" s="92">
        <f t="shared" ref="BQ59:BQ81" si="26">L38-J38</f>
        <v>0</v>
      </c>
      <c r="BR59" s="40"/>
      <c r="BS59" s="40"/>
      <c r="BT59" s="40" t="s">
        <v>108</v>
      </c>
      <c r="BU59" s="56">
        <v>1992</v>
      </c>
      <c r="BV59" s="65" t="str">
        <f>IFERROR(VALUE(FIXED(VLOOKUP($BU59&amp;#REF!&amp;$BI$12&amp;"Maori",ethnicdata,10,FALSE),2)),"N/A")</f>
        <v>N/A</v>
      </c>
      <c r="BW59" s="56"/>
      <c r="BX59" s="56"/>
      <c r="BY59" s="40"/>
      <c r="BZ59" s="66">
        <f t="shared" ref="BZ59:BZ81" si="27">S38-T38</f>
        <v>0</v>
      </c>
      <c r="CA59" s="66">
        <f t="shared" ref="CA59:CA81" si="28">U38-S38</f>
        <v>0</v>
      </c>
      <c r="CB59" s="40"/>
      <c r="CC59" s="40">
        <v>1</v>
      </c>
      <c r="CD59" s="40"/>
      <c r="CE59" s="40"/>
      <c r="CF59" s="40"/>
      <c r="CG59" s="40"/>
    </row>
    <row r="60" spans="2:85" x14ac:dyDescent="0.25">
      <c r="B60" s="42"/>
      <c r="C60" s="95" t="s">
        <v>113</v>
      </c>
      <c r="D60" s="74">
        <f t="shared" si="3"/>
        <v>193.1</v>
      </c>
      <c r="E60" s="75">
        <f t="shared" si="4"/>
        <v>181.7</v>
      </c>
      <c r="F60" s="75">
        <f t="shared" si="5"/>
        <v>205</v>
      </c>
      <c r="G60" s="96">
        <f t="shared" si="6"/>
        <v>257.10000000000002</v>
      </c>
      <c r="H60" s="75">
        <f t="shared" si="7"/>
        <v>243.9</v>
      </c>
      <c r="I60" s="75">
        <f t="shared" si="8"/>
        <v>270.8</v>
      </c>
      <c r="J60" s="96">
        <f t="shared" si="9"/>
        <v>103.8</v>
      </c>
      <c r="K60" s="75">
        <f t="shared" si="10"/>
        <v>108.5</v>
      </c>
      <c r="L60" s="75">
        <f t="shared" si="11"/>
        <v>113.4</v>
      </c>
      <c r="M60" s="96">
        <f t="shared" si="12"/>
        <v>107</v>
      </c>
      <c r="N60" s="75">
        <f t="shared" si="13"/>
        <v>102.5</v>
      </c>
      <c r="O60" s="75">
        <f t="shared" si="14"/>
        <v>111.7</v>
      </c>
      <c r="P60" s="97"/>
      <c r="Q60" s="57"/>
      <c r="R60" s="95" t="s">
        <v>113</v>
      </c>
      <c r="S60" s="76">
        <f t="shared" si="15"/>
        <v>1.78</v>
      </c>
      <c r="T60" s="77">
        <f t="shared" si="16"/>
        <v>1.65</v>
      </c>
      <c r="U60" s="77">
        <f t="shared" si="17"/>
        <v>1.92</v>
      </c>
      <c r="V60" s="76">
        <f t="shared" si="18"/>
        <v>2.4</v>
      </c>
      <c r="W60" s="77">
        <f t="shared" si="19"/>
        <v>2.2400000000000002</v>
      </c>
      <c r="X60" s="77">
        <f t="shared" si="20"/>
        <v>2.57</v>
      </c>
      <c r="Y60" s="42"/>
      <c r="Z60" s="42"/>
      <c r="AA60" s="42"/>
      <c r="AB60" s="42"/>
      <c r="AC60" s="42"/>
      <c r="BD60" s="40"/>
      <c r="BG60" s="40" t="s">
        <v>109</v>
      </c>
      <c r="BH60" s="63">
        <v>1993</v>
      </c>
      <c r="BI60" s="56" t="str">
        <f t="shared" si="21"/>
        <v>N/A</v>
      </c>
      <c r="BJ60" s="56" t="str">
        <f t="shared" si="22"/>
        <v>N/A</v>
      </c>
      <c r="BK60" s="56"/>
      <c r="BM60" s="64">
        <f t="shared" si="23"/>
        <v>0</v>
      </c>
      <c r="BN60" s="64">
        <f t="shared" si="24"/>
        <v>0</v>
      </c>
      <c r="BP60" s="92">
        <f t="shared" si="25"/>
        <v>0</v>
      </c>
      <c r="BQ60" s="92">
        <f t="shared" si="26"/>
        <v>0</v>
      </c>
      <c r="BR60" s="40"/>
      <c r="BS60" s="40"/>
      <c r="BT60" s="40" t="s">
        <v>109</v>
      </c>
      <c r="BU60" s="63">
        <v>1993</v>
      </c>
      <c r="BV60" s="65" t="str">
        <f>IFERROR(VALUE(FIXED(VLOOKUP($BU60&amp;#REF!&amp;$BI$12&amp;"Maori",ethnicdata,10,FALSE),2)),"N/A")</f>
        <v>N/A</v>
      </c>
      <c r="BW60" s="56"/>
      <c r="BX60" s="56"/>
      <c r="BY60" s="40"/>
      <c r="BZ60" s="66">
        <f t="shared" si="27"/>
        <v>0</v>
      </c>
      <c r="CA60" s="66">
        <f t="shared" si="28"/>
        <v>0</v>
      </c>
      <c r="CB60" s="40"/>
      <c r="CC60" s="40">
        <v>1</v>
      </c>
      <c r="CD60" s="40"/>
      <c r="CE60" s="40"/>
      <c r="CF60" s="40"/>
      <c r="CG60" s="40"/>
    </row>
    <row r="61" spans="2:85" x14ac:dyDescent="0.25">
      <c r="B61" s="42"/>
      <c r="C61" s="98"/>
      <c r="D61" s="59"/>
      <c r="E61" s="85"/>
      <c r="F61" s="85"/>
      <c r="G61" s="99"/>
      <c r="H61" s="85"/>
      <c r="I61" s="85"/>
      <c r="J61" s="99"/>
      <c r="K61" s="85"/>
      <c r="L61" s="85"/>
      <c r="M61" s="99"/>
      <c r="N61" s="85"/>
      <c r="O61" s="85"/>
      <c r="P61" s="42"/>
      <c r="Q61" s="42"/>
      <c r="R61" s="84"/>
      <c r="S61" s="78"/>
      <c r="T61" s="78"/>
      <c r="U61" s="42"/>
      <c r="V61" s="42"/>
      <c r="W61" s="42"/>
      <c r="X61" s="42"/>
      <c r="Y61" s="42"/>
      <c r="Z61" s="42"/>
      <c r="AA61" s="42"/>
      <c r="AB61" s="42"/>
      <c r="AC61" s="42"/>
      <c r="BD61" s="40"/>
      <c r="BG61" s="63" t="s">
        <v>110</v>
      </c>
      <c r="BH61" s="63">
        <v>1994</v>
      </c>
      <c r="BI61" s="56" t="str">
        <f t="shared" si="21"/>
        <v>N/A</v>
      </c>
      <c r="BJ61" s="56" t="str">
        <f t="shared" si="22"/>
        <v>N/A</v>
      </c>
      <c r="BK61" s="56"/>
      <c r="BM61" s="64" t="e">
        <f t="shared" si="23"/>
        <v>#VALUE!</v>
      </c>
      <c r="BN61" s="64" t="e">
        <f t="shared" si="24"/>
        <v>#VALUE!</v>
      </c>
      <c r="BP61" s="92" t="e">
        <f t="shared" si="25"/>
        <v>#VALUE!</v>
      </c>
      <c r="BQ61" s="92" t="e">
        <f t="shared" si="26"/>
        <v>#VALUE!</v>
      </c>
      <c r="BR61" s="40"/>
      <c r="BS61" s="40"/>
      <c r="BT61" s="63" t="s">
        <v>110</v>
      </c>
      <c r="BU61" s="63">
        <v>1994</v>
      </c>
      <c r="BV61" s="65" t="str">
        <f>IFERROR(VALUE(FIXED(VLOOKUP($BU61&amp;#REF!&amp;$BI$12&amp;"Maori",ethnicdata,10,FALSE),2)),"N/A")</f>
        <v>N/A</v>
      </c>
      <c r="BW61" s="56"/>
      <c r="BX61" s="56"/>
      <c r="BY61" s="40"/>
      <c r="BZ61" s="66" t="e">
        <f t="shared" si="27"/>
        <v>#VALUE!</v>
      </c>
      <c r="CA61" s="66" t="e">
        <f t="shared" si="28"/>
        <v>#VALUE!</v>
      </c>
      <c r="CB61" s="40"/>
      <c r="CC61" s="40">
        <v>1</v>
      </c>
      <c r="CD61" s="40"/>
      <c r="CE61" s="40"/>
      <c r="CF61" s="40"/>
      <c r="CG61" s="40"/>
    </row>
    <row r="62" spans="2:85" x14ac:dyDescent="0.25">
      <c r="B62" s="42"/>
      <c r="C62" s="46" t="s">
        <v>23</v>
      </c>
      <c r="D62" s="59"/>
      <c r="E62" s="85"/>
      <c r="F62" s="85"/>
      <c r="G62" s="99"/>
      <c r="H62" s="85"/>
      <c r="I62" s="85"/>
      <c r="J62" s="99"/>
      <c r="K62" s="85"/>
      <c r="L62" s="85"/>
      <c r="M62" s="99"/>
      <c r="N62" s="85"/>
      <c r="O62" s="85"/>
      <c r="P62" s="42"/>
      <c r="Q62" s="42"/>
      <c r="R62" s="46" t="s">
        <v>23</v>
      </c>
      <c r="S62" s="78"/>
      <c r="T62" s="78"/>
      <c r="U62" s="42"/>
      <c r="V62" s="42"/>
      <c r="W62" s="42"/>
      <c r="X62" s="42"/>
      <c r="Y62" s="42"/>
      <c r="Z62" s="42"/>
      <c r="AA62" s="42"/>
      <c r="AB62" s="42"/>
      <c r="AC62" s="42"/>
      <c r="BD62" s="40"/>
      <c r="BG62" s="40" t="s">
        <v>111</v>
      </c>
      <c r="BH62" s="63">
        <v>1995</v>
      </c>
      <c r="BI62" s="56" t="str">
        <f t="shared" si="21"/>
        <v>N/A</v>
      </c>
      <c r="BJ62" s="56" t="str">
        <f t="shared" si="22"/>
        <v>N/A</v>
      </c>
      <c r="BK62" s="56"/>
      <c r="BM62" s="64" t="e">
        <f t="shared" si="23"/>
        <v>#VALUE!</v>
      </c>
      <c r="BN62" s="64" t="e">
        <f t="shared" si="24"/>
        <v>#VALUE!</v>
      </c>
      <c r="BP62" s="92" t="e">
        <f t="shared" si="25"/>
        <v>#VALUE!</v>
      </c>
      <c r="BQ62" s="92" t="e">
        <f t="shared" si="26"/>
        <v>#VALUE!</v>
      </c>
      <c r="BR62" s="40"/>
      <c r="BS62" s="40"/>
      <c r="BT62" s="40" t="s">
        <v>111</v>
      </c>
      <c r="BU62" s="63">
        <v>1995</v>
      </c>
      <c r="BV62" s="65" t="str">
        <f>IFERROR(VALUE(FIXED(VLOOKUP($BU62&amp;#REF!&amp;$BI$12&amp;"Maori",ethnicdata,10,FALSE),2)),"N/A")</f>
        <v>N/A</v>
      </c>
      <c r="BW62" s="56"/>
      <c r="BX62" s="56"/>
      <c r="BY62" s="40"/>
      <c r="BZ62" s="66" t="e">
        <f t="shared" si="27"/>
        <v>#VALUE!</v>
      </c>
      <c r="CA62" s="66" t="e">
        <f t="shared" si="28"/>
        <v>#VALUE!</v>
      </c>
      <c r="CB62" s="40"/>
      <c r="CC62" s="40">
        <v>1</v>
      </c>
      <c r="CD62" s="40"/>
      <c r="CE62" s="40"/>
      <c r="CF62" s="40"/>
      <c r="CG62" s="40"/>
    </row>
    <row r="63" spans="2:85" x14ac:dyDescent="0.25">
      <c r="B63" s="42"/>
      <c r="C63" s="46" t="s">
        <v>120</v>
      </c>
      <c r="D63" s="71"/>
      <c r="E63" s="71"/>
      <c r="F63" s="71"/>
      <c r="G63" s="42"/>
      <c r="H63" s="42"/>
      <c r="I63" s="42"/>
      <c r="J63" s="42"/>
      <c r="K63" s="42"/>
      <c r="L63" s="42"/>
      <c r="M63" s="42"/>
      <c r="N63" s="42"/>
      <c r="O63" s="42"/>
      <c r="P63" s="42"/>
      <c r="Q63" s="42"/>
      <c r="R63" s="46" t="s">
        <v>26</v>
      </c>
      <c r="S63" s="78"/>
      <c r="T63" s="78"/>
      <c r="U63" s="42"/>
      <c r="V63" s="42"/>
      <c r="W63" s="42"/>
      <c r="X63" s="42"/>
      <c r="Y63" s="42"/>
      <c r="Z63" s="42"/>
      <c r="AA63" s="42"/>
      <c r="AB63" s="42"/>
      <c r="AC63" s="42"/>
      <c r="BD63" s="40"/>
      <c r="BF63" s="40" t="s">
        <v>6</v>
      </c>
      <c r="BG63" s="56" t="s">
        <v>77</v>
      </c>
      <c r="BH63" s="63">
        <v>1996</v>
      </c>
      <c r="BI63" s="56">
        <f t="shared" si="21"/>
        <v>249.2</v>
      </c>
      <c r="BJ63" s="56">
        <f t="shared" si="22"/>
        <v>198.6</v>
      </c>
      <c r="BK63" s="56"/>
      <c r="BM63" s="64">
        <f t="shared" si="23"/>
        <v>14.099999999999994</v>
      </c>
      <c r="BN63" s="64">
        <f t="shared" si="24"/>
        <v>14.699999999999989</v>
      </c>
      <c r="BP63" s="92">
        <f t="shared" si="25"/>
        <v>-6.5</v>
      </c>
      <c r="BQ63" s="92">
        <f t="shared" si="26"/>
        <v>13.099999999999994</v>
      </c>
      <c r="BR63" s="40"/>
      <c r="BS63" s="40"/>
      <c r="BT63" s="56" t="s">
        <v>77</v>
      </c>
      <c r="BU63" s="63">
        <v>1996</v>
      </c>
      <c r="BV63" s="65">
        <f t="shared" ref="BV63:BV81" si="29">IFERROR(VALUE(FIXED(VLOOKUP($BU63&amp;$BG$29&amp;$BI$12&amp;"Maori",ethnicdata,10,FALSE),2)),"N/A")</f>
        <v>1.22</v>
      </c>
      <c r="BW63" s="56"/>
      <c r="BX63" s="56"/>
      <c r="BY63" s="40"/>
      <c r="BZ63" s="66">
        <f t="shared" si="27"/>
        <v>8.0000000000000071E-2</v>
      </c>
      <c r="CA63" s="66">
        <f t="shared" si="28"/>
        <v>8.0000000000000071E-2</v>
      </c>
      <c r="CB63" s="40"/>
      <c r="CC63" s="40">
        <v>1</v>
      </c>
      <c r="CD63" s="40"/>
      <c r="CE63" s="40"/>
      <c r="CF63" s="40"/>
      <c r="CG63" s="40"/>
    </row>
    <row r="64" spans="2:85" x14ac:dyDescent="0.25">
      <c r="B64" s="42"/>
      <c r="C64" s="46" t="s">
        <v>24</v>
      </c>
      <c r="D64" s="71"/>
      <c r="E64" s="71"/>
      <c r="F64" s="71"/>
      <c r="G64" s="42"/>
      <c r="H64" s="42"/>
      <c r="I64" s="42"/>
      <c r="J64" s="42"/>
      <c r="K64" s="42"/>
      <c r="L64" s="42"/>
      <c r="M64" s="42"/>
      <c r="N64" s="42"/>
      <c r="O64" s="42"/>
      <c r="P64" s="42"/>
      <c r="Q64" s="42"/>
      <c r="R64" s="46" t="s">
        <v>24</v>
      </c>
      <c r="S64" s="78"/>
      <c r="T64" s="78"/>
      <c r="U64" s="42"/>
      <c r="V64" s="42"/>
      <c r="W64" s="42"/>
      <c r="X64" s="42"/>
      <c r="Y64" s="42"/>
      <c r="Z64" s="42"/>
      <c r="AA64" s="42"/>
      <c r="AB64" s="42"/>
      <c r="AC64" s="42"/>
      <c r="BD64" s="40"/>
      <c r="BG64" s="40" t="s">
        <v>78</v>
      </c>
      <c r="BH64" s="63">
        <v>1997</v>
      </c>
      <c r="BI64" s="56">
        <f t="shared" si="21"/>
        <v>239.1</v>
      </c>
      <c r="BJ64" s="56">
        <f t="shared" si="22"/>
        <v>174.8</v>
      </c>
      <c r="BK64" s="56"/>
      <c r="BM64" s="64">
        <f t="shared" si="23"/>
        <v>13.599999999999994</v>
      </c>
      <c r="BN64" s="64">
        <f t="shared" si="24"/>
        <v>14.200000000000017</v>
      </c>
      <c r="BP64" s="92">
        <f t="shared" si="25"/>
        <v>-6</v>
      </c>
      <c r="BQ64" s="92">
        <f t="shared" si="26"/>
        <v>12.199999999999989</v>
      </c>
      <c r="BR64" s="40"/>
      <c r="BS64" s="40"/>
      <c r="BT64" s="40" t="s">
        <v>78</v>
      </c>
      <c r="BU64" s="63">
        <v>1997</v>
      </c>
      <c r="BV64" s="65">
        <f t="shared" si="29"/>
        <v>1.32</v>
      </c>
      <c r="BW64" s="56"/>
      <c r="BX64" s="56"/>
      <c r="BY64" s="40"/>
      <c r="BZ64" s="66">
        <f t="shared" si="27"/>
        <v>8.0000000000000071E-2</v>
      </c>
      <c r="CA64" s="66">
        <f t="shared" si="28"/>
        <v>8.9999999999999858E-2</v>
      </c>
      <c r="CB64" s="40"/>
      <c r="CC64" s="40">
        <v>1</v>
      </c>
      <c r="CD64" s="40"/>
      <c r="CE64" s="40"/>
      <c r="CF64" s="40"/>
      <c r="CG64" s="40"/>
    </row>
    <row r="65" spans="2:85" x14ac:dyDescent="0.25">
      <c r="B65" s="42"/>
      <c r="C65" s="46" t="s">
        <v>25</v>
      </c>
      <c r="D65" s="71"/>
      <c r="E65" s="71"/>
      <c r="F65" s="71"/>
      <c r="G65" s="42"/>
      <c r="H65" s="42"/>
      <c r="I65" s="42"/>
      <c r="J65" s="42"/>
      <c r="K65" s="42"/>
      <c r="L65" s="42"/>
      <c r="M65" s="42"/>
      <c r="N65" s="42"/>
      <c r="O65" s="42"/>
      <c r="P65" s="42"/>
      <c r="Q65" s="42"/>
      <c r="R65" s="46" t="s">
        <v>25</v>
      </c>
      <c r="S65" s="78"/>
      <c r="T65" s="78"/>
      <c r="U65" s="42"/>
      <c r="V65" s="42"/>
      <c r="W65" s="42"/>
      <c r="X65" s="42"/>
      <c r="Y65" s="42"/>
      <c r="Z65" s="42"/>
      <c r="AA65" s="42"/>
      <c r="AB65" s="42"/>
      <c r="AC65" s="42"/>
      <c r="BD65" s="40"/>
      <c r="BG65" s="63" t="s">
        <v>79</v>
      </c>
      <c r="BH65" s="63">
        <v>1998</v>
      </c>
      <c r="BI65" s="56">
        <f t="shared" si="21"/>
        <v>225.1</v>
      </c>
      <c r="BJ65" s="56">
        <f t="shared" si="22"/>
        <v>162</v>
      </c>
      <c r="BK65" s="56"/>
      <c r="BM65" s="64">
        <f t="shared" si="23"/>
        <v>13.099999999999994</v>
      </c>
      <c r="BN65" s="64">
        <f t="shared" si="24"/>
        <v>13.700000000000017</v>
      </c>
      <c r="BP65" s="92">
        <f t="shared" si="25"/>
        <v>-5.9000000000000057</v>
      </c>
      <c r="BQ65" s="92">
        <f t="shared" si="26"/>
        <v>11.900000000000006</v>
      </c>
      <c r="BR65" s="40"/>
      <c r="BS65" s="40"/>
      <c r="BT65" s="63" t="s">
        <v>79</v>
      </c>
      <c r="BU65" s="63">
        <v>1998</v>
      </c>
      <c r="BV65" s="65">
        <f t="shared" si="29"/>
        <v>1.34</v>
      </c>
      <c r="BW65" s="56"/>
      <c r="BX65" s="56"/>
      <c r="BY65" s="40"/>
      <c r="BZ65" s="66">
        <f t="shared" si="27"/>
        <v>9.000000000000008E-2</v>
      </c>
      <c r="CA65" s="66">
        <f t="shared" si="28"/>
        <v>9.9999999999999867E-2</v>
      </c>
      <c r="CB65" s="40"/>
      <c r="CC65" s="40">
        <v>1</v>
      </c>
      <c r="CD65" s="40"/>
      <c r="CE65" s="40"/>
      <c r="CF65" s="40"/>
      <c r="CG65" s="40"/>
    </row>
    <row r="66" spans="2:85" x14ac:dyDescent="0.25">
      <c r="B66" s="42"/>
      <c r="C66" s="46" t="s">
        <v>123</v>
      </c>
      <c r="D66" s="71"/>
      <c r="E66" s="71"/>
      <c r="F66" s="71"/>
      <c r="G66" s="42"/>
      <c r="H66" s="42"/>
      <c r="I66" s="42"/>
      <c r="J66" s="42"/>
      <c r="K66" s="42"/>
      <c r="L66" s="42"/>
      <c r="M66" s="42"/>
      <c r="N66" s="42"/>
      <c r="O66" s="42"/>
      <c r="P66" s="42"/>
      <c r="Q66" s="42"/>
      <c r="R66" s="46" t="s">
        <v>37</v>
      </c>
      <c r="S66" s="78"/>
      <c r="T66" s="78"/>
      <c r="U66" s="42"/>
      <c r="V66" s="42"/>
      <c r="W66" s="42"/>
      <c r="X66" s="42"/>
      <c r="Y66" s="42"/>
      <c r="Z66" s="42"/>
      <c r="AA66" s="42"/>
      <c r="AB66" s="42"/>
      <c r="AC66" s="42"/>
      <c r="BD66" s="40"/>
      <c r="BG66" s="40" t="s">
        <v>80</v>
      </c>
      <c r="BH66" s="63">
        <v>1999</v>
      </c>
      <c r="BI66" s="56">
        <f t="shared" si="21"/>
        <v>224.4</v>
      </c>
      <c r="BJ66" s="56">
        <f t="shared" si="22"/>
        <v>158.6</v>
      </c>
      <c r="BK66" s="56"/>
      <c r="BM66" s="64">
        <f t="shared" si="23"/>
        <v>13</v>
      </c>
      <c r="BN66" s="64">
        <f t="shared" si="24"/>
        <v>13.599999999999994</v>
      </c>
      <c r="BP66" s="92">
        <f t="shared" si="25"/>
        <v>-5.9000000000000057</v>
      </c>
      <c r="BQ66" s="92">
        <f t="shared" si="26"/>
        <v>11.900000000000006</v>
      </c>
      <c r="BR66" s="40"/>
      <c r="BS66" s="40"/>
      <c r="BT66" s="40" t="s">
        <v>80</v>
      </c>
      <c r="BU66" s="63">
        <v>1999</v>
      </c>
      <c r="BV66" s="65">
        <f t="shared" si="29"/>
        <v>1.36</v>
      </c>
      <c r="BW66" s="56"/>
      <c r="BX66" s="56"/>
      <c r="BY66" s="40"/>
      <c r="BZ66" s="66">
        <f t="shared" si="27"/>
        <v>9.000000000000008E-2</v>
      </c>
      <c r="CA66" s="66">
        <f t="shared" si="28"/>
        <v>9.9999999999999867E-2</v>
      </c>
      <c r="CB66" s="40"/>
      <c r="CC66" s="40">
        <v>1</v>
      </c>
      <c r="CD66" s="40"/>
      <c r="CE66" s="40"/>
      <c r="CF66" s="40"/>
      <c r="CG66" s="40"/>
    </row>
    <row r="67" spans="2:85" x14ac:dyDescent="0.25">
      <c r="B67" s="42"/>
      <c r="C67" s="46"/>
      <c r="D67" s="71"/>
      <c r="E67" s="71"/>
      <c r="F67" s="71"/>
      <c r="G67" s="42"/>
      <c r="H67" s="42"/>
      <c r="I67" s="42"/>
      <c r="J67" s="42"/>
      <c r="K67" s="42"/>
      <c r="L67" s="42"/>
      <c r="M67" s="42"/>
      <c r="N67" s="42"/>
      <c r="O67" s="42"/>
      <c r="P67" s="42"/>
      <c r="Q67" s="42"/>
      <c r="R67" s="46"/>
      <c r="S67" s="78"/>
      <c r="T67" s="78"/>
      <c r="U67" s="42"/>
      <c r="V67" s="42"/>
      <c r="W67" s="42"/>
      <c r="X67" s="42"/>
      <c r="Y67" s="42"/>
      <c r="Z67" s="42"/>
      <c r="AA67" s="42"/>
      <c r="AB67" s="42"/>
      <c r="AC67" s="42"/>
      <c r="BD67" s="40"/>
      <c r="BG67" s="56" t="s">
        <v>81</v>
      </c>
      <c r="BH67" s="63">
        <v>2000</v>
      </c>
      <c r="BI67" s="56">
        <f t="shared" si="21"/>
        <v>215</v>
      </c>
      <c r="BJ67" s="56">
        <f t="shared" si="22"/>
        <v>138.1</v>
      </c>
      <c r="BK67" s="56"/>
      <c r="BM67" s="64">
        <f t="shared" si="23"/>
        <v>12.699999999999989</v>
      </c>
      <c r="BN67" s="64">
        <f t="shared" si="24"/>
        <v>13.199999999999989</v>
      </c>
      <c r="BP67" s="92">
        <f t="shared" si="25"/>
        <v>-5.4000000000000057</v>
      </c>
      <c r="BQ67" s="92">
        <f t="shared" si="26"/>
        <v>11</v>
      </c>
      <c r="BR67" s="40"/>
      <c r="BS67" s="40"/>
      <c r="BT67" s="56" t="s">
        <v>81</v>
      </c>
      <c r="BU67" s="63">
        <v>2000</v>
      </c>
      <c r="BV67" s="65">
        <f t="shared" si="29"/>
        <v>1.5</v>
      </c>
      <c r="BW67" s="56"/>
      <c r="BX67" s="56"/>
      <c r="BY67" s="40"/>
      <c r="BZ67" s="66">
        <f t="shared" si="27"/>
        <v>0.1100000000000001</v>
      </c>
      <c r="CA67" s="66">
        <f t="shared" si="28"/>
        <v>0.1100000000000001</v>
      </c>
      <c r="CB67" s="40"/>
      <c r="CC67" s="40">
        <v>1</v>
      </c>
      <c r="CD67" s="40"/>
      <c r="CE67" s="40"/>
      <c r="CF67" s="40"/>
      <c r="CG67" s="40"/>
    </row>
    <row r="68" spans="2:85" x14ac:dyDescent="0.25">
      <c r="B68" s="42"/>
      <c r="C68" s="46" t="s">
        <v>22</v>
      </c>
      <c r="D68" s="71"/>
      <c r="E68" s="71"/>
      <c r="F68" s="71"/>
      <c r="G68" s="42"/>
      <c r="H68" s="42"/>
      <c r="I68" s="42"/>
      <c r="J68" s="42"/>
      <c r="K68" s="42"/>
      <c r="L68" s="42"/>
      <c r="M68" s="42"/>
      <c r="N68" s="42"/>
      <c r="O68" s="42"/>
      <c r="P68" s="42"/>
      <c r="Q68" s="42"/>
      <c r="R68" s="46" t="s">
        <v>22</v>
      </c>
      <c r="S68" s="42"/>
      <c r="T68" s="42"/>
      <c r="U68" s="42"/>
      <c r="V68" s="42"/>
      <c r="W68" s="42"/>
      <c r="X68" s="42"/>
      <c r="Y68" s="42"/>
      <c r="Z68" s="42"/>
      <c r="AA68" s="42"/>
      <c r="AB68" s="42"/>
      <c r="AC68" s="42"/>
      <c r="BD68" s="40"/>
      <c r="BG68" s="40" t="s">
        <v>82</v>
      </c>
      <c r="BH68" s="63">
        <v>2001</v>
      </c>
      <c r="BI68" s="56">
        <f t="shared" si="21"/>
        <v>202.6</v>
      </c>
      <c r="BJ68" s="56">
        <f t="shared" si="22"/>
        <v>126.3</v>
      </c>
      <c r="BK68" s="56"/>
      <c r="BM68" s="64">
        <f t="shared" si="23"/>
        <v>12.299999999999983</v>
      </c>
      <c r="BN68" s="64">
        <f t="shared" si="24"/>
        <v>12.800000000000011</v>
      </c>
      <c r="BP68" s="92">
        <f t="shared" si="25"/>
        <v>-5.2999999999999972</v>
      </c>
      <c r="BQ68" s="92">
        <f t="shared" si="26"/>
        <v>10.600000000000009</v>
      </c>
      <c r="BR68" s="40"/>
      <c r="BS68" s="40"/>
      <c r="BT68" s="40" t="s">
        <v>82</v>
      </c>
      <c r="BU68" s="63">
        <v>2001</v>
      </c>
      <c r="BV68" s="65">
        <f t="shared" si="29"/>
        <v>1.54</v>
      </c>
      <c r="BW68" s="56"/>
      <c r="BX68" s="56"/>
      <c r="BY68" s="40"/>
      <c r="BZ68" s="66">
        <f t="shared" si="27"/>
        <v>0.1100000000000001</v>
      </c>
      <c r="CA68" s="66">
        <f t="shared" si="28"/>
        <v>0.11999999999999988</v>
      </c>
      <c r="CB68" s="40"/>
      <c r="CC68" s="40">
        <v>1</v>
      </c>
      <c r="CD68" s="40"/>
      <c r="CE68" s="40"/>
      <c r="CF68" s="40"/>
      <c r="CG68" s="40"/>
    </row>
    <row r="69" spans="2:85" x14ac:dyDescent="0.25">
      <c r="B69" s="42"/>
      <c r="C69" s="46" t="s">
        <v>121</v>
      </c>
      <c r="D69" s="71"/>
      <c r="E69" s="71"/>
      <c r="F69" s="71"/>
      <c r="G69" s="42"/>
      <c r="H69" s="42"/>
      <c r="I69" s="42"/>
      <c r="J69" s="42"/>
      <c r="K69" s="42"/>
      <c r="L69" s="42"/>
      <c r="M69" s="42"/>
      <c r="N69" s="42"/>
      <c r="O69" s="42"/>
      <c r="P69" s="42"/>
      <c r="Q69" s="42"/>
      <c r="R69" s="46" t="s">
        <v>121</v>
      </c>
      <c r="S69" s="42"/>
      <c r="T69" s="42"/>
      <c r="U69" s="42"/>
      <c r="V69" s="42"/>
      <c r="W69" s="42"/>
      <c r="X69" s="42"/>
      <c r="Y69" s="42"/>
      <c r="Z69" s="42"/>
      <c r="AA69" s="42"/>
      <c r="AB69" s="42"/>
      <c r="AC69" s="42"/>
      <c r="BD69" s="40"/>
      <c r="BG69" s="40" t="s">
        <v>83</v>
      </c>
      <c r="BH69" s="63">
        <v>2002</v>
      </c>
      <c r="BI69" s="56">
        <f t="shared" si="21"/>
        <v>195.8</v>
      </c>
      <c r="BJ69" s="56">
        <f t="shared" si="22"/>
        <v>111.8</v>
      </c>
      <c r="BM69" s="64">
        <f t="shared" si="23"/>
        <v>12</v>
      </c>
      <c r="BN69" s="64">
        <f t="shared" si="24"/>
        <v>12.699999999999989</v>
      </c>
      <c r="BP69" s="92">
        <f t="shared" si="25"/>
        <v>-4.7999999999999972</v>
      </c>
      <c r="BQ69" s="92">
        <f t="shared" si="26"/>
        <v>9.9000000000000057</v>
      </c>
      <c r="BR69" s="40"/>
      <c r="BS69" s="40"/>
      <c r="BT69" s="40" t="s">
        <v>83</v>
      </c>
      <c r="BU69" s="63">
        <v>2002</v>
      </c>
      <c r="BV69" s="65">
        <f t="shared" si="29"/>
        <v>1.68</v>
      </c>
      <c r="BW69" s="40"/>
      <c r="BX69" s="40"/>
      <c r="BY69" s="40"/>
      <c r="BZ69" s="66">
        <f t="shared" si="27"/>
        <v>0.11999999999999988</v>
      </c>
      <c r="CA69" s="66">
        <f t="shared" si="28"/>
        <v>0.13000000000000012</v>
      </c>
      <c r="CB69" s="40"/>
      <c r="CC69" s="40">
        <v>1</v>
      </c>
      <c r="CD69" s="40"/>
      <c r="CE69" s="40"/>
      <c r="CF69" s="40"/>
      <c r="CG69" s="40"/>
    </row>
    <row r="70" spans="2:85" x14ac:dyDescent="0.25">
      <c r="B70" s="42"/>
      <c r="C70" s="46"/>
      <c r="D70" s="71"/>
      <c r="E70" s="71"/>
      <c r="F70" s="71"/>
      <c r="G70" s="42"/>
      <c r="H70" s="42"/>
      <c r="I70" s="42"/>
      <c r="J70" s="42"/>
      <c r="K70" s="42"/>
      <c r="L70" s="42"/>
      <c r="M70" s="42"/>
      <c r="N70" s="42"/>
      <c r="O70" s="42"/>
      <c r="P70" s="42"/>
      <c r="Q70" s="42"/>
      <c r="R70" s="78"/>
      <c r="S70" s="42"/>
      <c r="T70" s="42"/>
      <c r="U70" s="42"/>
      <c r="V70" s="42"/>
      <c r="W70" s="42"/>
      <c r="X70" s="42"/>
      <c r="Y70" s="42"/>
      <c r="Z70" s="42"/>
      <c r="AA70" s="42"/>
      <c r="AB70" s="42"/>
      <c r="AC70" s="42"/>
      <c r="BD70" s="40"/>
      <c r="BG70" s="40" t="s">
        <v>84</v>
      </c>
      <c r="BH70" s="63">
        <v>2003</v>
      </c>
      <c r="BI70" s="56">
        <f t="shared" si="21"/>
        <v>191.3</v>
      </c>
      <c r="BJ70" s="56">
        <f t="shared" si="22"/>
        <v>113.9</v>
      </c>
      <c r="BK70" s="56"/>
      <c r="BM70" s="64">
        <f t="shared" si="23"/>
        <v>11.900000000000006</v>
      </c>
      <c r="BN70" s="64">
        <f t="shared" si="24"/>
        <v>12.399999999999977</v>
      </c>
      <c r="BP70" s="92">
        <f t="shared" si="25"/>
        <v>-4.8999999999999915</v>
      </c>
      <c r="BQ70" s="92">
        <f t="shared" si="26"/>
        <v>10</v>
      </c>
      <c r="BR70" s="40"/>
      <c r="BS70" s="40"/>
      <c r="BT70" s="40" t="s">
        <v>84</v>
      </c>
      <c r="BU70" s="63">
        <v>2003</v>
      </c>
      <c r="BV70" s="65">
        <f t="shared" si="29"/>
        <v>1.61</v>
      </c>
      <c r="BW70" s="56"/>
      <c r="BX70" s="56"/>
      <c r="BY70" s="40"/>
      <c r="BZ70" s="66">
        <f t="shared" si="27"/>
        <v>0.12000000000000011</v>
      </c>
      <c r="CA70" s="66">
        <f t="shared" si="28"/>
        <v>0.12999999999999989</v>
      </c>
      <c r="CB70" s="40"/>
      <c r="CC70" s="40">
        <v>1</v>
      </c>
      <c r="CD70" s="40"/>
      <c r="CE70" s="40"/>
      <c r="CF70" s="40"/>
      <c r="CG70" s="40"/>
    </row>
    <row r="71" spans="2:85" x14ac:dyDescent="0.25">
      <c r="BD71" s="40"/>
      <c r="BG71" s="40" t="s">
        <v>85</v>
      </c>
      <c r="BH71" s="63">
        <v>2004</v>
      </c>
      <c r="BI71" s="56">
        <f t="shared" si="21"/>
        <v>191.2</v>
      </c>
      <c r="BJ71" s="56">
        <f t="shared" si="22"/>
        <v>110.3</v>
      </c>
      <c r="BK71" s="56"/>
      <c r="BM71" s="64">
        <f t="shared" si="23"/>
        <v>11.899999999999977</v>
      </c>
      <c r="BN71" s="64">
        <f t="shared" si="24"/>
        <v>12.400000000000006</v>
      </c>
      <c r="BP71" s="92">
        <f t="shared" si="25"/>
        <v>-4.7999999999999972</v>
      </c>
      <c r="BQ71" s="92">
        <f t="shared" si="26"/>
        <v>9.9000000000000057</v>
      </c>
      <c r="BR71" s="40"/>
      <c r="BS71" s="40"/>
      <c r="BT71" s="40" t="s">
        <v>85</v>
      </c>
      <c r="BU71" s="63">
        <v>2004</v>
      </c>
      <c r="BV71" s="65">
        <f t="shared" si="29"/>
        <v>1.66</v>
      </c>
      <c r="BW71" s="56"/>
      <c r="BX71" s="56"/>
      <c r="BY71" s="40"/>
      <c r="BZ71" s="66">
        <f t="shared" si="27"/>
        <v>0.11999999999999988</v>
      </c>
      <c r="CA71" s="66">
        <f t="shared" si="28"/>
        <v>0.13000000000000012</v>
      </c>
      <c r="CB71" s="40"/>
      <c r="CC71" s="40">
        <v>1</v>
      </c>
      <c r="CD71" s="40"/>
      <c r="CE71" s="40"/>
      <c r="CF71" s="40"/>
      <c r="CG71" s="40"/>
    </row>
    <row r="72" spans="2:85" x14ac:dyDescent="0.25">
      <c r="BD72" s="40"/>
      <c r="BG72" s="40" t="s">
        <v>86</v>
      </c>
      <c r="BH72" s="63">
        <v>2005</v>
      </c>
      <c r="BI72" s="56">
        <f t="shared" si="21"/>
        <v>185.1</v>
      </c>
      <c r="BJ72" s="56">
        <f t="shared" si="22"/>
        <v>110.6</v>
      </c>
      <c r="BK72" s="56"/>
      <c r="BM72" s="64">
        <f t="shared" si="23"/>
        <v>11.699999999999989</v>
      </c>
      <c r="BN72" s="64">
        <f t="shared" si="24"/>
        <v>12.300000000000011</v>
      </c>
      <c r="BP72" s="92">
        <f t="shared" si="25"/>
        <v>-4.9000000000000057</v>
      </c>
      <c r="BQ72" s="92">
        <f t="shared" si="26"/>
        <v>9.9000000000000057</v>
      </c>
      <c r="BR72" s="40"/>
      <c r="BS72" s="40"/>
      <c r="BT72" s="40" t="s">
        <v>86</v>
      </c>
      <c r="BU72" s="63">
        <v>2005</v>
      </c>
      <c r="BV72" s="65">
        <f t="shared" si="29"/>
        <v>1.6</v>
      </c>
      <c r="BW72" s="56"/>
      <c r="BX72" s="56"/>
      <c r="BY72" s="40"/>
      <c r="BZ72" s="66">
        <f t="shared" si="27"/>
        <v>0.12000000000000011</v>
      </c>
      <c r="CA72" s="66">
        <f t="shared" si="28"/>
        <v>0.12999999999999989</v>
      </c>
      <c r="CB72" s="40"/>
      <c r="CC72" s="40">
        <v>1</v>
      </c>
      <c r="CD72" s="40"/>
      <c r="CE72" s="40"/>
      <c r="CF72" s="40"/>
      <c r="CG72" s="40"/>
    </row>
    <row r="73" spans="2:85" x14ac:dyDescent="0.25">
      <c r="BD73" s="40"/>
      <c r="BG73" s="40" t="s">
        <v>87</v>
      </c>
      <c r="BH73" s="63">
        <v>2006</v>
      </c>
      <c r="BI73" s="56">
        <f t="shared" si="21"/>
        <v>180.4</v>
      </c>
      <c r="BJ73" s="56">
        <f t="shared" si="22"/>
        <v>106.6</v>
      </c>
      <c r="BK73" s="56"/>
      <c r="BM73" s="64">
        <f t="shared" si="23"/>
        <v>11.5</v>
      </c>
      <c r="BN73" s="64">
        <f t="shared" si="24"/>
        <v>12.199999999999989</v>
      </c>
      <c r="BP73" s="92">
        <f t="shared" si="25"/>
        <v>-4.8000000000000114</v>
      </c>
      <c r="BQ73" s="92">
        <f t="shared" si="26"/>
        <v>9.8000000000000114</v>
      </c>
      <c r="BR73" s="40"/>
      <c r="BS73" s="40"/>
      <c r="BT73" s="40" t="s">
        <v>87</v>
      </c>
      <c r="BU73" s="63">
        <v>2006</v>
      </c>
      <c r="BV73" s="65">
        <f t="shared" si="29"/>
        <v>1.62</v>
      </c>
      <c r="BW73" s="56"/>
      <c r="BX73" s="56"/>
      <c r="BY73" s="40"/>
      <c r="BZ73" s="66">
        <f t="shared" si="27"/>
        <v>0.12000000000000011</v>
      </c>
      <c r="CA73" s="66">
        <f t="shared" si="28"/>
        <v>0.12999999999999989</v>
      </c>
      <c r="CB73" s="40"/>
      <c r="CC73" s="40">
        <v>1</v>
      </c>
      <c r="CD73" s="40"/>
      <c r="CE73" s="40"/>
      <c r="CF73" s="40"/>
      <c r="CG73" s="40"/>
    </row>
    <row r="74" spans="2:85" x14ac:dyDescent="0.25">
      <c r="BD74" s="40"/>
      <c r="BG74" s="40" t="s">
        <v>88</v>
      </c>
      <c r="BH74" s="63">
        <v>2007</v>
      </c>
      <c r="BI74" s="56">
        <f t="shared" si="21"/>
        <v>198.7</v>
      </c>
      <c r="BJ74" s="56">
        <f t="shared" si="22"/>
        <v>111.7</v>
      </c>
      <c r="BK74" s="56"/>
      <c r="BM74" s="64">
        <f t="shared" si="23"/>
        <v>12.099999999999994</v>
      </c>
      <c r="BN74" s="64">
        <f t="shared" si="24"/>
        <v>12.700000000000017</v>
      </c>
      <c r="BP74" s="92">
        <f t="shared" si="25"/>
        <v>-5</v>
      </c>
      <c r="BQ74" s="92">
        <f t="shared" si="26"/>
        <v>10.099999999999994</v>
      </c>
      <c r="BR74" s="40"/>
      <c r="BS74" s="40"/>
      <c r="BT74" s="40" t="s">
        <v>88</v>
      </c>
      <c r="BU74" s="63">
        <v>2007</v>
      </c>
      <c r="BV74" s="65">
        <f t="shared" si="29"/>
        <v>1.7</v>
      </c>
      <c r="BW74" s="56"/>
      <c r="BX74" s="56"/>
      <c r="BY74" s="40"/>
      <c r="BZ74" s="66">
        <f t="shared" si="27"/>
        <v>0.11999999999999988</v>
      </c>
      <c r="CA74" s="66">
        <f t="shared" si="28"/>
        <v>0.14000000000000012</v>
      </c>
      <c r="CB74" s="40"/>
      <c r="CC74" s="40">
        <v>1</v>
      </c>
      <c r="CD74" s="40"/>
      <c r="CE74" s="40"/>
      <c r="CF74" s="40"/>
      <c r="CG74" s="40"/>
    </row>
    <row r="75" spans="2:85" x14ac:dyDescent="0.25">
      <c r="BD75" s="40"/>
      <c r="BG75" s="40" t="s">
        <v>89</v>
      </c>
      <c r="BH75" s="63">
        <v>2008</v>
      </c>
      <c r="BI75" s="56">
        <f t="shared" si="21"/>
        <v>213.8</v>
      </c>
      <c r="BJ75" s="56">
        <f t="shared" si="22"/>
        <v>118.1</v>
      </c>
      <c r="BK75" s="56"/>
      <c r="BM75" s="64">
        <f t="shared" si="23"/>
        <v>12.600000000000023</v>
      </c>
      <c r="BN75" s="64">
        <f t="shared" si="24"/>
        <v>13.099999999999994</v>
      </c>
      <c r="BP75" s="92">
        <f t="shared" si="25"/>
        <v>-5.2000000000000028</v>
      </c>
      <c r="BQ75" s="92">
        <f t="shared" si="26"/>
        <v>10.400000000000006</v>
      </c>
      <c r="BR75" s="40"/>
      <c r="BS75" s="40"/>
      <c r="BT75" s="40" t="s">
        <v>89</v>
      </c>
      <c r="BU75" s="63">
        <v>2008</v>
      </c>
      <c r="BV75" s="65">
        <f t="shared" si="29"/>
        <v>1.73</v>
      </c>
      <c r="BW75" s="56"/>
      <c r="BX75" s="56"/>
      <c r="BY75" s="40"/>
      <c r="BZ75" s="66">
        <f t="shared" si="27"/>
        <v>0.11999999999999988</v>
      </c>
      <c r="CA75" s="66">
        <f t="shared" si="28"/>
        <v>0.14000000000000012</v>
      </c>
      <c r="CB75" s="40"/>
      <c r="CC75" s="40">
        <v>1</v>
      </c>
      <c r="CD75" s="40"/>
      <c r="CE75" s="40"/>
      <c r="CF75" s="40"/>
      <c r="CG75" s="40"/>
    </row>
    <row r="76" spans="2:85" x14ac:dyDescent="0.25">
      <c r="BD76" s="40"/>
      <c r="BG76" s="40" t="s">
        <v>90</v>
      </c>
      <c r="BH76" s="63">
        <v>2009</v>
      </c>
      <c r="BI76" s="56">
        <f t="shared" si="21"/>
        <v>228.8</v>
      </c>
      <c r="BJ76" s="56">
        <f t="shared" si="22"/>
        <v>117.3</v>
      </c>
      <c r="BK76" s="56"/>
      <c r="BM76" s="64">
        <f t="shared" si="23"/>
        <v>12.900000000000006</v>
      </c>
      <c r="BN76" s="64">
        <f t="shared" si="24"/>
        <v>13.599999999999994</v>
      </c>
      <c r="BP76" s="92">
        <f t="shared" si="25"/>
        <v>-5.1000000000000085</v>
      </c>
      <c r="BQ76" s="92">
        <f t="shared" si="26"/>
        <v>10.400000000000006</v>
      </c>
      <c r="BR76" s="40"/>
      <c r="BS76" s="40"/>
      <c r="BT76" s="40" t="s">
        <v>90</v>
      </c>
      <c r="BU76" s="63">
        <v>2009</v>
      </c>
      <c r="BV76" s="65">
        <f t="shared" si="29"/>
        <v>1.87</v>
      </c>
      <c r="BW76" s="56"/>
      <c r="BX76" s="56"/>
      <c r="BY76" s="40"/>
      <c r="BZ76" s="66">
        <f t="shared" si="27"/>
        <v>0.13000000000000012</v>
      </c>
      <c r="CA76" s="66">
        <f t="shared" si="28"/>
        <v>0.13999999999999968</v>
      </c>
      <c r="CB76" s="40"/>
      <c r="CC76" s="40">
        <v>1</v>
      </c>
      <c r="CD76" s="40"/>
      <c r="CE76" s="40"/>
      <c r="CF76" s="40"/>
      <c r="CG76" s="40"/>
    </row>
    <row r="77" spans="2:85" x14ac:dyDescent="0.25">
      <c r="BD77" s="40"/>
      <c r="BG77" s="56" t="s">
        <v>91</v>
      </c>
      <c r="BH77" s="63">
        <v>2010</v>
      </c>
      <c r="BI77" s="56">
        <f t="shared" si="21"/>
        <v>213.8</v>
      </c>
      <c r="BJ77" s="56">
        <f t="shared" si="22"/>
        <v>115.9</v>
      </c>
      <c r="BK77" s="56"/>
      <c r="BM77" s="64">
        <f t="shared" si="23"/>
        <v>12.400000000000006</v>
      </c>
      <c r="BN77" s="64">
        <f t="shared" si="24"/>
        <v>13</v>
      </c>
      <c r="BP77" s="92">
        <f t="shared" si="25"/>
        <v>-5.0999999999999943</v>
      </c>
      <c r="BQ77" s="92">
        <f t="shared" si="26"/>
        <v>10.399999999999991</v>
      </c>
      <c r="BR77" s="40"/>
      <c r="BS77" s="40"/>
      <c r="BT77" s="56" t="s">
        <v>91</v>
      </c>
      <c r="BU77" s="63">
        <v>2010</v>
      </c>
      <c r="BV77" s="65">
        <f t="shared" si="29"/>
        <v>1.77</v>
      </c>
      <c r="BW77" s="56"/>
      <c r="BX77" s="56"/>
      <c r="BY77" s="56"/>
      <c r="BZ77" s="66">
        <f t="shared" si="27"/>
        <v>0.13000000000000012</v>
      </c>
      <c r="CA77" s="66">
        <f t="shared" si="28"/>
        <v>0.12999999999999989</v>
      </c>
      <c r="CB77" s="40"/>
      <c r="CC77" s="40">
        <v>1</v>
      </c>
      <c r="CD77" s="40"/>
      <c r="CE77" s="40"/>
      <c r="CF77" s="40"/>
      <c r="CG77" s="40"/>
    </row>
    <row r="78" spans="2:85" x14ac:dyDescent="0.25">
      <c r="BD78" s="40"/>
      <c r="BG78" s="40" t="s">
        <v>92</v>
      </c>
      <c r="BH78" s="63">
        <v>2011</v>
      </c>
      <c r="BI78" s="56">
        <f t="shared" si="21"/>
        <v>202</v>
      </c>
      <c r="BJ78" s="56">
        <f t="shared" si="22"/>
        <v>109</v>
      </c>
      <c r="BK78" s="56"/>
      <c r="BM78" s="64">
        <f t="shared" si="23"/>
        <v>12</v>
      </c>
      <c r="BN78" s="64">
        <f t="shared" si="24"/>
        <v>12.5</v>
      </c>
      <c r="BP78" s="92">
        <f t="shared" si="25"/>
        <v>-5</v>
      </c>
      <c r="BQ78" s="92">
        <f t="shared" si="26"/>
        <v>10.099999999999994</v>
      </c>
      <c r="BR78" s="40"/>
      <c r="BS78" s="40"/>
      <c r="BT78" s="40" t="s">
        <v>92</v>
      </c>
      <c r="BU78" s="63">
        <v>2011</v>
      </c>
      <c r="BV78" s="65">
        <f t="shared" si="29"/>
        <v>1.77</v>
      </c>
      <c r="BW78" s="56"/>
      <c r="BX78" s="56"/>
      <c r="BY78" s="56"/>
      <c r="BZ78" s="66">
        <f t="shared" si="27"/>
        <v>0.13000000000000012</v>
      </c>
      <c r="CA78" s="66">
        <f t="shared" si="28"/>
        <v>0.1399999999999999</v>
      </c>
      <c r="CB78" s="40"/>
      <c r="CC78" s="40">
        <v>1</v>
      </c>
      <c r="CD78" s="40"/>
      <c r="CE78" s="40"/>
      <c r="CF78" s="40"/>
      <c r="CG78" s="40"/>
    </row>
    <row r="79" spans="2:85" x14ac:dyDescent="0.25">
      <c r="BD79" s="40"/>
      <c r="BG79" s="63" t="s">
        <v>93</v>
      </c>
      <c r="BH79" s="63">
        <v>2012</v>
      </c>
      <c r="BI79" s="56">
        <f t="shared" si="21"/>
        <v>194.5</v>
      </c>
      <c r="BJ79" s="56">
        <f t="shared" si="22"/>
        <v>107.8</v>
      </c>
      <c r="BK79" s="56"/>
      <c r="BM79" s="64">
        <f t="shared" si="23"/>
        <v>11.699999999999989</v>
      </c>
      <c r="BN79" s="64">
        <f t="shared" si="24"/>
        <v>12.099999999999994</v>
      </c>
      <c r="BP79" s="92">
        <f t="shared" si="25"/>
        <v>-4.9000000000000057</v>
      </c>
      <c r="BQ79" s="92">
        <f t="shared" si="26"/>
        <v>10</v>
      </c>
      <c r="BR79" s="40"/>
      <c r="BS79" s="40"/>
      <c r="BT79" s="63" t="s">
        <v>93</v>
      </c>
      <c r="BU79" s="63">
        <v>2012</v>
      </c>
      <c r="BV79" s="65">
        <f t="shared" si="29"/>
        <v>1.73</v>
      </c>
      <c r="BW79" s="56"/>
      <c r="BX79" s="56"/>
      <c r="BY79" s="56"/>
      <c r="BZ79" s="66">
        <f t="shared" si="27"/>
        <v>0.12999999999999989</v>
      </c>
      <c r="CA79" s="66">
        <f t="shared" si="28"/>
        <v>0.13000000000000012</v>
      </c>
      <c r="CB79" s="40"/>
      <c r="CC79" s="40">
        <v>1</v>
      </c>
      <c r="CD79" s="40"/>
      <c r="CE79" s="40"/>
      <c r="CF79" s="40"/>
      <c r="CG79" s="40"/>
    </row>
    <row r="80" spans="2:85" x14ac:dyDescent="0.25">
      <c r="BD80" s="40"/>
      <c r="BG80" s="40" t="s">
        <v>112</v>
      </c>
      <c r="BH80" s="63">
        <v>2013</v>
      </c>
      <c r="BI80" s="56">
        <f t="shared" si="21"/>
        <v>194.5</v>
      </c>
      <c r="BJ80" s="56">
        <f t="shared" si="22"/>
        <v>102.9</v>
      </c>
      <c r="BK80" s="56"/>
      <c r="BM80" s="64">
        <f t="shared" si="23"/>
        <v>11.5</v>
      </c>
      <c r="BN80" s="64">
        <f t="shared" si="24"/>
        <v>12.099999999999994</v>
      </c>
      <c r="BP80" s="92">
        <f t="shared" si="25"/>
        <v>-4.7999999999999972</v>
      </c>
      <c r="BQ80" s="92">
        <f t="shared" si="26"/>
        <v>9.6999999999999886</v>
      </c>
      <c r="BR80" s="40"/>
      <c r="BS80" s="40"/>
      <c r="BT80" s="40" t="s">
        <v>112</v>
      </c>
      <c r="BU80" s="63">
        <v>2013</v>
      </c>
      <c r="BV80" s="65">
        <f t="shared" si="29"/>
        <v>1.81</v>
      </c>
      <c r="BW80" s="56"/>
      <c r="BX80" s="56"/>
      <c r="BY80" s="56"/>
      <c r="BZ80" s="66">
        <f t="shared" si="27"/>
        <v>0.13000000000000012</v>
      </c>
      <c r="CA80" s="66">
        <f t="shared" si="28"/>
        <v>0.1399999999999999</v>
      </c>
      <c r="CB80" s="40"/>
      <c r="CC80" s="40">
        <v>1</v>
      </c>
      <c r="CD80" s="40"/>
      <c r="CE80" s="40"/>
      <c r="CF80" s="40"/>
      <c r="CG80" s="40"/>
    </row>
    <row r="81" spans="1:85" x14ac:dyDescent="0.25">
      <c r="BD81" s="40"/>
      <c r="BG81" s="56" t="s">
        <v>113</v>
      </c>
      <c r="BH81" s="63">
        <v>2014</v>
      </c>
      <c r="BI81" s="56">
        <f t="shared" si="21"/>
        <v>193.1</v>
      </c>
      <c r="BJ81" s="56">
        <f t="shared" si="22"/>
        <v>103.8</v>
      </c>
      <c r="BM81" s="64">
        <f t="shared" si="23"/>
        <v>11.400000000000006</v>
      </c>
      <c r="BN81" s="64">
        <f t="shared" si="24"/>
        <v>11.900000000000006</v>
      </c>
      <c r="BP81" s="92">
        <f t="shared" si="25"/>
        <v>-4.7000000000000028</v>
      </c>
      <c r="BQ81" s="92">
        <f t="shared" si="26"/>
        <v>9.6000000000000085</v>
      </c>
      <c r="BR81" s="40"/>
      <c r="BS81" s="40"/>
      <c r="BT81" s="56" t="s">
        <v>113</v>
      </c>
      <c r="BU81" s="63">
        <v>2014</v>
      </c>
      <c r="BV81" s="65">
        <f t="shared" si="29"/>
        <v>1.78</v>
      </c>
      <c r="BW81" s="56"/>
      <c r="BX81" s="56"/>
      <c r="BY81" s="40"/>
      <c r="BZ81" s="66">
        <f t="shared" si="27"/>
        <v>0.13000000000000012</v>
      </c>
      <c r="CA81" s="66">
        <f t="shared" si="28"/>
        <v>0.1399999999999999</v>
      </c>
      <c r="CB81" s="40"/>
      <c r="CC81" s="40">
        <v>1</v>
      </c>
      <c r="CD81" s="40"/>
      <c r="CE81" s="40"/>
      <c r="CF81" s="40"/>
      <c r="CG81" s="40"/>
    </row>
    <row r="82" spans="1:85" x14ac:dyDescent="0.25">
      <c r="BD82" s="40"/>
      <c r="BF82" s="40" t="s">
        <v>7</v>
      </c>
      <c r="BG82" s="40" t="s">
        <v>107</v>
      </c>
      <c r="BH82" s="56">
        <v>1991</v>
      </c>
      <c r="BI82" s="56" t="str">
        <f t="shared" ref="BI82:BI105" si="30">IFERROR(VALUE(FIXED(VLOOKUP($BH82&amp;$BG$29&amp;$BH$12&amp;"Maori",ethnicdata,7,FALSE),1)),"N/A")</f>
        <v>N/A</v>
      </c>
      <c r="BJ82" s="56" t="str">
        <f t="shared" ref="BJ82:BJ105" si="31">IFERROR(VALUE(FIXED(VLOOKUP($BH82&amp;$BG$29&amp;$BH$12&amp;"nonMaori",ethnicdata,7,FALSE),1)),"N/A")</f>
        <v>N/A</v>
      </c>
      <c r="BM82" s="92">
        <f>G37-H37</f>
        <v>0</v>
      </c>
      <c r="BN82" s="92">
        <f>I37-G37</f>
        <v>0</v>
      </c>
      <c r="BP82" s="92">
        <f>M37-N37</f>
        <v>0</v>
      </c>
      <c r="BQ82" s="92">
        <f>O37-M37</f>
        <v>0</v>
      </c>
      <c r="BR82" s="40"/>
      <c r="BS82" s="40" t="s">
        <v>46</v>
      </c>
      <c r="BT82" s="40" t="s">
        <v>107</v>
      </c>
      <c r="BU82" s="56">
        <v>1991</v>
      </c>
      <c r="BV82" s="65" t="str">
        <f>IFERROR(VALUE(FIXED(VLOOKUP($BU82&amp;#REF!&amp;$BH$12&amp;"Maori",ethnicdata,10,FALSE),2)),"N/A")</f>
        <v>N/A</v>
      </c>
      <c r="BW82" s="40"/>
      <c r="BX82" s="40"/>
      <c r="BY82" s="40"/>
      <c r="BZ82" s="72">
        <f>V37-W37</f>
        <v>0</v>
      </c>
      <c r="CA82" s="66">
        <f>X37-V37</f>
        <v>0</v>
      </c>
      <c r="CB82" s="40"/>
      <c r="CC82" s="40">
        <v>1</v>
      </c>
      <c r="CD82" s="40"/>
      <c r="CE82" s="40"/>
      <c r="CF82" s="40"/>
      <c r="CG82" s="40"/>
    </row>
    <row r="83" spans="1:85" x14ac:dyDescent="0.25">
      <c r="BD83" s="40"/>
      <c r="BG83" s="40" t="s">
        <v>108</v>
      </c>
      <c r="BH83" s="56">
        <v>1992</v>
      </c>
      <c r="BI83" s="56" t="str">
        <f t="shared" si="30"/>
        <v>N/A</v>
      </c>
      <c r="BJ83" s="56" t="str">
        <f t="shared" si="31"/>
        <v>N/A</v>
      </c>
      <c r="BM83" s="92">
        <f t="shared" ref="BM83:BM105" si="32">G38-H38</f>
        <v>0</v>
      </c>
      <c r="BN83" s="92">
        <f t="shared" ref="BN83:BN105" si="33">I38-G38</f>
        <v>0</v>
      </c>
      <c r="BP83" s="92">
        <f t="shared" ref="BP83:BP105" si="34">M38-N38</f>
        <v>0</v>
      </c>
      <c r="BQ83" s="92">
        <f t="shared" ref="BQ83:BQ105" si="35">O38-M38</f>
        <v>0</v>
      </c>
      <c r="BR83" s="40"/>
      <c r="BS83" s="40"/>
      <c r="BT83" s="40" t="s">
        <v>108</v>
      </c>
      <c r="BU83" s="56">
        <v>1992</v>
      </c>
      <c r="BV83" s="65" t="str">
        <f>IFERROR(VALUE(FIXED(VLOOKUP($BU83&amp;#REF!&amp;$BH$12&amp;"Maori",ethnicdata,10,FALSE),2)),"N/A")</f>
        <v>N/A</v>
      </c>
      <c r="BW83" s="40"/>
      <c r="BX83" s="40"/>
      <c r="BY83" s="40"/>
      <c r="BZ83" s="72">
        <f t="shared" ref="BZ83:BZ105" si="36">V38-W38</f>
        <v>0</v>
      </c>
      <c r="CA83" s="66">
        <f t="shared" ref="CA83:CA105" si="37">X38-V38</f>
        <v>0</v>
      </c>
      <c r="CB83" s="40"/>
      <c r="CC83" s="40">
        <v>1</v>
      </c>
      <c r="CD83" s="40"/>
      <c r="CE83" s="40"/>
      <c r="CF83" s="40"/>
      <c r="CG83" s="40"/>
    </row>
    <row r="84" spans="1:85" x14ac:dyDescent="0.25">
      <c r="BD84" s="40"/>
      <c r="BG84" s="40" t="s">
        <v>109</v>
      </c>
      <c r="BH84" s="63">
        <v>1993</v>
      </c>
      <c r="BI84" s="56" t="str">
        <f t="shared" si="30"/>
        <v>N/A</v>
      </c>
      <c r="BJ84" s="56" t="str">
        <f t="shared" si="31"/>
        <v>N/A</v>
      </c>
      <c r="BM84" s="92">
        <f t="shared" si="32"/>
        <v>0</v>
      </c>
      <c r="BN84" s="92">
        <f t="shared" si="33"/>
        <v>0</v>
      </c>
      <c r="BP84" s="92">
        <f t="shared" si="34"/>
        <v>0</v>
      </c>
      <c r="BQ84" s="92">
        <f t="shared" si="35"/>
        <v>0</v>
      </c>
      <c r="BR84" s="40"/>
      <c r="BS84" s="40"/>
      <c r="BT84" s="40" t="s">
        <v>109</v>
      </c>
      <c r="BU84" s="63">
        <v>1993</v>
      </c>
      <c r="BV84" s="65" t="str">
        <f>IFERROR(VALUE(FIXED(VLOOKUP($BU84&amp;#REF!&amp;$BH$12&amp;"Maori",ethnicdata,10,FALSE),2)),"N/A")</f>
        <v>N/A</v>
      </c>
      <c r="BW84" s="40"/>
      <c r="BX84" s="40"/>
      <c r="BY84" s="40"/>
      <c r="BZ84" s="72">
        <f t="shared" si="36"/>
        <v>0</v>
      </c>
      <c r="CA84" s="66">
        <f t="shared" si="37"/>
        <v>0</v>
      </c>
      <c r="CB84" s="40"/>
      <c r="CC84" s="40">
        <v>1</v>
      </c>
      <c r="CD84" s="40"/>
      <c r="CE84" s="40"/>
      <c r="CF84" s="40"/>
      <c r="CG84" s="40"/>
    </row>
    <row r="85" spans="1:85" s="79" customFormat="1" x14ac:dyDescent="0.25">
      <c r="A85" s="11"/>
      <c r="B85" s="11"/>
      <c r="C85" s="11"/>
      <c r="D85" s="11"/>
      <c r="E85" s="11"/>
      <c r="F85" s="11"/>
      <c r="G85" s="11"/>
      <c r="H85" s="11"/>
      <c r="I85" s="11"/>
      <c r="J85" s="11"/>
      <c r="K85" s="11"/>
      <c r="L85" s="11"/>
      <c r="M85" s="11"/>
      <c r="N85" s="11"/>
      <c r="O85" s="11"/>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49"/>
      <c r="BE85" s="49"/>
      <c r="BF85" s="40"/>
      <c r="BG85" s="63" t="s">
        <v>110</v>
      </c>
      <c r="BH85" s="63">
        <v>1994</v>
      </c>
      <c r="BI85" s="56" t="str">
        <f t="shared" si="30"/>
        <v>N/A</v>
      </c>
      <c r="BJ85" s="56" t="str">
        <f t="shared" si="31"/>
        <v>N/A</v>
      </c>
      <c r="BK85" s="40"/>
      <c r="BL85" s="40"/>
      <c r="BM85" s="92" t="e">
        <f t="shared" si="32"/>
        <v>#VALUE!</v>
      </c>
      <c r="BN85" s="92" t="e">
        <f t="shared" si="33"/>
        <v>#VALUE!</v>
      </c>
      <c r="BO85" s="40"/>
      <c r="BP85" s="92" t="e">
        <f t="shared" si="34"/>
        <v>#VALUE!</v>
      </c>
      <c r="BQ85" s="92" t="e">
        <f t="shared" si="35"/>
        <v>#VALUE!</v>
      </c>
      <c r="BR85" s="40"/>
      <c r="BS85" s="40"/>
      <c r="BT85" s="63" t="s">
        <v>110</v>
      </c>
      <c r="BU85" s="63">
        <v>1994</v>
      </c>
      <c r="BV85" s="65" t="str">
        <f>IFERROR(VALUE(FIXED(VLOOKUP($BU85&amp;#REF!&amp;$BH$12&amp;"Maori",ethnicdata,10,FALSE),2)),"N/A")</f>
        <v>N/A</v>
      </c>
      <c r="BW85" s="40"/>
      <c r="BX85" s="40"/>
      <c r="BY85" s="40"/>
      <c r="BZ85" s="72" t="e">
        <f t="shared" si="36"/>
        <v>#VALUE!</v>
      </c>
      <c r="CA85" s="66" t="e">
        <f t="shared" si="37"/>
        <v>#VALUE!</v>
      </c>
      <c r="CB85" s="40"/>
      <c r="CC85" s="40">
        <v>1</v>
      </c>
      <c r="CD85" s="40"/>
      <c r="CE85" s="49"/>
      <c r="CF85" s="49"/>
      <c r="CG85" s="49"/>
    </row>
    <row r="86" spans="1:85" s="79" customFormat="1" x14ac:dyDescent="0.25">
      <c r="A86" s="11"/>
      <c r="B86" s="11"/>
      <c r="C86" s="11"/>
      <c r="D86" s="11"/>
      <c r="E86" s="11"/>
      <c r="F86" s="11"/>
      <c r="G86" s="11"/>
      <c r="H86" s="11"/>
      <c r="I86" s="11"/>
      <c r="J86" s="11"/>
      <c r="K86" s="11"/>
      <c r="L86" s="11"/>
      <c r="M86" s="11"/>
      <c r="N86" s="11"/>
      <c r="O86" s="11"/>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49"/>
      <c r="BE86" s="49"/>
      <c r="BF86" s="40"/>
      <c r="BG86" s="40" t="s">
        <v>111</v>
      </c>
      <c r="BH86" s="63">
        <v>1995</v>
      </c>
      <c r="BI86" s="56" t="str">
        <f t="shared" si="30"/>
        <v>N/A</v>
      </c>
      <c r="BJ86" s="56" t="str">
        <f t="shared" si="31"/>
        <v>N/A</v>
      </c>
      <c r="BK86" s="40"/>
      <c r="BL86" s="40"/>
      <c r="BM86" s="92" t="e">
        <f t="shared" si="32"/>
        <v>#VALUE!</v>
      </c>
      <c r="BN86" s="92" t="e">
        <f t="shared" si="33"/>
        <v>#VALUE!</v>
      </c>
      <c r="BO86" s="40"/>
      <c r="BP86" s="92" t="e">
        <f t="shared" si="34"/>
        <v>#VALUE!</v>
      </c>
      <c r="BQ86" s="92" t="e">
        <f t="shared" si="35"/>
        <v>#VALUE!</v>
      </c>
      <c r="BR86" s="40"/>
      <c r="BS86" s="40"/>
      <c r="BT86" s="40" t="s">
        <v>111</v>
      </c>
      <c r="BU86" s="63">
        <v>1995</v>
      </c>
      <c r="BV86" s="65" t="str">
        <f>IFERROR(VALUE(FIXED(VLOOKUP($BU86&amp;#REF!&amp;$BH$12&amp;"Maori",ethnicdata,10,FALSE),2)),"N/A")</f>
        <v>N/A</v>
      </c>
      <c r="BW86" s="40"/>
      <c r="BX86" s="40"/>
      <c r="BY86" s="40"/>
      <c r="BZ86" s="72" t="e">
        <f t="shared" si="36"/>
        <v>#VALUE!</v>
      </c>
      <c r="CA86" s="66" t="e">
        <f t="shared" si="37"/>
        <v>#VALUE!</v>
      </c>
      <c r="CB86" s="40"/>
      <c r="CC86" s="40">
        <v>1</v>
      </c>
      <c r="CD86" s="40"/>
      <c r="CE86" s="49"/>
      <c r="CF86" s="49"/>
      <c r="CG86" s="49"/>
    </row>
    <row r="87" spans="1:85" s="79" customFormat="1" x14ac:dyDescent="0.25">
      <c r="A87" s="11"/>
      <c r="B87" s="11"/>
      <c r="C87" s="11"/>
      <c r="D87" s="11"/>
      <c r="E87" s="11"/>
      <c r="F87" s="11"/>
      <c r="G87" s="11"/>
      <c r="H87" s="11"/>
      <c r="I87" s="11"/>
      <c r="J87" s="11"/>
      <c r="K87" s="11"/>
      <c r="L87" s="11"/>
      <c r="M87" s="11"/>
      <c r="N87" s="11"/>
      <c r="O87" s="11"/>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49"/>
      <c r="BE87" s="49"/>
      <c r="BF87" s="40" t="s">
        <v>7</v>
      </c>
      <c r="BG87" s="56" t="s">
        <v>77</v>
      </c>
      <c r="BH87" s="63">
        <v>1996</v>
      </c>
      <c r="BI87" s="56">
        <f t="shared" si="30"/>
        <v>320.10000000000002</v>
      </c>
      <c r="BJ87" s="56">
        <f t="shared" si="31"/>
        <v>263</v>
      </c>
      <c r="BK87" s="40"/>
      <c r="BL87" s="40"/>
      <c r="BM87" s="92">
        <f t="shared" si="32"/>
        <v>15.700000000000045</v>
      </c>
      <c r="BN87" s="92">
        <f t="shared" si="33"/>
        <v>16.299999999999955</v>
      </c>
      <c r="BO87" s="40"/>
      <c r="BP87" s="92">
        <f t="shared" si="34"/>
        <v>7.0999999999999943</v>
      </c>
      <c r="BQ87" s="92">
        <f t="shared" si="35"/>
        <v>7.3000000000000114</v>
      </c>
      <c r="BR87" s="40"/>
      <c r="BS87" s="40"/>
      <c r="BT87" s="56" t="s">
        <v>77</v>
      </c>
      <c r="BU87" s="63">
        <v>1996</v>
      </c>
      <c r="BV87" s="65">
        <f t="shared" ref="BV87:BV105" si="38">IFERROR(VALUE(FIXED(VLOOKUP($BU87&amp;$BG$29&amp;$BH$12&amp;"Maori",ethnicdata,10,FALSE),2)),"N/A")</f>
        <v>1.22</v>
      </c>
      <c r="BW87" s="40"/>
      <c r="BX87" s="40"/>
      <c r="BY87" s="40"/>
      <c r="BZ87" s="72">
        <f t="shared" si="36"/>
        <v>7.0000000000000062E-2</v>
      </c>
      <c r="CA87" s="66">
        <f t="shared" si="37"/>
        <v>7.0000000000000062E-2</v>
      </c>
      <c r="CB87" s="40"/>
      <c r="CC87" s="40">
        <v>1</v>
      </c>
      <c r="CD87" s="40"/>
      <c r="CE87" s="49"/>
      <c r="CF87" s="49"/>
      <c r="CG87" s="49"/>
    </row>
    <row r="88" spans="1:85" s="79" customFormat="1" x14ac:dyDescent="0.25">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49"/>
      <c r="BE88" s="49"/>
      <c r="BF88" s="40"/>
      <c r="BG88" s="40" t="s">
        <v>78</v>
      </c>
      <c r="BH88" s="63">
        <v>1997</v>
      </c>
      <c r="BI88" s="56">
        <f t="shared" si="30"/>
        <v>301.8</v>
      </c>
      <c r="BJ88" s="56">
        <f t="shared" si="31"/>
        <v>233.1</v>
      </c>
      <c r="BK88" s="40"/>
      <c r="BL88" s="40"/>
      <c r="BM88" s="92">
        <f t="shared" si="32"/>
        <v>15.199999999999989</v>
      </c>
      <c r="BN88" s="92">
        <f t="shared" si="33"/>
        <v>15.800000000000011</v>
      </c>
      <c r="BO88" s="40"/>
      <c r="BP88" s="92">
        <f t="shared" si="34"/>
        <v>6.6999999999999886</v>
      </c>
      <c r="BQ88" s="92">
        <f t="shared" si="35"/>
        <v>6.8000000000000114</v>
      </c>
      <c r="BR88" s="40"/>
      <c r="BS88" s="40"/>
      <c r="BT88" s="40" t="s">
        <v>78</v>
      </c>
      <c r="BU88" s="63">
        <v>1997</v>
      </c>
      <c r="BV88" s="65">
        <f t="shared" si="38"/>
        <v>1.29</v>
      </c>
      <c r="BW88" s="40"/>
      <c r="BX88" s="40"/>
      <c r="BY88" s="40"/>
      <c r="BZ88" s="72">
        <f t="shared" si="36"/>
        <v>7.0000000000000062E-2</v>
      </c>
      <c r="CA88" s="66">
        <f t="shared" si="37"/>
        <v>8.0000000000000071E-2</v>
      </c>
      <c r="CB88" s="40"/>
      <c r="CC88" s="40">
        <v>1</v>
      </c>
      <c r="CD88" s="40"/>
      <c r="CE88" s="49"/>
      <c r="CF88" s="49"/>
      <c r="CG88" s="49"/>
    </row>
    <row r="89" spans="1:85" s="79" customFormat="1" x14ac:dyDescent="0.25">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49"/>
      <c r="BE89" s="49"/>
      <c r="BF89" s="40"/>
      <c r="BG89" s="63" t="s">
        <v>79</v>
      </c>
      <c r="BH89" s="63">
        <v>1998</v>
      </c>
      <c r="BI89" s="56">
        <f t="shared" si="30"/>
        <v>289.7</v>
      </c>
      <c r="BJ89" s="56">
        <f t="shared" si="31"/>
        <v>213.7</v>
      </c>
      <c r="BK89" s="40"/>
      <c r="BL89" s="40"/>
      <c r="BM89" s="92">
        <f t="shared" si="32"/>
        <v>14.800000000000011</v>
      </c>
      <c r="BN89" s="92">
        <f t="shared" si="33"/>
        <v>15.400000000000034</v>
      </c>
      <c r="BO89" s="40"/>
      <c r="BP89" s="92">
        <f t="shared" si="34"/>
        <v>6.3999999999999773</v>
      </c>
      <c r="BQ89" s="92">
        <f t="shared" si="35"/>
        <v>6.6000000000000227</v>
      </c>
      <c r="BR89" s="40"/>
      <c r="BS89" s="40"/>
      <c r="BT89" s="63" t="s">
        <v>79</v>
      </c>
      <c r="BU89" s="63">
        <v>1998</v>
      </c>
      <c r="BV89" s="65">
        <f t="shared" si="38"/>
        <v>1.36</v>
      </c>
      <c r="BW89" s="40"/>
      <c r="BX89" s="40"/>
      <c r="BY89" s="40"/>
      <c r="BZ89" s="72">
        <f t="shared" si="36"/>
        <v>8.0000000000000071E-2</v>
      </c>
      <c r="CA89" s="66">
        <f t="shared" si="37"/>
        <v>7.9999999999999849E-2</v>
      </c>
      <c r="CB89" s="40"/>
      <c r="CC89" s="40">
        <v>1</v>
      </c>
      <c r="CD89" s="40"/>
      <c r="CE89" s="49"/>
      <c r="CF89" s="49"/>
      <c r="CG89" s="49"/>
    </row>
    <row r="90" spans="1:85" s="79" customFormat="1" x14ac:dyDescent="0.25">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49"/>
      <c r="BE90" s="49"/>
      <c r="BF90" s="40"/>
      <c r="BG90" s="40" t="s">
        <v>80</v>
      </c>
      <c r="BH90" s="63">
        <v>1999</v>
      </c>
      <c r="BI90" s="56">
        <f t="shared" si="30"/>
        <v>272</v>
      </c>
      <c r="BJ90" s="56">
        <f t="shared" si="31"/>
        <v>197.6</v>
      </c>
      <c r="BK90" s="40"/>
      <c r="BL90" s="40"/>
      <c r="BM90" s="92">
        <f t="shared" si="32"/>
        <v>14.300000000000011</v>
      </c>
      <c r="BN90" s="92">
        <f t="shared" si="33"/>
        <v>14.800000000000011</v>
      </c>
      <c r="BO90" s="40"/>
      <c r="BP90" s="92">
        <f t="shared" si="34"/>
        <v>6.1999999999999886</v>
      </c>
      <c r="BQ90" s="92">
        <f t="shared" si="35"/>
        <v>6.4000000000000057</v>
      </c>
      <c r="BR90" s="40"/>
      <c r="BS90" s="40"/>
      <c r="BT90" s="40" t="s">
        <v>80</v>
      </c>
      <c r="BU90" s="63">
        <v>1999</v>
      </c>
      <c r="BV90" s="65">
        <f t="shared" si="38"/>
        <v>1.38</v>
      </c>
      <c r="BW90" s="40"/>
      <c r="BX90" s="40"/>
      <c r="BY90" s="40"/>
      <c r="BZ90" s="72">
        <f t="shared" si="36"/>
        <v>8.9999999999999858E-2</v>
      </c>
      <c r="CA90" s="66">
        <f t="shared" si="37"/>
        <v>8.0000000000000071E-2</v>
      </c>
      <c r="CB90" s="40"/>
      <c r="CC90" s="40">
        <v>1</v>
      </c>
      <c r="CD90" s="40"/>
      <c r="CE90" s="49"/>
      <c r="CF90" s="49"/>
      <c r="CG90" s="49"/>
    </row>
    <row r="91" spans="1:85" s="79" customFormat="1" x14ac:dyDescent="0.25">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49"/>
      <c r="BE91" s="49"/>
      <c r="BF91" s="40"/>
      <c r="BG91" s="56" t="s">
        <v>81</v>
      </c>
      <c r="BH91" s="63">
        <v>2000</v>
      </c>
      <c r="BI91" s="56">
        <f t="shared" si="30"/>
        <v>254.7</v>
      </c>
      <c r="BJ91" s="56">
        <f t="shared" si="31"/>
        <v>168.1</v>
      </c>
      <c r="BK91" s="40"/>
      <c r="BL91" s="40"/>
      <c r="BM91" s="92">
        <f t="shared" si="32"/>
        <v>13.699999999999989</v>
      </c>
      <c r="BN91" s="92">
        <f t="shared" si="33"/>
        <v>14.400000000000034</v>
      </c>
      <c r="BO91" s="40"/>
      <c r="BP91" s="92">
        <f t="shared" si="34"/>
        <v>5.7999999999999829</v>
      </c>
      <c r="BQ91" s="92">
        <f t="shared" si="35"/>
        <v>5.8000000000000114</v>
      </c>
      <c r="BR91" s="40"/>
      <c r="BS91" s="40"/>
      <c r="BT91" s="56" t="s">
        <v>81</v>
      </c>
      <c r="BU91" s="63">
        <v>2000</v>
      </c>
      <c r="BV91" s="65">
        <f t="shared" si="38"/>
        <v>1.52</v>
      </c>
      <c r="BW91" s="40"/>
      <c r="BX91" s="40"/>
      <c r="BY91" s="40"/>
      <c r="BZ91" s="72">
        <f t="shared" si="36"/>
        <v>0.10000000000000009</v>
      </c>
      <c r="CA91" s="66">
        <f t="shared" si="37"/>
        <v>0.10000000000000009</v>
      </c>
      <c r="CB91" s="40"/>
      <c r="CC91" s="40">
        <v>1</v>
      </c>
      <c r="CD91" s="40"/>
      <c r="CE91" s="49"/>
      <c r="CF91" s="49"/>
      <c r="CG91" s="49"/>
    </row>
    <row r="92" spans="1:85" s="79" customFormat="1" x14ac:dyDescent="0.25">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49"/>
      <c r="BE92" s="49"/>
      <c r="BF92" s="49"/>
      <c r="BG92" s="40" t="s">
        <v>82</v>
      </c>
      <c r="BH92" s="63">
        <v>2001</v>
      </c>
      <c r="BI92" s="56">
        <f t="shared" si="30"/>
        <v>245.2</v>
      </c>
      <c r="BJ92" s="56">
        <f t="shared" si="31"/>
        <v>151.80000000000001</v>
      </c>
      <c r="BK92" s="49"/>
      <c r="BL92" s="49"/>
      <c r="BM92" s="92">
        <f t="shared" si="32"/>
        <v>13.399999999999977</v>
      </c>
      <c r="BN92" s="92">
        <f t="shared" si="33"/>
        <v>14</v>
      </c>
      <c r="BO92" s="49"/>
      <c r="BP92" s="92">
        <f t="shared" si="34"/>
        <v>5.4000000000000057</v>
      </c>
      <c r="BQ92" s="92">
        <f t="shared" si="35"/>
        <v>5.5999999999999943</v>
      </c>
      <c r="BR92" s="49"/>
      <c r="BS92" s="49"/>
      <c r="BT92" s="40" t="s">
        <v>82</v>
      </c>
      <c r="BU92" s="63">
        <v>2001</v>
      </c>
      <c r="BV92" s="65">
        <f t="shared" si="38"/>
        <v>1.62</v>
      </c>
      <c r="BW92" s="49"/>
      <c r="BX92" s="49"/>
      <c r="BY92" s="40"/>
      <c r="BZ92" s="72">
        <f t="shared" si="36"/>
        <v>0.1100000000000001</v>
      </c>
      <c r="CA92" s="66">
        <f t="shared" si="37"/>
        <v>0.10999999999999988</v>
      </c>
      <c r="CB92" s="40"/>
      <c r="CC92" s="40">
        <v>1</v>
      </c>
      <c r="CD92" s="40"/>
      <c r="CE92" s="49"/>
      <c r="CF92" s="49"/>
      <c r="CG92" s="49"/>
    </row>
    <row r="93" spans="1:85" x14ac:dyDescent="0.25">
      <c r="A93" s="79"/>
      <c r="B93" s="79"/>
      <c r="C93" s="79"/>
      <c r="D93" s="79"/>
      <c r="E93" s="79"/>
      <c r="F93" s="79"/>
      <c r="G93" s="79"/>
      <c r="H93" s="79"/>
      <c r="I93" s="79"/>
      <c r="J93" s="79"/>
      <c r="K93" s="79"/>
      <c r="L93" s="79"/>
      <c r="M93" s="79"/>
      <c r="N93" s="79"/>
      <c r="O93" s="79"/>
      <c r="BD93" s="40"/>
      <c r="BF93" s="49"/>
      <c r="BG93" s="40" t="s">
        <v>83</v>
      </c>
      <c r="BH93" s="63">
        <v>2002</v>
      </c>
      <c r="BI93" s="56">
        <f t="shared" si="30"/>
        <v>241.7</v>
      </c>
      <c r="BJ93" s="56">
        <f t="shared" si="31"/>
        <v>136.80000000000001</v>
      </c>
      <c r="BK93" s="49"/>
      <c r="BL93" s="49"/>
      <c r="BM93" s="92">
        <f t="shared" si="32"/>
        <v>13.299999999999983</v>
      </c>
      <c r="BN93" s="92">
        <f t="shared" si="33"/>
        <v>13.800000000000011</v>
      </c>
      <c r="BO93" s="49"/>
      <c r="BP93" s="92">
        <f t="shared" si="34"/>
        <v>5.1000000000000227</v>
      </c>
      <c r="BQ93" s="92">
        <f t="shared" si="35"/>
        <v>5.1999999999999886</v>
      </c>
      <c r="BR93" s="49"/>
      <c r="BS93" s="49"/>
      <c r="BT93" s="40" t="s">
        <v>83</v>
      </c>
      <c r="BU93" s="63">
        <v>2002</v>
      </c>
      <c r="BV93" s="65">
        <f t="shared" si="38"/>
        <v>1.77</v>
      </c>
      <c r="BW93" s="49"/>
      <c r="BX93" s="49"/>
      <c r="BY93" s="40"/>
      <c r="BZ93" s="72">
        <f t="shared" si="36"/>
        <v>0.12000000000000011</v>
      </c>
      <c r="CA93" s="66">
        <f t="shared" si="37"/>
        <v>0.11999999999999988</v>
      </c>
      <c r="CB93" s="40"/>
      <c r="CC93" s="40">
        <v>1</v>
      </c>
      <c r="CD93" s="40"/>
      <c r="CE93" s="40"/>
      <c r="CF93" s="40"/>
      <c r="CG93" s="40"/>
    </row>
    <row r="94" spans="1:85" x14ac:dyDescent="0.25">
      <c r="A94" s="79"/>
      <c r="B94" s="79"/>
      <c r="C94" s="79"/>
      <c r="D94" s="79"/>
      <c r="E94" s="79"/>
      <c r="F94" s="79"/>
      <c r="G94" s="79"/>
      <c r="H94" s="79"/>
      <c r="I94" s="79"/>
      <c r="J94" s="79"/>
      <c r="K94" s="79"/>
      <c r="L94" s="79"/>
      <c r="M94" s="79"/>
      <c r="N94" s="79"/>
      <c r="O94" s="79"/>
      <c r="BD94" s="40"/>
      <c r="BF94" s="49"/>
      <c r="BG94" s="40" t="s">
        <v>84</v>
      </c>
      <c r="BH94" s="63">
        <v>2003</v>
      </c>
      <c r="BI94" s="56">
        <f t="shared" si="30"/>
        <v>235.6</v>
      </c>
      <c r="BJ94" s="56">
        <f t="shared" si="31"/>
        <v>134.69999999999999</v>
      </c>
      <c r="BK94" s="49"/>
      <c r="BL94" s="49"/>
      <c r="BM94" s="92">
        <f t="shared" si="32"/>
        <v>13.099999999999994</v>
      </c>
      <c r="BN94" s="92">
        <f t="shared" si="33"/>
        <v>13.599999999999994</v>
      </c>
      <c r="BO94" s="49"/>
      <c r="BP94" s="92">
        <f t="shared" si="34"/>
        <v>5.0999999999999943</v>
      </c>
      <c r="BQ94" s="92">
        <f t="shared" si="35"/>
        <v>5.2000000000000171</v>
      </c>
      <c r="BR94" s="49"/>
      <c r="BS94" s="49"/>
      <c r="BT94" s="40" t="s">
        <v>84</v>
      </c>
      <c r="BU94" s="63">
        <v>2003</v>
      </c>
      <c r="BV94" s="65">
        <f t="shared" si="38"/>
        <v>1.75</v>
      </c>
      <c r="BW94" s="49"/>
      <c r="BX94" s="49"/>
      <c r="BY94" s="40"/>
      <c r="BZ94" s="72">
        <f t="shared" si="36"/>
        <v>0.12000000000000011</v>
      </c>
      <c r="CA94" s="66">
        <f t="shared" si="37"/>
        <v>0.12000000000000011</v>
      </c>
      <c r="CB94" s="40"/>
      <c r="CC94" s="40">
        <v>1</v>
      </c>
      <c r="CD94" s="49"/>
      <c r="CE94" s="40"/>
      <c r="CF94" s="40"/>
      <c r="CG94" s="40"/>
    </row>
    <row r="95" spans="1:85" x14ac:dyDescent="0.25">
      <c r="A95" s="79"/>
      <c r="B95" s="79"/>
      <c r="C95" s="79"/>
      <c r="D95" s="79"/>
      <c r="E95" s="79"/>
      <c r="F95" s="79"/>
      <c r="G95" s="79"/>
      <c r="H95" s="79"/>
      <c r="I95" s="79"/>
      <c r="J95" s="79"/>
      <c r="K95" s="79"/>
      <c r="L95" s="79"/>
      <c r="M95" s="79"/>
      <c r="N95" s="79"/>
      <c r="O95" s="79"/>
      <c r="BD95" s="40"/>
      <c r="BF95" s="49"/>
      <c r="BG95" s="40" t="s">
        <v>85</v>
      </c>
      <c r="BH95" s="63">
        <v>2004</v>
      </c>
      <c r="BI95" s="56">
        <f t="shared" si="30"/>
        <v>229.6</v>
      </c>
      <c r="BJ95" s="56">
        <f t="shared" si="31"/>
        <v>125.6</v>
      </c>
      <c r="BK95" s="49"/>
      <c r="BL95" s="49"/>
      <c r="BM95" s="92">
        <f t="shared" si="32"/>
        <v>12.900000000000006</v>
      </c>
      <c r="BN95" s="92">
        <f t="shared" si="33"/>
        <v>13.5</v>
      </c>
      <c r="BO95" s="49"/>
      <c r="BP95" s="92">
        <f t="shared" si="34"/>
        <v>4.8999999999999915</v>
      </c>
      <c r="BQ95" s="92">
        <f t="shared" si="35"/>
        <v>5</v>
      </c>
      <c r="BR95" s="49"/>
      <c r="BS95" s="49"/>
      <c r="BT95" s="40" t="s">
        <v>85</v>
      </c>
      <c r="BU95" s="63">
        <v>2004</v>
      </c>
      <c r="BV95" s="65">
        <f t="shared" si="38"/>
        <v>1.83</v>
      </c>
      <c r="BW95" s="49"/>
      <c r="BX95" s="49"/>
      <c r="BY95" s="40"/>
      <c r="BZ95" s="72">
        <f t="shared" si="36"/>
        <v>0.13000000000000012</v>
      </c>
      <c r="CA95" s="66">
        <f t="shared" si="37"/>
        <v>0.12999999999999989</v>
      </c>
      <c r="CB95" s="40"/>
      <c r="CC95" s="40">
        <v>1</v>
      </c>
      <c r="CD95" s="49"/>
      <c r="CE95" s="40"/>
      <c r="CF95" s="40"/>
      <c r="CG95" s="40"/>
    </row>
    <row r="96" spans="1:85" x14ac:dyDescent="0.25">
      <c r="BD96" s="40"/>
      <c r="BF96" s="49"/>
      <c r="BG96" s="40" t="s">
        <v>86</v>
      </c>
      <c r="BH96" s="63">
        <v>2005</v>
      </c>
      <c r="BI96" s="56">
        <f t="shared" si="30"/>
        <v>226</v>
      </c>
      <c r="BJ96" s="56">
        <f t="shared" si="31"/>
        <v>121.1</v>
      </c>
      <c r="BK96" s="49"/>
      <c r="BL96" s="49"/>
      <c r="BM96" s="92">
        <f t="shared" si="32"/>
        <v>12.800000000000011</v>
      </c>
      <c r="BN96" s="92">
        <f t="shared" si="33"/>
        <v>13.400000000000006</v>
      </c>
      <c r="BO96" s="49"/>
      <c r="BP96" s="92">
        <f t="shared" si="34"/>
        <v>4.7999999999999972</v>
      </c>
      <c r="BQ96" s="92">
        <f t="shared" si="35"/>
        <v>5.1000000000000085</v>
      </c>
      <c r="BR96" s="49"/>
      <c r="BS96" s="49"/>
      <c r="BT96" s="40" t="s">
        <v>86</v>
      </c>
      <c r="BU96" s="63">
        <v>2005</v>
      </c>
      <c r="BV96" s="65">
        <f t="shared" si="38"/>
        <v>1.87</v>
      </c>
      <c r="BW96" s="49"/>
      <c r="BX96" s="49"/>
      <c r="BY96" s="40"/>
      <c r="BZ96" s="72">
        <f t="shared" si="36"/>
        <v>0.13000000000000012</v>
      </c>
      <c r="CA96" s="66">
        <f t="shared" si="37"/>
        <v>0.12999999999999989</v>
      </c>
      <c r="CB96" s="40"/>
      <c r="CC96" s="40">
        <v>1</v>
      </c>
      <c r="CD96" s="49"/>
      <c r="CE96" s="40"/>
      <c r="CF96" s="40"/>
      <c r="CG96" s="40"/>
    </row>
    <row r="97" spans="56:85" x14ac:dyDescent="0.25">
      <c r="BD97" s="40"/>
      <c r="BF97" s="49"/>
      <c r="BG97" s="40" t="s">
        <v>87</v>
      </c>
      <c r="BH97" s="63">
        <v>2006</v>
      </c>
      <c r="BI97" s="56">
        <f t="shared" si="30"/>
        <v>225.1</v>
      </c>
      <c r="BJ97" s="56">
        <f t="shared" si="31"/>
        <v>118.7</v>
      </c>
      <c r="BK97" s="49"/>
      <c r="BL97" s="49"/>
      <c r="BM97" s="92">
        <f t="shared" si="32"/>
        <v>12.699999999999989</v>
      </c>
      <c r="BN97" s="92">
        <f t="shared" si="33"/>
        <v>13.400000000000006</v>
      </c>
      <c r="BO97" s="49"/>
      <c r="BP97" s="92">
        <f t="shared" si="34"/>
        <v>4.7999999999999972</v>
      </c>
      <c r="BQ97" s="92">
        <f t="shared" si="35"/>
        <v>4.8999999999999915</v>
      </c>
      <c r="BR97" s="49"/>
      <c r="BS97" s="49"/>
      <c r="BT97" s="40" t="s">
        <v>87</v>
      </c>
      <c r="BU97" s="63">
        <v>2006</v>
      </c>
      <c r="BV97" s="65">
        <f t="shared" si="38"/>
        <v>1.9</v>
      </c>
      <c r="BW97" s="49"/>
      <c r="BX97" s="49"/>
      <c r="BY97" s="40"/>
      <c r="BZ97" s="72">
        <f t="shared" si="36"/>
        <v>0.12999999999999989</v>
      </c>
      <c r="CA97" s="66">
        <f t="shared" si="37"/>
        <v>0.14000000000000012</v>
      </c>
      <c r="CB97" s="40"/>
      <c r="CC97" s="40">
        <v>1</v>
      </c>
      <c r="CD97" s="49"/>
      <c r="CE97" s="40"/>
      <c r="CF97" s="40"/>
      <c r="CG97" s="40"/>
    </row>
    <row r="98" spans="56:85" x14ac:dyDescent="0.25">
      <c r="BD98" s="40"/>
      <c r="BF98" s="49"/>
      <c r="BG98" s="40" t="s">
        <v>88</v>
      </c>
      <c r="BH98" s="63">
        <v>2007</v>
      </c>
      <c r="BI98" s="56">
        <f t="shared" si="30"/>
        <v>237.9</v>
      </c>
      <c r="BJ98" s="56">
        <f t="shared" si="31"/>
        <v>121.9</v>
      </c>
      <c r="BK98" s="49"/>
      <c r="BL98" s="49"/>
      <c r="BM98" s="92">
        <f t="shared" si="32"/>
        <v>13.200000000000017</v>
      </c>
      <c r="BN98" s="92">
        <f t="shared" si="33"/>
        <v>13.699999999999989</v>
      </c>
      <c r="BO98" s="49"/>
      <c r="BP98" s="92">
        <f t="shared" si="34"/>
        <v>4.9000000000000057</v>
      </c>
      <c r="BQ98" s="92">
        <f t="shared" si="35"/>
        <v>5.0999999999999943</v>
      </c>
      <c r="BR98" s="49"/>
      <c r="BS98" s="49"/>
      <c r="BT98" s="40" t="s">
        <v>88</v>
      </c>
      <c r="BU98" s="63">
        <v>2007</v>
      </c>
      <c r="BV98" s="65">
        <f t="shared" si="38"/>
        <v>1.95</v>
      </c>
      <c r="BW98" s="49"/>
      <c r="BX98" s="49"/>
      <c r="BY98" s="49"/>
      <c r="BZ98" s="72">
        <f t="shared" si="36"/>
        <v>0.12999999999999989</v>
      </c>
      <c r="CA98" s="66">
        <f t="shared" si="37"/>
        <v>0.1399999999999999</v>
      </c>
      <c r="CB98" s="49"/>
      <c r="CC98" s="40">
        <v>1</v>
      </c>
      <c r="CD98" s="49"/>
      <c r="CE98" s="40"/>
      <c r="CF98" s="40"/>
      <c r="CG98" s="40"/>
    </row>
    <row r="99" spans="56:85" x14ac:dyDescent="0.25">
      <c r="BD99" s="40"/>
      <c r="BG99" s="40" t="s">
        <v>89</v>
      </c>
      <c r="BH99" s="63">
        <v>2008</v>
      </c>
      <c r="BI99" s="56">
        <f t="shared" si="30"/>
        <v>263.5</v>
      </c>
      <c r="BJ99" s="56">
        <f t="shared" si="31"/>
        <v>129.6</v>
      </c>
      <c r="BM99" s="92">
        <f t="shared" si="32"/>
        <v>13.800000000000011</v>
      </c>
      <c r="BN99" s="92">
        <f t="shared" si="33"/>
        <v>14.399999999999977</v>
      </c>
      <c r="BP99" s="92">
        <f t="shared" si="34"/>
        <v>5.0999999999999943</v>
      </c>
      <c r="BQ99" s="92">
        <f t="shared" si="35"/>
        <v>5.3000000000000114</v>
      </c>
      <c r="BR99" s="40"/>
      <c r="BS99" s="40"/>
      <c r="BT99" s="40" t="s">
        <v>89</v>
      </c>
      <c r="BU99" s="63">
        <v>2008</v>
      </c>
      <c r="BV99" s="65">
        <f t="shared" si="38"/>
        <v>2.0299999999999998</v>
      </c>
      <c r="BW99" s="40"/>
      <c r="BX99" s="40"/>
      <c r="BY99" s="49"/>
      <c r="BZ99" s="72">
        <f t="shared" si="36"/>
        <v>0.12999999999999989</v>
      </c>
      <c r="CA99" s="66">
        <f t="shared" si="37"/>
        <v>0.14000000000000012</v>
      </c>
      <c r="CB99" s="49"/>
      <c r="CC99" s="40">
        <v>1</v>
      </c>
      <c r="CD99" s="49"/>
      <c r="CE99" s="40"/>
      <c r="CF99" s="40"/>
      <c r="CG99" s="40"/>
    </row>
    <row r="100" spans="56:85" x14ac:dyDescent="0.25">
      <c r="BD100" s="40"/>
      <c r="BG100" s="40" t="s">
        <v>90</v>
      </c>
      <c r="BH100" s="63">
        <v>2009</v>
      </c>
      <c r="BI100" s="56">
        <f t="shared" si="30"/>
        <v>274.2</v>
      </c>
      <c r="BJ100" s="56">
        <f t="shared" si="31"/>
        <v>131.19999999999999</v>
      </c>
      <c r="BM100" s="92">
        <f t="shared" si="32"/>
        <v>14.099999999999966</v>
      </c>
      <c r="BN100" s="92">
        <f t="shared" si="33"/>
        <v>14.699999999999989</v>
      </c>
      <c r="BP100" s="92">
        <f t="shared" si="34"/>
        <v>5.0999999999999943</v>
      </c>
      <c r="BQ100" s="92">
        <f t="shared" si="35"/>
        <v>5.2000000000000171</v>
      </c>
      <c r="BR100" s="40"/>
      <c r="BS100" s="40"/>
      <c r="BT100" s="40" t="s">
        <v>90</v>
      </c>
      <c r="BU100" s="63">
        <v>2009</v>
      </c>
      <c r="BV100" s="65">
        <f t="shared" si="38"/>
        <v>2.09</v>
      </c>
      <c r="BW100" s="40"/>
      <c r="BX100" s="40"/>
      <c r="BY100" s="49"/>
      <c r="BZ100" s="72">
        <f t="shared" si="36"/>
        <v>0.12999999999999989</v>
      </c>
      <c r="CA100" s="66">
        <f t="shared" si="37"/>
        <v>0.14000000000000012</v>
      </c>
      <c r="CB100" s="49"/>
      <c r="CC100" s="40">
        <v>1</v>
      </c>
      <c r="CD100" s="49"/>
      <c r="CE100" s="40"/>
      <c r="CF100" s="40"/>
      <c r="CG100" s="40"/>
    </row>
    <row r="101" spans="56:85" x14ac:dyDescent="0.25">
      <c r="BD101" s="40"/>
      <c r="BG101" s="56" t="s">
        <v>91</v>
      </c>
      <c r="BH101" s="63">
        <v>2010</v>
      </c>
      <c r="BI101" s="56">
        <f t="shared" si="30"/>
        <v>269.8</v>
      </c>
      <c r="BJ101" s="56">
        <f t="shared" si="31"/>
        <v>129</v>
      </c>
      <c r="BM101" s="92">
        <f t="shared" si="32"/>
        <v>13.900000000000006</v>
      </c>
      <c r="BN101" s="92">
        <f t="shared" si="33"/>
        <v>14.399999999999977</v>
      </c>
      <c r="BP101" s="92">
        <f t="shared" si="34"/>
        <v>5.0999999999999943</v>
      </c>
      <c r="BQ101" s="92">
        <f t="shared" si="35"/>
        <v>5.1999999999999886</v>
      </c>
      <c r="BR101" s="40"/>
      <c r="BS101" s="40"/>
      <c r="BT101" s="56" t="s">
        <v>91</v>
      </c>
      <c r="BU101" s="63">
        <v>2010</v>
      </c>
      <c r="BV101" s="65">
        <f t="shared" si="38"/>
        <v>2.09</v>
      </c>
      <c r="BW101" s="40"/>
      <c r="BX101" s="40"/>
      <c r="BY101" s="49"/>
      <c r="BZ101" s="72">
        <f t="shared" si="36"/>
        <v>0.12999999999999989</v>
      </c>
      <c r="CA101" s="66">
        <f t="shared" si="37"/>
        <v>0.15000000000000036</v>
      </c>
      <c r="CB101" s="49"/>
      <c r="CC101" s="40">
        <v>1</v>
      </c>
      <c r="CD101" s="49"/>
      <c r="CE101" s="40"/>
      <c r="CF101" s="40"/>
      <c r="CG101" s="40"/>
    </row>
    <row r="102" spans="56:85" x14ac:dyDescent="0.25">
      <c r="BD102" s="40"/>
      <c r="BG102" s="40" t="s">
        <v>92</v>
      </c>
      <c r="BH102" s="63">
        <v>2011</v>
      </c>
      <c r="BI102" s="56">
        <f t="shared" si="30"/>
        <v>250.3</v>
      </c>
      <c r="BJ102" s="56">
        <f t="shared" si="31"/>
        <v>119.4</v>
      </c>
      <c r="BM102" s="92">
        <f t="shared" si="32"/>
        <v>13.300000000000011</v>
      </c>
      <c r="BN102" s="92">
        <f t="shared" si="33"/>
        <v>13.800000000000011</v>
      </c>
      <c r="BP102" s="92">
        <f t="shared" si="34"/>
        <v>4.8000000000000114</v>
      </c>
      <c r="BQ102" s="92">
        <f t="shared" si="35"/>
        <v>5</v>
      </c>
      <c r="BR102" s="40"/>
      <c r="BS102" s="40"/>
      <c r="BT102" s="40" t="s">
        <v>92</v>
      </c>
      <c r="BU102" s="63">
        <v>2011</v>
      </c>
      <c r="BV102" s="65">
        <f t="shared" si="38"/>
        <v>2.1</v>
      </c>
      <c r="BW102" s="40"/>
      <c r="BX102" s="40"/>
      <c r="BY102" s="49"/>
      <c r="BZ102" s="72">
        <f t="shared" si="36"/>
        <v>0.14000000000000012</v>
      </c>
      <c r="CA102" s="66">
        <f t="shared" si="37"/>
        <v>0.14000000000000012</v>
      </c>
      <c r="CB102" s="49"/>
      <c r="CC102" s="40">
        <v>1</v>
      </c>
      <c r="CD102" s="40"/>
      <c r="CE102" s="40"/>
      <c r="CF102" s="40"/>
      <c r="CG102" s="40"/>
    </row>
    <row r="103" spans="56:85" x14ac:dyDescent="0.25">
      <c r="BD103" s="40"/>
      <c r="BG103" s="63" t="s">
        <v>93</v>
      </c>
      <c r="BH103" s="63">
        <v>2012</v>
      </c>
      <c r="BI103" s="56">
        <f t="shared" si="30"/>
        <v>248.5</v>
      </c>
      <c r="BJ103" s="56">
        <f t="shared" si="31"/>
        <v>113.1</v>
      </c>
      <c r="BM103" s="92">
        <f t="shared" si="32"/>
        <v>13.099999999999994</v>
      </c>
      <c r="BN103" s="92">
        <f t="shared" si="33"/>
        <v>13.600000000000023</v>
      </c>
      <c r="BP103" s="92">
        <f t="shared" si="34"/>
        <v>4.6999999999999886</v>
      </c>
      <c r="BQ103" s="92">
        <f t="shared" si="35"/>
        <v>4.9000000000000057</v>
      </c>
      <c r="BR103" s="40"/>
      <c r="BS103" s="40"/>
      <c r="BT103" s="63" t="s">
        <v>93</v>
      </c>
      <c r="BU103" s="63">
        <v>2012</v>
      </c>
      <c r="BV103" s="65">
        <f t="shared" si="38"/>
        <v>2.2000000000000002</v>
      </c>
      <c r="BW103" s="40"/>
      <c r="BX103" s="40"/>
      <c r="BY103" s="49"/>
      <c r="BZ103" s="72">
        <f t="shared" si="36"/>
        <v>0.15000000000000036</v>
      </c>
      <c r="CA103" s="66">
        <f t="shared" si="37"/>
        <v>0.14999999999999991</v>
      </c>
      <c r="CB103" s="49"/>
      <c r="CC103" s="40">
        <v>1</v>
      </c>
      <c r="CD103" s="40"/>
      <c r="CE103" s="40"/>
      <c r="CF103" s="40"/>
      <c r="CG103" s="40"/>
    </row>
    <row r="104" spans="56:85" x14ac:dyDescent="0.25">
      <c r="BD104" s="40"/>
      <c r="BG104" s="40" t="s">
        <v>112</v>
      </c>
      <c r="BH104" s="63">
        <v>2013</v>
      </c>
      <c r="BI104" s="56">
        <f t="shared" si="30"/>
        <v>251.8</v>
      </c>
      <c r="BJ104" s="56">
        <f t="shared" si="31"/>
        <v>108.3</v>
      </c>
      <c r="BM104" s="92">
        <f t="shared" si="32"/>
        <v>13.100000000000023</v>
      </c>
      <c r="BN104" s="92">
        <f t="shared" si="33"/>
        <v>13.699999999999989</v>
      </c>
      <c r="BP104" s="92">
        <f t="shared" si="34"/>
        <v>4.5</v>
      </c>
      <c r="BQ104" s="92">
        <f t="shared" si="35"/>
        <v>4.7999999999999972</v>
      </c>
      <c r="BR104" s="40"/>
      <c r="BS104" s="40"/>
      <c r="BT104" s="40" t="s">
        <v>112</v>
      </c>
      <c r="BU104" s="63">
        <v>2013</v>
      </c>
      <c r="BV104" s="65">
        <f t="shared" si="38"/>
        <v>2.3199999999999998</v>
      </c>
      <c r="BW104" s="40"/>
      <c r="BX104" s="40"/>
      <c r="BY104" s="49"/>
      <c r="BZ104" s="72">
        <f t="shared" si="36"/>
        <v>0.14999999999999991</v>
      </c>
      <c r="CA104" s="66">
        <f t="shared" si="37"/>
        <v>0.17000000000000037</v>
      </c>
      <c r="CB104" s="49"/>
      <c r="CC104" s="40">
        <v>1</v>
      </c>
      <c r="CD104" s="40"/>
      <c r="CE104" s="40"/>
      <c r="CF104" s="40"/>
      <c r="CG104" s="40"/>
    </row>
    <row r="105" spans="56:85" x14ac:dyDescent="0.25">
      <c r="BD105" s="40"/>
      <c r="BG105" s="56" t="s">
        <v>113</v>
      </c>
      <c r="BH105" s="63">
        <v>2014</v>
      </c>
      <c r="BI105" s="56">
        <f t="shared" si="30"/>
        <v>257.10000000000002</v>
      </c>
      <c r="BJ105" s="56">
        <f t="shared" si="31"/>
        <v>107</v>
      </c>
      <c r="BM105" s="92">
        <f t="shared" si="32"/>
        <v>13.200000000000017</v>
      </c>
      <c r="BN105" s="92">
        <f t="shared" si="33"/>
        <v>13.699999999999989</v>
      </c>
      <c r="BP105" s="92">
        <f t="shared" si="34"/>
        <v>4.5</v>
      </c>
      <c r="BQ105" s="92">
        <f t="shared" si="35"/>
        <v>4.7000000000000028</v>
      </c>
      <c r="BR105" s="40"/>
      <c r="BS105" s="40"/>
      <c r="BT105" s="56" t="s">
        <v>113</v>
      </c>
      <c r="BU105" s="63">
        <v>2014</v>
      </c>
      <c r="BV105" s="65">
        <f t="shared" si="38"/>
        <v>2.4</v>
      </c>
      <c r="BW105" s="40"/>
      <c r="BX105" s="40"/>
      <c r="BY105" s="49"/>
      <c r="BZ105" s="72">
        <f t="shared" si="36"/>
        <v>0.1599999999999997</v>
      </c>
      <c r="CA105" s="66">
        <f t="shared" si="37"/>
        <v>0.16999999999999993</v>
      </c>
      <c r="CB105" s="49"/>
      <c r="CC105" s="40">
        <v>1</v>
      </c>
      <c r="CD105" s="40"/>
      <c r="CE105" s="40"/>
      <c r="CF105" s="40"/>
      <c r="CG105" s="40"/>
    </row>
    <row r="106" spans="56:85" x14ac:dyDescent="0.25">
      <c r="BD106" s="40"/>
      <c r="BP106" s="40"/>
      <c r="BQ106" s="40"/>
      <c r="BR106" s="40"/>
      <c r="BS106" s="40"/>
      <c r="BT106" s="40"/>
      <c r="BU106" s="40"/>
      <c r="BV106" s="40"/>
      <c r="BW106" s="40"/>
      <c r="BX106" s="40"/>
      <c r="BY106" s="40"/>
      <c r="BZ106" s="40"/>
      <c r="CA106" s="40"/>
      <c r="CB106" s="40"/>
      <c r="CC106" s="40"/>
      <c r="CD106" s="40"/>
      <c r="CE106" s="40"/>
      <c r="CF106" s="40"/>
      <c r="CG106" s="40"/>
    </row>
    <row r="107" spans="56:85" x14ac:dyDescent="0.25">
      <c r="BD107" s="40"/>
      <c r="BP107" s="40"/>
      <c r="BQ107" s="40"/>
      <c r="BR107" s="40"/>
      <c r="BS107" s="40"/>
      <c r="BT107" s="40"/>
      <c r="BU107" s="40"/>
      <c r="BV107" s="40"/>
      <c r="BW107" s="40"/>
      <c r="BX107" s="40"/>
      <c r="BY107" s="40"/>
      <c r="BZ107" s="40"/>
      <c r="CA107" s="40"/>
      <c r="CB107" s="40"/>
      <c r="CC107" s="40"/>
      <c r="CD107" s="40"/>
      <c r="CE107" s="40"/>
      <c r="CF107" s="40"/>
      <c r="CG107" s="40"/>
    </row>
    <row r="108" spans="56:85" x14ac:dyDescent="0.25">
      <c r="BD108" s="40"/>
      <c r="BP108" s="40"/>
      <c r="BQ108" s="40"/>
      <c r="BR108" s="40"/>
      <c r="BS108" s="40"/>
      <c r="BT108" s="40"/>
      <c r="BU108" s="40"/>
      <c r="BV108" s="40"/>
      <c r="BW108" s="40"/>
      <c r="BX108" s="40"/>
      <c r="BY108" s="40"/>
      <c r="BZ108" s="40"/>
      <c r="CA108" s="40"/>
      <c r="CB108" s="40"/>
      <c r="CC108" s="40"/>
      <c r="CD108" s="40"/>
      <c r="CE108" s="40"/>
      <c r="CF108" s="40"/>
      <c r="CG108" s="40"/>
    </row>
    <row r="109" spans="56:85" x14ac:dyDescent="0.25">
      <c r="BD109" s="40"/>
      <c r="BP109" s="40"/>
      <c r="BQ109" s="40"/>
      <c r="BR109" s="40"/>
      <c r="BS109" s="40"/>
      <c r="BT109" s="40"/>
      <c r="BU109" s="40"/>
      <c r="BV109" s="40"/>
      <c r="BW109" s="40"/>
      <c r="BX109" s="40"/>
      <c r="BY109" s="40"/>
      <c r="BZ109" s="40"/>
      <c r="CA109" s="40"/>
      <c r="CB109" s="40"/>
      <c r="CC109" s="40"/>
      <c r="CD109" s="40"/>
      <c r="CE109" s="40"/>
      <c r="CF109" s="40"/>
      <c r="CG109" s="40"/>
    </row>
  </sheetData>
  <sheetProtection selectLockedCells="1" autoFilter="0" selectUnlockedCells="1"/>
  <mergeCells count="12">
    <mergeCell ref="S40:U40"/>
    <mergeCell ref="V40:X40"/>
    <mergeCell ref="D40:F40"/>
    <mergeCell ref="G40:I40"/>
    <mergeCell ref="J40:L40"/>
    <mergeCell ref="M40:O40"/>
    <mergeCell ref="V35:X35"/>
    <mergeCell ref="D35:F35"/>
    <mergeCell ref="G35:I35"/>
    <mergeCell ref="S35:U35"/>
    <mergeCell ref="J35:L35"/>
    <mergeCell ref="M35:O35"/>
  </mergeCells>
  <conditionalFormatting sqref="D63:F70 E37:F39 H37:I39 K37:L39 N37:O39 E42:F62 H42:I62 K42:L62 N42:O62 T42:U60 W42:X60">
    <cfRule type="expression" dxfId="7" priority="8">
      <formula>IF($BH$4=1, VALUE(FIXED($D$40:$F$70,1)),0)</formula>
    </cfRule>
  </conditionalFormatting>
  <conditionalFormatting sqref="V37 S42:S60 V42:V60 BV58:BV105">
    <cfRule type="expression" dxfId="6" priority="7">
      <formula>IF($BE$4=1, VALUE(FIXED($D$42:$F$85,1)),0)</formula>
    </cfRule>
  </conditionalFormatting>
  <conditionalFormatting sqref="S37">
    <cfRule type="expression" dxfId="5" priority="6">
      <formula>IF($BE$4=1, VALUE(FIXED($D$42:$F$85,1)),0)</formula>
    </cfRule>
  </conditionalFormatting>
  <conditionalFormatting sqref="T37">
    <cfRule type="expression" dxfId="4" priority="5">
      <formula>IF($BH$4=1, VALUE(FIXED($D$40:$F$70,1)),0)</formula>
    </cfRule>
  </conditionalFormatting>
  <conditionalFormatting sqref="U37">
    <cfRule type="expression" dxfId="3" priority="4">
      <formula>IF($BH$4=1, VALUE(FIXED($D$40:$F$70,1)),0)</formula>
    </cfRule>
  </conditionalFormatting>
  <conditionalFormatting sqref="W37">
    <cfRule type="expression" dxfId="2" priority="3">
      <formula>IF($BH$4=1, VALUE(FIXED($D$40:$F$70,1)),0)</formula>
    </cfRule>
  </conditionalFormatting>
  <conditionalFormatting sqref="X37">
    <cfRule type="expression" dxfId="1" priority="2">
      <formula>IF($BH$4=1, VALUE(FIXED($D$40:$F$70,1)),0)</formula>
    </cfRule>
  </conditionalFormatting>
  <conditionalFormatting sqref="BV33:BV56">
    <cfRule type="expression" dxfId="0" priority="1">
      <formula>IF($BE$4=1, VALUE(FIXED($D$42:$F$85,1)),0)</formula>
    </cfRule>
  </conditionalFormatting>
  <pageMargins left="0.7" right="0.7" top="0.75" bottom="0.75" header="0.3" footer="0.3"/>
  <pageSetup paperSize="9" scale="56" orientation="landscape" r:id="rId1"/>
  <rowBreaks count="1" manualBreakCount="1">
    <brk id="54"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13</xdr:col>
                    <xdr:colOff>68580</xdr:colOff>
                    <xdr:row>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41"/>
  <sheetViews>
    <sheetView zoomScaleNormal="100" workbookViewId="0">
      <pane ySplit="1" topLeftCell="A2" activePane="bottomLeft" state="frozen"/>
      <selection activeCell="C6" sqref="C6"/>
      <selection pane="bottomLeft" activeCell="C6" sqref="C6"/>
    </sheetView>
  </sheetViews>
  <sheetFormatPr defaultRowHeight="13.2" x14ac:dyDescent="0.25"/>
  <cols>
    <col min="1" max="1" width="75.5546875" bestFit="1" customWidth="1"/>
    <col min="2" max="2" width="5" bestFit="1" customWidth="1"/>
    <col min="3" max="3" width="62.109375" bestFit="1" customWidth="1"/>
    <col min="4" max="4" width="4" bestFit="1" customWidth="1"/>
    <col min="5" max="5" width="8.5546875" bestFit="1" customWidth="1"/>
    <col min="6" max="11" width="12" bestFit="1" customWidth="1"/>
  </cols>
  <sheetData>
    <row r="1" spans="1:12" x14ac:dyDescent="0.25">
      <c r="A1" s="1" t="s">
        <v>10</v>
      </c>
      <c r="B1" s="1" t="s">
        <v>0</v>
      </c>
      <c r="C1" s="1" t="s">
        <v>1</v>
      </c>
      <c r="D1" s="1" t="s">
        <v>2</v>
      </c>
      <c r="E1" s="1" t="s">
        <v>3</v>
      </c>
      <c r="F1" s="1" t="s">
        <v>31</v>
      </c>
      <c r="G1" s="1" t="s">
        <v>4</v>
      </c>
      <c r="H1" s="1" t="s">
        <v>32</v>
      </c>
      <c r="I1" s="1" t="s">
        <v>34</v>
      </c>
      <c r="J1" s="1" t="s">
        <v>33</v>
      </c>
      <c r="K1" s="1" t="s">
        <v>35</v>
      </c>
      <c r="L1" s="1"/>
    </row>
    <row r="2" spans="1:12" x14ac:dyDescent="0.25">
      <c r="A2" t="str">
        <f t="shared" ref="A2:A34" si="0">B2&amp;C2&amp;D2&amp;E2</f>
        <v>1996Asthma hospitalisation, 5-34 yearsTMaori</v>
      </c>
      <c r="B2" s="5">
        <v>1996</v>
      </c>
      <c r="C2" s="5" t="s">
        <v>140</v>
      </c>
      <c r="D2" s="5" t="s">
        <v>76</v>
      </c>
      <c r="E2" s="5" t="s">
        <v>9</v>
      </c>
      <c r="F2" s="6">
        <v>276.13825967759402</v>
      </c>
      <c r="G2" s="6">
        <v>286.80468736816078</v>
      </c>
      <c r="H2" s="6">
        <v>297.77759673702633</v>
      </c>
      <c r="I2" s="6">
        <v>1.1733351890193238</v>
      </c>
      <c r="J2" s="6">
        <v>1.2250685543649535</v>
      </c>
      <c r="K2" s="6">
        <v>1.2790828886229888</v>
      </c>
    </row>
    <row r="3" spans="1:12" x14ac:dyDescent="0.25">
      <c r="A3" t="str">
        <f t="shared" si="0"/>
        <v>1997Asthma hospitalisation, 5-34 yearsTMaori</v>
      </c>
      <c r="B3" s="5">
        <v>1997</v>
      </c>
      <c r="C3" s="5" t="s">
        <v>140</v>
      </c>
      <c r="D3" s="5" t="s">
        <v>76</v>
      </c>
      <c r="E3" s="5" t="s">
        <v>9</v>
      </c>
      <c r="F3" s="6">
        <v>262.17390814196159</v>
      </c>
      <c r="G3" s="6">
        <v>272.48746993240349</v>
      </c>
      <c r="H3" s="6">
        <v>283.10276249476749</v>
      </c>
      <c r="I3" s="6">
        <v>1.2585802489601898</v>
      </c>
      <c r="J3" s="6">
        <v>1.3156097260909474</v>
      </c>
      <c r="K3" s="6">
        <v>1.3752233541048087</v>
      </c>
    </row>
    <row r="4" spans="1:12" x14ac:dyDescent="0.25">
      <c r="A4" t="str">
        <f t="shared" si="0"/>
        <v>1998Asthma hospitalisation, 5-34 yearsTMaori</v>
      </c>
      <c r="B4" s="5">
        <v>1998</v>
      </c>
      <c r="C4" s="5" t="s">
        <v>140</v>
      </c>
      <c r="D4" s="5" t="s">
        <v>76</v>
      </c>
      <c r="E4" s="5" t="s">
        <v>9</v>
      </c>
      <c r="F4" s="6">
        <v>249.32532435486843</v>
      </c>
      <c r="G4" s="6">
        <v>259.32091058753201</v>
      </c>
      <c r="H4" s="6">
        <v>269.61444089727576</v>
      </c>
      <c r="I4" s="6">
        <v>1.2973883758070739</v>
      </c>
      <c r="J4" s="6">
        <v>1.3576921818652992</v>
      </c>
      <c r="K4" s="6">
        <v>1.4207989643436312</v>
      </c>
    </row>
    <row r="5" spans="1:12" x14ac:dyDescent="0.25">
      <c r="A5" t="str">
        <f t="shared" si="0"/>
        <v>1999Asthma hospitalisation, 5-34 yearsTMaori</v>
      </c>
      <c r="B5" s="5">
        <v>1999</v>
      </c>
      <c r="C5" s="5" t="s">
        <v>140</v>
      </c>
      <c r="D5" s="5" t="s">
        <v>76</v>
      </c>
      <c r="E5" s="5" t="s">
        <v>9</v>
      </c>
      <c r="F5" s="6">
        <v>240.07796735628241</v>
      </c>
      <c r="G5" s="6">
        <v>249.83240804832326</v>
      </c>
      <c r="H5" s="6">
        <v>259.88146735215656</v>
      </c>
      <c r="I5" s="6">
        <v>1.3152880692537634</v>
      </c>
      <c r="J5" s="6">
        <v>1.3775172068796344</v>
      </c>
      <c r="K5" s="6">
        <v>1.4426905402753771</v>
      </c>
    </row>
    <row r="6" spans="1:12" x14ac:dyDescent="0.25">
      <c r="A6" t="str">
        <f t="shared" si="0"/>
        <v>2000Asthma hospitalisation, 5-34 yearsTMaori</v>
      </c>
      <c r="B6" s="5">
        <v>2000</v>
      </c>
      <c r="C6" s="5" t="s">
        <v>140</v>
      </c>
      <c r="D6" s="5" t="s">
        <v>76</v>
      </c>
      <c r="E6" s="5" t="s">
        <v>9</v>
      </c>
      <c r="F6" s="6">
        <v>226.84014304603386</v>
      </c>
      <c r="G6" s="6">
        <v>236.27970042202625</v>
      </c>
      <c r="H6" s="6">
        <v>246.01116926298263</v>
      </c>
      <c r="I6" s="6">
        <v>1.4426409801662166</v>
      </c>
      <c r="J6" s="6">
        <v>1.513625103369221</v>
      </c>
      <c r="K6" s="6">
        <v>1.5881019498597053</v>
      </c>
    </row>
    <row r="7" spans="1:12" x14ac:dyDescent="0.25">
      <c r="A7" t="str">
        <f t="shared" si="0"/>
        <v>2001Asthma hospitalisation, 5-34 yearsTMaori</v>
      </c>
      <c r="B7" s="5">
        <v>2001</v>
      </c>
      <c r="C7" s="5" t="s">
        <v>140</v>
      </c>
      <c r="D7" s="5" t="s">
        <v>76</v>
      </c>
      <c r="E7" s="5" t="s">
        <v>9</v>
      </c>
      <c r="F7" s="6">
        <v>216.24022074405437</v>
      </c>
      <c r="G7" s="6">
        <v>225.42518604670164</v>
      </c>
      <c r="H7" s="6">
        <v>234.89999489547336</v>
      </c>
      <c r="I7" s="6">
        <v>1.5110761549887586</v>
      </c>
      <c r="J7" s="6">
        <v>1.587518516191639</v>
      </c>
      <c r="K7" s="6">
        <v>1.6678279456206839</v>
      </c>
    </row>
    <row r="8" spans="1:12" x14ac:dyDescent="0.25">
      <c r="A8" t="str">
        <f t="shared" si="0"/>
        <v>2002Asthma hospitalisation, 5-34 yearsTMaori</v>
      </c>
      <c r="B8" s="5">
        <v>2002</v>
      </c>
      <c r="C8" s="5" t="s">
        <v>140</v>
      </c>
      <c r="D8" s="5" t="s">
        <v>76</v>
      </c>
      <c r="E8" s="5" t="s">
        <v>9</v>
      </c>
      <c r="F8" s="6">
        <v>211.3607604153145</v>
      </c>
      <c r="G8" s="6">
        <v>220.42340253413292</v>
      </c>
      <c r="H8" s="6">
        <v>229.77469574239672</v>
      </c>
      <c r="I8" s="6">
        <v>1.650246992559538</v>
      </c>
      <c r="J8" s="6">
        <v>1.7356983368412886</v>
      </c>
      <c r="K8" s="6">
        <v>1.825574432249677</v>
      </c>
    </row>
    <row r="9" spans="1:12" x14ac:dyDescent="0.25">
      <c r="A9" t="str">
        <f t="shared" si="0"/>
        <v>2003Asthma hospitalisation, 5-34 yearsTMaori</v>
      </c>
      <c r="B9" s="5">
        <v>2003</v>
      </c>
      <c r="C9" s="5" t="s">
        <v>140</v>
      </c>
      <c r="D9" s="5" t="s">
        <v>76</v>
      </c>
      <c r="E9" s="5" t="s">
        <v>9</v>
      </c>
      <c r="F9" s="6">
        <v>206.19389711034592</v>
      </c>
      <c r="G9" s="6">
        <v>215.13290563343716</v>
      </c>
      <c r="H9" s="6">
        <v>224.35973567661804</v>
      </c>
      <c r="I9" s="6">
        <v>1.6102083834579251</v>
      </c>
      <c r="J9" s="6">
        <v>1.6943559817568801</v>
      </c>
      <c r="K9" s="6">
        <v>1.7829010346786187</v>
      </c>
    </row>
    <row r="10" spans="1:12" x14ac:dyDescent="0.25">
      <c r="A10" t="str">
        <f t="shared" si="0"/>
        <v>2004Asthma hospitalisation, 5-34 yearsTMaori</v>
      </c>
      <c r="B10" s="5">
        <v>2004</v>
      </c>
      <c r="C10" s="5" t="s">
        <v>140</v>
      </c>
      <c r="D10" s="5" t="s">
        <v>76</v>
      </c>
      <c r="E10" s="5" t="s">
        <v>9</v>
      </c>
      <c r="F10" s="6">
        <v>202.74778800964864</v>
      </c>
      <c r="G10" s="6">
        <v>211.60053028606254</v>
      </c>
      <c r="H10" s="6">
        <v>220.740334495556</v>
      </c>
      <c r="I10" s="6">
        <v>1.6658948420656723</v>
      </c>
      <c r="J10" s="6">
        <v>1.7542994753557246</v>
      </c>
      <c r="K10" s="6">
        <v>1.8473955087208607</v>
      </c>
    </row>
    <row r="11" spans="1:12" x14ac:dyDescent="0.25">
      <c r="A11" t="str">
        <f t="shared" si="0"/>
        <v>2005Asthma hospitalisation, 5-34 yearsTMaori</v>
      </c>
      <c r="B11" s="5">
        <v>2005</v>
      </c>
      <c r="C11" s="5" t="s">
        <v>140</v>
      </c>
      <c r="D11" s="5" t="s">
        <v>76</v>
      </c>
      <c r="E11" s="5" t="s">
        <v>9</v>
      </c>
      <c r="F11" s="6">
        <v>197.94940805464458</v>
      </c>
      <c r="G11" s="6">
        <v>206.70050225886365</v>
      </c>
      <c r="H11" s="6">
        <v>215.73885247251982</v>
      </c>
      <c r="I11" s="6">
        <v>1.654064438490753</v>
      </c>
      <c r="J11" s="6">
        <v>1.7429809820460791</v>
      </c>
      <c r="K11" s="6">
        <v>1.8366773585594487</v>
      </c>
    </row>
    <row r="12" spans="1:12" x14ac:dyDescent="0.25">
      <c r="A12" t="str">
        <f t="shared" si="0"/>
        <v>2006Asthma hospitalisation, 5-34 yearsTMaori</v>
      </c>
      <c r="B12" s="5">
        <v>2006</v>
      </c>
      <c r="C12" s="5" t="s">
        <v>140</v>
      </c>
      <c r="D12" s="5" t="s">
        <v>76</v>
      </c>
      <c r="E12" s="5" t="s">
        <v>9</v>
      </c>
      <c r="F12" s="6">
        <v>195.48246508390258</v>
      </c>
      <c r="G12" s="6">
        <v>204.18903275417512</v>
      </c>
      <c r="H12" s="6">
        <v>213.18349788796448</v>
      </c>
      <c r="I12" s="6">
        <v>1.6791436050434172</v>
      </c>
      <c r="J12" s="6">
        <v>1.770347534723042</v>
      </c>
      <c r="K12" s="6">
        <v>1.8665052734539127</v>
      </c>
    </row>
    <row r="13" spans="1:12" x14ac:dyDescent="0.25">
      <c r="A13" t="str">
        <f t="shared" si="0"/>
        <v>2007Asthma hospitalisation, 5-34 yearsTMaori</v>
      </c>
      <c r="B13" s="5">
        <v>2007</v>
      </c>
      <c r="C13" s="5" t="s">
        <v>140</v>
      </c>
      <c r="D13" s="5" t="s">
        <v>76</v>
      </c>
      <c r="E13" s="5" t="s">
        <v>9</v>
      </c>
      <c r="F13" s="6">
        <v>210.93154712906215</v>
      </c>
      <c r="G13" s="6">
        <v>219.97368981947645</v>
      </c>
      <c r="H13" s="6">
        <v>229.30376487923238</v>
      </c>
      <c r="I13" s="6">
        <v>1.7474646427674414</v>
      </c>
      <c r="J13" s="6">
        <v>1.839638333584326</v>
      </c>
      <c r="K13" s="6">
        <v>1.9366739192120561</v>
      </c>
    </row>
    <row r="14" spans="1:12" x14ac:dyDescent="0.25">
      <c r="A14" t="str">
        <f t="shared" si="0"/>
        <v>2008Asthma hospitalisation, 5-34 yearsTMaori</v>
      </c>
      <c r="B14" s="5">
        <v>2008</v>
      </c>
      <c r="C14" s="5" t="s">
        <v>140</v>
      </c>
      <c r="D14" s="5" t="s">
        <v>76</v>
      </c>
      <c r="E14" s="5" t="s">
        <v>9</v>
      </c>
      <c r="F14" s="6">
        <v>230.85337926287238</v>
      </c>
      <c r="G14" s="6">
        <v>240.29622597667912</v>
      </c>
      <c r="H14" s="6">
        <v>250.02617613296007</v>
      </c>
      <c r="I14" s="6">
        <v>1.8046209394682586</v>
      </c>
      <c r="J14" s="6">
        <v>1.8962149195677696</v>
      </c>
      <c r="K14" s="6">
        <v>1.9924577746786398</v>
      </c>
    </row>
    <row r="15" spans="1:12" x14ac:dyDescent="0.25">
      <c r="A15" t="str">
        <f t="shared" si="0"/>
        <v>2009Asthma hospitalisation, 5-34 yearsTMaori</v>
      </c>
      <c r="B15" s="5">
        <v>2009</v>
      </c>
      <c r="C15" s="5" t="s">
        <v>140</v>
      </c>
      <c r="D15" s="5" t="s">
        <v>76</v>
      </c>
      <c r="E15" s="5" t="s">
        <v>9</v>
      </c>
      <c r="F15" s="6">
        <v>243.25803523114874</v>
      </c>
      <c r="G15" s="6">
        <v>252.9205292613706</v>
      </c>
      <c r="H15" s="6">
        <v>262.86841970084197</v>
      </c>
      <c r="I15" s="6">
        <v>1.8964880114335225</v>
      </c>
      <c r="J15" s="6">
        <v>1.9910500815747882</v>
      </c>
      <c r="K15" s="6">
        <v>2.090327174988277</v>
      </c>
    </row>
    <row r="16" spans="1:12" x14ac:dyDescent="0.25">
      <c r="A16" t="str">
        <f t="shared" si="0"/>
        <v>2010Asthma hospitalisation, 5-34 yearsTMaori</v>
      </c>
      <c r="B16" s="5">
        <v>2010</v>
      </c>
      <c r="C16" s="5" t="s">
        <v>140</v>
      </c>
      <c r="D16" s="5" t="s">
        <v>76</v>
      </c>
      <c r="E16" s="5" t="s">
        <v>9</v>
      </c>
      <c r="F16" s="6">
        <v>233.59379241010481</v>
      </c>
      <c r="G16" s="6">
        <v>243.00659644363373</v>
      </c>
      <c r="H16" s="6">
        <v>252.70138945835726</v>
      </c>
      <c r="I16" s="6">
        <v>1.8462365421353972</v>
      </c>
      <c r="J16" s="6">
        <v>1.9394232380897256</v>
      </c>
      <c r="K16" s="6">
        <v>2.0373134268548077</v>
      </c>
    </row>
    <row r="17" spans="1:11" x14ac:dyDescent="0.25">
      <c r="A17" t="str">
        <f t="shared" si="0"/>
        <v>2011Asthma hospitalisation, 5-34 yearsTMaori</v>
      </c>
      <c r="B17" s="5">
        <v>2011</v>
      </c>
      <c r="C17" s="5" t="s">
        <v>140</v>
      </c>
      <c r="D17" s="5" t="s">
        <v>76</v>
      </c>
      <c r="E17" s="5" t="s">
        <v>9</v>
      </c>
      <c r="F17" s="6">
        <v>218.52576477566194</v>
      </c>
      <c r="G17" s="6">
        <v>227.55639298746897</v>
      </c>
      <c r="H17" s="6">
        <v>236.86438008117577</v>
      </c>
      <c r="I17" s="6">
        <v>1.848965670010408</v>
      </c>
      <c r="J17" s="6">
        <v>1.9449894876575606</v>
      </c>
      <c r="K17" s="6">
        <v>2.0460001872707165</v>
      </c>
    </row>
    <row r="18" spans="1:11" x14ac:dyDescent="0.25">
      <c r="A18" t="str">
        <f t="shared" si="0"/>
        <v>2012Asthma hospitalisation, 5-34 yearsTMaori</v>
      </c>
      <c r="B18" s="5">
        <v>2012</v>
      </c>
      <c r="C18" s="5" t="s">
        <v>140</v>
      </c>
      <c r="D18" s="5" t="s">
        <v>76</v>
      </c>
      <c r="E18" s="5" t="s">
        <v>9</v>
      </c>
      <c r="F18" s="6">
        <v>214.22899540332438</v>
      </c>
      <c r="G18" s="6">
        <v>223.09544779611804</v>
      </c>
      <c r="H18" s="6">
        <v>232.23462297581239</v>
      </c>
      <c r="I18" s="6">
        <v>1.8733611938006747</v>
      </c>
      <c r="J18" s="6">
        <v>1.9713249765974845</v>
      </c>
      <c r="K18" s="6">
        <v>2.0744115850253682</v>
      </c>
    </row>
    <row r="19" spans="1:11" x14ac:dyDescent="0.25">
      <c r="A19" t="str">
        <f t="shared" si="0"/>
        <v>2013Asthma hospitalisation, 5-34 yearsTMaori</v>
      </c>
      <c r="B19" s="5">
        <v>2013</v>
      </c>
      <c r="C19" s="5" t="s">
        <v>140</v>
      </c>
      <c r="D19" s="5" t="s">
        <v>76</v>
      </c>
      <c r="E19" s="5" t="s">
        <v>9</v>
      </c>
      <c r="F19" s="6">
        <v>216.10925304227811</v>
      </c>
      <c r="G19" s="6">
        <v>224.94713780363682</v>
      </c>
      <c r="H19" s="6">
        <v>234.05367655374835</v>
      </c>
      <c r="I19" s="6">
        <v>1.9765776227645897</v>
      </c>
      <c r="J19" s="6">
        <v>2.0798591653161433</v>
      </c>
      <c r="K19" s="6">
        <v>2.1885374486326299</v>
      </c>
    </row>
    <row r="20" spans="1:11" x14ac:dyDescent="0.25">
      <c r="A20" t="str">
        <f t="shared" si="0"/>
        <v>2014Asthma hospitalisation, 5-34 yearsTMaori</v>
      </c>
      <c r="B20" s="5">
        <v>2014</v>
      </c>
      <c r="C20" s="5" t="s">
        <v>140</v>
      </c>
      <c r="D20" s="5" t="s">
        <v>76</v>
      </c>
      <c r="E20" s="5" t="s">
        <v>9</v>
      </c>
      <c r="F20" s="6">
        <v>217.81945434150057</v>
      </c>
      <c r="G20" s="6">
        <v>226.61649214842052</v>
      </c>
      <c r="H20" s="6">
        <v>235.6776605209015</v>
      </c>
      <c r="I20" s="6">
        <v>1.998160859640435</v>
      </c>
      <c r="J20" s="6">
        <v>2.1015008983221048</v>
      </c>
      <c r="K20" s="6">
        <v>2.2101854334406883</v>
      </c>
    </row>
    <row r="21" spans="1:11" x14ac:dyDescent="0.25">
      <c r="A21" t="str">
        <f t="shared" si="0"/>
        <v>1996Asthma hospitalisation, 5-34 yearsTnonMaori</v>
      </c>
      <c r="B21" s="5">
        <v>1996</v>
      </c>
      <c r="C21" s="5" t="s">
        <v>140</v>
      </c>
      <c r="D21" s="5" t="s">
        <v>76</v>
      </c>
      <c r="E21" s="5" t="s">
        <v>74</v>
      </c>
      <c r="F21" s="6">
        <v>229.29151585662399</v>
      </c>
      <c r="G21" s="6">
        <v>234.11317378628948</v>
      </c>
      <c r="H21" s="6">
        <v>239.01069235357855</v>
      </c>
      <c r="I21" s="6"/>
      <c r="J21" s="6"/>
      <c r="K21" s="6"/>
    </row>
    <row r="22" spans="1:11" x14ac:dyDescent="0.25">
      <c r="A22" t="str">
        <f t="shared" si="0"/>
        <v>1997Asthma hospitalisation, 5-34 yearsTnonMaori</v>
      </c>
      <c r="B22" s="5">
        <v>1997</v>
      </c>
      <c r="C22" s="5" t="s">
        <v>140</v>
      </c>
      <c r="D22" s="5" t="s">
        <v>76</v>
      </c>
      <c r="E22" s="5" t="s">
        <v>74</v>
      </c>
      <c r="F22" s="6">
        <v>202.59826824167172</v>
      </c>
      <c r="G22" s="6">
        <v>207.11877126512408</v>
      </c>
      <c r="H22" s="6">
        <v>211.71470791872477</v>
      </c>
      <c r="I22" s="6"/>
      <c r="J22" s="6"/>
      <c r="K22" s="6"/>
    </row>
    <row r="23" spans="1:11" x14ac:dyDescent="0.25">
      <c r="A23" t="str">
        <f t="shared" si="0"/>
        <v>1998Asthma hospitalisation, 5-34 yearsTnonMaori</v>
      </c>
      <c r="B23" s="5">
        <v>1998</v>
      </c>
      <c r="C23" s="5" t="s">
        <v>140</v>
      </c>
      <c r="D23" s="5" t="s">
        <v>76</v>
      </c>
      <c r="E23" s="5" t="s">
        <v>74</v>
      </c>
      <c r="F23" s="6">
        <v>186.6281777651505</v>
      </c>
      <c r="G23" s="6">
        <v>191.00125496138421</v>
      </c>
      <c r="H23" s="6">
        <v>195.45093829504756</v>
      </c>
      <c r="I23" s="6"/>
      <c r="J23" s="6"/>
      <c r="K23" s="6"/>
    </row>
    <row r="24" spans="1:11" x14ac:dyDescent="0.25">
      <c r="A24" t="str">
        <f t="shared" si="0"/>
        <v>1999Asthma hospitalisation, 5-34 yearsTnonMaori</v>
      </c>
      <c r="B24" s="5">
        <v>1999</v>
      </c>
      <c r="C24" s="5" t="s">
        <v>140</v>
      </c>
      <c r="D24" s="5" t="s">
        <v>76</v>
      </c>
      <c r="E24" s="5" t="s">
        <v>74</v>
      </c>
      <c r="F24" s="6">
        <v>177.08235647075014</v>
      </c>
      <c r="G24" s="6">
        <v>181.36427392747134</v>
      </c>
      <c r="H24" s="6">
        <v>185.72357702556278</v>
      </c>
      <c r="I24" s="6"/>
      <c r="J24" s="6"/>
      <c r="K24" s="6"/>
    </row>
    <row r="25" spans="1:11" x14ac:dyDescent="0.25">
      <c r="A25" t="str">
        <f t="shared" si="0"/>
        <v>2000Asthma hospitalisation, 5-34 yearsTnonMaori</v>
      </c>
      <c r="B25" s="5">
        <v>2000</v>
      </c>
      <c r="C25" s="5" t="s">
        <v>140</v>
      </c>
      <c r="D25" s="5" t="s">
        <v>76</v>
      </c>
      <c r="E25" s="5" t="s">
        <v>74</v>
      </c>
      <c r="F25" s="6">
        <v>152.12905349638709</v>
      </c>
      <c r="G25" s="6">
        <v>156.10186425693163</v>
      </c>
      <c r="H25" s="6">
        <v>160.15216851421891</v>
      </c>
      <c r="I25" s="6"/>
      <c r="J25" s="6"/>
      <c r="K25" s="6"/>
    </row>
    <row r="26" spans="1:11" x14ac:dyDescent="0.25">
      <c r="A26" t="str">
        <f t="shared" si="0"/>
        <v>2001Asthma hospitalisation, 5-34 yearsTnonMaori</v>
      </c>
      <c r="B26" s="5">
        <v>2001</v>
      </c>
      <c r="C26" s="5" t="s">
        <v>140</v>
      </c>
      <c r="D26" s="5" t="s">
        <v>76</v>
      </c>
      <c r="E26" s="5" t="s">
        <v>74</v>
      </c>
      <c r="F26" s="6">
        <v>138.23365897515967</v>
      </c>
      <c r="G26" s="6">
        <v>141.99846096125106</v>
      </c>
      <c r="H26" s="6">
        <v>145.83982112247779</v>
      </c>
      <c r="I26" s="6"/>
      <c r="J26" s="6"/>
      <c r="K26" s="6"/>
    </row>
    <row r="27" spans="1:11" x14ac:dyDescent="0.25">
      <c r="A27" t="str">
        <f t="shared" si="0"/>
        <v>2002Asthma hospitalisation, 5-34 yearsTnonMaori</v>
      </c>
      <c r="B27" s="5">
        <v>2002</v>
      </c>
      <c r="C27" s="5" t="s">
        <v>140</v>
      </c>
      <c r="D27" s="5" t="s">
        <v>76</v>
      </c>
      <c r="E27" s="5" t="s">
        <v>74</v>
      </c>
      <c r="F27" s="6">
        <v>123.4600498775262</v>
      </c>
      <c r="G27" s="6">
        <v>126.99407371402484</v>
      </c>
      <c r="H27" s="6">
        <v>130.6035953913304</v>
      </c>
      <c r="I27" s="6"/>
      <c r="J27" s="6"/>
      <c r="K27" s="6"/>
    </row>
    <row r="28" spans="1:11" x14ac:dyDescent="0.25">
      <c r="A28" t="str">
        <f t="shared" si="0"/>
        <v>2003Asthma hospitalisation, 5-34 yearsTnonMaori</v>
      </c>
      <c r="B28" s="5">
        <v>2003</v>
      </c>
      <c r="C28" s="5" t="s">
        <v>140</v>
      </c>
      <c r="D28" s="5" t="s">
        <v>76</v>
      </c>
      <c r="E28" s="5" t="s">
        <v>74</v>
      </c>
      <c r="F28" s="6">
        <v>123.4246918494226</v>
      </c>
      <c r="G28" s="6">
        <v>126.97031081412156</v>
      </c>
      <c r="H28" s="6">
        <v>130.59194305940065</v>
      </c>
      <c r="I28" s="6"/>
      <c r="J28" s="6"/>
      <c r="K28" s="6"/>
    </row>
    <row r="29" spans="1:11" x14ac:dyDescent="0.25">
      <c r="A29" t="str">
        <f t="shared" si="0"/>
        <v>2004Asthma hospitalisation, 5-34 yearsTnonMaori</v>
      </c>
      <c r="B29" s="5">
        <v>2004</v>
      </c>
      <c r="C29" s="5" t="s">
        <v>140</v>
      </c>
      <c r="D29" s="5" t="s">
        <v>76</v>
      </c>
      <c r="E29" s="5" t="s">
        <v>74</v>
      </c>
      <c r="F29" s="6">
        <v>117.14738544215456</v>
      </c>
      <c r="G29" s="6">
        <v>120.61824862779238</v>
      </c>
      <c r="H29" s="6">
        <v>124.16583396694888</v>
      </c>
      <c r="I29" s="6"/>
      <c r="J29" s="6"/>
      <c r="K29" s="6"/>
    </row>
    <row r="30" spans="1:11" x14ac:dyDescent="0.25">
      <c r="A30" t="str">
        <f t="shared" si="0"/>
        <v>2005Asthma hospitalisation, 5-34 yearsTnonMaori</v>
      </c>
      <c r="B30" s="5">
        <v>2005</v>
      </c>
      <c r="C30" s="5" t="s">
        <v>140</v>
      </c>
      <c r="D30" s="5" t="s">
        <v>76</v>
      </c>
      <c r="E30" s="5" t="s">
        <v>74</v>
      </c>
      <c r="F30" s="6">
        <v>115.13199168940831</v>
      </c>
      <c r="G30" s="6">
        <v>118.59022237650503</v>
      </c>
      <c r="H30" s="6">
        <v>122.12594058628397</v>
      </c>
      <c r="I30" s="6"/>
      <c r="J30" s="6"/>
      <c r="K30" s="6"/>
    </row>
    <row r="31" spans="1:11" x14ac:dyDescent="0.25">
      <c r="A31" t="str">
        <f t="shared" si="0"/>
        <v>2006Asthma hospitalisation, 5-34 yearsTnonMaori</v>
      </c>
      <c r="B31" s="5">
        <v>2006</v>
      </c>
      <c r="C31" s="5" t="s">
        <v>140</v>
      </c>
      <c r="D31" s="5" t="s">
        <v>76</v>
      </c>
      <c r="E31" s="5" t="s">
        <v>74</v>
      </c>
      <c r="F31" s="6">
        <v>111.92593446112475</v>
      </c>
      <c r="G31" s="6">
        <v>115.33838907292234</v>
      </c>
      <c r="H31" s="6">
        <v>118.82844307753467</v>
      </c>
      <c r="I31" s="6"/>
      <c r="J31" s="6"/>
      <c r="K31" s="6"/>
    </row>
    <row r="32" spans="1:11" x14ac:dyDescent="0.25">
      <c r="A32" t="str">
        <f t="shared" si="0"/>
        <v>2007Asthma hospitalisation, 5-34 yearsTnonMaori</v>
      </c>
      <c r="B32" s="5">
        <v>2007</v>
      </c>
      <c r="C32" s="5" t="s">
        <v>140</v>
      </c>
      <c r="D32" s="5" t="s">
        <v>76</v>
      </c>
      <c r="E32" s="5" t="s">
        <v>74</v>
      </c>
      <c r="F32" s="6">
        <v>116.07890658688733</v>
      </c>
      <c r="G32" s="6">
        <v>119.5744216695478</v>
      </c>
      <c r="H32" s="6">
        <v>123.14845634275086</v>
      </c>
      <c r="I32" s="6"/>
      <c r="J32" s="6"/>
      <c r="K32" s="6"/>
    </row>
    <row r="33" spans="1:11" x14ac:dyDescent="0.25">
      <c r="A33" t="str">
        <f t="shared" si="0"/>
        <v>2008Asthma hospitalisation, 5-34 yearsTnonMaori</v>
      </c>
      <c r="B33" s="5">
        <v>2008</v>
      </c>
      <c r="C33" s="5" t="s">
        <v>140</v>
      </c>
      <c r="D33" s="5" t="s">
        <v>76</v>
      </c>
      <c r="E33" s="5" t="s">
        <v>74</v>
      </c>
      <c r="F33" s="6">
        <v>123.1026578341523</v>
      </c>
      <c r="G33" s="6">
        <v>126.72415109541124</v>
      </c>
      <c r="H33" s="6">
        <v>130.42513506037898</v>
      </c>
      <c r="I33" s="6"/>
      <c r="J33" s="6"/>
      <c r="K33" s="6"/>
    </row>
    <row r="34" spans="1:11" x14ac:dyDescent="0.25">
      <c r="A34" t="str">
        <f t="shared" si="0"/>
        <v>2009Asthma hospitalisation, 5-34 yearsTnonMaori</v>
      </c>
      <c r="B34" s="5">
        <v>2009</v>
      </c>
      <c r="C34" s="5" t="s">
        <v>140</v>
      </c>
      <c r="D34" s="5" t="s">
        <v>76</v>
      </c>
      <c r="E34" s="5" t="s">
        <v>74</v>
      </c>
      <c r="F34" s="6">
        <v>123.39189121455291</v>
      </c>
      <c r="G34" s="6">
        <v>127.02871293992126</v>
      </c>
      <c r="H34" s="6">
        <v>130.7455103381044</v>
      </c>
      <c r="I34" s="6"/>
      <c r="J34" s="6"/>
      <c r="K34" s="6"/>
    </row>
    <row r="35" spans="1:11" x14ac:dyDescent="0.25">
      <c r="A35" t="str">
        <f t="shared" ref="A35:A64" si="1">B35&amp;C35&amp;D35&amp;E35</f>
        <v>2010Asthma hospitalisation, 5-34 yearsTnonMaori</v>
      </c>
      <c r="B35" s="5">
        <v>2010</v>
      </c>
      <c r="C35" s="5" t="s">
        <v>140</v>
      </c>
      <c r="D35" s="5" t="s">
        <v>76</v>
      </c>
      <c r="E35" s="5" t="s">
        <v>74</v>
      </c>
      <c r="F35" s="6">
        <v>121.68381110838141</v>
      </c>
      <c r="G35" s="6">
        <v>125.29838339102712</v>
      </c>
      <c r="H35" s="6">
        <v>128.99305861759143</v>
      </c>
      <c r="I35" s="6"/>
      <c r="J35" s="6"/>
      <c r="K35" s="6"/>
    </row>
    <row r="36" spans="1:11" x14ac:dyDescent="0.25">
      <c r="A36" t="str">
        <f t="shared" si="1"/>
        <v>2011Asthma hospitalisation, 5-34 yearsTnonMaori</v>
      </c>
      <c r="B36" s="5">
        <v>2011</v>
      </c>
      <c r="C36" s="5" t="s">
        <v>140</v>
      </c>
      <c r="D36" s="5" t="s">
        <v>76</v>
      </c>
      <c r="E36" s="5" t="s">
        <v>74</v>
      </c>
      <c r="F36" s="6">
        <v>113.5093990331325</v>
      </c>
      <c r="G36" s="6">
        <v>116.99620714224297</v>
      </c>
      <c r="H36" s="6">
        <v>120.56289683949836</v>
      </c>
      <c r="I36" s="6"/>
      <c r="J36" s="6"/>
      <c r="K36" s="6"/>
    </row>
    <row r="37" spans="1:11" x14ac:dyDescent="0.25">
      <c r="A37" t="str">
        <f t="shared" si="1"/>
        <v>2012Asthma hospitalisation, 5-34 yearsTnonMaori</v>
      </c>
      <c r="B37" s="5">
        <v>2012</v>
      </c>
      <c r="C37" s="5" t="s">
        <v>140</v>
      </c>
      <c r="D37" s="5" t="s">
        <v>76</v>
      </c>
      <c r="E37" s="5" t="s">
        <v>74</v>
      </c>
      <c r="F37" s="6">
        <v>109.74484972853961</v>
      </c>
      <c r="G37" s="6">
        <v>113.17030446252538</v>
      </c>
      <c r="H37" s="6">
        <v>116.67548593226034</v>
      </c>
      <c r="I37" s="6"/>
      <c r="J37" s="6"/>
      <c r="K37" s="6"/>
    </row>
    <row r="38" spans="1:11" x14ac:dyDescent="0.25">
      <c r="A38" t="str">
        <f t="shared" si="1"/>
        <v>2013Asthma hospitalisation, 5-34 yearsTnonMaori</v>
      </c>
      <c r="B38" s="5">
        <v>2013</v>
      </c>
      <c r="C38" s="5" t="s">
        <v>140</v>
      </c>
      <c r="D38" s="5" t="s">
        <v>76</v>
      </c>
      <c r="E38" s="5" t="s">
        <v>74</v>
      </c>
      <c r="F38" s="6">
        <v>104.83144464191645</v>
      </c>
      <c r="G38" s="6">
        <v>108.15498546962641</v>
      </c>
      <c r="H38" s="6">
        <v>111.55708457447174</v>
      </c>
      <c r="I38" s="6"/>
      <c r="J38" s="6"/>
      <c r="K38" s="6"/>
    </row>
    <row r="39" spans="1:11" x14ac:dyDescent="0.25">
      <c r="A39" t="str">
        <f t="shared" si="1"/>
        <v>2014Asthma hospitalisation, 5-34 yearsTnonMaori</v>
      </c>
      <c r="B39" s="5">
        <v>2014</v>
      </c>
      <c r="C39" s="5" t="s">
        <v>140</v>
      </c>
      <c r="D39" s="5" t="s">
        <v>76</v>
      </c>
      <c r="E39" s="5" t="s">
        <v>74</v>
      </c>
      <c r="F39" s="6">
        <v>104.55257459300481</v>
      </c>
      <c r="G39" s="6">
        <v>107.83554379127662</v>
      </c>
      <c r="H39" s="6">
        <v>111.19537712855707</v>
      </c>
      <c r="I39" s="6"/>
      <c r="J39" s="6"/>
      <c r="K39" s="6"/>
    </row>
    <row r="40" spans="1:11" x14ac:dyDescent="0.25">
      <c r="A40" t="str">
        <f t="shared" si="1"/>
        <v>1996Asthma hospitalisation, 5-34 yearsFMaori</v>
      </c>
      <c r="B40" s="5">
        <v>1996</v>
      </c>
      <c r="C40" s="5" t="s">
        <v>140</v>
      </c>
      <c r="D40" s="5" t="s">
        <v>73</v>
      </c>
      <c r="E40" s="5" t="s">
        <v>9</v>
      </c>
      <c r="F40" s="6">
        <v>304.36744244775167</v>
      </c>
      <c r="G40" s="6">
        <v>320.08581686050081</v>
      </c>
      <c r="H40" s="6">
        <v>336.40544903197133</v>
      </c>
      <c r="I40" s="6">
        <v>1.149217128073212</v>
      </c>
      <c r="J40" s="6">
        <v>1.216841432208033</v>
      </c>
      <c r="K40" s="6">
        <v>1.2884450074466407</v>
      </c>
    </row>
    <row r="41" spans="1:11" x14ac:dyDescent="0.25">
      <c r="A41" t="str">
        <f t="shared" si="1"/>
        <v>1997Asthma hospitalisation, 5-34 yearsFMaori</v>
      </c>
      <c r="B41" s="5">
        <v>1997</v>
      </c>
      <c r="C41" s="5" t="s">
        <v>140</v>
      </c>
      <c r="D41" s="5" t="s">
        <v>73</v>
      </c>
      <c r="E41" s="5" t="s">
        <v>9</v>
      </c>
      <c r="F41" s="6">
        <v>286.63429457896285</v>
      </c>
      <c r="G41" s="6">
        <v>301.79557156990955</v>
      </c>
      <c r="H41" s="6">
        <v>317.55060702417092</v>
      </c>
      <c r="I41" s="6">
        <v>1.2205829443002814</v>
      </c>
      <c r="J41" s="6">
        <v>1.2946837895971843</v>
      </c>
      <c r="K41" s="6">
        <v>1.3732832519682945</v>
      </c>
    </row>
    <row r="42" spans="1:11" x14ac:dyDescent="0.25">
      <c r="A42" t="str">
        <f t="shared" si="1"/>
        <v>1998Asthma hospitalisation, 5-34 yearsFMaori</v>
      </c>
      <c r="B42" s="5">
        <v>1998</v>
      </c>
      <c r="C42" s="5" t="s">
        <v>140</v>
      </c>
      <c r="D42" s="5" t="s">
        <v>73</v>
      </c>
      <c r="E42" s="5" t="s">
        <v>9</v>
      </c>
      <c r="F42" s="6">
        <v>274.94071549216812</v>
      </c>
      <c r="G42" s="6">
        <v>289.73418592127263</v>
      </c>
      <c r="H42" s="6">
        <v>305.1168233233501</v>
      </c>
      <c r="I42" s="6">
        <v>1.276075727443821</v>
      </c>
      <c r="J42" s="6">
        <v>1.3554908315313035</v>
      </c>
      <c r="K42" s="6">
        <v>1.4398482432119719</v>
      </c>
    </row>
    <row r="43" spans="1:11" x14ac:dyDescent="0.25">
      <c r="A43" t="str">
        <f t="shared" si="1"/>
        <v>1999Asthma hospitalisation, 5-34 yearsFMaori</v>
      </c>
      <c r="B43" s="5">
        <v>1999</v>
      </c>
      <c r="C43" s="5" t="s">
        <v>140</v>
      </c>
      <c r="D43" s="5" t="s">
        <v>73</v>
      </c>
      <c r="E43" s="5" t="s">
        <v>9</v>
      </c>
      <c r="F43" s="6">
        <v>257.69430046630538</v>
      </c>
      <c r="G43" s="6">
        <v>271.96864178685468</v>
      </c>
      <c r="H43" s="6">
        <v>286.82793507928523</v>
      </c>
      <c r="I43" s="6">
        <v>1.2930548654220535</v>
      </c>
      <c r="J43" s="6">
        <v>1.3762013182348716</v>
      </c>
      <c r="K43" s="6">
        <v>1.4646942824759557</v>
      </c>
    </row>
    <row r="44" spans="1:11" x14ac:dyDescent="0.25">
      <c r="A44" t="str">
        <f t="shared" si="1"/>
        <v>2000Asthma hospitalisation, 5-34 yearsFMaori</v>
      </c>
      <c r="B44" s="5">
        <v>2000</v>
      </c>
      <c r="C44" s="5" t="s">
        <v>140</v>
      </c>
      <c r="D44" s="5" t="s">
        <v>73</v>
      </c>
      <c r="E44" s="5" t="s">
        <v>9</v>
      </c>
      <c r="F44" s="6">
        <v>240.99832485141044</v>
      </c>
      <c r="G44" s="6">
        <v>254.7488096538477</v>
      </c>
      <c r="H44" s="6">
        <v>269.0793901708048</v>
      </c>
      <c r="I44" s="6">
        <v>1.4203376074420835</v>
      </c>
      <c r="J44" s="6">
        <v>1.5158230832015691</v>
      </c>
      <c r="K44" s="6">
        <v>1.6177277905812293</v>
      </c>
    </row>
    <row r="45" spans="1:11" x14ac:dyDescent="0.25">
      <c r="A45" t="str">
        <f t="shared" si="1"/>
        <v>2001Asthma hospitalisation, 5-34 yearsFMaori</v>
      </c>
      <c r="B45" s="5">
        <v>2001</v>
      </c>
      <c r="C45" s="5" t="s">
        <v>140</v>
      </c>
      <c r="D45" s="5" t="s">
        <v>73</v>
      </c>
      <c r="E45" s="5" t="s">
        <v>9</v>
      </c>
      <c r="F45" s="6">
        <v>231.79042640047754</v>
      </c>
      <c r="G45" s="6">
        <v>245.21325023898129</v>
      </c>
      <c r="H45" s="6">
        <v>259.21065266427615</v>
      </c>
      <c r="I45" s="6">
        <v>1.5110651294319764</v>
      </c>
      <c r="J45" s="6">
        <v>1.6151619510512243</v>
      </c>
      <c r="K45" s="6">
        <v>1.7264299713568603</v>
      </c>
    </row>
    <row r="46" spans="1:11" x14ac:dyDescent="0.25">
      <c r="A46" t="str">
        <f t="shared" si="1"/>
        <v>2002Asthma hospitalisation, 5-34 yearsFMaori</v>
      </c>
      <c r="B46" s="5">
        <v>2002</v>
      </c>
      <c r="C46" s="5" t="s">
        <v>140</v>
      </c>
      <c r="D46" s="5" t="s">
        <v>73</v>
      </c>
      <c r="E46" s="5" t="s">
        <v>9</v>
      </c>
      <c r="F46" s="6">
        <v>228.41090099019138</v>
      </c>
      <c r="G46" s="6">
        <v>241.68808632307258</v>
      </c>
      <c r="H46" s="6">
        <v>255.53572666315844</v>
      </c>
      <c r="I46" s="6">
        <v>1.6506851267220526</v>
      </c>
      <c r="J46" s="6">
        <v>1.7664735031941672</v>
      </c>
      <c r="K46" s="6">
        <v>1.8903839302675809</v>
      </c>
    </row>
    <row r="47" spans="1:11" x14ac:dyDescent="0.25">
      <c r="A47" t="str">
        <f t="shared" si="1"/>
        <v>2003Asthma hospitalisation, 5-34 yearsFMaori</v>
      </c>
      <c r="B47" s="5">
        <v>2003</v>
      </c>
      <c r="C47" s="5" t="s">
        <v>140</v>
      </c>
      <c r="D47" s="5" t="s">
        <v>73</v>
      </c>
      <c r="E47" s="5" t="s">
        <v>9</v>
      </c>
      <c r="F47" s="6">
        <v>222.50992944623857</v>
      </c>
      <c r="G47" s="6">
        <v>235.59376494566163</v>
      </c>
      <c r="H47" s="6">
        <v>249.24612857170487</v>
      </c>
      <c r="I47" s="6">
        <v>1.6330669879376785</v>
      </c>
      <c r="J47" s="6">
        <v>1.7490965376703009</v>
      </c>
      <c r="K47" s="6">
        <v>1.8733699968754653</v>
      </c>
    </row>
    <row r="48" spans="1:11" x14ac:dyDescent="0.25">
      <c r="A48" t="str">
        <f t="shared" si="1"/>
        <v>2004Asthma hospitalisation, 5-34 yearsFMaori</v>
      </c>
      <c r="B48" s="5">
        <v>2004</v>
      </c>
      <c r="C48" s="5" t="s">
        <v>140</v>
      </c>
      <c r="D48" s="5" t="s">
        <v>73</v>
      </c>
      <c r="E48" s="5" t="s">
        <v>9</v>
      </c>
      <c r="F48" s="6">
        <v>216.69293311687224</v>
      </c>
      <c r="G48" s="6">
        <v>229.59696435618693</v>
      </c>
      <c r="H48" s="6">
        <v>243.06871215918389</v>
      </c>
      <c r="I48" s="6">
        <v>1.7043812804369709</v>
      </c>
      <c r="J48" s="6">
        <v>1.8282312617755208</v>
      </c>
      <c r="K48" s="6">
        <v>1.9610808830735209</v>
      </c>
    </row>
    <row r="49" spans="1:11" x14ac:dyDescent="0.25">
      <c r="A49" t="str">
        <f t="shared" si="1"/>
        <v>2005Asthma hospitalisation, 5-34 yearsFMaori</v>
      </c>
      <c r="B49" s="5">
        <v>2005</v>
      </c>
      <c r="C49" s="5" t="s">
        <v>140</v>
      </c>
      <c r="D49" s="5" t="s">
        <v>73</v>
      </c>
      <c r="E49" s="5" t="s">
        <v>9</v>
      </c>
      <c r="F49" s="6">
        <v>213.19615654829352</v>
      </c>
      <c r="G49" s="6">
        <v>225.99985394608618</v>
      </c>
      <c r="H49" s="6">
        <v>239.3715476440521</v>
      </c>
      <c r="I49" s="6">
        <v>1.7373687745926962</v>
      </c>
      <c r="J49" s="6">
        <v>1.8654810516427442</v>
      </c>
      <c r="K49" s="6">
        <v>2.0030402324077485</v>
      </c>
    </row>
    <row r="50" spans="1:11" x14ac:dyDescent="0.25">
      <c r="A50" t="str">
        <f t="shared" si="1"/>
        <v>2006Asthma hospitalisation, 5-34 yearsFMaori</v>
      </c>
      <c r="B50" s="5">
        <v>2006</v>
      </c>
      <c r="C50" s="5" t="s">
        <v>140</v>
      </c>
      <c r="D50" s="5" t="s">
        <v>73</v>
      </c>
      <c r="E50" s="5" t="s">
        <v>9</v>
      </c>
      <c r="F50" s="6">
        <v>212.37775522506215</v>
      </c>
      <c r="G50" s="6">
        <v>225.14377469031029</v>
      </c>
      <c r="H50" s="6">
        <v>238.47661841704485</v>
      </c>
      <c r="I50" s="6">
        <v>1.7662368558840489</v>
      </c>
      <c r="J50" s="6">
        <v>1.8971187861291805</v>
      </c>
      <c r="K50" s="6">
        <v>2.0376993474540703</v>
      </c>
    </row>
    <row r="51" spans="1:11" x14ac:dyDescent="0.25">
      <c r="A51" t="str">
        <f t="shared" si="1"/>
        <v>2007Asthma hospitalisation, 5-34 yearsFMaori</v>
      </c>
      <c r="B51" s="5">
        <v>2007</v>
      </c>
      <c r="C51" s="5" t="s">
        <v>140</v>
      </c>
      <c r="D51" s="5" t="s">
        <v>73</v>
      </c>
      <c r="E51" s="5" t="s">
        <v>9</v>
      </c>
      <c r="F51" s="6">
        <v>224.74228646557057</v>
      </c>
      <c r="G51" s="6">
        <v>237.87277137460759</v>
      </c>
      <c r="H51" s="6">
        <v>251.57022761764986</v>
      </c>
      <c r="I51" s="6">
        <v>1.8188630510500297</v>
      </c>
      <c r="J51" s="6">
        <v>1.9508906343644916</v>
      </c>
      <c r="K51" s="6">
        <v>2.0925018324243267</v>
      </c>
    </row>
    <row r="52" spans="1:11" x14ac:dyDescent="0.25">
      <c r="A52" t="str">
        <f t="shared" si="1"/>
        <v>2008Asthma hospitalisation, 5-34 yearsFMaori</v>
      </c>
      <c r="B52" s="5">
        <v>2008</v>
      </c>
      <c r="C52" s="5" t="s">
        <v>140</v>
      </c>
      <c r="D52" s="5" t="s">
        <v>73</v>
      </c>
      <c r="E52" s="5" t="s">
        <v>9</v>
      </c>
      <c r="F52" s="6">
        <v>249.67416870263645</v>
      </c>
      <c r="G52" s="6">
        <v>263.50425457002586</v>
      </c>
      <c r="H52" s="6">
        <v>277.90108714871673</v>
      </c>
      <c r="I52" s="6">
        <v>1.9006546256942061</v>
      </c>
      <c r="J52" s="6">
        <v>2.0327631868211267</v>
      </c>
      <c r="K52" s="6">
        <v>2.1740542010287331</v>
      </c>
    </row>
    <row r="53" spans="1:11" x14ac:dyDescent="0.25">
      <c r="A53" t="str">
        <f t="shared" si="1"/>
        <v>2009Asthma hospitalisation, 5-34 yearsFMaori</v>
      </c>
      <c r="B53" s="5">
        <v>2009</v>
      </c>
      <c r="C53" s="5" t="s">
        <v>140</v>
      </c>
      <c r="D53" s="5" t="s">
        <v>73</v>
      </c>
      <c r="E53" s="5" t="s">
        <v>9</v>
      </c>
      <c r="F53" s="6">
        <v>260.13872715847253</v>
      </c>
      <c r="G53" s="6">
        <v>274.22272559904582</v>
      </c>
      <c r="H53" s="6">
        <v>288.87105897137843</v>
      </c>
      <c r="I53" s="6">
        <v>1.956712733288682</v>
      </c>
      <c r="J53" s="6">
        <v>2.0905953989221722</v>
      </c>
      <c r="K53" s="6">
        <v>2.2336386162565769</v>
      </c>
    </row>
    <row r="54" spans="1:11" x14ac:dyDescent="0.25">
      <c r="A54" t="str">
        <f t="shared" si="1"/>
        <v>2010Asthma hospitalisation, 5-34 yearsFMaori</v>
      </c>
      <c r="B54" s="5">
        <v>2010</v>
      </c>
      <c r="C54" s="5" t="s">
        <v>140</v>
      </c>
      <c r="D54" s="5" t="s">
        <v>73</v>
      </c>
      <c r="E54" s="5" t="s">
        <v>9</v>
      </c>
      <c r="F54" s="6">
        <v>255.90259357173213</v>
      </c>
      <c r="G54" s="6">
        <v>269.79293230975264</v>
      </c>
      <c r="H54" s="6">
        <v>284.24125442571579</v>
      </c>
      <c r="I54" s="6">
        <v>1.9569980031498779</v>
      </c>
      <c r="J54" s="6">
        <v>2.091407528000961</v>
      </c>
      <c r="K54" s="6">
        <v>2.235048498332119</v>
      </c>
    </row>
    <row r="55" spans="1:11" x14ac:dyDescent="0.25">
      <c r="A55" t="str">
        <f t="shared" si="1"/>
        <v>2011Asthma hospitalisation, 5-34 yearsFMaori</v>
      </c>
      <c r="B55" s="5">
        <v>2011</v>
      </c>
      <c r="C55" s="5" t="s">
        <v>140</v>
      </c>
      <c r="D55" s="5" t="s">
        <v>73</v>
      </c>
      <c r="E55" s="5" t="s">
        <v>9</v>
      </c>
      <c r="F55" s="6">
        <v>237.02652844719248</v>
      </c>
      <c r="G55" s="6">
        <v>250.28367905616705</v>
      </c>
      <c r="H55" s="6">
        <v>264.08928357928113</v>
      </c>
      <c r="I55" s="6">
        <v>1.9571980314207023</v>
      </c>
      <c r="J55" s="6">
        <v>2.096049090486118</v>
      </c>
      <c r="K55" s="6">
        <v>2.2447507708448695</v>
      </c>
    </row>
    <row r="56" spans="1:11" x14ac:dyDescent="0.25">
      <c r="A56" t="str">
        <f t="shared" si="1"/>
        <v>2012Asthma hospitalisation, 5-34 yearsFMaori</v>
      </c>
      <c r="B56" s="5">
        <v>2012</v>
      </c>
      <c r="C56" s="5" t="s">
        <v>140</v>
      </c>
      <c r="D56" s="5" t="s">
        <v>73</v>
      </c>
      <c r="E56" s="5" t="s">
        <v>9</v>
      </c>
      <c r="F56" s="6">
        <v>235.36869132703151</v>
      </c>
      <c r="G56" s="6">
        <v>248.48706577305924</v>
      </c>
      <c r="H56" s="6">
        <v>262.14628884879698</v>
      </c>
      <c r="I56" s="6">
        <v>2.0502568889160311</v>
      </c>
      <c r="J56" s="6">
        <v>2.1968992726697141</v>
      </c>
      <c r="K56" s="6">
        <v>2.3540300926916595</v>
      </c>
    </row>
    <row r="57" spans="1:11" x14ac:dyDescent="0.25">
      <c r="A57" t="str">
        <f t="shared" si="1"/>
        <v>2013Asthma hospitalisation, 5-34 yearsFMaori</v>
      </c>
      <c r="B57" s="5">
        <v>2013</v>
      </c>
      <c r="C57" s="5" t="s">
        <v>140</v>
      </c>
      <c r="D57" s="5" t="s">
        <v>73</v>
      </c>
      <c r="E57" s="5" t="s">
        <v>9</v>
      </c>
      <c r="F57" s="6">
        <v>238.72431022819617</v>
      </c>
      <c r="G57" s="6">
        <v>251.84760181993167</v>
      </c>
      <c r="H57" s="6">
        <v>265.50467203235127</v>
      </c>
      <c r="I57" s="6">
        <v>2.1694698416889646</v>
      </c>
      <c r="J57" s="6">
        <v>2.3245755558151719</v>
      </c>
      <c r="K57" s="6">
        <v>2.490770514922942</v>
      </c>
    </row>
    <row r="58" spans="1:11" x14ac:dyDescent="0.25">
      <c r="A58" t="str">
        <f t="shared" si="1"/>
        <v>2014Asthma hospitalisation, 5-34 yearsFMaori</v>
      </c>
      <c r="B58" s="5">
        <v>2014</v>
      </c>
      <c r="C58" s="5" t="s">
        <v>140</v>
      </c>
      <c r="D58" s="5" t="s">
        <v>73</v>
      </c>
      <c r="E58" s="5" t="s">
        <v>9</v>
      </c>
      <c r="F58" s="6">
        <v>243.89785287480186</v>
      </c>
      <c r="G58" s="6">
        <v>257.09289463471214</v>
      </c>
      <c r="H58" s="6">
        <v>270.81627114820651</v>
      </c>
      <c r="I58" s="6">
        <v>2.2429515833182334</v>
      </c>
      <c r="J58" s="6">
        <v>2.4017745902140351</v>
      </c>
      <c r="K58" s="6">
        <v>2.5718438262781484</v>
      </c>
    </row>
    <row r="59" spans="1:11" x14ac:dyDescent="0.25">
      <c r="A59" t="str">
        <f t="shared" si="1"/>
        <v>1996Asthma hospitalisation, 5-34 yearsFnonMaori</v>
      </c>
      <c r="B59" s="5">
        <v>1996</v>
      </c>
      <c r="C59" s="5" t="s">
        <v>140</v>
      </c>
      <c r="D59" s="5" t="s">
        <v>73</v>
      </c>
      <c r="E59" s="5" t="s">
        <v>74</v>
      </c>
      <c r="F59" s="6">
        <v>255.92927775910869</v>
      </c>
      <c r="G59" s="6">
        <v>263.04644827854486</v>
      </c>
      <c r="H59" s="6">
        <v>270.31137088567209</v>
      </c>
      <c r="I59" s="6"/>
      <c r="J59" s="6"/>
      <c r="K59" s="6"/>
    </row>
    <row r="60" spans="1:11" x14ac:dyDescent="0.25">
      <c r="A60" t="str">
        <f t="shared" si="1"/>
        <v>1997Asthma hospitalisation, 5-34 yearsFnonMaori</v>
      </c>
      <c r="B60" s="5">
        <v>1997</v>
      </c>
      <c r="C60" s="5" t="s">
        <v>140</v>
      </c>
      <c r="D60" s="5" t="s">
        <v>73</v>
      </c>
      <c r="E60" s="5" t="s">
        <v>74</v>
      </c>
      <c r="F60" s="6">
        <v>226.42780018495546</v>
      </c>
      <c r="G60" s="6">
        <v>233.10369218711497</v>
      </c>
      <c r="H60" s="6">
        <v>239.92643892442288</v>
      </c>
      <c r="I60" s="6"/>
      <c r="J60" s="6"/>
      <c r="K60" s="6"/>
    </row>
    <row r="61" spans="1:11" x14ac:dyDescent="0.25">
      <c r="A61" t="str">
        <f t="shared" si="1"/>
        <v>1998Asthma hospitalisation, 5-34 yearsFnonMaori</v>
      </c>
      <c r="B61" s="5">
        <v>1998</v>
      </c>
      <c r="C61" s="5" t="s">
        <v>140</v>
      </c>
      <c r="D61" s="5" t="s">
        <v>73</v>
      </c>
      <c r="E61" s="5" t="s">
        <v>74</v>
      </c>
      <c r="F61" s="6">
        <v>207.30810488870134</v>
      </c>
      <c r="G61" s="6">
        <v>213.74853977725456</v>
      </c>
      <c r="H61" s="6">
        <v>220.33818078784884</v>
      </c>
      <c r="I61" s="6"/>
      <c r="J61" s="6"/>
      <c r="K61" s="6"/>
    </row>
    <row r="62" spans="1:11" x14ac:dyDescent="0.25">
      <c r="A62" t="str">
        <f t="shared" si="1"/>
        <v>1999Asthma hospitalisation, 5-34 yearsFnonMaori</v>
      </c>
      <c r="B62" s="5">
        <v>1999</v>
      </c>
      <c r="C62" s="5" t="s">
        <v>140</v>
      </c>
      <c r="D62" s="5" t="s">
        <v>73</v>
      </c>
      <c r="E62" s="5" t="s">
        <v>74</v>
      </c>
      <c r="F62" s="6">
        <v>191.40575828559744</v>
      </c>
      <c r="G62" s="6">
        <v>197.62271564721661</v>
      </c>
      <c r="H62" s="6">
        <v>203.99018503568541</v>
      </c>
      <c r="I62" s="6"/>
      <c r="J62" s="6"/>
      <c r="K62" s="6"/>
    </row>
    <row r="63" spans="1:11" x14ac:dyDescent="0.25">
      <c r="A63" t="str">
        <f t="shared" si="1"/>
        <v>2000Asthma hospitalisation, 5-34 yearsFnonMaori</v>
      </c>
      <c r="B63" s="5">
        <v>2000</v>
      </c>
      <c r="C63" s="5" t="s">
        <v>140</v>
      </c>
      <c r="D63" s="5" t="s">
        <v>73</v>
      </c>
      <c r="E63" s="5" t="s">
        <v>74</v>
      </c>
      <c r="F63" s="6">
        <v>162.33619215444398</v>
      </c>
      <c r="G63" s="6">
        <v>168.05972443419509</v>
      </c>
      <c r="H63" s="6">
        <v>173.93353170240024</v>
      </c>
      <c r="I63" s="6"/>
      <c r="J63" s="6"/>
      <c r="K63" s="6"/>
    </row>
    <row r="64" spans="1:11" x14ac:dyDescent="0.25">
      <c r="A64" t="str">
        <f t="shared" si="1"/>
        <v>2001Asthma hospitalisation, 5-34 yearsFnonMaori</v>
      </c>
      <c r="B64" s="5">
        <v>2001</v>
      </c>
      <c r="C64" s="5" t="s">
        <v>140</v>
      </c>
      <c r="D64" s="5" t="s">
        <v>73</v>
      </c>
      <c r="E64" s="5" t="s">
        <v>74</v>
      </c>
      <c r="F64" s="6">
        <v>146.42250538936284</v>
      </c>
      <c r="G64" s="6">
        <v>151.81960550728974</v>
      </c>
      <c r="H64" s="6">
        <v>157.36477260860272</v>
      </c>
      <c r="I64" s="6"/>
      <c r="J64" s="6"/>
      <c r="K64" s="6"/>
    </row>
    <row r="65" spans="1:11" x14ac:dyDescent="0.25">
      <c r="A65" t="str">
        <f t="shared" ref="A65:A96" si="2">B65&amp;C65&amp;D65&amp;E65</f>
        <v>2002Asthma hospitalisation, 5-34 yearsFnonMaori</v>
      </c>
      <c r="B65" s="5">
        <v>2002</v>
      </c>
      <c r="C65" s="5" t="s">
        <v>140</v>
      </c>
      <c r="D65" s="5" t="s">
        <v>73</v>
      </c>
      <c r="E65" s="5" t="s">
        <v>74</v>
      </c>
      <c r="F65" s="6">
        <v>131.73852125597878</v>
      </c>
      <c r="G65" s="6">
        <v>136.8195367131452</v>
      </c>
      <c r="H65" s="6">
        <v>142.04632938715409</v>
      </c>
      <c r="I65" s="6"/>
      <c r="J65" s="6"/>
      <c r="K65" s="6"/>
    </row>
    <row r="66" spans="1:11" x14ac:dyDescent="0.25">
      <c r="A66" t="str">
        <f t="shared" si="2"/>
        <v>2003Asthma hospitalisation, 5-34 yearsFnonMaori</v>
      </c>
      <c r="B66" s="5">
        <v>2003</v>
      </c>
      <c r="C66" s="5" t="s">
        <v>140</v>
      </c>
      <c r="D66" s="5" t="s">
        <v>73</v>
      </c>
      <c r="E66" s="5" t="s">
        <v>74</v>
      </c>
      <c r="F66" s="6">
        <v>129.62589026001581</v>
      </c>
      <c r="G66" s="6">
        <v>134.69454651111448</v>
      </c>
      <c r="H66" s="6">
        <v>139.91061017964714</v>
      </c>
      <c r="I66" s="6"/>
      <c r="J66" s="6"/>
      <c r="K66" s="6"/>
    </row>
    <row r="67" spans="1:11" x14ac:dyDescent="0.25">
      <c r="A67" t="str">
        <f t="shared" si="2"/>
        <v>2004Asthma hospitalisation, 5-34 yearsFnonMaori</v>
      </c>
      <c r="B67" s="5">
        <v>2004</v>
      </c>
      <c r="C67" s="5" t="s">
        <v>140</v>
      </c>
      <c r="D67" s="5" t="s">
        <v>73</v>
      </c>
      <c r="E67" s="5" t="s">
        <v>74</v>
      </c>
      <c r="F67" s="6">
        <v>120.67203523635617</v>
      </c>
      <c r="G67" s="6">
        <v>125.58420215022994</v>
      </c>
      <c r="H67" s="6">
        <v>130.64500932085929</v>
      </c>
      <c r="I67" s="6"/>
      <c r="J67" s="6"/>
      <c r="K67" s="6"/>
    </row>
    <row r="68" spans="1:11" x14ac:dyDescent="0.25">
      <c r="A68" t="str">
        <f t="shared" si="2"/>
        <v>2005Asthma hospitalisation, 5-34 yearsFnonMaori</v>
      </c>
      <c r="B68" s="5">
        <v>2005</v>
      </c>
      <c r="C68" s="5" t="s">
        <v>140</v>
      </c>
      <c r="D68" s="5" t="s">
        <v>73</v>
      </c>
      <c r="E68" s="5" t="s">
        <v>74</v>
      </c>
      <c r="F68" s="6">
        <v>116.28994634399857</v>
      </c>
      <c r="G68" s="6">
        <v>121.1482977793157</v>
      </c>
      <c r="H68" s="6">
        <v>126.15747654801366</v>
      </c>
      <c r="I68" s="6"/>
      <c r="J68" s="6"/>
      <c r="K68" s="6"/>
    </row>
    <row r="69" spans="1:11" x14ac:dyDescent="0.25">
      <c r="A69" t="str">
        <f t="shared" si="2"/>
        <v>2006Asthma hospitalisation, 5-34 yearsFnonMaori</v>
      </c>
      <c r="B69" s="5">
        <v>2006</v>
      </c>
      <c r="C69" s="5" t="s">
        <v>140</v>
      </c>
      <c r="D69" s="5" t="s">
        <v>73</v>
      </c>
      <c r="E69" s="5" t="s">
        <v>74</v>
      </c>
      <c r="F69" s="6">
        <v>113.87048234393605</v>
      </c>
      <c r="G69" s="6">
        <v>118.67668821607441</v>
      </c>
      <c r="H69" s="6">
        <v>123.63361613895589</v>
      </c>
      <c r="I69" s="6"/>
      <c r="J69" s="6"/>
      <c r="K69" s="6"/>
    </row>
    <row r="70" spans="1:11" x14ac:dyDescent="0.25">
      <c r="A70" t="str">
        <f t="shared" si="2"/>
        <v>2007Asthma hospitalisation, 5-34 yearsFnonMaori</v>
      </c>
      <c r="B70" s="5">
        <v>2007</v>
      </c>
      <c r="C70" s="5" t="s">
        <v>140</v>
      </c>
      <c r="D70" s="5" t="s">
        <v>73</v>
      </c>
      <c r="E70" s="5" t="s">
        <v>74</v>
      </c>
      <c r="F70" s="6">
        <v>117.02609582994825</v>
      </c>
      <c r="G70" s="6">
        <v>121.93034667578654</v>
      </c>
      <c r="H70" s="6">
        <v>126.98731494451927</v>
      </c>
      <c r="I70" s="6"/>
      <c r="J70" s="6"/>
      <c r="K70" s="6"/>
    </row>
    <row r="71" spans="1:11" x14ac:dyDescent="0.25">
      <c r="A71" t="str">
        <f t="shared" si="2"/>
        <v>2008Asthma hospitalisation, 5-34 yearsFnonMaori</v>
      </c>
      <c r="B71" s="5">
        <v>2008</v>
      </c>
      <c r="C71" s="5" t="s">
        <v>140</v>
      </c>
      <c r="D71" s="5" t="s">
        <v>73</v>
      </c>
      <c r="E71" s="5" t="s">
        <v>74</v>
      </c>
      <c r="F71" s="6">
        <v>124.549041629028</v>
      </c>
      <c r="G71" s="6">
        <v>129.62860419668402</v>
      </c>
      <c r="H71" s="6">
        <v>134.86215875908977</v>
      </c>
      <c r="I71" s="6"/>
      <c r="J71" s="6"/>
      <c r="K71" s="6"/>
    </row>
    <row r="72" spans="1:11" x14ac:dyDescent="0.25">
      <c r="A72" t="str">
        <f t="shared" si="2"/>
        <v>2009Asthma hospitalisation, 5-34 yearsFnonMaori</v>
      </c>
      <c r="B72" s="5">
        <v>2009</v>
      </c>
      <c r="C72" s="5" t="s">
        <v>140</v>
      </c>
      <c r="D72" s="5" t="s">
        <v>73</v>
      </c>
      <c r="E72" s="5" t="s">
        <v>74</v>
      </c>
      <c r="F72" s="6">
        <v>126.05239680531434</v>
      </c>
      <c r="G72" s="6">
        <v>131.16967814069818</v>
      </c>
      <c r="H72" s="6">
        <v>136.44139245127471</v>
      </c>
      <c r="I72" s="6"/>
      <c r="J72" s="6"/>
      <c r="K72" s="6"/>
    </row>
    <row r="73" spans="1:11" x14ac:dyDescent="0.25">
      <c r="A73" t="str">
        <f t="shared" si="2"/>
        <v>2010Asthma hospitalisation, 5-34 yearsFnonMaori</v>
      </c>
      <c r="B73" s="5">
        <v>2010</v>
      </c>
      <c r="C73" s="5" t="s">
        <v>140</v>
      </c>
      <c r="D73" s="5" t="s">
        <v>73</v>
      </c>
      <c r="E73" s="5" t="s">
        <v>74</v>
      </c>
      <c r="F73" s="6">
        <v>123.94569495487517</v>
      </c>
      <c r="G73" s="6">
        <v>129.00065085240945</v>
      </c>
      <c r="H73" s="6">
        <v>134.20885276899853</v>
      </c>
      <c r="I73" s="6"/>
      <c r="J73" s="6"/>
      <c r="K73" s="6"/>
    </row>
    <row r="74" spans="1:11" x14ac:dyDescent="0.25">
      <c r="A74" t="str">
        <f t="shared" si="2"/>
        <v>2011Asthma hospitalisation, 5-34 yearsFnonMaori</v>
      </c>
      <c r="B74" s="5">
        <v>2011</v>
      </c>
      <c r="C74" s="5" t="s">
        <v>140</v>
      </c>
      <c r="D74" s="5" t="s">
        <v>73</v>
      </c>
      <c r="E74" s="5" t="s">
        <v>74</v>
      </c>
      <c r="F74" s="6">
        <v>114.56319531835892</v>
      </c>
      <c r="G74" s="6">
        <v>119.40735557778419</v>
      </c>
      <c r="H74" s="6">
        <v>124.4036981836895</v>
      </c>
      <c r="I74" s="6"/>
      <c r="J74" s="6"/>
      <c r="K74" s="6"/>
    </row>
    <row r="75" spans="1:11" x14ac:dyDescent="0.25">
      <c r="A75" t="str">
        <f t="shared" si="2"/>
        <v>2012Asthma hospitalisation, 5-34 yearsFnonMaori</v>
      </c>
      <c r="B75" s="5">
        <v>2012</v>
      </c>
      <c r="C75" s="5" t="s">
        <v>140</v>
      </c>
      <c r="D75" s="5" t="s">
        <v>73</v>
      </c>
      <c r="E75" s="5" t="s">
        <v>74</v>
      </c>
      <c r="F75" s="6">
        <v>108.40083083881707</v>
      </c>
      <c r="G75" s="6">
        <v>113.10808322636157</v>
      </c>
      <c r="H75" s="6">
        <v>117.96714984215141</v>
      </c>
      <c r="I75" s="6"/>
      <c r="J75" s="6"/>
      <c r="K75" s="6"/>
    </row>
    <row r="76" spans="1:11" x14ac:dyDescent="0.25">
      <c r="A76" t="str">
        <f t="shared" si="2"/>
        <v>2013Asthma hospitalisation, 5-34 yearsFnonMaori</v>
      </c>
      <c r="B76" s="5">
        <v>2013</v>
      </c>
      <c r="C76" s="5" t="s">
        <v>140</v>
      </c>
      <c r="D76" s="5" t="s">
        <v>73</v>
      </c>
      <c r="E76" s="5" t="s">
        <v>74</v>
      </c>
      <c r="F76" s="6">
        <v>103.75230858937009</v>
      </c>
      <c r="G76" s="6">
        <v>108.34132759845478</v>
      </c>
      <c r="H76" s="6">
        <v>113.08105500788916</v>
      </c>
      <c r="I76" s="6"/>
      <c r="J76" s="6"/>
      <c r="K76" s="6"/>
    </row>
    <row r="77" spans="1:11" x14ac:dyDescent="0.25">
      <c r="A77" t="str">
        <f t="shared" si="2"/>
        <v>2014Asthma hospitalisation, 5-34 yearsFnonMaori</v>
      </c>
      <c r="B77" s="5">
        <v>2014</v>
      </c>
      <c r="C77" s="5" t="s">
        <v>140</v>
      </c>
      <c r="D77" s="5" t="s">
        <v>73</v>
      </c>
      <c r="E77" s="5" t="s">
        <v>74</v>
      </c>
      <c r="F77" s="6">
        <v>102.52271509574011</v>
      </c>
      <c r="G77" s="6">
        <v>107.04289057026006</v>
      </c>
      <c r="H77" s="6">
        <v>111.71104707748914</v>
      </c>
      <c r="I77" s="6"/>
      <c r="J77" s="6"/>
      <c r="K77" s="6"/>
    </row>
    <row r="78" spans="1:11" x14ac:dyDescent="0.25">
      <c r="A78" t="str">
        <f t="shared" si="2"/>
        <v>1996Asthma hospitalisation, 5-34 yearsMMaori</v>
      </c>
      <c r="B78" s="5">
        <v>1996</v>
      </c>
      <c r="C78" s="5" t="s">
        <v>140</v>
      </c>
      <c r="D78" s="5" t="s">
        <v>75</v>
      </c>
      <c r="E78" s="5" t="s">
        <v>9</v>
      </c>
      <c r="F78" s="6">
        <v>235.10937076789813</v>
      </c>
      <c r="G78" s="6">
        <v>249.1723525493027</v>
      </c>
      <c r="H78" s="6">
        <v>263.85673686291295</v>
      </c>
      <c r="I78" s="6">
        <v>1.1377144562824832</v>
      </c>
      <c r="J78" s="6">
        <v>1.2151059788625695</v>
      </c>
      <c r="K78" s="6">
        <v>1.2977619575055899</v>
      </c>
    </row>
    <row r="79" spans="1:11" x14ac:dyDescent="0.25">
      <c r="A79" t="str">
        <f t="shared" si="2"/>
        <v>1997Asthma hospitalisation, 5-34 yearsMMaori</v>
      </c>
      <c r="B79" s="5">
        <v>1997</v>
      </c>
      <c r="C79" s="5" t="s">
        <v>140</v>
      </c>
      <c r="D79" s="5" t="s">
        <v>75</v>
      </c>
      <c r="E79" s="5" t="s">
        <v>9</v>
      </c>
      <c r="F79" s="6">
        <v>225.45183733259643</v>
      </c>
      <c r="G79" s="6">
        <v>239.08990298841903</v>
      </c>
      <c r="H79" s="6">
        <v>253.33728705610667</v>
      </c>
      <c r="I79" s="6">
        <v>1.2362220979640128</v>
      </c>
      <c r="J79" s="6">
        <v>1.32227187255334</v>
      </c>
      <c r="K79" s="6">
        <v>1.4143113181888884</v>
      </c>
    </row>
    <row r="80" spans="1:11" x14ac:dyDescent="0.25">
      <c r="A80" t="str">
        <f t="shared" si="2"/>
        <v>1998Asthma hospitalisation, 5-34 yearsMMaori</v>
      </c>
      <c r="B80" s="5">
        <v>1998</v>
      </c>
      <c r="C80" s="5" t="s">
        <v>140</v>
      </c>
      <c r="D80" s="5" t="s">
        <v>75</v>
      </c>
      <c r="E80" s="5" t="s">
        <v>9</v>
      </c>
      <c r="F80" s="6">
        <v>211.97390513615807</v>
      </c>
      <c r="G80" s="6">
        <v>225.08019745028653</v>
      </c>
      <c r="H80" s="6">
        <v>238.78473764208084</v>
      </c>
      <c r="I80" s="6">
        <v>1.2514473091915508</v>
      </c>
      <c r="J80" s="6">
        <v>1.3409216638762826</v>
      </c>
      <c r="K80" s="6">
        <v>1.4367931397881328</v>
      </c>
    </row>
    <row r="81" spans="1:11" x14ac:dyDescent="0.25">
      <c r="A81" t="str">
        <f t="shared" si="2"/>
        <v>1999Asthma hospitalisation, 5-34 yearsMMaori</v>
      </c>
      <c r="B81" s="5">
        <v>1999</v>
      </c>
      <c r="C81" s="5" t="s">
        <v>140</v>
      </c>
      <c r="D81" s="5" t="s">
        <v>75</v>
      </c>
      <c r="E81" s="5" t="s">
        <v>9</v>
      </c>
      <c r="F81" s="6">
        <v>211.38863802744706</v>
      </c>
      <c r="G81" s="6">
        <v>224.37869186770999</v>
      </c>
      <c r="H81" s="6">
        <v>237.95812860538746</v>
      </c>
      <c r="I81" s="6">
        <v>1.273323303256376</v>
      </c>
      <c r="J81" s="6">
        <v>1.3642826653557194</v>
      </c>
      <c r="K81" s="6">
        <v>1.4617396746216236</v>
      </c>
    </row>
    <row r="82" spans="1:11" x14ac:dyDescent="0.25">
      <c r="A82" t="str">
        <f t="shared" si="2"/>
        <v>2000Asthma hospitalisation, 5-34 yearsMMaori</v>
      </c>
      <c r="B82" s="5">
        <v>2000</v>
      </c>
      <c r="C82" s="5" t="s">
        <v>140</v>
      </c>
      <c r="D82" s="5" t="s">
        <v>75</v>
      </c>
      <c r="E82" s="5" t="s">
        <v>9</v>
      </c>
      <c r="F82" s="6">
        <v>202.30450590649809</v>
      </c>
      <c r="G82" s="6">
        <v>214.95812117306249</v>
      </c>
      <c r="H82" s="6">
        <v>228.19588914765333</v>
      </c>
      <c r="I82" s="6">
        <v>1.3947800547581288</v>
      </c>
      <c r="J82" s="6">
        <v>1.4978110992357252</v>
      </c>
      <c r="K82" s="6">
        <v>1.6084529466423791</v>
      </c>
    </row>
    <row r="83" spans="1:11" x14ac:dyDescent="0.25">
      <c r="A83" t="str">
        <f t="shared" si="2"/>
        <v>2001Asthma hospitalisation, 5-34 yearsMMaori</v>
      </c>
      <c r="B83" s="5">
        <v>2001</v>
      </c>
      <c r="C83" s="5" t="s">
        <v>140</v>
      </c>
      <c r="D83" s="5" t="s">
        <v>75</v>
      </c>
      <c r="E83" s="5" t="s">
        <v>9</v>
      </c>
      <c r="F83" s="6">
        <v>190.3409870906041</v>
      </c>
      <c r="G83" s="6">
        <v>202.58417363337205</v>
      </c>
      <c r="H83" s="6">
        <v>215.40827067453114</v>
      </c>
      <c r="I83" s="6">
        <v>1.4307875474792957</v>
      </c>
      <c r="J83" s="6">
        <v>1.5399424019718224</v>
      </c>
      <c r="K83" s="6">
        <v>1.6574246858442565</v>
      </c>
    </row>
    <row r="84" spans="1:11" x14ac:dyDescent="0.25">
      <c r="A84" t="str">
        <f t="shared" si="2"/>
        <v>2002Asthma hospitalisation, 5-34 yearsMMaori</v>
      </c>
      <c r="B84" s="5">
        <v>2002</v>
      </c>
      <c r="C84" s="5" t="s">
        <v>140</v>
      </c>
      <c r="D84" s="5" t="s">
        <v>75</v>
      </c>
      <c r="E84" s="5" t="s">
        <v>9</v>
      </c>
      <c r="F84" s="6">
        <v>183.82655515263428</v>
      </c>
      <c r="G84" s="6">
        <v>195.84990577627428</v>
      </c>
      <c r="H84" s="6">
        <v>208.45314265854907</v>
      </c>
      <c r="I84" s="6">
        <v>1.5565962515450145</v>
      </c>
      <c r="J84" s="6">
        <v>1.679002727157491</v>
      </c>
      <c r="K84" s="6">
        <v>1.8110349135199426</v>
      </c>
    </row>
    <row r="85" spans="1:11" x14ac:dyDescent="0.25">
      <c r="A85" t="str">
        <f t="shared" si="2"/>
        <v>2003Asthma hospitalisation, 5-34 yearsMMaori</v>
      </c>
      <c r="B85" s="5">
        <v>2003</v>
      </c>
      <c r="C85" s="5" t="s">
        <v>140</v>
      </c>
      <c r="D85" s="5" t="s">
        <v>75</v>
      </c>
      <c r="E85" s="5" t="s">
        <v>9</v>
      </c>
      <c r="F85" s="6">
        <v>179.39154565068063</v>
      </c>
      <c r="G85" s="6">
        <v>191.25133318901948</v>
      </c>
      <c r="H85" s="6">
        <v>203.68915372538484</v>
      </c>
      <c r="I85" s="6">
        <v>1.4916656748044745</v>
      </c>
      <c r="J85" s="6">
        <v>1.6095684998699933</v>
      </c>
      <c r="K85" s="6">
        <v>1.7367904883333374</v>
      </c>
    </row>
    <row r="86" spans="1:11" x14ac:dyDescent="0.25">
      <c r="A86" t="str">
        <f t="shared" si="2"/>
        <v>2004Asthma hospitalisation, 5-34 yearsMMaori</v>
      </c>
      <c r="B86" s="5">
        <v>2004</v>
      </c>
      <c r="C86" s="5" t="s">
        <v>140</v>
      </c>
      <c r="D86" s="5" t="s">
        <v>75</v>
      </c>
      <c r="E86" s="5" t="s">
        <v>9</v>
      </c>
      <c r="F86" s="6">
        <v>179.29091109410183</v>
      </c>
      <c r="G86" s="6">
        <v>191.1504737868726</v>
      </c>
      <c r="H86" s="6">
        <v>203.58836527485468</v>
      </c>
      <c r="I86" s="6">
        <v>1.5377542977532248</v>
      </c>
      <c r="J86" s="6">
        <v>1.6601895264126079</v>
      </c>
      <c r="K86" s="6">
        <v>1.7923729867880576</v>
      </c>
    </row>
    <row r="87" spans="1:11" x14ac:dyDescent="0.25">
      <c r="A87" t="str">
        <f t="shared" si="2"/>
        <v>2005Asthma hospitalisation, 5-34 yearsMMaori</v>
      </c>
      <c r="B87" s="5">
        <v>2005</v>
      </c>
      <c r="C87" s="5" t="s">
        <v>140</v>
      </c>
      <c r="D87" s="5" t="s">
        <v>75</v>
      </c>
      <c r="E87" s="5" t="s">
        <v>9</v>
      </c>
      <c r="F87" s="6">
        <v>173.42600957246947</v>
      </c>
      <c r="G87" s="6">
        <v>185.10201180648866</v>
      </c>
      <c r="H87" s="6">
        <v>197.35731474312831</v>
      </c>
      <c r="I87" s="6">
        <v>1.4830824520086043</v>
      </c>
      <c r="J87" s="6">
        <v>1.602595565521225</v>
      </c>
      <c r="K87" s="6">
        <v>1.7317395557812145</v>
      </c>
    </row>
    <row r="88" spans="1:11" x14ac:dyDescent="0.25">
      <c r="A88" t="str">
        <f t="shared" si="2"/>
        <v>2006Asthma hospitalisation, 5-34 yearsMMaori</v>
      </c>
      <c r="B88" s="5">
        <v>2006</v>
      </c>
      <c r="C88" s="5" t="s">
        <v>140</v>
      </c>
      <c r="D88" s="5" t="s">
        <v>75</v>
      </c>
      <c r="E88" s="5" t="s">
        <v>9</v>
      </c>
      <c r="F88" s="6">
        <v>168.86798465221707</v>
      </c>
      <c r="G88" s="6">
        <v>180.4201140049347</v>
      </c>
      <c r="H88" s="6">
        <v>192.55441941815241</v>
      </c>
      <c r="I88" s="6">
        <v>1.4967018754326695</v>
      </c>
      <c r="J88" s="6">
        <v>1.6194163881500592</v>
      </c>
      <c r="K88" s="6">
        <v>1.752192257693846</v>
      </c>
    </row>
    <row r="89" spans="1:11" x14ac:dyDescent="0.25">
      <c r="A89" t="str">
        <f t="shared" si="2"/>
        <v>2007Asthma hospitalisation, 5-34 yearsMMaori</v>
      </c>
      <c r="B89" s="5">
        <v>2007</v>
      </c>
      <c r="C89" s="5" t="s">
        <v>140</v>
      </c>
      <c r="D89" s="5" t="s">
        <v>75</v>
      </c>
      <c r="E89" s="5" t="s">
        <v>9</v>
      </c>
      <c r="F89" s="6">
        <v>186.60452747010828</v>
      </c>
      <c r="G89" s="6">
        <v>198.72622490545493</v>
      </c>
      <c r="H89" s="6">
        <v>211.42864346721953</v>
      </c>
      <c r="I89" s="6">
        <v>1.579171419177579</v>
      </c>
      <c r="J89" s="6">
        <v>1.703450774113465</v>
      </c>
      <c r="K89" s="6">
        <v>1.837510801290319</v>
      </c>
    </row>
    <row r="90" spans="1:11" x14ac:dyDescent="0.25">
      <c r="A90" t="str">
        <f t="shared" si="2"/>
        <v>2008Asthma hospitalisation, 5-34 yearsMMaori</v>
      </c>
      <c r="B90" s="5">
        <v>2008</v>
      </c>
      <c r="C90" s="5" t="s">
        <v>140</v>
      </c>
      <c r="D90" s="5" t="s">
        <v>75</v>
      </c>
      <c r="E90" s="5" t="s">
        <v>9</v>
      </c>
      <c r="F90" s="6">
        <v>201.24699152861137</v>
      </c>
      <c r="G90" s="6">
        <v>213.80396605860963</v>
      </c>
      <c r="H90" s="6">
        <v>226.93925589764805</v>
      </c>
      <c r="I90" s="6">
        <v>1.6118345352430081</v>
      </c>
      <c r="J90" s="6">
        <v>1.7345087377515147</v>
      </c>
      <c r="K90" s="6">
        <v>1.8665194817176278</v>
      </c>
    </row>
    <row r="91" spans="1:11" x14ac:dyDescent="0.25">
      <c r="A91" t="str">
        <f t="shared" si="2"/>
        <v>2009Asthma hospitalisation, 5-34 yearsMMaori</v>
      </c>
      <c r="B91" s="5">
        <v>2009</v>
      </c>
      <c r="C91" s="5" t="s">
        <v>140</v>
      </c>
      <c r="D91" s="5" t="s">
        <v>75</v>
      </c>
      <c r="E91" s="5" t="s">
        <v>9</v>
      </c>
      <c r="F91" s="6">
        <v>215.87501613600108</v>
      </c>
      <c r="G91" s="6">
        <v>228.83959498722848</v>
      </c>
      <c r="H91" s="6">
        <v>242.37930714503267</v>
      </c>
      <c r="I91" s="6">
        <v>1.7399996639320474</v>
      </c>
      <c r="J91" s="6">
        <v>1.8696312060273965</v>
      </c>
      <c r="K91" s="6">
        <v>2.0089204147616253</v>
      </c>
    </row>
    <row r="92" spans="1:11" x14ac:dyDescent="0.25">
      <c r="A92" t="str">
        <f t="shared" si="2"/>
        <v>2010Asthma hospitalisation, 5-34 yearsMMaori</v>
      </c>
      <c r="B92" s="5">
        <v>2010</v>
      </c>
      <c r="C92" s="5" t="s">
        <v>140</v>
      </c>
      <c r="D92" s="5" t="s">
        <v>75</v>
      </c>
      <c r="E92" s="5" t="s">
        <v>9</v>
      </c>
      <c r="F92" s="6">
        <v>201.35414453042569</v>
      </c>
      <c r="G92" s="6">
        <v>213.80974295115607</v>
      </c>
      <c r="H92" s="6">
        <v>226.83415283759368</v>
      </c>
      <c r="I92" s="6">
        <v>1.6416776746660042</v>
      </c>
      <c r="J92" s="6">
        <v>1.7668389367471988</v>
      </c>
      <c r="K92" s="6">
        <v>1.9015424748594936</v>
      </c>
    </row>
    <row r="93" spans="1:11" x14ac:dyDescent="0.25">
      <c r="A93" t="str">
        <f t="shared" si="2"/>
        <v>2011Asthma hospitalisation, 5-34 yearsMMaori</v>
      </c>
      <c r="B93" s="5">
        <v>2011</v>
      </c>
      <c r="C93" s="5" t="s">
        <v>140</v>
      </c>
      <c r="D93" s="5" t="s">
        <v>75</v>
      </c>
      <c r="E93" s="5" t="s">
        <v>9</v>
      </c>
      <c r="F93" s="6">
        <v>189.97492971948955</v>
      </c>
      <c r="G93" s="6">
        <v>201.96273552929378</v>
      </c>
      <c r="H93" s="6">
        <v>214.50876421902888</v>
      </c>
      <c r="I93" s="6">
        <v>1.6435808633201834</v>
      </c>
      <c r="J93" s="6">
        <v>1.771941297677091</v>
      </c>
      <c r="K93" s="6">
        <v>1.9103264296171827</v>
      </c>
    </row>
    <row r="94" spans="1:11" x14ac:dyDescent="0.25">
      <c r="A94" t="str">
        <f t="shared" si="2"/>
        <v>2012Asthma hospitalisation, 5-34 yearsMMaori</v>
      </c>
      <c r="B94" s="5">
        <v>2012</v>
      </c>
      <c r="C94" s="5" t="s">
        <v>140</v>
      </c>
      <c r="D94" s="5" t="s">
        <v>75</v>
      </c>
      <c r="E94" s="5" t="s">
        <v>9</v>
      </c>
      <c r="F94" s="6">
        <v>182.83453796434929</v>
      </c>
      <c r="G94" s="6">
        <v>194.46418134878434</v>
      </c>
      <c r="H94" s="6">
        <v>206.63961761586577</v>
      </c>
      <c r="I94" s="6">
        <v>1.5999242864710947</v>
      </c>
      <c r="J94" s="6">
        <v>1.7256882309345185</v>
      </c>
      <c r="K94" s="6">
        <v>1.8613379992839494</v>
      </c>
    </row>
    <row r="95" spans="1:11" x14ac:dyDescent="0.25">
      <c r="A95" t="str">
        <f t="shared" si="2"/>
        <v>2013Asthma hospitalisation, 5-34 yearsMMaori</v>
      </c>
      <c r="B95" s="5">
        <v>2013</v>
      </c>
      <c r="C95" s="5" t="s">
        <v>140</v>
      </c>
      <c r="D95" s="5" t="s">
        <v>75</v>
      </c>
      <c r="E95" s="5" t="s">
        <v>9</v>
      </c>
      <c r="F95" s="6">
        <v>183.00946710165854</v>
      </c>
      <c r="G95" s="6">
        <v>194.5349505451322</v>
      </c>
      <c r="H95" s="6">
        <v>206.59609103192244</v>
      </c>
      <c r="I95" s="6">
        <v>1.6754774673055268</v>
      </c>
      <c r="J95" s="6">
        <v>1.8070489877724967</v>
      </c>
      <c r="K95" s="6">
        <v>1.9489525272225865</v>
      </c>
    </row>
    <row r="96" spans="1:11" x14ac:dyDescent="0.25">
      <c r="A96" t="str">
        <f t="shared" si="2"/>
        <v>2014Asthma hospitalisation, 5-34 yearsMMaori</v>
      </c>
      <c r="B96" s="5">
        <v>2014</v>
      </c>
      <c r="C96" s="5" t="s">
        <v>140</v>
      </c>
      <c r="D96" s="5" t="s">
        <v>75</v>
      </c>
      <c r="E96" s="5" t="s">
        <v>9</v>
      </c>
      <c r="F96" s="6">
        <v>181.74087055710703</v>
      </c>
      <c r="G96" s="6">
        <v>193.09173670965905</v>
      </c>
      <c r="H96" s="6">
        <v>204.96586695569127</v>
      </c>
      <c r="I96" s="6">
        <v>1.651302412558862</v>
      </c>
      <c r="J96" s="6">
        <v>1.7796047768604406</v>
      </c>
      <c r="K96" s="6">
        <v>1.9178759370410647</v>
      </c>
    </row>
    <row r="97" spans="1:11" x14ac:dyDescent="0.25">
      <c r="A97" t="str">
        <f t="shared" ref="A97:A129" si="3">B97&amp;C97&amp;D97&amp;E97</f>
        <v>1996Asthma hospitalisation, 5-34 yearsMnonMaori</v>
      </c>
      <c r="B97" s="5">
        <v>1996</v>
      </c>
      <c r="C97" s="5" t="s">
        <v>140</v>
      </c>
      <c r="D97" s="5" t="s">
        <v>75</v>
      </c>
      <c r="E97" s="5" t="s">
        <v>74</v>
      </c>
      <c r="F97" s="6">
        <v>205.06223891890215</v>
      </c>
      <c r="G97" s="6">
        <v>198.58257963873484</v>
      </c>
      <c r="H97" s="6">
        <v>211.6994822703065</v>
      </c>
      <c r="I97" s="6"/>
      <c r="J97" s="6"/>
      <c r="K97" s="6"/>
    </row>
    <row r="98" spans="1:11" x14ac:dyDescent="0.25">
      <c r="A98" t="str">
        <f t="shared" si="3"/>
        <v>1997Asthma hospitalisation, 5-34 yearsMnonMaori</v>
      </c>
      <c r="B98" s="5">
        <v>1997</v>
      </c>
      <c r="C98" s="5" t="s">
        <v>140</v>
      </c>
      <c r="D98" s="5" t="s">
        <v>75</v>
      </c>
      <c r="E98" s="5" t="s">
        <v>74</v>
      </c>
      <c r="F98" s="6">
        <v>180.8175065591696</v>
      </c>
      <c r="G98" s="6">
        <v>174.75472748077377</v>
      </c>
      <c r="H98" s="6">
        <v>187.0369495214625</v>
      </c>
      <c r="I98" s="6"/>
      <c r="J98" s="6"/>
      <c r="K98" s="6"/>
    </row>
    <row r="99" spans="1:11" x14ac:dyDescent="0.25">
      <c r="A99" t="str">
        <f t="shared" si="3"/>
        <v>1998Asthma hospitalisation, 5-34 yearsMnonMaori</v>
      </c>
      <c r="B99" s="5">
        <v>1998</v>
      </c>
      <c r="C99" s="5" t="s">
        <v>140</v>
      </c>
      <c r="D99" s="5" t="s">
        <v>75</v>
      </c>
      <c r="E99" s="5" t="s">
        <v>74</v>
      </c>
      <c r="F99" s="6">
        <v>167.85484455492627</v>
      </c>
      <c r="G99" s="6">
        <v>161.97581350580376</v>
      </c>
      <c r="H99" s="6">
        <v>173.89272549404762</v>
      </c>
      <c r="I99" s="6"/>
      <c r="J99" s="6"/>
      <c r="K99" s="6"/>
    </row>
    <row r="100" spans="1:11" x14ac:dyDescent="0.25">
      <c r="A100" t="str">
        <f t="shared" si="3"/>
        <v>1999Asthma hospitalisation, 5-34 yearsMnonMaori</v>
      </c>
      <c r="B100" s="5">
        <v>1999</v>
      </c>
      <c r="C100" s="5" t="s">
        <v>140</v>
      </c>
      <c r="D100" s="5" t="s">
        <v>75</v>
      </c>
      <c r="E100" s="5" t="s">
        <v>74</v>
      </c>
      <c r="F100" s="6">
        <v>164.46642441887664</v>
      </c>
      <c r="G100" s="6">
        <v>158.62361414775859</v>
      </c>
      <c r="H100" s="6">
        <v>170.46942065264912</v>
      </c>
      <c r="I100" s="6"/>
      <c r="J100" s="6"/>
      <c r="K100" s="6"/>
    </row>
    <row r="101" spans="1:11" x14ac:dyDescent="0.25">
      <c r="A101" t="str">
        <f t="shared" si="3"/>
        <v>2000Asthma hospitalisation, 5-34 yearsMnonMaori</v>
      </c>
      <c r="B101" s="5">
        <v>2000</v>
      </c>
      <c r="C101" s="5" t="s">
        <v>140</v>
      </c>
      <c r="D101" s="5" t="s">
        <v>75</v>
      </c>
      <c r="E101" s="5" t="s">
        <v>74</v>
      </c>
      <c r="F101" s="6">
        <v>143.51484061157464</v>
      </c>
      <c r="G101" s="6">
        <v>138.05087476253686</v>
      </c>
      <c r="H101" s="6">
        <v>149.13962429646824</v>
      </c>
      <c r="I101" s="6"/>
      <c r="J101" s="6"/>
      <c r="K101" s="6"/>
    </row>
    <row r="102" spans="1:11" x14ac:dyDescent="0.25">
      <c r="A102" t="str">
        <f t="shared" si="3"/>
        <v>2001Asthma hospitalisation, 5-34 yearsMnonMaori</v>
      </c>
      <c r="B102" s="5">
        <v>2001</v>
      </c>
      <c r="C102" s="5" t="s">
        <v>140</v>
      </c>
      <c r="D102" s="5" t="s">
        <v>75</v>
      </c>
      <c r="E102" s="5" t="s">
        <v>74</v>
      </c>
      <c r="F102" s="6">
        <v>131.55308495562738</v>
      </c>
      <c r="G102" s="6">
        <v>126.34957680451792</v>
      </c>
      <c r="H102" s="6">
        <v>136.91586812913263</v>
      </c>
      <c r="I102" s="6"/>
      <c r="J102" s="6"/>
      <c r="K102" s="6"/>
    </row>
    <row r="103" spans="1:11" x14ac:dyDescent="0.25">
      <c r="A103" t="str">
        <f t="shared" si="3"/>
        <v>2002Asthma hospitalisation, 5-34 yearsMnonMaori</v>
      </c>
      <c r="B103" s="5">
        <v>2002</v>
      </c>
      <c r="C103" s="5" t="s">
        <v>140</v>
      </c>
      <c r="D103" s="5" t="s">
        <v>75</v>
      </c>
      <c r="E103" s="5" t="s">
        <v>74</v>
      </c>
      <c r="F103" s="6">
        <v>116.64656799446847</v>
      </c>
      <c r="G103" s="6">
        <v>111.77649863610786</v>
      </c>
      <c r="H103" s="6">
        <v>121.67422031543153</v>
      </c>
      <c r="I103" s="6"/>
      <c r="J103" s="6"/>
      <c r="K103" s="6"/>
    </row>
    <row r="104" spans="1:11" x14ac:dyDescent="0.25">
      <c r="A104" t="str">
        <f t="shared" si="3"/>
        <v>2003Asthma hospitalisation, 5-34 yearsMnonMaori</v>
      </c>
      <c r="B104" s="5">
        <v>2003</v>
      </c>
      <c r="C104" s="5" t="s">
        <v>140</v>
      </c>
      <c r="D104" s="5" t="s">
        <v>75</v>
      </c>
      <c r="E104" s="5" t="s">
        <v>74</v>
      </c>
      <c r="F104" s="6">
        <v>118.82149358941049</v>
      </c>
      <c r="G104" s="6">
        <v>113.90327624521176</v>
      </c>
      <c r="H104" s="6">
        <v>123.89744455221678</v>
      </c>
      <c r="I104" s="6"/>
      <c r="J104" s="6"/>
      <c r="K104" s="6"/>
    </row>
    <row r="105" spans="1:11" x14ac:dyDescent="0.25">
      <c r="A105" t="str">
        <f t="shared" si="3"/>
        <v>2004Asthma hospitalisation, 5-34 yearsMnonMaori</v>
      </c>
      <c r="B105" s="5">
        <v>2004</v>
      </c>
      <c r="C105" s="5" t="s">
        <v>140</v>
      </c>
      <c r="D105" s="5" t="s">
        <v>75</v>
      </c>
      <c r="E105" s="5" t="s">
        <v>74</v>
      </c>
      <c r="F105" s="6">
        <v>115.1377422551971</v>
      </c>
      <c r="G105" s="6">
        <v>110.27801882241036</v>
      </c>
      <c r="H105" s="6">
        <v>120.156486067081</v>
      </c>
      <c r="I105" s="6"/>
      <c r="J105" s="6"/>
      <c r="K105" s="6"/>
    </row>
    <row r="106" spans="1:11" x14ac:dyDescent="0.25">
      <c r="A106" t="str">
        <f t="shared" si="3"/>
        <v>2005Asthma hospitalisation, 5-34 yearsMnonMaori</v>
      </c>
      <c r="B106" s="5">
        <v>2005</v>
      </c>
      <c r="C106" s="5" t="s">
        <v>140</v>
      </c>
      <c r="D106" s="5" t="s">
        <v>75</v>
      </c>
      <c r="E106" s="5" t="s">
        <v>74</v>
      </c>
      <c r="F106" s="6">
        <v>115.50138774175784</v>
      </c>
      <c r="G106" s="6">
        <v>110.62631559309696</v>
      </c>
      <c r="H106" s="6">
        <v>120.53598251180412</v>
      </c>
      <c r="I106" s="6"/>
      <c r="J106" s="6"/>
      <c r="K106" s="6"/>
    </row>
    <row r="107" spans="1:11" x14ac:dyDescent="0.25">
      <c r="A107" t="str">
        <f t="shared" si="3"/>
        <v>2006Asthma hospitalisation, 5-34 yearsMnonMaori</v>
      </c>
      <c r="B107" s="5">
        <v>2006</v>
      </c>
      <c r="C107" s="5" t="s">
        <v>140</v>
      </c>
      <c r="D107" s="5" t="s">
        <v>75</v>
      </c>
      <c r="E107" s="5" t="s">
        <v>74</v>
      </c>
      <c r="F107" s="6">
        <v>111.41057687519</v>
      </c>
      <c r="G107" s="6">
        <v>106.61511701539835</v>
      </c>
      <c r="H107" s="6">
        <v>116.36615130047336</v>
      </c>
      <c r="I107" s="6"/>
      <c r="J107" s="6"/>
      <c r="K107" s="6"/>
    </row>
    <row r="108" spans="1:11" x14ac:dyDescent="0.25">
      <c r="A108" t="str">
        <f t="shared" si="3"/>
        <v>2007Asthma hospitalisation, 5-34 yearsMnonMaori</v>
      </c>
      <c r="B108" s="5">
        <v>2007</v>
      </c>
      <c r="C108" s="5" t="s">
        <v>140</v>
      </c>
      <c r="D108" s="5" t="s">
        <v>75</v>
      </c>
      <c r="E108" s="5" t="s">
        <v>74</v>
      </c>
      <c r="F108" s="6">
        <v>116.66097308205396</v>
      </c>
      <c r="G108" s="6">
        <v>111.72770088284301</v>
      </c>
      <c r="H108" s="6">
        <v>121.75598460761111</v>
      </c>
      <c r="I108" s="6"/>
      <c r="J108" s="6"/>
      <c r="K108" s="6"/>
    </row>
    <row r="109" spans="1:11" x14ac:dyDescent="0.25">
      <c r="A109" t="str">
        <f t="shared" si="3"/>
        <v>2008Asthma hospitalisation, 5-34 yearsMnonMaori</v>
      </c>
      <c r="B109" s="5">
        <v>2008</v>
      </c>
      <c r="C109" s="5" t="s">
        <v>140</v>
      </c>
      <c r="D109" s="5" t="s">
        <v>75</v>
      </c>
      <c r="E109" s="5" t="s">
        <v>74</v>
      </c>
      <c r="F109" s="6">
        <v>123.2648538489168</v>
      </c>
      <c r="G109" s="6">
        <v>118.14886822869801</v>
      </c>
      <c r="H109" s="6">
        <v>128.54537387258475</v>
      </c>
      <c r="I109" s="6"/>
      <c r="J109" s="6"/>
      <c r="K109" s="6"/>
    </row>
    <row r="110" spans="1:11" x14ac:dyDescent="0.25">
      <c r="A110" t="str">
        <f t="shared" si="3"/>
        <v>2009Asthma hospitalisation, 5-34 yearsMnonMaori</v>
      </c>
      <c r="B110" s="5">
        <v>2009</v>
      </c>
      <c r="C110" s="5" t="s">
        <v>140</v>
      </c>
      <c r="D110" s="5" t="s">
        <v>75</v>
      </c>
      <c r="E110" s="5" t="s">
        <v>74</v>
      </c>
      <c r="F110" s="6">
        <v>122.39825386390947</v>
      </c>
      <c r="G110" s="6">
        <v>117.27275013112775</v>
      </c>
      <c r="H110" s="6">
        <v>127.69011652390417</v>
      </c>
      <c r="I110" s="6"/>
      <c r="J110" s="6"/>
      <c r="K110" s="6"/>
    </row>
    <row r="111" spans="1:11" x14ac:dyDescent="0.25">
      <c r="A111" t="str">
        <f t="shared" si="3"/>
        <v>2010Asthma hospitalisation, 5-34 yearsMnonMaori</v>
      </c>
      <c r="B111" s="5">
        <v>2010</v>
      </c>
      <c r="C111" s="5" t="s">
        <v>140</v>
      </c>
      <c r="D111" s="5" t="s">
        <v>75</v>
      </c>
      <c r="E111" s="5" t="s">
        <v>74</v>
      </c>
      <c r="F111" s="6">
        <v>121.01258270025787</v>
      </c>
      <c r="G111" s="6">
        <v>115.88805587366713</v>
      </c>
      <c r="H111" s="6">
        <v>126.30536373280154</v>
      </c>
      <c r="I111" s="6"/>
      <c r="J111" s="6"/>
      <c r="K111" s="6"/>
    </row>
    <row r="112" spans="1:11" x14ac:dyDescent="0.25">
      <c r="A112" t="str">
        <f t="shared" si="3"/>
        <v>2011Asthma hospitalisation, 5-34 yearsMnonMaori</v>
      </c>
      <c r="B112" s="5">
        <v>2011</v>
      </c>
      <c r="C112" s="5" t="s">
        <v>140</v>
      </c>
      <c r="D112" s="5" t="s">
        <v>75</v>
      </c>
      <c r="E112" s="5" t="s">
        <v>74</v>
      </c>
      <c r="F112" s="6">
        <v>113.97823155544421</v>
      </c>
      <c r="G112" s="6">
        <v>109.00512791996897</v>
      </c>
      <c r="H112" s="6">
        <v>119.11972110904597</v>
      </c>
      <c r="I112" s="6"/>
      <c r="J112" s="6"/>
      <c r="K112" s="6"/>
    </row>
    <row r="113" spans="1:11" x14ac:dyDescent="0.25">
      <c r="A113" t="str">
        <f t="shared" si="3"/>
        <v>2012Asthma hospitalisation, 5-34 yearsMnonMaori</v>
      </c>
      <c r="B113" s="5">
        <v>2012</v>
      </c>
      <c r="C113" s="5" t="s">
        <v>140</v>
      </c>
      <c r="D113" s="5" t="s">
        <v>75</v>
      </c>
      <c r="E113" s="5" t="s">
        <v>74</v>
      </c>
      <c r="F113" s="6">
        <v>112.68789915978937</v>
      </c>
      <c r="G113" s="6">
        <v>107.75127031001513</v>
      </c>
      <c r="H113" s="6">
        <v>117.79237320114615</v>
      </c>
      <c r="I113" s="6"/>
      <c r="J113" s="6"/>
      <c r="K113" s="6"/>
    </row>
    <row r="114" spans="1:11" x14ac:dyDescent="0.25">
      <c r="A114" t="str">
        <f t="shared" si="3"/>
        <v>2013Asthma hospitalisation, 5-34 yearsMnonMaori</v>
      </c>
      <c r="B114" s="5">
        <v>2013</v>
      </c>
      <c r="C114" s="5" t="s">
        <v>140</v>
      </c>
      <c r="D114" s="5" t="s">
        <v>75</v>
      </c>
      <c r="E114" s="5" t="s">
        <v>74</v>
      </c>
      <c r="F114" s="6">
        <v>107.65339061722422</v>
      </c>
      <c r="G114" s="6">
        <v>102.87908527329235</v>
      </c>
      <c r="H114" s="6">
        <v>112.59208753977791</v>
      </c>
      <c r="I114" s="6"/>
      <c r="J114" s="6"/>
      <c r="K114" s="6"/>
    </row>
    <row r="115" spans="1:11" x14ac:dyDescent="0.25">
      <c r="A115" t="str">
        <f t="shared" si="3"/>
        <v>2014Asthma hospitalisation, 5-34 yearsMnonMaori</v>
      </c>
      <c r="B115" s="5">
        <v>2014</v>
      </c>
      <c r="C115" s="5" t="s">
        <v>140</v>
      </c>
      <c r="D115" s="5" t="s">
        <v>75</v>
      </c>
      <c r="E115" s="5" t="s">
        <v>74</v>
      </c>
      <c r="F115" s="6">
        <v>108.50259519437196</v>
      </c>
      <c r="G115" s="6">
        <v>103.76721849503815</v>
      </c>
      <c r="H115" s="6">
        <v>113.39834992232268</v>
      </c>
      <c r="I115" s="6"/>
      <c r="J115" s="6"/>
      <c r="K115" s="6"/>
    </row>
    <row r="116" spans="1:11" x14ac:dyDescent="0.25">
      <c r="A116" t="str">
        <f t="shared" si="3"/>
        <v>1996Bronchiectasis (excludes congenital) hospitalisation, all ageTMaori</v>
      </c>
      <c r="B116" s="5">
        <v>1996</v>
      </c>
      <c r="C116" s="5" t="s">
        <v>141</v>
      </c>
      <c r="D116" s="5" t="s">
        <v>76</v>
      </c>
      <c r="E116" s="5" t="s">
        <v>9</v>
      </c>
      <c r="F116" s="6">
        <v>36.751538293794724</v>
      </c>
      <c r="G116" s="6">
        <v>39.859840131471863</v>
      </c>
      <c r="H116" s="6">
        <v>43.160798771194955</v>
      </c>
      <c r="I116" s="6">
        <v>4.3976607519487043</v>
      </c>
      <c r="J116" s="6">
        <v>4.8685889243818483</v>
      </c>
      <c r="K116" s="6">
        <v>5.3899469403387208</v>
      </c>
    </row>
    <row r="117" spans="1:11" x14ac:dyDescent="0.25">
      <c r="A117" t="str">
        <f t="shared" si="3"/>
        <v>1997Bronchiectasis (excludes congenital) hospitalisation, all ageTMaori</v>
      </c>
      <c r="B117" s="5">
        <v>1997</v>
      </c>
      <c r="C117" s="5" t="s">
        <v>141</v>
      </c>
      <c r="D117" s="5" t="s">
        <v>76</v>
      </c>
      <c r="E117" s="5" t="s">
        <v>9</v>
      </c>
      <c r="F117" s="6">
        <v>34.584170035525084</v>
      </c>
      <c r="G117" s="6">
        <v>37.54566473126043</v>
      </c>
      <c r="H117" s="6">
        <v>40.692944511351349</v>
      </c>
      <c r="I117" s="6">
        <v>3.8366600036694414</v>
      </c>
      <c r="J117" s="6">
        <v>4.2473929775771992</v>
      </c>
      <c r="K117" s="6">
        <v>4.70209689905231</v>
      </c>
    </row>
    <row r="118" spans="1:11" x14ac:dyDescent="0.25">
      <c r="A118" t="str">
        <f t="shared" si="3"/>
        <v>1998Bronchiectasis (excludes congenital) hospitalisation, all ageTMaori</v>
      </c>
      <c r="B118" s="5">
        <v>1998</v>
      </c>
      <c r="C118" s="5" t="s">
        <v>141</v>
      </c>
      <c r="D118" s="5" t="s">
        <v>76</v>
      </c>
      <c r="E118" s="5" t="s">
        <v>9</v>
      </c>
      <c r="F118" s="6">
        <v>33.350560087673962</v>
      </c>
      <c r="G118" s="6">
        <v>36.1987677277817</v>
      </c>
      <c r="H118" s="6">
        <v>39.225187981791308</v>
      </c>
      <c r="I118" s="6">
        <v>3.3908531511529798</v>
      </c>
      <c r="J118" s="6">
        <v>3.7515751310729191</v>
      </c>
      <c r="K118" s="6">
        <v>4.1506710366679096</v>
      </c>
    </row>
    <row r="119" spans="1:11" x14ac:dyDescent="0.25">
      <c r="A119" t="str">
        <f t="shared" si="3"/>
        <v>1999Bronchiectasis (excludes congenital) hospitalisation, all ageTMaori</v>
      </c>
      <c r="B119" s="5">
        <v>1999</v>
      </c>
      <c r="C119" s="5" t="s">
        <v>141</v>
      </c>
      <c r="D119" s="5" t="s">
        <v>76</v>
      </c>
      <c r="E119" s="5" t="s">
        <v>9</v>
      </c>
      <c r="F119" s="6">
        <v>33.098050246111796</v>
      </c>
      <c r="G119" s="6">
        <v>35.885182011661151</v>
      </c>
      <c r="H119" s="6">
        <v>38.844333167843956</v>
      </c>
      <c r="I119" s="6">
        <v>2.976937030572961</v>
      </c>
      <c r="J119" s="6">
        <v>3.2878592272788802</v>
      </c>
      <c r="K119" s="6">
        <v>3.631255275937868</v>
      </c>
    </row>
    <row r="120" spans="1:11" x14ac:dyDescent="0.25">
      <c r="A120" t="str">
        <f t="shared" si="3"/>
        <v>2000Bronchiectasis (excludes congenital) hospitalisation, all ageTMaori</v>
      </c>
      <c r="B120" s="5">
        <v>2000</v>
      </c>
      <c r="C120" s="5" t="s">
        <v>141</v>
      </c>
      <c r="D120" s="5" t="s">
        <v>76</v>
      </c>
      <c r="E120" s="5" t="s">
        <v>9</v>
      </c>
      <c r="F120" s="6">
        <v>34.71050274337501</v>
      </c>
      <c r="G120" s="6">
        <v>37.520896463446313</v>
      </c>
      <c r="H120" s="6">
        <v>40.498241919166858</v>
      </c>
      <c r="I120" s="6">
        <v>2.8620580253511871</v>
      </c>
      <c r="J120" s="6">
        <v>3.1539458390383759</v>
      </c>
      <c r="K120" s="6">
        <v>3.4756019156414202</v>
      </c>
    </row>
    <row r="121" spans="1:11" x14ac:dyDescent="0.25">
      <c r="A121" t="str">
        <f t="shared" si="3"/>
        <v>2001Bronchiectasis (excludes congenital) hospitalisation, all ageTMaori</v>
      </c>
      <c r="B121" s="5">
        <v>2001</v>
      </c>
      <c r="C121" s="5" t="s">
        <v>141</v>
      </c>
      <c r="D121" s="5" t="s">
        <v>76</v>
      </c>
      <c r="E121" s="5" t="s">
        <v>9</v>
      </c>
      <c r="F121" s="6">
        <v>35.273916886613584</v>
      </c>
      <c r="G121" s="6">
        <v>38.063377882801753</v>
      </c>
      <c r="H121" s="6">
        <v>41.014784121674872</v>
      </c>
      <c r="I121" s="6">
        <v>2.8584664532777149</v>
      </c>
      <c r="J121" s="6">
        <v>3.1478046781695093</v>
      </c>
      <c r="K121" s="6">
        <v>3.4664301484258737</v>
      </c>
    </row>
    <row r="122" spans="1:11" x14ac:dyDescent="0.25">
      <c r="A122" t="str">
        <f t="shared" si="3"/>
        <v>2002Bronchiectasis (excludes congenital) hospitalisation, all ageTMaori</v>
      </c>
      <c r="B122" s="5">
        <v>2002</v>
      </c>
      <c r="C122" s="5" t="s">
        <v>141</v>
      </c>
      <c r="D122" s="5" t="s">
        <v>76</v>
      </c>
      <c r="E122" s="5" t="s">
        <v>9</v>
      </c>
      <c r="F122" s="6">
        <v>36.821831650577145</v>
      </c>
      <c r="G122" s="6">
        <v>39.621812977087501</v>
      </c>
      <c r="H122" s="6">
        <v>42.578257252651973</v>
      </c>
      <c r="I122" s="6">
        <v>3.0412042684304779</v>
      </c>
      <c r="J122" s="6">
        <v>3.3450498627832901</v>
      </c>
      <c r="K122" s="6">
        <v>3.6792525581588693</v>
      </c>
    </row>
    <row r="123" spans="1:11" x14ac:dyDescent="0.25">
      <c r="A123" t="str">
        <f t="shared" si="3"/>
        <v>2003Bronchiectasis (excludes congenital) hospitalisation, all ageTMaori</v>
      </c>
      <c r="B123" s="5">
        <v>2003</v>
      </c>
      <c r="C123" s="5" t="s">
        <v>141</v>
      </c>
      <c r="D123" s="5" t="s">
        <v>76</v>
      </c>
      <c r="E123" s="5" t="s">
        <v>9</v>
      </c>
      <c r="F123" s="6">
        <v>36.030415218723597</v>
      </c>
      <c r="G123" s="6">
        <v>38.76632381283747</v>
      </c>
      <c r="H123" s="6">
        <v>41.654903094902636</v>
      </c>
      <c r="I123" s="6">
        <v>3.0124082539114441</v>
      </c>
      <c r="J123" s="6">
        <v>3.3143402003777154</v>
      </c>
      <c r="K123" s="6">
        <v>3.6465346121584212</v>
      </c>
    </row>
    <row r="124" spans="1:11" x14ac:dyDescent="0.25">
      <c r="A124" t="str">
        <f t="shared" si="3"/>
        <v>2004Bronchiectasis (excludes congenital) hospitalisation, all ageTMaori</v>
      </c>
      <c r="B124" s="5">
        <v>2004</v>
      </c>
      <c r="C124" s="5" t="s">
        <v>141</v>
      </c>
      <c r="D124" s="5" t="s">
        <v>76</v>
      </c>
      <c r="E124" s="5" t="s">
        <v>9</v>
      </c>
      <c r="F124" s="6">
        <v>34.445289968674899</v>
      </c>
      <c r="G124" s="6">
        <v>37.09682805243758</v>
      </c>
      <c r="H124" s="6">
        <v>39.898314356474735</v>
      </c>
      <c r="I124" s="6">
        <v>2.8024066966461194</v>
      </c>
      <c r="J124" s="6">
        <v>3.0824708307376771</v>
      </c>
      <c r="K124" s="6">
        <v>3.3905237358018145</v>
      </c>
    </row>
    <row r="125" spans="1:11" x14ac:dyDescent="0.25">
      <c r="A125" t="str">
        <f t="shared" si="3"/>
        <v>2005Bronchiectasis (excludes congenital) hospitalisation, all ageTMaori</v>
      </c>
      <c r="B125" s="5">
        <v>2005</v>
      </c>
      <c r="C125" s="5" t="s">
        <v>141</v>
      </c>
      <c r="D125" s="5" t="s">
        <v>76</v>
      </c>
      <c r="E125" s="5" t="s">
        <v>9</v>
      </c>
      <c r="F125" s="6">
        <v>34.118835920602251</v>
      </c>
      <c r="G125" s="6">
        <v>36.739518707571612</v>
      </c>
      <c r="H125" s="6">
        <v>39.508089729418444</v>
      </c>
      <c r="I125" s="6">
        <v>2.7783886377769935</v>
      </c>
      <c r="J125" s="6">
        <v>3.0552952967086777</v>
      </c>
      <c r="K125" s="6">
        <v>3.3597997138222624</v>
      </c>
    </row>
    <row r="126" spans="1:11" x14ac:dyDescent="0.25">
      <c r="A126" t="str">
        <f t="shared" si="3"/>
        <v>2006Bronchiectasis (excludes congenital) hospitalisation, all ageTMaori</v>
      </c>
      <c r="B126" s="5">
        <v>2006</v>
      </c>
      <c r="C126" s="5" t="s">
        <v>141</v>
      </c>
      <c r="D126" s="5" t="s">
        <v>76</v>
      </c>
      <c r="E126" s="5" t="s">
        <v>9</v>
      </c>
      <c r="F126" s="6">
        <v>34.626166721865218</v>
      </c>
      <c r="G126" s="6">
        <v>37.238804735028417</v>
      </c>
      <c r="H126" s="6">
        <v>39.99633433192264</v>
      </c>
      <c r="I126" s="6">
        <v>2.8407762297764667</v>
      </c>
      <c r="J126" s="6">
        <v>3.1191756274264355</v>
      </c>
      <c r="K126" s="6">
        <v>3.4248584921089216</v>
      </c>
    </row>
    <row r="127" spans="1:11" x14ac:dyDescent="0.25">
      <c r="A127" t="str">
        <f t="shared" si="3"/>
        <v>2007Bronchiectasis (excludes congenital) hospitalisation, all ageTMaori</v>
      </c>
      <c r="B127" s="5">
        <v>2007</v>
      </c>
      <c r="C127" s="5" t="s">
        <v>141</v>
      </c>
      <c r="D127" s="5" t="s">
        <v>76</v>
      </c>
      <c r="E127" s="5" t="s">
        <v>9</v>
      </c>
      <c r="F127" s="6">
        <v>36.892366983840766</v>
      </c>
      <c r="G127" s="6">
        <v>39.551931822695856</v>
      </c>
      <c r="H127" s="6">
        <v>42.352570109608351</v>
      </c>
      <c r="I127" s="6">
        <v>3.1046909333023645</v>
      </c>
      <c r="J127" s="6">
        <v>3.4023343485966184</v>
      </c>
      <c r="K127" s="6">
        <v>3.7285125213180135</v>
      </c>
    </row>
    <row r="128" spans="1:11" x14ac:dyDescent="0.25">
      <c r="A128" t="str">
        <f t="shared" si="3"/>
        <v>2008Bronchiectasis (excludes congenital) hospitalisation, all ageTMaori</v>
      </c>
      <c r="B128" s="5">
        <v>2008</v>
      </c>
      <c r="C128" s="5" t="s">
        <v>141</v>
      </c>
      <c r="D128" s="5" t="s">
        <v>76</v>
      </c>
      <c r="E128" s="5" t="s">
        <v>9</v>
      </c>
      <c r="F128" s="6">
        <v>35.038383187238772</v>
      </c>
      <c r="G128" s="6">
        <v>37.592295212859753</v>
      </c>
      <c r="H128" s="6">
        <v>40.283142823566763</v>
      </c>
      <c r="I128" s="6">
        <v>3.0071177753053591</v>
      </c>
      <c r="J128" s="6">
        <v>3.2951277288870298</v>
      </c>
      <c r="K128" s="6">
        <v>3.6107221469161201</v>
      </c>
    </row>
    <row r="129" spans="1:11" x14ac:dyDescent="0.25">
      <c r="A129" t="str">
        <f t="shared" si="3"/>
        <v>2009Bronchiectasis (excludes congenital) hospitalisation, all ageTMaori</v>
      </c>
      <c r="B129" s="5">
        <v>2009</v>
      </c>
      <c r="C129" s="5" t="s">
        <v>141</v>
      </c>
      <c r="D129" s="5" t="s">
        <v>76</v>
      </c>
      <c r="E129" s="5" t="s">
        <v>9</v>
      </c>
      <c r="F129" s="6">
        <v>34.402578050529939</v>
      </c>
      <c r="G129" s="6">
        <v>36.879478094457539</v>
      </c>
      <c r="H129" s="6">
        <v>39.487597997026967</v>
      </c>
      <c r="I129" s="6">
        <v>2.8482911003693419</v>
      </c>
      <c r="J129" s="6">
        <v>3.116770910943639</v>
      </c>
      <c r="K129" s="6">
        <v>3.4105576182310791</v>
      </c>
    </row>
    <row r="130" spans="1:11" x14ac:dyDescent="0.25">
      <c r="A130" t="str">
        <f t="shared" ref="A130:A159" si="4">B130&amp;C130&amp;D130&amp;E130</f>
        <v>2010Bronchiectasis (excludes congenital) hospitalisation, all ageTMaori</v>
      </c>
      <c r="B130" s="5">
        <v>2010</v>
      </c>
      <c r="C130" s="5" t="s">
        <v>141</v>
      </c>
      <c r="D130" s="5" t="s">
        <v>76</v>
      </c>
      <c r="E130" s="5" t="s">
        <v>9</v>
      </c>
      <c r="F130" s="6">
        <v>33.165332804924297</v>
      </c>
      <c r="G130" s="6">
        <v>35.568581453877414</v>
      </c>
      <c r="H130" s="6">
        <v>38.099951414146474</v>
      </c>
      <c r="I130" s="6">
        <v>2.768686721339654</v>
      </c>
      <c r="J130" s="6">
        <v>3.0328961826622085</v>
      </c>
      <c r="K130" s="6">
        <v>3.3223185504917798</v>
      </c>
    </row>
    <row r="131" spans="1:11" x14ac:dyDescent="0.25">
      <c r="A131" t="str">
        <f t="shared" si="4"/>
        <v>2011Bronchiectasis (excludes congenital) hospitalisation, all ageTMaori</v>
      </c>
      <c r="B131" s="5">
        <v>2011</v>
      </c>
      <c r="C131" s="5" t="s">
        <v>141</v>
      </c>
      <c r="D131" s="5" t="s">
        <v>76</v>
      </c>
      <c r="E131" s="5" t="s">
        <v>9</v>
      </c>
      <c r="F131" s="6">
        <v>34.718332860262862</v>
      </c>
      <c r="G131" s="6">
        <v>37.1562967513863</v>
      </c>
      <c r="H131" s="6">
        <v>39.720303618236947</v>
      </c>
      <c r="I131" s="6">
        <v>2.8191740301736616</v>
      </c>
      <c r="J131" s="6">
        <v>3.0846883533397418</v>
      </c>
      <c r="K131" s="6">
        <v>3.3752092405035756</v>
      </c>
    </row>
    <row r="132" spans="1:11" x14ac:dyDescent="0.25">
      <c r="A132" t="str">
        <f t="shared" si="4"/>
        <v>2012Bronchiectasis (excludes congenital) hospitalisation, all ageTMaori</v>
      </c>
      <c r="B132" s="5">
        <v>2012</v>
      </c>
      <c r="C132" s="5" t="s">
        <v>141</v>
      </c>
      <c r="D132" s="5" t="s">
        <v>76</v>
      </c>
      <c r="E132" s="5" t="s">
        <v>9</v>
      </c>
      <c r="F132" s="6">
        <v>35.646666672504523</v>
      </c>
      <c r="G132" s="6">
        <v>38.122791099446459</v>
      </c>
      <c r="H132" s="6">
        <v>40.725580194389863</v>
      </c>
      <c r="I132" s="6">
        <v>2.8064796268182448</v>
      </c>
      <c r="J132" s="6">
        <v>3.0706718337181611</v>
      </c>
      <c r="K132" s="6">
        <v>3.3597341738339654</v>
      </c>
    </row>
    <row r="133" spans="1:11" x14ac:dyDescent="0.25">
      <c r="A133" t="str">
        <f t="shared" si="4"/>
        <v>2013Bronchiectasis (excludes congenital) hospitalisation, all ageTMaori</v>
      </c>
      <c r="B133" s="5">
        <v>2013</v>
      </c>
      <c r="C133" s="5" t="s">
        <v>141</v>
      </c>
      <c r="D133" s="5" t="s">
        <v>76</v>
      </c>
      <c r="E133" s="5" t="s">
        <v>9</v>
      </c>
      <c r="F133" s="6">
        <v>40.079248040857756</v>
      </c>
      <c r="G133" s="6">
        <v>42.678687328420487</v>
      </c>
      <c r="H133" s="6">
        <v>45.4024683870865</v>
      </c>
      <c r="I133" s="6">
        <v>2.8624089110444957</v>
      </c>
      <c r="J133" s="6">
        <v>3.1191920575480472</v>
      </c>
      <c r="K133" s="6">
        <v>3.399010901038793</v>
      </c>
    </row>
    <row r="134" spans="1:11" x14ac:dyDescent="0.25">
      <c r="A134" t="str">
        <f t="shared" si="4"/>
        <v>2014Bronchiectasis (excludes congenital) hospitalisation, all ageTMaori</v>
      </c>
      <c r="B134" s="5">
        <v>2014</v>
      </c>
      <c r="C134" s="5" t="s">
        <v>141</v>
      </c>
      <c r="D134" s="5" t="s">
        <v>76</v>
      </c>
      <c r="E134" s="5" t="s">
        <v>9</v>
      </c>
      <c r="F134" s="6">
        <v>42.099506388058437</v>
      </c>
      <c r="G134" s="6">
        <v>44.734001304970029</v>
      </c>
      <c r="H134" s="6">
        <v>47.490175362818768</v>
      </c>
      <c r="I134" s="6">
        <v>2.9347003434536343</v>
      </c>
      <c r="J134" s="6">
        <v>3.1942282738635304</v>
      </c>
      <c r="K134" s="6">
        <v>3.4767073538901472</v>
      </c>
    </row>
    <row r="135" spans="1:11" x14ac:dyDescent="0.25">
      <c r="A135" t="str">
        <f t="shared" si="4"/>
        <v>1996Bronchiectasis (excludes congenital) hospitalisation, all ageTnonMaori</v>
      </c>
      <c r="B135" s="5">
        <v>1996</v>
      </c>
      <c r="C135" s="5" t="s">
        <v>141</v>
      </c>
      <c r="D135" s="5" t="s">
        <v>76</v>
      </c>
      <c r="E135" s="5" t="s">
        <v>74</v>
      </c>
      <c r="F135" s="6">
        <v>7.7599157967622405</v>
      </c>
      <c r="G135" s="6">
        <v>8.1871443144140077</v>
      </c>
      <c r="H135" s="6">
        <v>8.6317758252902905</v>
      </c>
      <c r="I135" s="6"/>
      <c r="J135" s="6"/>
      <c r="K135" s="6"/>
    </row>
    <row r="136" spans="1:11" x14ac:dyDescent="0.25">
      <c r="A136" t="str">
        <f t="shared" si="4"/>
        <v>1997Bronchiectasis (excludes congenital) hospitalisation, all ageTnonMaori</v>
      </c>
      <c r="B136" s="5">
        <v>1997</v>
      </c>
      <c r="C136" s="5" t="s">
        <v>141</v>
      </c>
      <c r="D136" s="5" t="s">
        <v>76</v>
      </c>
      <c r="E136" s="5" t="s">
        <v>74</v>
      </c>
      <c r="F136" s="6">
        <v>8.3933850910366292</v>
      </c>
      <c r="G136" s="6">
        <v>8.8396964748661553</v>
      </c>
      <c r="H136" s="6">
        <v>9.303577606700081</v>
      </c>
      <c r="I136" s="6"/>
      <c r="J136" s="6"/>
      <c r="K136" s="6"/>
    </row>
    <row r="137" spans="1:11" x14ac:dyDescent="0.25">
      <c r="A137" t="str">
        <f t="shared" si="4"/>
        <v>1998Bronchiectasis (excludes congenital) hospitalisation, all ageTnonMaori</v>
      </c>
      <c r="B137" s="5">
        <v>1998</v>
      </c>
      <c r="C137" s="5" t="s">
        <v>141</v>
      </c>
      <c r="D137" s="5" t="s">
        <v>76</v>
      </c>
      <c r="E137" s="5" t="s">
        <v>74</v>
      </c>
      <c r="F137" s="6">
        <v>9.1720831287260935</v>
      </c>
      <c r="G137" s="6">
        <v>9.6489518303820176</v>
      </c>
      <c r="H137" s="6">
        <v>10.144182698079003</v>
      </c>
      <c r="I137" s="6"/>
      <c r="J137" s="6"/>
      <c r="K137" s="6"/>
    </row>
    <row r="138" spans="1:11" x14ac:dyDescent="0.25">
      <c r="A138" t="str">
        <f t="shared" si="4"/>
        <v>1999Bronchiectasis (excludes congenital) hospitalisation, all ageTnonMaori</v>
      </c>
      <c r="B138" s="5">
        <v>1999</v>
      </c>
      <c r="C138" s="5" t="s">
        <v>141</v>
      </c>
      <c r="D138" s="5" t="s">
        <v>76</v>
      </c>
      <c r="E138" s="5" t="s">
        <v>74</v>
      </c>
      <c r="F138" s="6">
        <v>10.397046472810034</v>
      </c>
      <c r="G138" s="6">
        <v>10.914452089045396</v>
      </c>
      <c r="H138" s="6">
        <v>11.450941384254193</v>
      </c>
      <c r="I138" s="6"/>
      <c r="J138" s="6"/>
      <c r="K138" s="6"/>
    </row>
    <row r="139" spans="1:11" x14ac:dyDescent="0.25">
      <c r="A139" t="str">
        <f t="shared" si="4"/>
        <v>2000Bronchiectasis (excludes congenital) hospitalisation, all ageTnonMaori</v>
      </c>
      <c r="B139" s="5">
        <v>2000</v>
      </c>
      <c r="C139" s="5" t="s">
        <v>141</v>
      </c>
      <c r="D139" s="5" t="s">
        <v>76</v>
      </c>
      <c r="E139" s="5" t="s">
        <v>74</v>
      </c>
      <c r="F139" s="6">
        <v>11.344961047528955</v>
      </c>
      <c r="G139" s="6">
        <v>11.896493591940144</v>
      </c>
      <c r="H139" s="6">
        <v>12.467905944145787</v>
      </c>
      <c r="I139" s="6"/>
      <c r="J139" s="6"/>
      <c r="K139" s="6"/>
    </row>
    <row r="140" spans="1:11" x14ac:dyDescent="0.25">
      <c r="A140" t="str">
        <f t="shared" si="4"/>
        <v>2001Bronchiectasis (excludes congenital) hospitalisation, all ageTnonMaori</v>
      </c>
      <c r="B140" s="5">
        <v>2001</v>
      </c>
      <c r="C140" s="5" t="s">
        <v>141</v>
      </c>
      <c r="D140" s="5" t="s">
        <v>76</v>
      </c>
      <c r="E140" s="5" t="s">
        <v>74</v>
      </c>
      <c r="F140" s="6">
        <v>11.533492084381473</v>
      </c>
      <c r="G140" s="6">
        <v>12.0920393017956</v>
      </c>
      <c r="H140" s="6">
        <v>12.670643165769386</v>
      </c>
      <c r="I140" s="6"/>
      <c r="J140" s="6"/>
      <c r="K140" s="6"/>
    </row>
    <row r="141" spans="1:11" x14ac:dyDescent="0.25">
      <c r="A141" t="str">
        <f t="shared" si="4"/>
        <v>2002Bronchiectasis (excludes congenital) hospitalisation, all ageTnonMaori</v>
      </c>
      <c r="B141" s="5">
        <v>2002</v>
      </c>
      <c r="C141" s="5" t="s">
        <v>141</v>
      </c>
      <c r="D141" s="5" t="s">
        <v>76</v>
      </c>
      <c r="E141" s="5" t="s">
        <v>74</v>
      </c>
      <c r="F141" s="6">
        <v>11.295923799749978</v>
      </c>
      <c r="G141" s="6">
        <v>11.844909523746136</v>
      </c>
      <c r="H141" s="6">
        <v>12.413677479975545</v>
      </c>
      <c r="I141" s="6"/>
      <c r="J141" s="6"/>
      <c r="K141" s="6"/>
    </row>
    <row r="142" spans="1:11" x14ac:dyDescent="0.25">
      <c r="A142" t="str">
        <f t="shared" si="4"/>
        <v>2003Bronchiectasis (excludes congenital) hospitalisation, all ageTnonMaori</v>
      </c>
      <c r="B142" s="5">
        <v>2003</v>
      </c>
      <c r="C142" s="5" t="s">
        <v>141</v>
      </c>
      <c r="D142" s="5" t="s">
        <v>76</v>
      </c>
      <c r="E142" s="5" t="s">
        <v>74</v>
      </c>
      <c r="F142" s="6">
        <v>11.155808717735843</v>
      </c>
      <c r="G142" s="6">
        <v>11.696543344711417</v>
      </c>
      <c r="H142" s="6">
        <v>12.256711899402754</v>
      </c>
      <c r="I142" s="6"/>
      <c r="J142" s="6"/>
      <c r="K142" s="6"/>
    </row>
    <row r="143" spans="1:11" x14ac:dyDescent="0.25">
      <c r="A143" t="str">
        <f t="shared" si="4"/>
        <v>2004Bronchiectasis (excludes congenital) hospitalisation, all ageTnonMaori</v>
      </c>
      <c r="B143" s="5">
        <v>2004</v>
      </c>
      <c r="C143" s="5" t="s">
        <v>141</v>
      </c>
      <c r="D143" s="5" t="s">
        <v>76</v>
      </c>
      <c r="E143" s="5" t="s">
        <v>74</v>
      </c>
      <c r="F143" s="6">
        <v>11.499654975598146</v>
      </c>
      <c r="G143" s="6">
        <v>12.034770185825183</v>
      </c>
      <c r="H143" s="6">
        <v>12.588360127652054</v>
      </c>
      <c r="I143" s="6"/>
      <c r="J143" s="6"/>
      <c r="K143" s="6"/>
    </row>
    <row r="144" spans="1:11" x14ac:dyDescent="0.25">
      <c r="A144" t="str">
        <f t="shared" si="4"/>
        <v>2005Bronchiectasis (excludes congenital) hospitalisation, all ageTnonMaori</v>
      </c>
      <c r="B144" s="5">
        <v>2005</v>
      </c>
      <c r="C144" s="5" t="s">
        <v>141</v>
      </c>
      <c r="D144" s="5" t="s">
        <v>76</v>
      </c>
      <c r="E144" s="5" t="s">
        <v>74</v>
      </c>
      <c r="F144" s="6">
        <v>11.50019715372985</v>
      </c>
      <c r="G144" s="6">
        <v>12.024866711623366</v>
      </c>
      <c r="H144" s="6">
        <v>12.567301225104917</v>
      </c>
      <c r="I144" s="6"/>
      <c r="J144" s="6"/>
      <c r="K144" s="6"/>
    </row>
    <row r="145" spans="1:11" x14ac:dyDescent="0.25">
      <c r="A145" t="str">
        <f t="shared" si="4"/>
        <v>2006Bronchiectasis (excludes congenital) hospitalisation, all ageTnonMaori</v>
      </c>
      <c r="B145" s="5">
        <v>2006</v>
      </c>
      <c r="C145" s="5" t="s">
        <v>141</v>
      </c>
      <c r="D145" s="5" t="s">
        <v>76</v>
      </c>
      <c r="E145" s="5" t="s">
        <v>74</v>
      </c>
      <c r="F145" s="6">
        <v>11.430940990187356</v>
      </c>
      <c r="G145" s="6">
        <v>11.938668796842757</v>
      </c>
      <c r="H145" s="6">
        <v>12.463140206845418</v>
      </c>
      <c r="I145" s="6"/>
      <c r="J145" s="6"/>
      <c r="K145" s="6"/>
    </row>
    <row r="146" spans="1:11" x14ac:dyDescent="0.25">
      <c r="A146" t="str">
        <f t="shared" si="4"/>
        <v>2007Bronchiectasis (excludes congenital) hospitalisation, all ageTnonMaori</v>
      </c>
      <c r="B146" s="5">
        <v>2007</v>
      </c>
      <c r="C146" s="5" t="s">
        <v>141</v>
      </c>
      <c r="D146" s="5" t="s">
        <v>76</v>
      </c>
      <c r="E146" s="5" t="s">
        <v>74</v>
      </c>
      <c r="F146" s="6">
        <v>11.132309038962969</v>
      </c>
      <c r="G146" s="6">
        <v>11.624939753205055</v>
      </c>
      <c r="H146" s="6">
        <v>12.133756862342663</v>
      </c>
      <c r="I146" s="6"/>
      <c r="J146" s="6"/>
      <c r="K146" s="6"/>
    </row>
    <row r="147" spans="1:11" x14ac:dyDescent="0.25">
      <c r="A147" t="str">
        <f t="shared" si="4"/>
        <v>2008Bronchiectasis (excludes congenital) hospitalisation, all ageTnonMaori</v>
      </c>
      <c r="B147" s="5">
        <v>2008</v>
      </c>
      <c r="C147" s="5" t="s">
        <v>141</v>
      </c>
      <c r="D147" s="5" t="s">
        <v>76</v>
      </c>
      <c r="E147" s="5" t="s">
        <v>74</v>
      </c>
      <c r="F147" s="6">
        <v>10.938871451243395</v>
      </c>
      <c r="G147" s="6">
        <v>11.408448565833597</v>
      </c>
      <c r="H147" s="6">
        <v>11.892999139818338</v>
      </c>
      <c r="I147" s="6"/>
      <c r="J147" s="6"/>
      <c r="K147" s="6"/>
    </row>
    <row r="148" spans="1:11" x14ac:dyDescent="0.25">
      <c r="A148" t="str">
        <f t="shared" si="4"/>
        <v>2009Bronchiectasis (excludes congenital) hospitalisation, all ageTnonMaori</v>
      </c>
      <c r="B148" s="5">
        <v>2009</v>
      </c>
      <c r="C148" s="5" t="s">
        <v>141</v>
      </c>
      <c r="D148" s="5" t="s">
        <v>76</v>
      </c>
      <c r="E148" s="5" t="s">
        <v>74</v>
      </c>
      <c r="F148" s="6">
        <v>11.364271336701703</v>
      </c>
      <c r="G148" s="6">
        <v>11.832591854911737</v>
      </c>
      <c r="H148" s="6">
        <v>12.315256363832946</v>
      </c>
      <c r="I148" s="6"/>
      <c r="J148" s="6"/>
      <c r="K148" s="6"/>
    </row>
    <row r="149" spans="1:11" x14ac:dyDescent="0.25">
      <c r="A149" t="str">
        <f t="shared" si="4"/>
        <v>2010Bronchiectasis (excludes congenital) hospitalisation, all ageTnonMaori</v>
      </c>
      <c r="B149" s="5">
        <v>2010</v>
      </c>
      <c r="C149" s="5" t="s">
        <v>141</v>
      </c>
      <c r="D149" s="5" t="s">
        <v>76</v>
      </c>
      <c r="E149" s="5" t="s">
        <v>74</v>
      </c>
      <c r="F149" s="6">
        <v>11.268507310590426</v>
      </c>
      <c r="G149" s="6">
        <v>11.727596103423531</v>
      </c>
      <c r="H149" s="6">
        <v>12.200588231243584</v>
      </c>
      <c r="I149" s="6"/>
      <c r="J149" s="6"/>
      <c r="K149" s="6"/>
    </row>
    <row r="150" spans="1:11" x14ac:dyDescent="0.25">
      <c r="A150" t="str">
        <f t="shared" si="4"/>
        <v>2011Bronchiectasis (excludes congenital) hospitalisation, all ageTnonMaori</v>
      </c>
      <c r="B150" s="5">
        <v>2011</v>
      </c>
      <c r="C150" s="5" t="s">
        <v>141</v>
      </c>
      <c r="D150" s="5" t="s">
        <v>76</v>
      </c>
      <c r="E150" s="5" t="s">
        <v>74</v>
      </c>
      <c r="F150" s="6">
        <v>11.580377704643883</v>
      </c>
      <c r="G150" s="6">
        <v>12.04539729634528</v>
      </c>
      <c r="H150" s="6">
        <v>12.52430026407807</v>
      </c>
      <c r="I150" s="6"/>
      <c r="J150" s="6"/>
      <c r="K150" s="6"/>
    </row>
    <row r="151" spans="1:11" x14ac:dyDescent="0.25">
      <c r="A151" t="str">
        <f t="shared" si="4"/>
        <v>2012Bronchiectasis (excludes congenital) hospitalisation, all ageTnonMaori</v>
      </c>
      <c r="B151" s="5">
        <v>2012</v>
      </c>
      <c r="C151" s="5" t="s">
        <v>141</v>
      </c>
      <c r="D151" s="5" t="s">
        <v>76</v>
      </c>
      <c r="E151" s="5" t="s">
        <v>74</v>
      </c>
      <c r="F151" s="6">
        <v>11.941371552285183</v>
      </c>
      <c r="G151" s="6">
        <v>12.415130357087037</v>
      </c>
      <c r="H151" s="6">
        <v>12.902865852673525</v>
      </c>
      <c r="I151" s="6"/>
      <c r="J151" s="6"/>
      <c r="K151" s="6"/>
    </row>
    <row r="152" spans="1:11" x14ac:dyDescent="0.25">
      <c r="A152" t="str">
        <f t="shared" si="4"/>
        <v>2013Bronchiectasis (excludes congenital) hospitalisation, all ageTnonMaori</v>
      </c>
      <c r="B152" s="5">
        <v>2013</v>
      </c>
      <c r="C152" s="5" t="s">
        <v>141</v>
      </c>
      <c r="D152" s="5" t="s">
        <v>76</v>
      </c>
      <c r="E152" s="5" t="s">
        <v>74</v>
      </c>
      <c r="F152" s="6">
        <v>13.17965069474668</v>
      </c>
      <c r="G152" s="6">
        <v>13.682609644104314</v>
      </c>
      <c r="H152" s="6">
        <v>14.199848344155052</v>
      </c>
      <c r="I152" s="6"/>
      <c r="J152" s="6"/>
      <c r="K152" s="6"/>
    </row>
    <row r="153" spans="1:11" x14ac:dyDescent="0.25">
      <c r="A153" t="str">
        <f t="shared" si="4"/>
        <v>2014Bronchiectasis (excludes congenital) hospitalisation, all ageTnonMaori</v>
      </c>
      <c r="B153" s="5">
        <v>2014</v>
      </c>
      <c r="C153" s="5" t="s">
        <v>141</v>
      </c>
      <c r="D153" s="5" t="s">
        <v>76</v>
      </c>
      <c r="E153" s="5" t="s">
        <v>74</v>
      </c>
      <c r="F153" s="6">
        <v>13.491656431256974</v>
      </c>
      <c r="G153" s="6">
        <v>14.004635069760589</v>
      </c>
      <c r="H153" s="6">
        <v>14.532125220504764</v>
      </c>
      <c r="I153" s="6"/>
      <c r="J153" s="6"/>
      <c r="K153" s="6"/>
    </row>
    <row r="154" spans="1:11" x14ac:dyDescent="0.25">
      <c r="A154" t="str">
        <f t="shared" si="4"/>
        <v>1996Bronchiectasis (excludes congenital) hospitalisation, all ageFMaori</v>
      </c>
      <c r="B154" s="5">
        <v>1996</v>
      </c>
      <c r="C154" s="5" t="s">
        <v>141</v>
      </c>
      <c r="D154" s="5" t="s">
        <v>73</v>
      </c>
      <c r="E154" s="5" t="s">
        <v>9</v>
      </c>
      <c r="F154" s="6">
        <v>45.245563755373709</v>
      </c>
      <c r="G154" s="6">
        <v>50.067908415046119</v>
      </c>
      <c r="H154" s="6">
        <v>55.264276968357379</v>
      </c>
      <c r="I154" s="6">
        <v>4.6883191458801781</v>
      </c>
      <c r="J154" s="6">
        <v>5.3287053485161815</v>
      </c>
      <c r="K154" s="6">
        <v>6.056563089621771</v>
      </c>
    </row>
    <row r="155" spans="1:11" x14ac:dyDescent="0.25">
      <c r="A155" t="str">
        <f t="shared" si="4"/>
        <v>1997Bronchiectasis (excludes congenital) hospitalisation, all ageFMaori</v>
      </c>
      <c r="B155" s="5">
        <v>1997</v>
      </c>
      <c r="C155" s="5" t="s">
        <v>141</v>
      </c>
      <c r="D155" s="5" t="s">
        <v>73</v>
      </c>
      <c r="E155" s="5" t="s">
        <v>9</v>
      </c>
      <c r="F155" s="6">
        <v>40.323924282551303</v>
      </c>
      <c r="G155" s="6">
        <v>44.789656853915169</v>
      </c>
      <c r="H155" s="6">
        <v>49.61481323330365</v>
      </c>
      <c r="I155" s="6">
        <v>3.7447965212997252</v>
      </c>
      <c r="J155" s="6">
        <v>4.2636445022078266</v>
      </c>
      <c r="K155" s="6">
        <v>4.8543797607720656</v>
      </c>
    </row>
    <row r="156" spans="1:11" x14ac:dyDescent="0.25">
      <c r="A156" t="str">
        <f t="shared" si="4"/>
        <v>1998Bronchiectasis (excludes congenital) hospitalisation, all ageFMaori</v>
      </c>
      <c r="B156" s="5">
        <v>1998</v>
      </c>
      <c r="C156" s="5" t="s">
        <v>141</v>
      </c>
      <c r="D156" s="5" t="s">
        <v>73</v>
      </c>
      <c r="E156" s="5" t="s">
        <v>9</v>
      </c>
      <c r="F156" s="6">
        <v>37.473162759644651</v>
      </c>
      <c r="G156" s="6">
        <v>41.685678130942044</v>
      </c>
      <c r="H156" s="6">
        <v>46.242160726484002</v>
      </c>
      <c r="I156" s="6">
        <v>3.2925739302254775</v>
      </c>
      <c r="J156" s="6">
        <v>3.7522077337005122</v>
      </c>
      <c r="K156" s="6">
        <v>4.2760050875692226</v>
      </c>
    </row>
    <row r="157" spans="1:11" x14ac:dyDescent="0.25">
      <c r="A157" t="str">
        <f t="shared" si="4"/>
        <v>1999Bronchiectasis (excludes congenital) hospitalisation, all ageFMaori</v>
      </c>
      <c r="B157" s="5">
        <v>1999</v>
      </c>
      <c r="C157" s="5" t="s">
        <v>141</v>
      </c>
      <c r="D157" s="5" t="s">
        <v>73</v>
      </c>
      <c r="E157" s="5" t="s">
        <v>9</v>
      </c>
      <c r="F157" s="6">
        <v>34.002455093713728</v>
      </c>
      <c r="G157" s="6">
        <v>37.958892554844638</v>
      </c>
      <c r="H157" s="6">
        <v>42.249302062486869</v>
      </c>
      <c r="I157" s="6">
        <v>2.6827342792601554</v>
      </c>
      <c r="J157" s="6">
        <v>3.0629641980739351</v>
      </c>
      <c r="K157" s="6">
        <v>3.4970849521742435</v>
      </c>
    </row>
    <row r="158" spans="1:11" x14ac:dyDescent="0.25">
      <c r="A158" t="str">
        <f t="shared" si="4"/>
        <v>2000Bronchiectasis (excludes congenital) hospitalisation, all ageFMaori</v>
      </c>
      <c r="B158" s="5">
        <v>2000</v>
      </c>
      <c r="C158" s="5" t="s">
        <v>141</v>
      </c>
      <c r="D158" s="5" t="s">
        <v>73</v>
      </c>
      <c r="E158" s="5" t="s">
        <v>9</v>
      </c>
      <c r="F158" s="6">
        <v>37.542359977172445</v>
      </c>
      <c r="G158" s="6">
        <v>41.640073816718605</v>
      </c>
      <c r="H158" s="6">
        <v>46.062999356998233</v>
      </c>
      <c r="I158" s="6">
        <v>2.6279733947432296</v>
      </c>
      <c r="J158" s="6">
        <v>2.9840496553146418</v>
      </c>
      <c r="K158" s="6">
        <v>3.3883723340560929</v>
      </c>
    </row>
    <row r="159" spans="1:11" x14ac:dyDescent="0.25">
      <c r="A159" t="str">
        <f t="shared" si="4"/>
        <v>2001Bronchiectasis (excludes congenital) hospitalisation, all ageFMaori</v>
      </c>
      <c r="B159" s="5">
        <v>2001</v>
      </c>
      <c r="C159" s="5" t="s">
        <v>141</v>
      </c>
      <c r="D159" s="5" t="s">
        <v>73</v>
      </c>
      <c r="E159" s="5" t="s">
        <v>9</v>
      </c>
      <c r="F159" s="6">
        <v>37.796168326555602</v>
      </c>
      <c r="G159" s="6">
        <v>41.852390098833943</v>
      </c>
      <c r="H159" s="6">
        <v>46.225315278140222</v>
      </c>
      <c r="I159" s="6">
        <v>2.518485775818196</v>
      </c>
      <c r="J159" s="6">
        <v>2.8560286032719935</v>
      </c>
      <c r="K159" s="6">
        <v>3.2388109796084885</v>
      </c>
    </row>
    <row r="160" spans="1:11" x14ac:dyDescent="0.25">
      <c r="A160" t="str">
        <f t="shared" ref="A160:A191" si="5">B160&amp;C160&amp;D160&amp;E160</f>
        <v>2002Bronchiectasis (excludes congenital) hospitalisation, all ageFMaori</v>
      </c>
      <c r="B160" s="5">
        <v>2002</v>
      </c>
      <c r="C160" s="5" t="s">
        <v>141</v>
      </c>
      <c r="D160" s="5" t="s">
        <v>73</v>
      </c>
      <c r="E160" s="5" t="s">
        <v>9</v>
      </c>
      <c r="F160" s="6">
        <v>40.358697669617371</v>
      </c>
      <c r="G160" s="6">
        <v>44.462412363103567</v>
      </c>
      <c r="H160" s="6">
        <v>48.870253094228659</v>
      </c>
      <c r="I160" s="6">
        <v>2.7787458742051894</v>
      </c>
      <c r="J160" s="6">
        <v>3.1420964531812365</v>
      </c>
      <c r="K160" s="6">
        <v>3.552958985109798</v>
      </c>
    </row>
    <row r="161" spans="1:11" x14ac:dyDescent="0.25">
      <c r="A161" t="str">
        <f t="shared" si="5"/>
        <v>2003Bronchiectasis (excludes congenital) hospitalisation, all ageFMaori</v>
      </c>
      <c r="B161" s="5">
        <v>2003</v>
      </c>
      <c r="C161" s="5" t="s">
        <v>141</v>
      </c>
      <c r="D161" s="5" t="s">
        <v>73</v>
      </c>
      <c r="E161" s="5" t="s">
        <v>9</v>
      </c>
      <c r="F161" s="6">
        <v>35.431864283062595</v>
      </c>
      <c r="G161" s="6">
        <v>39.213427941317121</v>
      </c>
      <c r="H161" s="6">
        <v>43.288680477005862</v>
      </c>
      <c r="I161" s="6">
        <v>2.5493150884398323</v>
      </c>
      <c r="J161" s="6">
        <v>2.8959018890345236</v>
      </c>
      <c r="K161" s="6">
        <v>3.2896081731686064</v>
      </c>
    </row>
    <row r="162" spans="1:11" x14ac:dyDescent="0.25">
      <c r="A162" t="str">
        <f t="shared" si="5"/>
        <v>2004Bronchiectasis (excludes congenital) hospitalisation, all ageFMaori</v>
      </c>
      <c r="B162" s="5">
        <v>2004</v>
      </c>
      <c r="C162" s="5" t="s">
        <v>141</v>
      </c>
      <c r="D162" s="5" t="s">
        <v>73</v>
      </c>
      <c r="E162" s="5" t="s">
        <v>9</v>
      </c>
      <c r="F162" s="6">
        <v>33.957240569074152</v>
      </c>
      <c r="G162" s="6">
        <v>37.62185718400827</v>
      </c>
      <c r="H162" s="6">
        <v>41.574146711606957</v>
      </c>
      <c r="I162" s="6">
        <v>2.4355679167118138</v>
      </c>
      <c r="J162" s="6">
        <v>2.7671459811912591</v>
      </c>
      <c r="K162" s="6">
        <v>3.1438650627162752</v>
      </c>
    </row>
    <row r="163" spans="1:11" x14ac:dyDescent="0.25">
      <c r="A163" t="str">
        <f t="shared" si="5"/>
        <v>2005Bronchiectasis (excludes congenital) hospitalisation, all ageFMaori</v>
      </c>
      <c r="B163" s="5">
        <v>2005</v>
      </c>
      <c r="C163" s="5" t="s">
        <v>141</v>
      </c>
      <c r="D163" s="5" t="s">
        <v>73</v>
      </c>
      <c r="E163" s="5" t="s">
        <v>9</v>
      </c>
      <c r="F163" s="6">
        <v>31.847693791538326</v>
      </c>
      <c r="G163" s="6">
        <v>35.385152015806291</v>
      </c>
      <c r="H163" s="6">
        <v>39.20813493936172</v>
      </c>
      <c r="I163" s="6">
        <v>2.2697987955200958</v>
      </c>
      <c r="J163" s="6">
        <v>2.5850982327496945</v>
      </c>
      <c r="K163" s="6">
        <v>2.9441961490839232</v>
      </c>
    </row>
    <row r="164" spans="1:11" x14ac:dyDescent="0.25">
      <c r="A164" t="str">
        <f t="shared" si="5"/>
        <v>2006Bronchiectasis (excludes congenital) hospitalisation, all ageFMaori</v>
      </c>
      <c r="B164" s="5">
        <v>2006</v>
      </c>
      <c r="C164" s="5" t="s">
        <v>141</v>
      </c>
      <c r="D164" s="5" t="s">
        <v>73</v>
      </c>
      <c r="E164" s="5" t="s">
        <v>9</v>
      </c>
      <c r="F164" s="6">
        <v>32.997234448906056</v>
      </c>
      <c r="G164" s="6">
        <v>36.568273815877575</v>
      </c>
      <c r="H164" s="6">
        <v>40.420402325858255</v>
      </c>
      <c r="I164" s="6">
        <v>2.3261211727824285</v>
      </c>
      <c r="J164" s="6">
        <v>2.6408625443726232</v>
      </c>
      <c r="K164" s="6">
        <v>2.9981907477021044</v>
      </c>
    </row>
    <row r="165" spans="1:11" x14ac:dyDescent="0.25">
      <c r="A165" t="str">
        <f t="shared" si="5"/>
        <v>2007Bronchiectasis (excludes congenital) hospitalisation, all ageFMaori</v>
      </c>
      <c r="B165" s="5">
        <v>2007</v>
      </c>
      <c r="C165" s="5" t="s">
        <v>141</v>
      </c>
      <c r="D165" s="5" t="s">
        <v>73</v>
      </c>
      <c r="E165" s="5" t="s">
        <v>9</v>
      </c>
      <c r="F165" s="6">
        <v>33.390498682716164</v>
      </c>
      <c r="G165" s="6">
        <v>36.929983516928587</v>
      </c>
      <c r="H165" s="6">
        <v>40.742552201597434</v>
      </c>
      <c r="I165" s="6">
        <v>2.3590917720729068</v>
      </c>
      <c r="J165" s="6">
        <v>2.67378503138614</v>
      </c>
      <c r="K165" s="6">
        <v>3.0304570931476422</v>
      </c>
    </row>
    <row r="166" spans="1:11" x14ac:dyDescent="0.25">
      <c r="A166" t="str">
        <f t="shared" si="5"/>
        <v>2008Bronchiectasis (excludes congenital) hospitalisation, all ageFMaori</v>
      </c>
      <c r="B166" s="5">
        <v>2008</v>
      </c>
      <c r="C166" s="5" t="s">
        <v>141</v>
      </c>
      <c r="D166" s="5" t="s">
        <v>73</v>
      </c>
      <c r="E166" s="5" t="s">
        <v>9</v>
      </c>
      <c r="F166" s="6">
        <v>33.039693935634084</v>
      </c>
      <c r="G166" s="6">
        <v>36.486391675330978</v>
      </c>
      <c r="H166" s="6">
        <v>40.194932893454187</v>
      </c>
      <c r="I166" s="6">
        <v>2.3441986503988468</v>
      </c>
      <c r="J166" s="6">
        <v>2.6513641425285472</v>
      </c>
      <c r="K166" s="6">
        <v>2.9987782029863745</v>
      </c>
    </row>
    <row r="167" spans="1:11" x14ac:dyDescent="0.25">
      <c r="A167" t="str">
        <f t="shared" si="5"/>
        <v>2009Bronchiectasis (excludes congenital) hospitalisation, all ageFMaori</v>
      </c>
      <c r="B167" s="5">
        <v>2009</v>
      </c>
      <c r="C167" s="5" t="s">
        <v>141</v>
      </c>
      <c r="D167" s="5" t="s">
        <v>73</v>
      </c>
      <c r="E167" s="5" t="s">
        <v>9</v>
      </c>
      <c r="F167" s="6">
        <v>32.570794529392671</v>
      </c>
      <c r="G167" s="6">
        <v>35.903516262779561</v>
      </c>
      <c r="H167" s="6">
        <v>39.484732862145883</v>
      </c>
      <c r="I167" s="6">
        <v>2.2934729515156298</v>
      </c>
      <c r="J167" s="6">
        <v>2.5890322768357499</v>
      </c>
      <c r="K167" s="6">
        <v>2.922680263600931</v>
      </c>
    </row>
    <row r="168" spans="1:11" x14ac:dyDescent="0.25">
      <c r="A168" t="str">
        <f t="shared" si="5"/>
        <v>2010Bronchiectasis (excludes congenital) hospitalisation, all ageFMaori</v>
      </c>
      <c r="B168" s="5">
        <v>2010</v>
      </c>
      <c r="C168" s="5" t="s">
        <v>141</v>
      </c>
      <c r="D168" s="5" t="s">
        <v>73</v>
      </c>
      <c r="E168" s="5" t="s">
        <v>9</v>
      </c>
      <c r="F168" s="6">
        <v>31.725798760078916</v>
      </c>
      <c r="G168" s="6">
        <v>34.951711241202752</v>
      </c>
      <c r="H168" s="6">
        <v>38.416695893257796</v>
      </c>
      <c r="I168" s="6">
        <v>2.2552759050509676</v>
      </c>
      <c r="J168" s="6">
        <v>2.5491700454246393</v>
      </c>
      <c r="K168" s="6">
        <v>2.8813627219341935</v>
      </c>
    </row>
    <row r="169" spans="1:11" x14ac:dyDescent="0.25">
      <c r="A169" t="str">
        <f t="shared" si="5"/>
        <v>2011Bronchiectasis (excludes congenital) hospitalisation, all ageFMaori</v>
      </c>
      <c r="B169" s="5">
        <v>2011</v>
      </c>
      <c r="C169" s="5" t="s">
        <v>141</v>
      </c>
      <c r="D169" s="5" t="s">
        <v>73</v>
      </c>
      <c r="E169" s="5" t="s">
        <v>9</v>
      </c>
      <c r="F169" s="6">
        <v>31.424633526394189</v>
      </c>
      <c r="G169" s="6">
        <v>34.596219857488876</v>
      </c>
      <c r="H169" s="6">
        <v>38.001164734481556</v>
      </c>
      <c r="I169" s="6">
        <v>2.1676737432652744</v>
      </c>
      <c r="J169" s="6">
        <v>2.4511621918805564</v>
      </c>
      <c r="K169" s="6">
        <v>2.7717252698066317</v>
      </c>
    </row>
    <row r="170" spans="1:11" x14ac:dyDescent="0.25">
      <c r="A170" t="str">
        <f t="shared" si="5"/>
        <v>2012Bronchiectasis (excludes congenital) hospitalisation, all ageFMaori</v>
      </c>
      <c r="B170" s="5">
        <v>2012</v>
      </c>
      <c r="C170" s="5" t="s">
        <v>141</v>
      </c>
      <c r="D170" s="5" t="s">
        <v>73</v>
      </c>
      <c r="E170" s="5" t="s">
        <v>9</v>
      </c>
      <c r="F170" s="6">
        <v>31.10110089135409</v>
      </c>
      <c r="G170" s="6">
        <v>34.236173583548052</v>
      </c>
      <c r="H170" s="6">
        <v>37.601643643682216</v>
      </c>
      <c r="I170" s="6">
        <v>2.1113667169648802</v>
      </c>
      <c r="J170" s="6">
        <v>2.3908800012109546</v>
      </c>
      <c r="K170" s="6">
        <v>2.7073966517800221</v>
      </c>
    </row>
    <row r="171" spans="1:11" x14ac:dyDescent="0.25">
      <c r="A171" t="str">
        <f t="shared" si="5"/>
        <v>2013Bronchiectasis (excludes congenital) hospitalisation, all ageFMaori</v>
      </c>
      <c r="B171" s="5">
        <v>2013</v>
      </c>
      <c r="C171" s="5" t="s">
        <v>141</v>
      </c>
      <c r="D171" s="5" t="s">
        <v>73</v>
      </c>
      <c r="E171" s="5" t="s">
        <v>9</v>
      </c>
      <c r="F171" s="6">
        <v>37.13655200076132</v>
      </c>
      <c r="G171" s="6">
        <v>40.579102645161448</v>
      </c>
      <c r="H171" s="6">
        <v>44.254913844006992</v>
      </c>
      <c r="I171" s="6">
        <v>2.3262941589715416</v>
      </c>
      <c r="J171" s="6">
        <v>2.617520700303106</v>
      </c>
      <c r="K171" s="6">
        <v>2.9452056138696938</v>
      </c>
    </row>
    <row r="172" spans="1:11" x14ac:dyDescent="0.25">
      <c r="A172" t="str">
        <f t="shared" si="5"/>
        <v>2014Bronchiectasis (excludes congenital) hospitalisation, all ageFMaori</v>
      </c>
      <c r="B172" s="5">
        <v>2014</v>
      </c>
      <c r="C172" s="5" t="s">
        <v>141</v>
      </c>
      <c r="D172" s="5" t="s">
        <v>73</v>
      </c>
      <c r="E172" s="5" t="s">
        <v>9</v>
      </c>
      <c r="F172" s="6">
        <v>41.620082230455026</v>
      </c>
      <c r="G172" s="6">
        <v>45.266687432756768</v>
      </c>
      <c r="H172" s="6">
        <v>49.147210915189234</v>
      </c>
      <c r="I172" s="6">
        <v>2.5996567044968333</v>
      </c>
      <c r="J172" s="6">
        <v>2.9175643584682893</v>
      </c>
      <c r="K172" s="6">
        <v>3.2743484057261414</v>
      </c>
    </row>
    <row r="173" spans="1:11" x14ac:dyDescent="0.25">
      <c r="A173" t="str">
        <f t="shared" si="5"/>
        <v>1996Bronchiectasis (excludes congenital) hospitalisation, all ageFnonMaori</v>
      </c>
      <c r="B173" s="5">
        <v>1996</v>
      </c>
      <c r="C173" s="5" t="s">
        <v>141</v>
      </c>
      <c r="D173" s="5" t="s">
        <v>73</v>
      </c>
      <c r="E173" s="5" t="s">
        <v>74</v>
      </c>
      <c r="F173" s="6">
        <v>8.7678317530865009</v>
      </c>
      <c r="G173" s="6">
        <v>9.395886081220068</v>
      </c>
      <c r="H173" s="6">
        <v>10.057047968055752</v>
      </c>
      <c r="I173" s="6"/>
      <c r="J173" s="6"/>
      <c r="K173" s="6"/>
    </row>
    <row r="174" spans="1:11" x14ac:dyDescent="0.25">
      <c r="A174" t="str">
        <f t="shared" si="5"/>
        <v>1997Bronchiectasis (excludes congenital) hospitalisation, all ageFnonMaori</v>
      </c>
      <c r="B174" s="5">
        <v>1997</v>
      </c>
      <c r="C174" s="5" t="s">
        <v>141</v>
      </c>
      <c r="D174" s="5" t="s">
        <v>73</v>
      </c>
      <c r="E174" s="5" t="s">
        <v>74</v>
      </c>
      <c r="F174" s="6">
        <v>9.8327548254683546</v>
      </c>
      <c r="G174" s="6">
        <v>10.505016736438019</v>
      </c>
      <c r="H174" s="6">
        <v>11.211138490679549</v>
      </c>
      <c r="I174" s="6"/>
      <c r="J174" s="6"/>
      <c r="K174" s="6"/>
    </row>
    <row r="175" spans="1:11" x14ac:dyDescent="0.25">
      <c r="A175" t="str">
        <f t="shared" si="5"/>
        <v>1998Bronchiectasis (excludes congenital) hospitalisation, all ageFnonMaori</v>
      </c>
      <c r="B175" s="5">
        <v>1998</v>
      </c>
      <c r="C175" s="5" t="s">
        <v>141</v>
      </c>
      <c r="D175" s="5" t="s">
        <v>73</v>
      </c>
      <c r="E175" s="5" t="s">
        <v>74</v>
      </c>
      <c r="F175" s="6">
        <v>10.417541047023976</v>
      </c>
      <c r="G175" s="6">
        <v>11.109640267659351</v>
      </c>
      <c r="H175" s="6">
        <v>11.835633781984352</v>
      </c>
      <c r="I175" s="6"/>
      <c r="J175" s="6"/>
      <c r="K175" s="6"/>
    </row>
    <row r="176" spans="1:11" x14ac:dyDescent="0.25">
      <c r="A176" t="str">
        <f t="shared" si="5"/>
        <v>1999Bronchiectasis (excludes congenital) hospitalisation, all ageFnonMaori</v>
      </c>
      <c r="B176" s="5">
        <v>1999</v>
      </c>
      <c r="C176" s="5" t="s">
        <v>141</v>
      </c>
      <c r="D176" s="5" t="s">
        <v>73</v>
      </c>
      <c r="E176" s="5" t="s">
        <v>74</v>
      </c>
      <c r="F176" s="6">
        <v>11.652075075234993</v>
      </c>
      <c r="G176" s="6">
        <v>12.392861979488396</v>
      </c>
      <c r="H176" s="6">
        <v>13.168397789216701</v>
      </c>
      <c r="I176" s="6"/>
      <c r="J176" s="6"/>
      <c r="K176" s="6"/>
    </row>
    <row r="177" spans="1:11" x14ac:dyDescent="0.25">
      <c r="A177" t="str">
        <f t="shared" si="5"/>
        <v>2000Bronchiectasis (excludes congenital) hospitalisation, all ageFnonMaori</v>
      </c>
      <c r="B177" s="5">
        <v>2000</v>
      </c>
      <c r="C177" s="5" t="s">
        <v>141</v>
      </c>
      <c r="D177" s="5" t="s">
        <v>73</v>
      </c>
      <c r="E177" s="5" t="s">
        <v>74</v>
      </c>
      <c r="F177" s="6">
        <v>13.150262758319963</v>
      </c>
      <c r="G177" s="6">
        <v>13.954216124573176</v>
      </c>
      <c r="H177" s="6">
        <v>14.794463003037706</v>
      </c>
      <c r="I177" s="6"/>
      <c r="J177" s="6"/>
      <c r="K177" s="6"/>
    </row>
    <row r="178" spans="1:11" x14ac:dyDescent="0.25">
      <c r="A178" t="str">
        <f t="shared" si="5"/>
        <v>2001Bronchiectasis (excludes congenital) hospitalisation, all ageFnonMaori</v>
      </c>
      <c r="B178" s="5">
        <v>2001</v>
      </c>
      <c r="C178" s="5" t="s">
        <v>141</v>
      </c>
      <c r="D178" s="5" t="s">
        <v>73</v>
      </c>
      <c r="E178" s="5" t="s">
        <v>74</v>
      </c>
      <c r="F178" s="6">
        <v>13.82525056914672</v>
      </c>
      <c r="G178" s="6">
        <v>14.654051451335599</v>
      </c>
      <c r="H178" s="6">
        <v>15.519554918938782</v>
      </c>
      <c r="I178" s="6"/>
      <c r="J178" s="6"/>
      <c r="K178" s="6"/>
    </row>
    <row r="179" spans="1:11" x14ac:dyDescent="0.25">
      <c r="A179" t="str">
        <f t="shared" si="5"/>
        <v>2002Bronchiectasis (excludes congenital) hospitalisation, all ageFnonMaori</v>
      </c>
      <c r="B179" s="5">
        <v>2002</v>
      </c>
      <c r="C179" s="5" t="s">
        <v>141</v>
      </c>
      <c r="D179" s="5" t="s">
        <v>73</v>
      </c>
      <c r="E179" s="5" t="s">
        <v>74</v>
      </c>
      <c r="F179" s="6">
        <v>13.34921615763054</v>
      </c>
      <c r="G179" s="6">
        <v>14.150556173438693</v>
      </c>
      <c r="H179" s="6">
        <v>14.987429508158034</v>
      </c>
      <c r="I179" s="6"/>
      <c r="J179" s="6"/>
      <c r="K179" s="6"/>
    </row>
    <row r="180" spans="1:11" x14ac:dyDescent="0.25">
      <c r="A180" t="str">
        <f t="shared" si="5"/>
        <v>2003Bronchiectasis (excludes congenital) hospitalisation, all ageFnonMaori</v>
      </c>
      <c r="B180" s="5">
        <v>2003</v>
      </c>
      <c r="C180" s="5" t="s">
        <v>141</v>
      </c>
      <c r="D180" s="5" t="s">
        <v>73</v>
      </c>
      <c r="E180" s="5" t="s">
        <v>74</v>
      </c>
      <c r="F180" s="6">
        <v>12.773209865916833</v>
      </c>
      <c r="G180" s="6">
        <v>13.541007065812801</v>
      </c>
      <c r="H180" s="6">
        <v>14.342895243087199</v>
      </c>
      <c r="I180" s="6"/>
      <c r="J180" s="6"/>
      <c r="K180" s="6"/>
    </row>
    <row r="181" spans="1:11" x14ac:dyDescent="0.25">
      <c r="A181" t="str">
        <f t="shared" si="5"/>
        <v>2004Bronchiectasis (excludes congenital) hospitalisation, all ageFnonMaori</v>
      </c>
      <c r="B181" s="5">
        <v>2004</v>
      </c>
      <c r="C181" s="5" t="s">
        <v>141</v>
      </c>
      <c r="D181" s="5" t="s">
        <v>73</v>
      </c>
      <c r="E181" s="5" t="s">
        <v>74</v>
      </c>
      <c r="F181" s="6">
        <v>12.851085421646944</v>
      </c>
      <c r="G181" s="6">
        <v>13.595906193504119</v>
      </c>
      <c r="H181" s="6">
        <v>14.372636028168039</v>
      </c>
      <c r="I181" s="6"/>
      <c r="J181" s="6"/>
      <c r="K181" s="6"/>
    </row>
    <row r="182" spans="1:11" x14ac:dyDescent="0.25">
      <c r="A182" t="str">
        <f t="shared" si="5"/>
        <v>2005Bronchiectasis (excludes congenital) hospitalisation, all ageFnonMaori</v>
      </c>
      <c r="B182" s="5">
        <v>2005</v>
      </c>
      <c r="C182" s="5" t="s">
        <v>141</v>
      </c>
      <c r="D182" s="5" t="s">
        <v>73</v>
      </c>
      <c r="E182" s="5" t="s">
        <v>74</v>
      </c>
      <c r="F182" s="6">
        <v>12.952391335138548</v>
      </c>
      <c r="G182" s="6">
        <v>13.68812665125229</v>
      </c>
      <c r="H182" s="6">
        <v>14.454765398854628</v>
      </c>
      <c r="I182" s="6"/>
      <c r="J182" s="6"/>
      <c r="K182" s="6"/>
    </row>
    <row r="183" spans="1:11" x14ac:dyDescent="0.25">
      <c r="A183" t="str">
        <f t="shared" si="5"/>
        <v>2006Bronchiectasis (excludes congenital) hospitalisation, all ageFnonMaori</v>
      </c>
      <c r="B183" s="5">
        <v>2006</v>
      </c>
      <c r="C183" s="5" t="s">
        <v>141</v>
      </c>
      <c r="D183" s="5" t="s">
        <v>73</v>
      </c>
      <c r="E183" s="5" t="s">
        <v>74</v>
      </c>
      <c r="F183" s="6">
        <v>13.125549394744541</v>
      </c>
      <c r="G183" s="6">
        <v>13.847094728122215</v>
      </c>
      <c r="H183" s="6">
        <v>14.597988298572821</v>
      </c>
      <c r="I183" s="6"/>
      <c r="J183" s="6"/>
      <c r="K183" s="6"/>
    </row>
    <row r="184" spans="1:11" x14ac:dyDescent="0.25">
      <c r="A184" t="str">
        <f t="shared" si="5"/>
        <v>2007Bronchiectasis (excludes congenital) hospitalisation, all ageFnonMaori</v>
      </c>
      <c r="B184" s="5">
        <v>2007</v>
      </c>
      <c r="C184" s="5" t="s">
        <v>141</v>
      </c>
      <c r="D184" s="5" t="s">
        <v>73</v>
      </c>
      <c r="E184" s="5" t="s">
        <v>74</v>
      </c>
      <c r="F184" s="6">
        <v>13.098018288378894</v>
      </c>
      <c r="G184" s="6">
        <v>13.81187458356867</v>
      </c>
      <c r="H184" s="6">
        <v>14.554521760054573</v>
      </c>
      <c r="I184" s="6"/>
      <c r="J184" s="6"/>
      <c r="K184" s="6"/>
    </row>
    <row r="185" spans="1:11" x14ac:dyDescent="0.25">
      <c r="A185" t="str">
        <f t="shared" si="5"/>
        <v>2008Bronchiectasis (excludes congenital) hospitalisation, all ageFnonMaori</v>
      </c>
      <c r="B185" s="5">
        <v>2008</v>
      </c>
      <c r="C185" s="5" t="s">
        <v>141</v>
      </c>
      <c r="D185" s="5" t="s">
        <v>73</v>
      </c>
      <c r="E185" s="5" t="s">
        <v>74</v>
      </c>
      <c r="F185" s="6">
        <v>13.070496667848264</v>
      </c>
      <c r="G185" s="6">
        <v>13.761365740027967</v>
      </c>
      <c r="H185" s="6">
        <v>14.479272593516317</v>
      </c>
      <c r="I185" s="6"/>
      <c r="J185" s="6"/>
      <c r="K185" s="6"/>
    </row>
    <row r="186" spans="1:11" x14ac:dyDescent="0.25">
      <c r="A186" t="str">
        <f t="shared" si="5"/>
        <v>2009Bronchiectasis (excludes congenital) hospitalisation, all ageFnonMaori</v>
      </c>
      <c r="B186" s="5">
        <v>2009</v>
      </c>
      <c r="C186" s="5" t="s">
        <v>141</v>
      </c>
      <c r="D186" s="5" t="s">
        <v>73</v>
      </c>
      <c r="E186" s="5" t="s">
        <v>74</v>
      </c>
      <c r="F186" s="6">
        <v>13.191898216742521</v>
      </c>
      <c r="G186" s="6">
        <v>13.867542936413267</v>
      </c>
      <c r="H186" s="6">
        <v>14.568822665719591</v>
      </c>
      <c r="I186" s="6"/>
      <c r="J186" s="6"/>
      <c r="K186" s="6"/>
    </row>
    <row r="187" spans="1:11" x14ac:dyDescent="0.25">
      <c r="A187" t="str">
        <f t="shared" si="5"/>
        <v>2010Bronchiectasis (excludes congenital) hospitalisation, all ageFnonMaori</v>
      </c>
      <c r="B187" s="5">
        <v>2010</v>
      </c>
      <c r="C187" s="5" t="s">
        <v>141</v>
      </c>
      <c r="D187" s="5" t="s">
        <v>73</v>
      </c>
      <c r="E187" s="5" t="s">
        <v>74</v>
      </c>
      <c r="F187" s="6">
        <v>13.043831508434293</v>
      </c>
      <c r="G187" s="6">
        <v>13.711015984961694</v>
      </c>
      <c r="H187" s="6">
        <v>14.403481808686845</v>
      </c>
      <c r="I187" s="6"/>
      <c r="J187" s="6"/>
      <c r="K187" s="6"/>
    </row>
    <row r="188" spans="1:11" x14ac:dyDescent="0.25">
      <c r="A188" t="str">
        <f t="shared" si="5"/>
        <v>2011Bronchiectasis (excludes congenital) hospitalisation, all ageFnonMaori</v>
      </c>
      <c r="B188" s="5">
        <v>2011</v>
      </c>
      <c r="C188" s="5" t="s">
        <v>141</v>
      </c>
      <c r="D188" s="5" t="s">
        <v>73</v>
      </c>
      <c r="E188" s="5" t="s">
        <v>74</v>
      </c>
      <c r="F188" s="6">
        <v>13.435198362095889</v>
      </c>
      <c r="G188" s="6">
        <v>14.114210790329752</v>
      </c>
      <c r="H188" s="6">
        <v>14.818651164863006</v>
      </c>
      <c r="I188" s="6"/>
      <c r="J188" s="6"/>
      <c r="K188" s="6"/>
    </row>
    <row r="189" spans="1:11" x14ac:dyDescent="0.25">
      <c r="A189" t="str">
        <f t="shared" si="5"/>
        <v>2012Bronchiectasis (excludes congenital) hospitalisation, all ageFnonMaori</v>
      </c>
      <c r="B189" s="5">
        <v>2012</v>
      </c>
      <c r="C189" s="5" t="s">
        <v>141</v>
      </c>
      <c r="D189" s="5" t="s">
        <v>73</v>
      </c>
      <c r="E189" s="5" t="s">
        <v>74</v>
      </c>
      <c r="F189" s="6">
        <v>13.632688989782348</v>
      </c>
      <c r="G189" s="6">
        <v>14.31948636744956</v>
      </c>
      <c r="H189" s="6">
        <v>15.031922591841827</v>
      </c>
      <c r="I189" s="6"/>
      <c r="J189" s="6"/>
      <c r="K189" s="6"/>
    </row>
    <row r="190" spans="1:11" x14ac:dyDescent="0.25">
      <c r="A190" t="str">
        <f t="shared" si="5"/>
        <v>2013Bronchiectasis (excludes congenital) hospitalisation, all ageFnonMaori</v>
      </c>
      <c r="B190" s="5">
        <v>2013</v>
      </c>
      <c r="C190" s="5" t="s">
        <v>141</v>
      </c>
      <c r="D190" s="5" t="s">
        <v>73</v>
      </c>
      <c r="E190" s="5" t="s">
        <v>74</v>
      </c>
      <c r="F190" s="6">
        <v>14.785366829251936</v>
      </c>
      <c r="G190" s="6">
        <v>15.502877452110475</v>
      </c>
      <c r="H190" s="6">
        <v>16.246205309279727</v>
      </c>
      <c r="I190" s="6"/>
      <c r="J190" s="6"/>
      <c r="K190" s="6"/>
    </row>
    <row r="191" spans="1:11" x14ac:dyDescent="0.25">
      <c r="A191" t="str">
        <f t="shared" si="5"/>
        <v>2014Bronchiectasis (excludes congenital) hospitalisation, all ageFnonMaori</v>
      </c>
      <c r="B191" s="5">
        <v>2014</v>
      </c>
      <c r="C191" s="5" t="s">
        <v>141</v>
      </c>
      <c r="D191" s="5" t="s">
        <v>73</v>
      </c>
      <c r="E191" s="5" t="s">
        <v>74</v>
      </c>
      <c r="F191" s="6">
        <v>14.794706756537538</v>
      </c>
      <c r="G191" s="6">
        <v>15.515231841028388</v>
      </c>
      <c r="H191" s="6">
        <v>16.261773639274526</v>
      </c>
      <c r="I191" s="6"/>
      <c r="J191" s="6"/>
      <c r="K191" s="6"/>
    </row>
    <row r="192" spans="1:11" x14ac:dyDescent="0.25">
      <c r="A192" t="str">
        <f t="shared" ref="A192:A229" si="6">B192&amp;C192&amp;D192&amp;E192</f>
        <v>1996Bronchiectasis (excludes congenital) hospitalisation, all ageMMaori</v>
      </c>
      <c r="B192" s="5">
        <v>1996</v>
      </c>
      <c r="C192" s="5" t="s">
        <v>141</v>
      </c>
      <c r="D192" s="5" t="s">
        <v>75</v>
      </c>
      <c r="E192" s="5" t="s">
        <v>9</v>
      </c>
      <c r="F192" s="6">
        <v>25.325863498399304</v>
      </c>
      <c r="G192" s="6">
        <v>29.103297810690176</v>
      </c>
      <c r="H192" s="6">
        <v>33.285276568904855</v>
      </c>
      <c r="I192" s="6">
        <v>3.5337206424142247</v>
      </c>
      <c r="J192" s="6">
        <v>4.1804403004090878</v>
      </c>
      <c r="K192" s="6">
        <v>4.9455185833096387</v>
      </c>
    </row>
    <row r="193" spans="1:11" x14ac:dyDescent="0.25">
      <c r="A193" t="str">
        <f t="shared" si="6"/>
        <v>1997Bronchiectasis (excludes congenital) hospitalisation, all ageMMaori</v>
      </c>
      <c r="B193" s="5">
        <v>1997</v>
      </c>
      <c r="C193" s="5" t="s">
        <v>141</v>
      </c>
      <c r="D193" s="5" t="s">
        <v>75</v>
      </c>
      <c r="E193" s="5" t="s">
        <v>9</v>
      </c>
      <c r="F193" s="6">
        <v>26.048289861844406</v>
      </c>
      <c r="G193" s="6">
        <v>29.808128941286466</v>
      </c>
      <c r="H193" s="6">
        <v>33.958222935407996</v>
      </c>
      <c r="I193" s="6">
        <v>3.5309108458902831</v>
      </c>
      <c r="J193" s="6">
        <v>4.1609658254158157</v>
      </c>
      <c r="K193" s="6">
        <v>4.9034476813341534</v>
      </c>
    </row>
    <row r="194" spans="1:11" x14ac:dyDescent="0.25">
      <c r="A194" t="str">
        <f t="shared" si="6"/>
        <v>1998Bronchiectasis (excludes congenital) hospitalisation, all ageMMaori</v>
      </c>
      <c r="B194" s="5">
        <v>1998</v>
      </c>
      <c r="C194" s="5" t="s">
        <v>141</v>
      </c>
      <c r="D194" s="5" t="s">
        <v>75</v>
      </c>
      <c r="E194" s="5" t="s">
        <v>9</v>
      </c>
      <c r="F194" s="6">
        <v>26.592346704559226</v>
      </c>
      <c r="G194" s="6">
        <v>30.314038842907106</v>
      </c>
      <c r="H194" s="6">
        <v>34.410798476672177</v>
      </c>
      <c r="I194" s="6">
        <v>3.1683135756009828</v>
      </c>
      <c r="J194" s="6">
        <v>3.7182775172732754</v>
      </c>
      <c r="K194" s="6">
        <v>4.3637056009638835</v>
      </c>
    </row>
    <row r="195" spans="1:11" x14ac:dyDescent="0.25">
      <c r="A195" t="str">
        <f t="shared" si="6"/>
        <v>1999Bronchiectasis (excludes congenital) hospitalisation, all ageMMaori</v>
      </c>
      <c r="B195" s="5">
        <v>1999</v>
      </c>
      <c r="C195" s="5" t="s">
        <v>141</v>
      </c>
      <c r="D195" s="5" t="s">
        <v>75</v>
      </c>
      <c r="E195" s="5" t="s">
        <v>9</v>
      </c>
      <c r="F195" s="6">
        <v>29.864157572751793</v>
      </c>
      <c r="G195" s="6">
        <v>33.718411901629075</v>
      </c>
      <c r="H195" s="6">
        <v>37.93208519081184</v>
      </c>
      <c r="I195" s="6">
        <v>3.08354918801786</v>
      </c>
      <c r="J195" s="6">
        <v>3.5858194803814607</v>
      </c>
      <c r="K195" s="6">
        <v>4.1699031090042373</v>
      </c>
    </row>
    <row r="196" spans="1:11" x14ac:dyDescent="0.25">
      <c r="A196" t="str">
        <f t="shared" si="6"/>
        <v>2000Bronchiectasis (excludes congenital) hospitalisation, all ageMMaori</v>
      </c>
      <c r="B196" s="5">
        <v>2000</v>
      </c>
      <c r="C196" s="5" t="s">
        <v>141</v>
      </c>
      <c r="D196" s="5" t="s">
        <v>75</v>
      </c>
      <c r="E196" s="5" t="s">
        <v>9</v>
      </c>
      <c r="F196" s="6">
        <v>29.388174448244847</v>
      </c>
      <c r="G196" s="6">
        <v>33.144060325641725</v>
      </c>
      <c r="H196" s="6">
        <v>37.246918283523684</v>
      </c>
      <c r="I196" s="6">
        <v>2.9050934412344191</v>
      </c>
      <c r="J196" s="6">
        <v>3.3801779522972857</v>
      </c>
      <c r="K196" s="6">
        <v>3.9329554178958714</v>
      </c>
    </row>
    <row r="197" spans="1:11" x14ac:dyDescent="0.25">
      <c r="A197" t="str">
        <f t="shared" si="6"/>
        <v>2001Bronchiectasis (excludes congenital) hospitalisation, all ageMMaori</v>
      </c>
      <c r="B197" s="5">
        <v>2001</v>
      </c>
      <c r="C197" s="5" t="s">
        <v>141</v>
      </c>
      <c r="D197" s="5" t="s">
        <v>75</v>
      </c>
      <c r="E197" s="5" t="s">
        <v>9</v>
      </c>
      <c r="F197" s="6">
        <v>30.403856407608817</v>
      </c>
      <c r="G197" s="6">
        <v>34.160449723420328</v>
      </c>
      <c r="H197" s="6">
        <v>38.252999764892763</v>
      </c>
      <c r="I197" s="6">
        <v>3.0957290365033754</v>
      </c>
      <c r="J197" s="6">
        <v>3.6027338399232964</v>
      </c>
      <c r="K197" s="6">
        <v>4.1927736466202541</v>
      </c>
    </row>
    <row r="198" spans="1:11" x14ac:dyDescent="0.25">
      <c r="A198" t="str">
        <f t="shared" si="6"/>
        <v>2002Bronchiectasis (excludes congenital) hospitalisation, all ageMMaori</v>
      </c>
      <c r="B198" s="5">
        <v>2002</v>
      </c>
      <c r="C198" s="5" t="s">
        <v>141</v>
      </c>
      <c r="D198" s="5" t="s">
        <v>75</v>
      </c>
      <c r="E198" s="5" t="s">
        <v>9</v>
      </c>
      <c r="F198" s="6">
        <v>30.781810543319914</v>
      </c>
      <c r="G198" s="6">
        <v>34.504689957766082</v>
      </c>
      <c r="H198" s="6">
        <v>38.553740574865522</v>
      </c>
      <c r="I198" s="6">
        <v>3.1327146397045587</v>
      </c>
      <c r="J198" s="6">
        <v>3.6460619025310614</v>
      </c>
      <c r="K198" s="6">
        <v>4.2435296303726338</v>
      </c>
    </row>
    <row r="199" spans="1:11" x14ac:dyDescent="0.25">
      <c r="A199" t="str">
        <f t="shared" si="6"/>
        <v>2003Bronchiectasis (excludes congenital) hospitalisation, all ageMMaori</v>
      </c>
      <c r="B199" s="5">
        <v>2003</v>
      </c>
      <c r="C199" s="5" t="s">
        <v>141</v>
      </c>
      <c r="D199" s="5" t="s">
        <v>75</v>
      </c>
      <c r="E199" s="5" t="s">
        <v>9</v>
      </c>
      <c r="F199" s="6">
        <v>34.254579705600861</v>
      </c>
      <c r="G199" s="6">
        <v>38.14078702091777</v>
      </c>
      <c r="H199" s="6">
        <v>42.347138039811327</v>
      </c>
      <c r="I199" s="6">
        <v>3.3757691692809693</v>
      </c>
      <c r="J199" s="6">
        <v>3.9068424104440931</v>
      </c>
      <c r="K199" s="6">
        <v>4.5214636589905473</v>
      </c>
    </row>
    <row r="200" spans="1:11" x14ac:dyDescent="0.25">
      <c r="A200" t="str">
        <f t="shared" si="6"/>
        <v>2004Bronchiectasis (excludes congenital) hospitalisation, all ageMMaori</v>
      </c>
      <c r="B200" s="5">
        <v>2004</v>
      </c>
      <c r="C200" s="5" t="s">
        <v>141</v>
      </c>
      <c r="D200" s="5" t="s">
        <v>75</v>
      </c>
      <c r="E200" s="5" t="s">
        <v>9</v>
      </c>
      <c r="F200" s="6">
        <v>32.518200373816505</v>
      </c>
      <c r="G200" s="6">
        <v>36.271640669668095</v>
      </c>
      <c r="H200" s="6">
        <v>40.339473634637812</v>
      </c>
      <c r="I200" s="6">
        <v>3.0213462274607359</v>
      </c>
      <c r="J200" s="6">
        <v>3.4909833010056022</v>
      </c>
      <c r="K200" s="6">
        <v>4.0336206083016179</v>
      </c>
    </row>
    <row r="201" spans="1:11" x14ac:dyDescent="0.25">
      <c r="A201" t="str">
        <f t="shared" si="6"/>
        <v>2005Bronchiectasis (excludes congenital) hospitalisation, all ageMMaori</v>
      </c>
      <c r="B201" s="5">
        <v>2005</v>
      </c>
      <c r="C201" s="5" t="s">
        <v>141</v>
      </c>
      <c r="D201" s="5" t="s">
        <v>75</v>
      </c>
      <c r="E201" s="5" t="s">
        <v>9</v>
      </c>
      <c r="F201" s="6">
        <v>34.261044517524248</v>
      </c>
      <c r="G201" s="6">
        <v>38.077890830857093</v>
      </c>
      <c r="H201" s="6">
        <v>42.203697116871766</v>
      </c>
      <c r="I201" s="6">
        <v>3.2165419765972785</v>
      </c>
      <c r="J201" s="6">
        <v>3.704516600669912</v>
      </c>
      <c r="K201" s="6">
        <v>4.2665207991958942</v>
      </c>
    </row>
    <row r="202" spans="1:11" x14ac:dyDescent="0.25">
      <c r="A202" t="str">
        <f t="shared" si="6"/>
        <v>2006Bronchiectasis (excludes congenital) hospitalisation, all ageMMaori</v>
      </c>
      <c r="B202" s="5">
        <v>2006</v>
      </c>
      <c r="C202" s="5" t="s">
        <v>141</v>
      </c>
      <c r="D202" s="5" t="s">
        <v>75</v>
      </c>
      <c r="E202" s="5" t="s">
        <v>9</v>
      </c>
      <c r="F202" s="6">
        <v>34.07797972702793</v>
      </c>
      <c r="G202" s="6">
        <v>37.835421154287189</v>
      </c>
      <c r="H202" s="6">
        <v>41.893998012996853</v>
      </c>
      <c r="I202" s="6">
        <v>3.304337717387416</v>
      </c>
      <c r="J202" s="6">
        <v>3.80323391307209</v>
      </c>
      <c r="K202" s="6">
        <v>4.3774545566057066</v>
      </c>
    </row>
    <row r="203" spans="1:11" x14ac:dyDescent="0.25">
      <c r="A203" t="str">
        <f t="shared" si="6"/>
        <v>2007Bronchiectasis (excludes congenital) hospitalisation, all ageMMaori</v>
      </c>
      <c r="B203" s="5">
        <v>2007</v>
      </c>
      <c r="C203" s="5" t="s">
        <v>141</v>
      </c>
      <c r="D203" s="5" t="s">
        <v>75</v>
      </c>
      <c r="E203" s="5" t="s">
        <v>9</v>
      </c>
      <c r="F203" s="6">
        <v>38.251806742945796</v>
      </c>
      <c r="G203" s="6">
        <v>42.175763987856257</v>
      </c>
      <c r="H203" s="6">
        <v>46.393018682688151</v>
      </c>
      <c r="I203" s="6">
        <v>3.9408266693685192</v>
      </c>
      <c r="J203" s="6">
        <v>4.5244885948286466</v>
      </c>
      <c r="K203" s="6">
        <v>5.1945946275314832</v>
      </c>
    </row>
    <row r="204" spans="1:11" x14ac:dyDescent="0.25">
      <c r="A204" t="str">
        <f t="shared" si="6"/>
        <v>2008Bronchiectasis (excludes congenital) hospitalisation, all ageMMaori</v>
      </c>
      <c r="B204" s="5">
        <v>2008</v>
      </c>
      <c r="C204" s="5" t="s">
        <v>141</v>
      </c>
      <c r="D204" s="5" t="s">
        <v>75</v>
      </c>
      <c r="E204" s="5" t="s">
        <v>9</v>
      </c>
      <c r="F204" s="6">
        <v>34.65758427530146</v>
      </c>
      <c r="G204" s="6">
        <v>38.351445122096557</v>
      </c>
      <c r="H204" s="6">
        <v>42.331803992981932</v>
      </c>
      <c r="I204" s="6">
        <v>3.7218386576047364</v>
      </c>
      <c r="J204" s="6">
        <v>4.2817787906526457</v>
      </c>
      <c r="K204" s="6">
        <v>4.9259603380770418</v>
      </c>
    </row>
    <row r="205" spans="1:11" x14ac:dyDescent="0.25">
      <c r="A205" t="str">
        <f t="shared" si="6"/>
        <v>2009Bronchiectasis (excludes congenital) hospitalisation, all ageMMaori</v>
      </c>
      <c r="B205" s="5">
        <v>2009</v>
      </c>
      <c r="C205" s="5" t="s">
        <v>141</v>
      </c>
      <c r="D205" s="5" t="s">
        <v>75</v>
      </c>
      <c r="E205" s="5" t="s">
        <v>9</v>
      </c>
      <c r="F205" s="6">
        <v>33.837320958194283</v>
      </c>
      <c r="G205" s="6">
        <v>37.424170184375541</v>
      </c>
      <c r="H205" s="6">
        <v>41.287757592403025</v>
      </c>
      <c r="I205" s="6">
        <v>3.3723037332079384</v>
      </c>
      <c r="J205" s="6">
        <v>3.8678768386403437</v>
      </c>
      <c r="K205" s="6">
        <v>4.4362763328732306</v>
      </c>
    </row>
    <row r="206" spans="1:11" x14ac:dyDescent="0.25">
      <c r="A206" t="str">
        <f t="shared" si="6"/>
        <v>2010Bronchiectasis (excludes congenital) hospitalisation, all ageMMaori</v>
      </c>
      <c r="B206" s="5">
        <v>2010</v>
      </c>
      <c r="C206" s="5" t="s">
        <v>141</v>
      </c>
      <c r="D206" s="5" t="s">
        <v>75</v>
      </c>
      <c r="E206" s="5" t="s">
        <v>9</v>
      </c>
      <c r="F206" s="6">
        <v>32.260363702580456</v>
      </c>
      <c r="G206" s="6">
        <v>35.751657160919152</v>
      </c>
      <c r="H206" s="6">
        <v>39.51776267965532</v>
      </c>
      <c r="I206" s="6">
        <v>3.2232546217281151</v>
      </c>
      <c r="J206" s="6">
        <v>3.7009799541256925</v>
      </c>
      <c r="K206" s="6">
        <v>4.2495099606796094</v>
      </c>
    </row>
    <row r="207" spans="1:11" x14ac:dyDescent="0.25">
      <c r="A207" t="str">
        <f t="shared" si="6"/>
        <v>2011Bronchiectasis (excludes congenital) hospitalisation, all ageMMaori</v>
      </c>
      <c r="B207" s="5">
        <v>2011</v>
      </c>
      <c r="C207" s="5" t="s">
        <v>141</v>
      </c>
      <c r="D207" s="5" t="s">
        <v>75</v>
      </c>
      <c r="E207" s="5" t="s">
        <v>9</v>
      </c>
      <c r="F207" s="6">
        <v>35.638565731365169</v>
      </c>
      <c r="G207" s="6">
        <v>39.275995926469989</v>
      </c>
      <c r="H207" s="6">
        <v>43.183979201347235</v>
      </c>
      <c r="I207" s="6">
        <v>3.4733258586827684</v>
      </c>
      <c r="J207" s="6">
        <v>3.9730467742098896</v>
      </c>
      <c r="K207" s="6">
        <v>4.5446644836387406</v>
      </c>
    </row>
    <row r="208" spans="1:11" x14ac:dyDescent="0.25">
      <c r="A208" t="str">
        <f t="shared" si="6"/>
        <v>2012Bronchiectasis (excludes congenital) hospitalisation, all ageMMaori</v>
      </c>
      <c r="B208" s="5">
        <v>2012</v>
      </c>
      <c r="C208" s="5" t="s">
        <v>141</v>
      </c>
      <c r="D208" s="5" t="s">
        <v>75</v>
      </c>
      <c r="E208" s="5" t="s">
        <v>9</v>
      </c>
      <c r="F208" s="6">
        <v>37.70646810403759</v>
      </c>
      <c r="G208" s="6">
        <v>41.475081498347173</v>
      </c>
      <c r="H208" s="6">
        <v>45.518372971905769</v>
      </c>
      <c r="I208" s="6">
        <v>3.4811774419712664</v>
      </c>
      <c r="J208" s="6">
        <v>3.9743231287878573</v>
      </c>
      <c r="K208" s="6">
        <v>4.5373281297243553</v>
      </c>
    </row>
    <row r="209" spans="1:11" x14ac:dyDescent="0.25">
      <c r="A209" t="str">
        <f t="shared" si="6"/>
        <v>2013Bronchiectasis (excludes congenital) hospitalisation, all ageMMaori</v>
      </c>
      <c r="B209" s="5">
        <v>2013</v>
      </c>
      <c r="C209" s="5" t="s">
        <v>141</v>
      </c>
      <c r="D209" s="5" t="s">
        <v>75</v>
      </c>
      <c r="E209" s="5" t="s">
        <v>9</v>
      </c>
      <c r="F209" s="6">
        <v>40.630364477036032</v>
      </c>
      <c r="G209" s="6">
        <v>44.469686572100159</v>
      </c>
      <c r="H209" s="6">
        <v>48.574036393491703</v>
      </c>
      <c r="I209" s="6">
        <v>3.3239626466005285</v>
      </c>
      <c r="J209" s="6">
        <v>3.7742635137779619</v>
      </c>
      <c r="K209" s="6">
        <v>4.285567133554955</v>
      </c>
    </row>
    <row r="210" spans="1:11" x14ac:dyDescent="0.25">
      <c r="A210" t="str">
        <f t="shared" si="6"/>
        <v>2014Bronchiectasis (excludes congenital) hospitalisation, all ageMMaori</v>
      </c>
      <c r="B210" s="5">
        <v>2014</v>
      </c>
      <c r="C210" s="5" t="s">
        <v>141</v>
      </c>
      <c r="D210" s="5" t="s">
        <v>75</v>
      </c>
      <c r="E210" s="5" t="s">
        <v>9</v>
      </c>
      <c r="F210" s="6">
        <v>40.391767358880486</v>
      </c>
      <c r="G210" s="6">
        <v>44.151830515452282</v>
      </c>
      <c r="H210" s="6">
        <v>48.16770832590317</v>
      </c>
      <c r="I210" s="6">
        <v>3.1321566061459176</v>
      </c>
      <c r="J210" s="6">
        <v>3.5522808613641219</v>
      </c>
      <c r="K210" s="6">
        <v>4.0287574680184939</v>
      </c>
    </row>
    <row r="211" spans="1:11" x14ac:dyDescent="0.25">
      <c r="A211" t="str">
        <f t="shared" si="6"/>
        <v>1996Bronchiectasis (excludes congenital) hospitalisation, all ageMnonMaori</v>
      </c>
      <c r="B211" s="5">
        <v>1996</v>
      </c>
      <c r="C211" s="5" t="s">
        <v>141</v>
      </c>
      <c r="D211" s="5" t="s">
        <v>75</v>
      </c>
      <c r="E211" s="5" t="s">
        <v>74</v>
      </c>
      <c r="F211" s="6">
        <v>6.3884586027656329</v>
      </c>
      <c r="G211" s="6">
        <v>6.9617781188843191</v>
      </c>
      <c r="H211" s="6">
        <v>7.5727412078616583</v>
      </c>
      <c r="I211" s="6"/>
      <c r="J211" s="6"/>
      <c r="K211" s="6"/>
    </row>
    <row r="212" spans="1:11" x14ac:dyDescent="0.25">
      <c r="A212" t="str">
        <f t="shared" si="6"/>
        <v>1997Bronchiectasis (excludes congenital) hospitalisation, all ageMnonMaori</v>
      </c>
      <c r="B212" s="5">
        <v>1997</v>
      </c>
      <c r="C212" s="5" t="s">
        <v>141</v>
      </c>
      <c r="D212" s="5" t="s">
        <v>75</v>
      </c>
      <c r="E212" s="5" t="s">
        <v>74</v>
      </c>
      <c r="F212" s="6">
        <v>6.5831396277233605</v>
      </c>
      <c r="G212" s="6">
        <v>7.1637524055626347</v>
      </c>
      <c r="H212" s="6">
        <v>7.7818494357343733</v>
      </c>
      <c r="I212" s="6"/>
      <c r="J212" s="6"/>
      <c r="K212" s="6"/>
    </row>
    <row r="213" spans="1:11" x14ac:dyDescent="0.25">
      <c r="A213" t="str">
        <f t="shared" si="6"/>
        <v>1998Bronchiectasis (excludes congenital) hospitalisation, all ageMnonMaori</v>
      </c>
      <c r="B213" s="5">
        <v>1998</v>
      </c>
      <c r="C213" s="5" t="s">
        <v>141</v>
      </c>
      <c r="D213" s="5" t="s">
        <v>75</v>
      </c>
      <c r="E213" s="5" t="s">
        <v>74</v>
      </c>
      <c r="F213" s="6">
        <v>7.4998683116602889</v>
      </c>
      <c r="G213" s="6">
        <v>8.1527101465888698</v>
      </c>
      <c r="H213" s="6">
        <v>8.8471651951244823</v>
      </c>
      <c r="I213" s="6"/>
      <c r="J213" s="6"/>
      <c r="K213" s="6"/>
    </row>
    <row r="214" spans="1:11" x14ac:dyDescent="0.25">
      <c r="A214" t="str">
        <f t="shared" si="6"/>
        <v>1999Bronchiectasis (excludes congenital) hospitalisation, all ageMnonMaori</v>
      </c>
      <c r="B214" s="5">
        <v>1999</v>
      </c>
      <c r="C214" s="5" t="s">
        <v>141</v>
      </c>
      <c r="D214" s="5" t="s">
        <v>75</v>
      </c>
      <c r="E214" s="5" t="s">
        <v>74</v>
      </c>
      <c r="F214" s="6">
        <v>8.6809808417444501</v>
      </c>
      <c r="G214" s="6">
        <v>9.4032653027034421</v>
      </c>
      <c r="H214" s="6">
        <v>10.169610613325485</v>
      </c>
      <c r="I214" s="6"/>
      <c r="J214" s="6"/>
      <c r="K214" s="6"/>
    </row>
    <row r="215" spans="1:11" x14ac:dyDescent="0.25">
      <c r="A215" t="str">
        <f t="shared" si="6"/>
        <v>2000Bronchiectasis (excludes congenital) hospitalisation, all ageMnonMaori</v>
      </c>
      <c r="B215" s="5">
        <v>2000</v>
      </c>
      <c r="C215" s="5" t="s">
        <v>141</v>
      </c>
      <c r="D215" s="5" t="s">
        <v>75</v>
      </c>
      <c r="E215" s="5" t="s">
        <v>74</v>
      </c>
      <c r="F215" s="6">
        <v>9.0498746120475442</v>
      </c>
      <c r="G215" s="6">
        <v>9.8054187659309111</v>
      </c>
      <c r="H215" s="6">
        <v>10.60720556491532</v>
      </c>
      <c r="I215" s="6"/>
      <c r="J215" s="6"/>
      <c r="K215" s="6"/>
    </row>
    <row r="216" spans="1:11" x14ac:dyDescent="0.25">
      <c r="A216" t="str">
        <f t="shared" si="6"/>
        <v>2001Bronchiectasis (excludes congenital) hospitalisation, all ageMnonMaori</v>
      </c>
      <c r="B216" s="5">
        <v>2001</v>
      </c>
      <c r="C216" s="5" t="s">
        <v>141</v>
      </c>
      <c r="D216" s="5" t="s">
        <v>75</v>
      </c>
      <c r="E216" s="5" t="s">
        <v>74</v>
      </c>
      <c r="F216" s="6">
        <v>8.733296573741649</v>
      </c>
      <c r="G216" s="6">
        <v>9.4818133232255679</v>
      </c>
      <c r="H216" s="6">
        <v>10.277328183478655</v>
      </c>
      <c r="I216" s="6"/>
      <c r="J216" s="6"/>
      <c r="K216" s="6"/>
    </row>
    <row r="217" spans="1:11" x14ac:dyDescent="0.25">
      <c r="A217" t="str">
        <f t="shared" si="6"/>
        <v>2002Bronchiectasis (excludes congenital) hospitalisation, all ageMnonMaori</v>
      </c>
      <c r="B217" s="5">
        <v>2002</v>
      </c>
      <c r="C217" s="5" t="s">
        <v>141</v>
      </c>
      <c r="D217" s="5" t="s">
        <v>75</v>
      </c>
      <c r="E217" s="5" t="s">
        <v>74</v>
      </c>
      <c r="F217" s="6">
        <v>8.7108498809897856</v>
      </c>
      <c r="G217" s="6">
        <v>9.4635502304042785</v>
      </c>
      <c r="H217" s="6">
        <v>10.263887262859427</v>
      </c>
      <c r="I217" s="6"/>
      <c r="J217" s="6"/>
      <c r="K217" s="6"/>
    </row>
    <row r="218" spans="1:11" x14ac:dyDescent="0.25">
      <c r="A218" t="str">
        <f t="shared" si="6"/>
        <v>2003Bronchiectasis (excludes congenital) hospitalisation, all ageMnonMaori</v>
      </c>
      <c r="B218" s="5">
        <v>2003</v>
      </c>
      <c r="C218" s="5" t="s">
        <v>141</v>
      </c>
      <c r="D218" s="5" t="s">
        <v>75</v>
      </c>
      <c r="E218" s="5" t="s">
        <v>74</v>
      </c>
      <c r="F218" s="6">
        <v>8.993786734958789</v>
      </c>
      <c r="G218" s="6">
        <v>9.7625609159347402</v>
      </c>
      <c r="H218" s="6">
        <v>10.579479148316787</v>
      </c>
      <c r="I218" s="6"/>
      <c r="J218" s="6"/>
      <c r="K218" s="6"/>
    </row>
    <row r="219" spans="1:11" x14ac:dyDescent="0.25">
      <c r="A219" t="str">
        <f t="shared" si="6"/>
        <v>2004Bronchiectasis (excludes congenital) hospitalisation, all ageMnonMaori</v>
      </c>
      <c r="B219" s="5">
        <v>2004</v>
      </c>
      <c r="C219" s="5" t="s">
        <v>141</v>
      </c>
      <c r="D219" s="5" t="s">
        <v>75</v>
      </c>
      <c r="E219" s="5" t="s">
        <v>74</v>
      </c>
      <c r="F219" s="6">
        <v>9.6095267571548728</v>
      </c>
      <c r="G219" s="6">
        <v>10.390092859859799</v>
      </c>
      <c r="H219" s="6">
        <v>11.21717452898837</v>
      </c>
      <c r="I219" s="6"/>
      <c r="J219" s="6"/>
      <c r="K219" s="6"/>
    </row>
    <row r="220" spans="1:11" x14ac:dyDescent="0.25">
      <c r="A220" t="str">
        <f t="shared" si="6"/>
        <v>2005Bronchiectasis (excludes congenital) hospitalisation, all ageMnonMaori</v>
      </c>
      <c r="B220" s="5">
        <v>2005</v>
      </c>
      <c r="C220" s="5" t="s">
        <v>141</v>
      </c>
      <c r="D220" s="5" t="s">
        <v>75</v>
      </c>
      <c r="E220" s="5" t="s">
        <v>74</v>
      </c>
      <c r="F220" s="6">
        <v>9.5206247683529348</v>
      </c>
      <c r="G220" s="6">
        <v>10.278774516483802</v>
      </c>
      <c r="H220" s="6">
        <v>11.081239043249996</v>
      </c>
      <c r="I220" s="6"/>
      <c r="J220" s="6"/>
      <c r="K220" s="6"/>
    </row>
    <row r="221" spans="1:11" x14ac:dyDescent="0.25">
      <c r="A221" t="str">
        <f t="shared" si="6"/>
        <v>2006Bronchiectasis (excludes congenital) hospitalisation, all ageMnonMaori</v>
      </c>
      <c r="B221" s="5">
        <v>2006</v>
      </c>
      <c r="C221" s="5" t="s">
        <v>141</v>
      </c>
      <c r="D221" s="5" t="s">
        <v>75</v>
      </c>
      <c r="E221" s="5" t="s">
        <v>74</v>
      </c>
      <c r="F221" s="6">
        <v>9.2253204726105658</v>
      </c>
      <c r="G221" s="6">
        <v>9.9482235431912613</v>
      </c>
      <c r="H221" s="6">
        <v>10.712723478058493</v>
      </c>
      <c r="I221" s="6"/>
      <c r="J221" s="6"/>
      <c r="K221" s="6"/>
    </row>
    <row r="222" spans="1:11" x14ac:dyDescent="0.25">
      <c r="A222" t="str">
        <f t="shared" si="6"/>
        <v>2007Bronchiectasis (excludes congenital) hospitalisation, all ageMnonMaori</v>
      </c>
      <c r="B222" s="5">
        <v>2007</v>
      </c>
      <c r="C222" s="5" t="s">
        <v>141</v>
      </c>
      <c r="D222" s="5" t="s">
        <v>75</v>
      </c>
      <c r="E222" s="5" t="s">
        <v>74</v>
      </c>
      <c r="F222" s="6">
        <v>8.6404664669340114</v>
      </c>
      <c r="G222" s="6">
        <v>9.3216643392718179</v>
      </c>
      <c r="H222" s="6">
        <v>10.042292005777435</v>
      </c>
      <c r="I222" s="6"/>
      <c r="J222" s="6"/>
      <c r="K222" s="6"/>
    </row>
    <row r="223" spans="1:11" x14ac:dyDescent="0.25">
      <c r="A223" t="str">
        <f t="shared" si="6"/>
        <v>2008Bronchiectasis (excludes congenital) hospitalisation, all ageMnonMaori</v>
      </c>
      <c r="B223" s="5">
        <v>2008</v>
      </c>
      <c r="C223" s="5" t="s">
        <v>141</v>
      </c>
      <c r="D223" s="5" t="s">
        <v>75</v>
      </c>
      <c r="E223" s="5" t="s">
        <v>74</v>
      </c>
      <c r="F223" s="6">
        <v>8.3209808435118671</v>
      </c>
      <c r="G223" s="6">
        <v>8.9568954860115237</v>
      </c>
      <c r="H223" s="6">
        <v>9.6285190140660255</v>
      </c>
      <c r="I223" s="6"/>
      <c r="J223" s="6"/>
      <c r="K223" s="6"/>
    </row>
    <row r="224" spans="1:11" x14ac:dyDescent="0.25">
      <c r="A224" t="str">
        <f t="shared" si="6"/>
        <v>2009Bronchiectasis (excludes congenital) hospitalisation, all ageMnonMaori</v>
      </c>
      <c r="B224" s="5">
        <v>2009</v>
      </c>
      <c r="C224" s="5" t="s">
        <v>141</v>
      </c>
      <c r="D224" s="5" t="s">
        <v>75</v>
      </c>
      <c r="E224" s="5" t="s">
        <v>74</v>
      </c>
      <c r="F224" s="6">
        <v>9.0265757295715723</v>
      </c>
      <c r="G224" s="6">
        <v>9.6756364655941525</v>
      </c>
      <c r="H224" s="6">
        <v>10.359039878741545</v>
      </c>
      <c r="I224" s="6"/>
      <c r="J224" s="6"/>
      <c r="K224" s="6"/>
    </row>
    <row r="225" spans="1:11" x14ac:dyDescent="0.25">
      <c r="A225" t="str">
        <f t="shared" si="6"/>
        <v>2010Bronchiectasis (excludes congenital) hospitalisation, all ageMnonMaori</v>
      </c>
      <c r="B225" s="5">
        <v>2010</v>
      </c>
      <c r="C225" s="5" t="s">
        <v>141</v>
      </c>
      <c r="D225" s="5" t="s">
        <v>75</v>
      </c>
      <c r="E225" s="5" t="s">
        <v>74</v>
      </c>
      <c r="F225" s="6">
        <v>9.0305073265825335</v>
      </c>
      <c r="G225" s="6">
        <v>9.6600515550117336</v>
      </c>
      <c r="H225" s="6">
        <v>10.321913055844083</v>
      </c>
      <c r="I225" s="6"/>
      <c r="J225" s="6"/>
      <c r="K225" s="6"/>
    </row>
    <row r="226" spans="1:11" x14ac:dyDescent="0.25">
      <c r="A226" t="str">
        <f t="shared" si="6"/>
        <v>2011Bronchiectasis (excludes congenital) hospitalisation, all ageMnonMaori</v>
      </c>
      <c r="B226" s="5">
        <v>2011</v>
      </c>
      <c r="C226" s="5" t="s">
        <v>141</v>
      </c>
      <c r="D226" s="5" t="s">
        <v>75</v>
      </c>
      <c r="E226" s="5" t="s">
        <v>74</v>
      </c>
      <c r="F226" s="6">
        <v>9.2529878109973041</v>
      </c>
      <c r="G226" s="6">
        <v>9.8856112597065291</v>
      </c>
      <c r="H226" s="6">
        <v>10.550098079631452</v>
      </c>
      <c r="I226" s="6"/>
      <c r="J226" s="6"/>
      <c r="K226" s="6"/>
    </row>
    <row r="227" spans="1:11" x14ac:dyDescent="0.25">
      <c r="A227" t="str">
        <f t="shared" si="6"/>
        <v>2012Bronchiectasis (excludes congenital) hospitalisation, all ageMnonMaori</v>
      </c>
      <c r="B227" s="5">
        <v>2012</v>
      </c>
      <c r="C227" s="5" t="s">
        <v>141</v>
      </c>
      <c r="D227" s="5" t="s">
        <v>75</v>
      </c>
      <c r="E227" s="5" t="s">
        <v>74</v>
      </c>
      <c r="F227" s="6">
        <v>9.7853076409771695</v>
      </c>
      <c r="G227" s="6">
        <v>10.435759789616503</v>
      </c>
      <c r="H227" s="6">
        <v>11.118083708892639</v>
      </c>
      <c r="I227" s="6"/>
      <c r="J227" s="6"/>
      <c r="K227" s="6"/>
    </row>
    <row r="228" spans="1:11" x14ac:dyDescent="0.25">
      <c r="A228" t="str">
        <f t="shared" si="6"/>
        <v>2013Bronchiectasis (excludes congenital) hospitalisation, all ageMnonMaori</v>
      </c>
      <c r="B228" s="5">
        <v>2013</v>
      </c>
      <c r="C228" s="5" t="s">
        <v>141</v>
      </c>
      <c r="D228" s="5" t="s">
        <v>75</v>
      </c>
      <c r="E228" s="5" t="s">
        <v>74</v>
      </c>
      <c r="F228" s="6">
        <v>11.076721279140028</v>
      </c>
      <c r="G228" s="6">
        <v>11.782348108382845</v>
      </c>
      <c r="H228" s="6">
        <v>12.521139839319218</v>
      </c>
      <c r="I228" s="6"/>
      <c r="J228" s="6"/>
      <c r="K228" s="6"/>
    </row>
    <row r="229" spans="1:11" x14ac:dyDescent="0.25">
      <c r="A229" t="str">
        <f t="shared" si="6"/>
        <v>2014Bronchiectasis (excludes congenital) hospitalisation, all ageMnonMaori</v>
      </c>
      <c r="B229" s="5">
        <v>2014</v>
      </c>
      <c r="C229" s="5" t="s">
        <v>141</v>
      </c>
      <c r="D229" s="5" t="s">
        <v>75</v>
      </c>
      <c r="E229" s="5" t="s">
        <v>74</v>
      </c>
      <c r="F229" s="6">
        <v>11.695821655328139</v>
      </c>
      <c r="G229" s="6">
        <v>12.42914967554041</v>
      </c>
      <c r="H229" s="6">
        <v>13.196412629710215</v>
      </c>
      <c r="I229" s="6"/>
      <c r="J229" s="6"/>
      <c r="K229" s="6"/>
    </row>
    <row r="230" spans="1:11" x14ac:dyDescent="0.25">
      <c r="A230" t="str">
        <f t="shared" ref="A230:A236" si="7">B230&amp;C230&amp;D230&amp;E230</f>
        <v>1996Chronic obstructive pulmonary disease (COPD) hospitalisation, 45+ yearsTMaori</v>
      </c>
      <c r="B230" s="5">
        <v>1996</v>
      </c>
      <c r="C230" s="5" t="s">
        <v>142</v>
      </c>
      <c r="D230" s="5" t="s">
        <v>76</v>
      </c>
      <c r="E230" s="5" t="s">
        <v>9</v>
      </c>
      <c r="F230" s="6">
        <v>799.93521673014504</v>
      </c>
      <c r="G230" s="6">
        <v>835.82434589533432</v>
      </c>
      <c r="H230" s="6">
        <v>872.90877349860455</v>
      </c>
      <c r="I230" s="6">
        <v>2.4250900397984134</v>
      </c>
      <c r="J230" s="6">
        <v>2.5399459970138865</v>
      </c>
      <c r="K230" s="6">
        <v>2.6602417072659019</v>
      </c>
    </row>
    <row r="231" spans="1:11" x14ac:dyDescent="0.25">
      <c r="A231" t="str">
        <f t="shared" si="7"/>
        <v>1997Chronic obstructive pulmonary disease (COPD) hospitalisation, 45+ yearsTMaori</v>
      </c>
      <c r="B231" s="5">
        <v>1997</v>
      </c>
      <c r="C231" s="5" t="s">
        <v>142</v>
      </c>
      <c r="D231" s="5" t="s">
        <v>76</v>
      </c>
      <c r="E231" s="5" t="s">
        <v>9</v>
      </c>
      <c r="F231" s="6">
        <v>842.58436657093671</v>
      </c>
      <c r="G231" s="6">
        <v>878.62058736226049</v>
      </c>
      <c r="H231" s="6">
        <v>915.80171058755832</v>
      </c>
      <c r="I231" s="6">
        <v>2.4030991288536128</v>
      </c>
      <c r="J231" s="6">
        <v>2.5116946702171927</v>
      </c>
      <c r="K231" s="6">
        <v>2.6251976211264099</v>
      </c>
    </row>
    <row r="232" spans="1:11" x14ac:dyDescent="0.25">
      <c r="A232" t="str">
        <f t="shared" si="7"/>
        <v>1998Chronic obstructive pulmonary disease (COPD) hospitalisation, 45+ yearsTMaori</v>
      </c>
      <c r="B232" s="5">
        <v>1998</v>
      </c>
      <c r="C232" s="5" t="s">
        <v>142</v>
      </c>
      <c r="D232" s="5" t="s">
        <v>76</v>
      </c>
      <c r="E232" s="5" t="s">
        <v>9</v>
      </c>
      <c r="F232" s="6">
        <v>864.37213455705637</v>
      </c>
      <c r="G232" s="6">
        <v>900.05407501903142</v>
      </c>
      <c r="H232" s="6">
        <v>936.83075627600431</v>
      </c>
      <c r="I232" s="6">
        <v>2.4875443844873204</v>
      </c>
      <c r="J232" s="6">
        <v>2.5963991944215827</v>
      </c>
      <c r="K232" s="6">
        <v>2.710017485047775</v>
      </c>
    </row>
    <row r="233" spans="1:11" x14ac:dyDescent="0.25">
      <c r="A233" t="str">
        <f t="shared" si="7"/>
        <v>1999Chronic obstructive pulmonary disease (COPD) hospitalisation, 45+ yearsTMaori</v>
      </c>
      <c r="B233" s="5">
        <v>1999</v>
      </c>
      <c r="C233" s="5" t="s">
        <v>142</v>
      </c>
      <c r="D233" s="5" t="s">
        <v>76</v>
      </c>
      <c r="E233" s="5" t="s">
        <v>9</v>
      </c>
      <c r="F233" s="6">
        <v>990.37986832121021</v>
      </c>
      <c r="G233" s="6">
        <v>1027.6694152571176</v>
      </c>
      <c r="H233" s="6">
        <v>1066.0036934078494</v>
      </c>
      <c r="I233" s="6">
        <v>2.7111474261641066</v>
      </c>
      <c r="J233" s="6">
        <v>2.8201561249294747</v>
      </c>
      <c r="K233" s="6">
        <v>2.933547800545103</v>
      </c>
    </row>
    <row r="234" spans="1:11" x14ac:dyDescent="0.25">
      <c r="A234" t="str">
        <f t="shared" si="7"/>
        <v>2000Chronic obstructive pulmonary disease (COPD) hospitalisation, 45+ yearsTMaori</v>
      </c>
      <c r="B234" s="5">
        <v>2000</v>
      </c>
      <c r="C234" s="5" t="s">
        <v>142</v>
      </c>
      <c r="D234" s="5" t="s">
        <v>76</v>
      </c>
      <c r="E234" s="5" t="s">
        <v>9</v>
      </c>
      <c r="F234" s="6">
        <v>1088.3373756479148</v>
      </c>
      <c r="G234" s="6">
        <v>1126.4813997668246</v>
      </c>
      <c r="H234" s="6">
        <v>1165.621042796223</v>
      </c>
      <c r="I234" s="6">
        <v>3.0136821261799303</v>
      </c>
      <c r="J234" s="6">
        <v>3.1275330217365749</v>
      </c>
      <c r="K234" s="6">
        <v>3.2456849768862166</v>
      </c>
    </row>
    <row r="235" spans="1:11" x14ac:dyDescent="0.25">
      <c r="A235" t="str">
        <f t="shared" si="7"/>
        <v>2001Chronic obstructive pulmonary disease (COPD) hospitalisation, 45+ yearsTMaori</v>
      </c>
      <c r="B235" s="5">
        <v>2001</v>
      </c>
      <c r="C235" s="5" t="s">
        <v>142</v>
      </c>
      <c r="D235" s="5" t="s">
        <v>76</v>
      </c>
      <c r="E235" s="5" t="s">
        <v>9</v>
      </c>
      <c r="F235" s="6">
        <v>1186.7241722148078</v>
      </c>
      <c r="G235" s="6">
        <v>1225.5992166993724</v>
      </c>
      <c r="H235" s="6">
        <v>1265.4233847021701</v>
      </c>
      <c r="I235" s="6">
        <v>3.1462334138157617</v>
      </c>
      <c r="J235" s="6">
        <v>3.2578537179880036</v>
      </c>
      <c r="K235" s="6">
        <v>3.3734340246981351</v>
      </c>
    </row>
    <row r="236" spans="1:11" x14ac:dyDescent="0.25">
      <c r="A236" t="str">
        <f t="shared" si="7"/>
        <v>2002Chronic obstructive pulmonary disease (COPD) hospitalisation, 45+ yearsTMaori</v>
      </c>
      <c r="B236" s="5">
        <v>2002</v>
      </c>
      <c r="C236" s="5" t="s">
        <v>142</v>
      </c>
      <c r="D236" s="5" t="s">
        <v>76</v>
      </c>
      <c r="E236" s="5" t="s">
        <v>9</v>
      </c>
      <c r="F236" s="6">
        <v>1212.2822145743123</v>
      </c>
      <c r="G236" s="6">
        <v>1250.6279085168439</v>
      </c>
      <c r="H236" s="6">
        <v>1289.8779208122994</v>
      </c>
      <c r="I236" s="6">
        <v>3.1817935761322742</v>
      </c>
      <c r="J236" s="6">
        <v>3.2910311964087944</v>
      </c>
      <c r="K236" s="6">
        <v>3.4040191723882076</v>
      </c>
    </row>
    <row r="237" spans="1:11" x14ac:dyDescent="0.25">
      <c r="A237" t="str">
        <f t="shared" ref="A237:A267" si="8">B237&amp;C237&amp;D237&amp;E237</f>
        <v>2003Chronic obstructive pulmonary disease (COPD) hospitalisation, 45+ yearsTMaori</v>
      </c>
      <c r="B237" s="5">
        <v>2003</v>
      </c>
      <c r="C237" s="5" t="s">
        <v>142</v>
      </c>
      <c r="D237" s="5" t="s">
        <v>76</v>
      </c>
      <c r="E237" s="5" t="s">
        <v>9</v>
      </c>
      <c r="F237" s="6">
        <v>1185.6830907735152</v>
      </c>
      <c r="G237" s="6">
        <v>1222.7330299955768</v>
      </c>
      <c r="H237" s="6">
        <v>1260.6462519481563</v>
      </c>
      <c r="I237" s="6">
        <v>3.1806163076865066</v>
      </c>
      <c r="J237" s="6">
        <v>3.2887040608874094</v>
      </c>
      <c r="K237" s="6">
        <v>3.4004649897441692</v>
      </c>
    </row>
    <row r="238" spans="1:11" x14ac:dyDescent="0.25">
      <c r="A238" t="str">
        <f t="shared" si="8"/>
        <v>2004Chronic obstructive pulmonary disease (COPD) hospitalisation, 45+ yearsTMaori</v>
      </c>
      <c r="B238" s="5">
        <v>2004</v>
      </c>
      <c r="C238" s="5" t="s">
        <v>142</v>
      </c>
      <c r="D238" s="5" t="s">
        <v>76</v>
      </c>
      <c r="E238" s="5" t="s">
        <v>9</v>
      </c>
      <c r="F238" s="6">
        <v>1190.5291712963694</v>
      </c>
      <c r="G238" s="6">
        <v>1226.7752208707075</v>
      </c>
      <c r="H238" s="6">
        <v>1263.8443518332481</v>
      </c>
      <c r="I238" s="6">
        <v>3.2801599931118428</v>
      </c>
      <c r="J238" s="6">
        <v>3.3893569344849195</v>
      </c>
      <c r="K238" s="6">
        <v>3.502189055858445</v>
      </c>
    </row>
    <row r="239" spans="1:11" x14ac:dyDescent="0.25">
      <c r="A239" t="str">
        <f t="shared" si="8"/>
        <v>2005Chronic obstructive pulmonary disease (COPD) hospitalisation, 45+ yearsTMaori</v>
      </c>
      <c r="B239" s="5">
        <v>2005</v>
      </c>
      <c r="C239" s="5" t="s">
        <v>142</v>
      </c>
      <c r="D239" s="5" t="s">
        <v>76</v>
      </c>
      <c r="E239" s="5" t="s">
        <v>9</v>
      </c>
      <c r="F239" s="6">
        <v>1202.1631265931833</v>
      </c>
      <c r="G239" s="6">
        <v>1237.7135438871103</v>
      </c>
      <c r="H239" s="6">
        <v>1274.0483157520107</v>
      </c>
      <c r="I239" s="6">
        <v>3.4574978944643604</v>
      </c>
      <c r="J239" s="6">
        <v>3.5702227119238588</v>
      </c>
      <c r="K239" s="6">
        <v>3.686622697050594</v>
      </c>
    </row>
    <row r="240" spans="1:11" x14ac:dyDescent="0.25">
      <c r="A240" t="str">
        <f t="shared" si="8"/>
        <v>2006Chronic obstructive pulmonary disease (COPD) hospitalisation, 45+ yearsTMaori</v>
      </c>
      <c r="B240" s="5">
        <v>2006</v>
      </c>
      <c r="C240" s="5" t="s">
        <v>142</v>
      </c>
      <c r="D240" s="5" t="s">
        <v>76</v>
      </c>
      <c r="E240" s="5" t="s">
        <v>9</v>
      </c>
      <c r="F240" s="6">
        <v>1239.213166088696</v>
      </c>
      <c r="G240" s="6">
        <v>1274.3207782448005</v>
      </c>
      <c r="H240" s="6">
        <v>1310.17076095113</v>
      </c>
      <c r="I240" s="6">
        <v>3.5375346152802578</v>
      </c>
      <c r="J240" s="6">
        <v>3.6485616682230475</v>
      </c>
      <c r="K240" s="6">
        <v>3.7630733532120981</v>
      </c>
    </row>
    <row r="241" spans="1:11" x14ac:dyDescent="0.25">
      <c r="A241" t="str">
        <f t="shared" si="8"/>
        <v>2007Chronic obstructive pulmonary disease (COPD) hospitalisation, 45+ yearsTMaori</v>
      </c>
      <c r="B241" s="5">
        <v>2007</v>
      </c>
      <c r="C241" s="5" t="s">
        <v>142</v>
      </c>
      <c r="D241" s="5" t="s">
        <v>76</v>
      </c>
      <c r="E241" s="5" t="s">
        <v>9</v>
      </c>
      <c r="F241" s="6">
        <v>1237.9256550778359</v>
      </c>
      <c r="G241" s="6">
        <v>1272.1427532193529</v>
      </c>
      <c r="H241" s="6">
        <v>1307.0659327652138</v>
      </c>
      <c r="I241" s="6">
        <v>3.5148667513952394</v>
      </c>
      <c r="J241" s="6">
        <v>3.622795746901867</v>
      </c>
      <c r="K241" s="6">
        <v>3.7340388561132154</v>
      </c>
    </row>
    <row r="242" spans="1:11" x14ac:dyDescent="0.25">
      <c r="A242" t="str">
        <f t="shared" si="8"/>
        <v>2008Chronic obstructive pulmonary disease (COPD) hospitalisation, 45+ yearsTMaori</v>
      </c>
      <c r="B242" s="5">
        <v>2008</v>
      </c>
      <c r="C242" s="5" t="s">
        <v>142</v>
      </c>
      <c r="D242" s="5" t="s">
        <v>76</v>
      </c>
      <c r="E242" s="5" t="s">
        <v>9</v>
      </c>
      <c r="F242" s="6">
        <v>1211.6534921540986</v>
      </c>
      <c r="G242" s="6">
        <v>1244.6842104515385</v>
      </c>
      <c r="H242" s="6">
        <v>1278.3872471528559</v>
      </c>
      <c r="I242" s="6">
        <v>3.4199386498564976</v>
      </c>
      <c r="J242" s="6">
        <v>3.5235434162495873</v>
      </c>
      <c r="K242" s="6">
        <v>3.6302868201208134</v>
      </c>
    </row>
    <row r="243" spans="1:11" x14ac:dyDescent="0.25">
      <c r="A243" t="str">
        <f t="shared" si="8"/>
        <v>2009Chronic obstructive pulmonary disease (COPD) hospitalisation, 45+ yearsTMaori</v>
      </c>
      <c r="B243" s="5">
        <v>2009</v>
      </c>
      <c r="C243" s="5" t="s">
        <v>142</v>
      </c>
      <c r="D243" s="5" t="s">
        <v>76</v>
      </c>
      <c r="E243" s="5" t="s">
        <v>9</v>
      </c>
      <c r="F243" s="6">
        <v>1201.8629866468007</v>
      </c>
      <c r="G243" s="6">
        <v>1234.0227372901618</v>
      </c>
      <c r="H243" s="6">
        <v>1266.8251161791088</v>
      </c>
      <c r="I243" s="6">
        <v>3.4518506989875113</v>
      </c>
      <c r="J243" s="6">
        <v>3.5549392105885467</v>
      </c>
      <c r="K243" s="6">
        <v>3.6611064304394008</v>
      </c>
    </row>
    <row r="244" spans="1:11" x14ac:dyDescent="0.25">
      <c r="A244" t="str">
        <f t="shared" si="8"/>
        <v>2010Chronic obstructive pulmonary disease (COPD) hospitalisation, 45+ yearsTMaori</v>
      </c>
      <c r="B244" s="5">
        <v>2010</v>
      </c>
      <c r="C244" s="5" t="s">
        <v>142</v>
      </c>
      <c r="D244" s="5" t="s">
        <v>76</v>
      </c>
      <c r="E244" s="5" t="s">
        <v>9</v>
      </c>
      <c r="F244" s="6">
        <v>1169.5692765214608</v>
      </c>
      <c r="G244" s="6">
        <v>1200.4858991806798</v>
      </c>
      <c r="H244" s="6">
        <v>1232.0128930076701</v>
      </c>
      <c r="I244" s="6">
        <v>3.4610692874925975</v>
      </c>
      <c r="J244" s="6">
        <v>3.5635498832114441</v>
      </c>
      <c r="K244" s="6">
        <v>3.6690648800435079</v>
      </c>
    </row>
    <row r="245" spans="1:11" x14ac:dyDescent="0.25">
      <c r="A245" t="str">
        <f t="shared" si="8"/>
        <v>2011Chronic obstructive pulmonary disease (COPD) hospitalisation, 45+ yearsTMaori</v>
      </c>
      <c r="B245" s="5">
        <v>2011</v>
      </c>
      <c r="C245" s="5" t="s">
        <v>142</v>
      </c>
      <c r="D245" s="5" t="s">
        <v>76</v>
      </c>
      <c r="E245" s="5" t="s">
        <v>9</v>
      </c>
      <c r="F245" s="6">
        <v>1146.1506184966092</v>
      </c>
      <c r="G245" s="6">
        <v>1176.0067647835053</v>
      </c>
      <c r="H245" s="6">
        <v>1206.4438318173395</v>
      </c>
      <c r="I245" s="6">
        <v>3.5634571250641822</v>
      </c>
      <c r="J245" s="6">
        <v>3.6681853962065292</v>
      </c>
      <c r="K245" s="6">
        <v>3.7759915802832906</v>
      </c>
    </row>
    <row r="246" spans="1:11" x14ac:dyDescent="0.25">
      <c r="A246" t="str">
        <f t="shared" si="8"/>
        <v>2012Chronic obstructive pulmonary disease (COPD) hospitalisation, 45+ yearsTMaori</v>
      </c>
      <c r="B246" s="5">
        <v>2012</v>
      </c>
      <c r="C246" s="5" t="s">
        <v>142</v>
      </c>
      <c r="D246" s="5" t="s">
        <v>76</v>
      </c>
      <c r="E246" s="5" t="s">
        <v>9</v>
      </c>
      <c r="F246" s="6">
        <v>1098.1769346112737</v>
      </c>
      <c r="G246" s="6">
        <v>1126.7019880500561</v>
      </c>
      <c r="H246" s="6">
        <v>1155.7804965018222</v>
      </c>
      <c r="I246" s="6">
        <v>3.4905379943084127</v>
      </c>
      <c r="J246" s="6">
        <v>3.5932012127687769</v>
      </c>
      <c r="K246" s="6">
        <v>3.6988839475449136</v>
      </c>
    </row>
    <row r="247" spans="1:11" x14ac:dyDescent="0.25">
      <c r="A247" t="str">
        <f t="shared" si="8"/>
        <v>2013Chronic obstructive pulmonary disease (COPD) hospitalisation, 45+ yearsTMaori</v>
      </c>
      <c r="B247" s="5">
        <v>2013</v>
      </c>
      <c r="C247" s="5" t="s">
        <v>142</v>
      </c>
      <c r="D247" s="5" t="s">
        <v>76</v>
      </c>
      <c r="E247" s="5" t="s">
        <v>9</v>
      </c>
      <c r="F247" s="6">
        <v>1081.2498028318635</v>
      </c>
      <c r="G247" s="6">
        <v>1108.921121092307</v>
      </c>
      <c r="H247" s="6">
        <v>1137.1214815015383</v>
      </c>
      <c r="I247" s="6">
        <v>3.5424889604089991</v>
      </c>
      <c r="J247" s="6">
        <v>3.6458955308333922</v>
      </c>
      <c r="K247" s="6">
        <v>3.7523205775117523</v>
      </c>
    </row>
    <row r="248" spans="1:11" x14ac:dyDescent="0.25">
      <c r="A248" t="str">
        <f t="shared" si="8"/>
        <v>2014Chronic obstructive pulmonary disease (COPD) hospitalisation, 45+ yearsTMaori</v>
      </c>
      <c r="B248" s="5">
        <v>2014</v>
      </c>
      <c r="C248" s="5" t="s">
        <v>142</v>
      </c>
      <c r="D248" s="5" t="s">
        <v>76</v>
      </c>
      <c r="E248" s="5" t="s">
        <v>9</v>
      </c>
      <c r="F248" s="6">
        <v>1055.7758347843012</v>
      </c>
      <c r="G248" s="6">
        <v>1082.5368225013628</v>
      </c>
      <c r="H248" s="6">
        <v>1109.8045958271659</v>
      </c>
      <c r="I248" s="6">
        <v>3.6085289744704894</v>
      </c>
      <c r="J248" s="6">
        <v>3.7136251035022552</v>
      </c>
      <c r="K248" s="6">
        <v>3.8217820909656983</v>
      </c>
    </row>
    <row r="249" spans="1:11" x14ac:dyDescent="0.25">
      <c r="A249" t="str">
        <f t="shared" si="8"/>
        <v>1996Chronic obstructive pulmonary disease (COPD) hospitalisation, 45+ yearsTnonMaori</v>
      </c>
      <c r="B249" s="5">
        <v>1996</v>
      </c>
      <c r="C249" s="5" t="s">
        <v>142</v>
      </c>
      <c r="D249" s="5" t="s">
        <v>76</v>
      </c>
      <c r="E249" s="5" t="s">
        <v>74</v>
      </c>
      <c r="F249" s="6">
        <v>324.14409708099453</v>
      </c>
      <c r="G249" s="6">
        <v>329.07169950777688</v>
      </c>
      <c r="H249" s="6">
        <v>334.05545626999532</v>
      </c>
      <c r="I249" s="6"/>
      <c r="J249" s="6"/>
      <c r="K249" s="6"/>
    </row>
    <row r="250" spans="1:11" x14ac:dyDescent="0.25">
      <c r="A250" t="str">
        <f t="shared" si="8"/>
        <v>1997Chronic obstructive pulmonary disease (COPD) hospitalisation, 45+ yearsTnonMaori</v>
      </c>
      <c r="B250" s="5">
        <v>1997</v>
      </c>
      <c r="C250" s="5" t="s">
        <v>142</v>
      </c>
      <c r="D250" s="5" t="s">
        <v>76</v>
      </c>
      <c r="E250" s="5" t="s">
        <v>74</v>
      </c>
      <c r="F250" s="6">
        <v>344.78048236073147</v>
      </c>
      <c r="G250" s="6">
        <v>349.81186120297173</v>
      </c>
      <c r="H250" s="6">
        <v>354.89829155073465</v>
      </c>
      <c r="I250" s="6"/>
      <c r="J250" s="6"/>
      <c r="K250" s="6"/>
    </row>
    <row r="251" spans="1:11" x14ac:dyDescent="0.25">
      <c r="A251" t="str">
        <f t="shared" si="8"/>
        <v>1998Chronic obstructive pulmonary disease (COPD) hospitalisation, 45+ yearsTnonMaori</v>
      </c>
      <c r="B251" s="5">
        <v>1998</v>
      </c>
      <c r="C251" s="5" t="s">
        <v>142</v>
      </c>
      <c r="D251" s="5" t="s">
        <v>76</v>
      </c>
      <c r="E251" s="5" t="s">
        <v>74</v>
      </c>
      <c r="F251" s="6">
        <v>341.72609906781435</v>
      </c>
      <c r="G251" s="6">
        <v>346.65473512425058</v>
      </c>
      <c r="H251" s="6">
        <v>351.63667247080036</v>
      </c>
      <c r="I251" s="6"/>
      <c r="J251" s="6"/>
      <c r="K251" s="6"/>
    </row>
    <row r="252" spans="1:11" x14ac:dyDescent="0.25">
      <c r="A252" t="str">
        <f t="shared" si="8"/>
        <v>1999Chronic obstructive pulmonary disease (COPD) hospitalisation, 45+ yearsTnonMaori</v>
      </c>
      <c r="B252" s="5">
        <v>1999</v>
      </c>
      <c r="C252" s="5" t="s">
        <v>142</v>
      </c>
      <c r="D252" s="5" t="s">
        <v>76</v>
      </c>
      <c r="E252" s="5" t="s">
        <v>74</v>
      </c>
      <c r="F252" s="6">
        <v>359.42072177297342</v>
      </c>
      <c r="G252" s="6">
        <v>364.40160392993033</v>
      </c>
      <c r="H252" s="6">
        <v>369.43425311054199</v>
      </c>
      <c r="I252" s="6"/>
      <c r="J252" s="6"/>
      <c r="K252" s="6"/>
    </row>
    <row r="253" spans="1:11" x14ac:dyDescent="0.25">
      <c r="A253" t="str">
        <f t="shared" si="8"/>
        <v>2000Chronic obstructive pulmonary disease (COPD) hospitalisation, 45+ yearsTnonMaori</v>
      </c>
      <c r="B253" s="5">
        <v>2000</v>
      </c>
      <c r="C253" s="5" t="s">
        <v>142</v>
      </c>
      <c r="D253" s="5" t="s">
        <v>76</v>
      </c>
      <c r="E253" s="5" t="s">
        <v>74</v>
      </c>
      <c r="F253" s="6">
        <v>355.32146159058186</v>
      </c>
      <c r="G253" s="6">
        <v>360.18209622015161</v>
      </c>
      <c r="H253" s="6">
        <v>365.09260023679116</v>
      </c>
      <c r="I253" s="6"/>
      <c r="J253" s="6"/>
      <c r="K253" s="6"/>
    </row>
    <row r="254" spans="1:11" x14ac:dyDescent="0.25">
      <c r="A254" t="str">
        <f t="shared" si="8"/>
        <v>2001Chronic obstructive pulmonary disease (COPD) hospitalisation, 45+ yearsTnonMaori</v>
      </c>
      <c r="B254" s="5">
        <v>2001</v>
      </c>
      <c r="C254" s="5" t="s">
        <v>142</v>
      </c>
      <c r="D254" s="5" t="s">
        <v>76</v>
      </c>
      <c r="E254" s="5" t="s">
        <v>74</v>
      </c>
      <c r="F254" s="6">
        <v>371.31677617737154</v>
      </c>
      <c r="G254" s="6">
        <v>376.1983571982729</v>
      </c>
      <c r="H254" s="6">
        <v>381.12808007108106</v>
      </c>
      <c r="I254" s="6"/>
      <c r="J254" s="6"/>
      <c r="K254" s="6"/>
    </row>
    <row r="255" spans="1:11" x14ac:dyDescent="0.25">
      <c r="A255" t="str">
        <f t="shared" si="8"/>
        <v>2002Chronic obstructive pulmonary disease (COPD) hospitalisation, 45+ yearsTnonMaori</v>
      </c>
      <c r="B255" s="5">
        <v>2002</v>
      </c>
      <c r="C255" s="5" t="s">
        <v>142</v>
      </c>
      <c r="D255" s="5" t="s">
        <v>76</v>
      </c>
      <c r="E255" s="5" t="s">
        <v>74</v>
      </c>
      <c r="F255" s="6">
        <v>375.18841770056088</v>
      </c>
      <c r="G255" s="6">
        <v>380.01095519287134</v>
      </c>
      <c r="H255" s="6">
        <v>384.87999669785211</v>
      </c>
      <c r="I255" s="6"/>
      <c r="J255" s="6"/>
      <c r="K255" s="6"/>
    </row>
    <row r="256" spans="1:11" x14ac:dyDescent="0.25">
      <c r="A256" t="str">
        <f t="shared" si="8"/>
        <v>2003Chronic obstructive pulmonary disease (COPD) hospitalisation, 45+ yearsTnonMaori</v>
      </c>
      <c r="B256" s="5">
        <v>2003</v>
      </c>
      <c r="C256" s="5" t="s">
        <v>142</v>
      </c>
      <c r="D256" s="5" t="s">
        <v>76</v>
      </c>
      <c r="E256" s="5" t="s">
        <v>74</v>
      </c>
      <c r="F256" s="6">
        <v>367.09845504188553</v>
      </c>
      <c r="G256" s="6">
        <v>371.79782897997819</v>
      </c>
      <c r="H256" s="6">
        <v>376.54233585683818</v>
      </c>
      <c r="I256" s="6"/>
      <c r="J256" s="6"/>
      <c r="K256" s="6"/>
    </row>
    <row r="257" spans="1:11" x14ac:dyDescent="0.25">
      <c r="A257" t="str">
        <f t="shared" si="8"/>
        <v>2004Chronic obstructive pulmonary disease (COPD) hospitalisation, 45+ yearsTnonMaori</v>
      </c>
      <c r="B257" s="5">
        <v>2004</v>
      </c>
      <c r="C257" s="5" t="s">
        <v>142</v>
      </c>
      <c r="D257" s="5" t="s">
        <v>76</v>
      </c>
      <c r="E257" s="5" t="s">
        <v>74</v>
      </c>
      <c r="F257" s="6">
        <v>357.38425638441942</v>
      </c>
      <c r="G257" s="6">
        <v>361.94925603406256</v>
      </c>
      <c r="H257" s="6">
        <v>366.55800248320242</v>
      </c>
      <c r="I257" s="6"/>
      <c r="J257" s="6"/>
      <c r="K257" s="6"/>
    </row>
    <row r="258" spans="1:11" x14ac:dyDescent="0.25">
      <c r="A258" t="str">
        <f t="shared" si="8"/>
        <v>2005Chronic obstructive pulmonary disease (COPD) hospitalisation, 45+ yearsTnonMaori</v>
      </c>
      <c r="B258" s="5">
        <v>2005</v>
      </c>
      <c r="C258" s="5" t="s">
        <v>142</v>
      </c>
      <c r="D258" s="5" t="s">
        <v>76</v>
      </c>
      <c r="E258" s="5" t="s">
        <v>74</v>
      </c>
      <c r="F258" s="6">
        <v>342.26674978515325</v>
      </c>
      <c r="G258" s="6">
        <v>346.67684448742779</v>
      </c>
      <c r="H258" s="6">
        <v>351.12956917945689</v>
      </c>
      <c r="I258" s="6"/>
      <c r="J258" s="6"/>
      <c r="K258" s="6"/>
    </row>
    <row r="259" spans="1:11" x14ac:dyDescent="0.25">
      <c r="A259" t="str">
        <f t="shared" si="8"/>
        <v>2006Chronic obstructive pulmonary disease (COPD) hospitalisation, 45+ yearsTnonMaori</v>
      </c>
      <c r="B259" s="5">
        <v>2006</v>
      </c>
      <c r="C259" s="5" t="s">
        <v>142</v>
      </c>
      <c r="D259" s="5" t="s">
        <v>76</v>
      </c>
      <c r="E259" s="5" t="s">
        <v>74</v>
      </c>
      <c r="F259" s="6">
        <v>344.90092509355617</v>
      </c>
      <c r="G259" s="6">
        <v>349.26661356540279</v>
      </c>
      <c r="H259" s="6">
        <v>353.67376191338701</v>
      </c>
      <c r="I259" s="6"/>
      <c r="J259" s="6"/>
      <c r="K259" s="6"/>
    </row>
    <row r="260" spans="1:11" x14ac:dyDescent="0.25">
      <c r="A260" t="str">
        <f t="shared" si="8"/>
        <v>2007Chronic obstructive pulmonary disease (COPD) hospitalisation, 45+ yearsTnonMaori</v>
      </c>
      <c r="B260" s="5">
        <v>2007</v>
      </c>
      <c r="C260" s="5" t="s">
        <v>142</v>
      </c>
      <c r="D260" s="5" t="s">
        <v>76</v>
      </c>
      <c r="E260" s="5" t="s">
        <v>74</v>
      </c>
      <c r="F260" s="6">
        <v>346.80380423900311</v>
      </c>
      <c r="G260" s="6">
        <v>351.1494553087241</v>
      </c>
      <c r="H260" s="6">
        <v>355.53596287107206</v>
      </c>
      <c r="I260" s="6"/>
      <c r="J260" s="6"/>
      <c r="K260" s="6"/>
    </row>
    <row r="261" spans="1:11" x14ac:dyDescent="0.25">
      <c r="A261" t="str">
        <f t="shared" si="8"/>
        <v>2008Chronic obstructive pulmonary disease (COPD) hospitalisation, 45+ yearsTnonMaori</v>
      </c>
      <c r="B261" s="5">
        <v>2008</v>
      </c>
      <c r="C261" s="5" t="s">
        <v>142</v>
      </c>
      <c r="D261" s="5" t="s">
        <v>76</v>
      </c>
      <c r="E261" s="5" t="s">
        <v>74</v>
      </c>
      <c r="F261" s="6">
        <v>348.93827757694243</v>
      </c>
      <c r="G261" s="6">
        <v>353.24787108097104</v>
      </c>
      <c r="H261" s="6">
        <v>357.59740248266013</v>
      </c>
      <c r="I261" s="6"/>
      <c r="J261" s="6"/>
      <c r="K261" s="6"/>
    </row>
    <row r="262" spans="1:11" x14ac:dyDescent="0.25">
      <c r="A262" t="str">
        <f t="shared" si="8"/>
        <v>2009Chronic obstructive pulmonary disease (COPD) hospitalisation, 45+ yearsTnonMaori</v>
      </c>
      <c r="B262" s="5">
        <v>2009</v>
      </c>
      <c r="C262" s="5" t="s">
        <v>142</v>
      </c>
      <c r="D262" s="5" t="s">
        <v>76</v>
      </c>
      <c r="E262" s="5" t="s">
        <v>74</v>
      </c>
      <c r="F262" s="6">
        <v>342.91616861791829</v>
      </c>
      <c r="G262" s="6">
        <v>347.12906865314869</v>
      </c>
      <c r="H262" s="6">
        <v>351.38080562196086</v>
      </c>
      <c r="I262" s="6"/>
      <c r="J262" s="6"/>
      <c r="K262" s="6"/>
    </row>
    <row r="263" spans="1:11" x14ac:dyDescent="0.25">
      <c r="A263" t="str">
        <f t="shared" si="8"/>
        <v>2010Chronic obstructive pulmonary disease (COPD) hospitalisation, 45+ yearsTnonMaori</v>
      </c>
      <c r="B263" s="5">
        <v>2010</v>
      </c>
      <c r="C263" s="5" t="s">
        <v>142</v>
      </c>
      <c r="D263" s="5" t="s">
        <v>76</v>
      </c>
      <c r="E263" s="5" t="s">
        <v>74</v>
      </c>
      <c r="F263" s="6">
        <v>332.80743560814756</v>
      </c>
      <c r="G263" s="6">
        <v>336.87921834247231</v>
      </c>
      <c r="H263" s="6">
        <v>340.98838235067251</v>
      </c>
      <c r="I263" s="6"/>
      <c r="J263" s="6"/>
      <c r="K263" s="6"/>
    </row>
    <row r="264" spans="1:11" x14ac:dyDescent="0.25">
      <c r="A264" t="str">
        <f t="shared" si="8"/>
        <v>2011Chronic obstructive pulmonary disease (COPD) hospitalisation, 45+ yearsTnonMaori</v>
      </c>
      <c r="B264" s="5">
        <v>2011</v>
      </c>
      <c r="C264" s="5" t="s">
        <v>142</v>
      </c>
      <c r="D264" s="5" t="s">
        <v>76</v>
      </c>
      <c r="E264" s="5" t="s">
        <v>74</v>
      </c>
      <c r="F264" s="6">
        <v>316.68712988615073</v>
      </c>
      <c r="G264" s="6">
        <v>320.59632700126832</v>
      </c>
      <c r="H264" s="6">
        <v>324.54173231073844</v>
      </c>
      <c r="I264" s="6"/>
      <c r="J264" s="6"/>
      <c r="K264" s="6"/>
    </row>
    <row r="265" spans="1:11" x14ac:dyDescent="0.25">
      <c r="A265" t="str">
        <f t="shared" si="8"/>
        <v>2012Chronic obstructive pulmonary disease (COPD) hospitalisation, 45+ yearsTnonMaori</v>
      </c>
      <c r="B265" s="5">
        <v>2012</v>
      </c>
      <c r="C265" s="5" t="s">
        <v>142</v>
      </c>
      <c r="D265" s="5" t="s">
        <v>76</v>
      </c>
      <c r="E265" s="5" t="s">
        <v>74</v>
      </c>
      <c r="F265" s="6">
        <v>309.72009391147748</v>
      </c>
      <c r="G265" s="6">
        <v>313.56495818998809</v>
      </c>
      <c r="H265" s="6">
        <v>317.44563579768254</v>
      </c>
      <c r="I265" s="6"/>
      <c r="J265" s="6"/>
      <c r="K265" s="6"/>
    </row>
    <row r="266" spans="1:11" x14ac:dyDescent="0.25">
      <c r="A266" t="str">
        <f t="shared" si="8"/>
        <v>2013Chronic obstructive pulmonary disease (COPD) hospitalisation, 45+ yearsTnonMaori</v>
      </c>
      <c r="B266" s="5">
        <v>2013</v>
      </c>
      <c r="C266" s="5" t="s">
        <v>142</v>
      </c>
      <c r="D266" s="5" t="s">
        <v>76</v>
      </c>
      <c r="E266" s="5" t="s">
        <v>74</v>
      </c>
      <c r="F266" s="6">
        <v>300.39578166416266</v>
      </c>
      <c r="G266" s="6">
        <v>304.15603291815268</v>
      </c>
      <c r="H266" s="6">
        <v>307.95160061820428</v>
      </c>
      <c r="I266" s="6"/>
      <c r="J266" s="6"/>
      <c r="K266" s="6"/>
    </row>
    <row r="267" spans="1:11" x14ac:dyDescent="0.25">
      <c r="A267" t="str">
        <f t="shared" si="8"/>
        <v>2014Chronic obstructive pulmonary disease (COPD) hospitalisation, 45+ yearsTnonMaori</v>
      </c>
      <c r="B267" s="5">
        <v>2014</v>
      </c>
      <c r="C267" s="5" t="s">
        <v>142</v>
      </c>
      <c r="D267" s="5" t="s">
        <v>76</v>
      </c>
      <c r="E267" s="5" t="s">
        <v>74</v>
      </c>
      <c r="F267" s="6">
        <v>287.85352951233034</v>
      </c>
      <c r="G267" s="6">
        <v>291.50406740853873</v>
      </c>
      <c r="H267" s="6">
        <v>295.18933936545994</v>
      </c>
      <c r="I267" s="6"/>
      <c r="J267" s="6"/>
      <c r="K267" s="6"/>
    </row>
    <row r="268" spans="1:11" x14ac:dyDescent="0.25">
      <c r="A268" t="str">
        <f t="shared" ref="A268:A305" si="9">B268&amp;C268&amp;D268&amp;E268</f>
        <v>1996Chronic obstructive pulmonary disease (COPD) hospitalisation, 45+ yearsFMaori</v>
      </c>
      <c r="B268" s="5">
        <v>1996</v>
      </c>
      <c r="C268" s="5" t="s">
        <v>142</v>
      </c>
      <c r="D268" s="5" t="s">
        <v>73</v>
      </c>
      <c r="E268" s="5" t="s">
        <v>9</v>
      </c>
      <c r="F268" s="6">
        <v>900.48807121787502</v>
      </c>
      <c r="G268" s="6">
        <v>952.92054049582953</v>
      </c>
      <c r="H268" s="6">
        <v>1007.6095078884855</v>
      </c>
      <c r="I268" s="6">
        <v>3.0084995724947277</v>
      </c>
      <c r="J268" s="6">
        <v>3.1976767409625757</v>
      </c>
      <c r="K268" s="6">
        <v>3.3987495405273016</v>
      </c>
    </row>
    <row r="269" spans="1:11" x14ac:dyDescent="0.25">
      <c r="A269" t="str">
        <f t="shared" si="9"/>
        <v>1997Chronic obstructive pulmonary disease (COPD) hospitalisation, 45+ yearsFMaori</v>
      </c>
      <c r="B269" s="5">
        <v>1997</v>
      </c>
      <c r="C269" s="5" t="s">
        <v>142</v>
      </c>
      <c r="D269" s="5" t="s">
        <v>73</v>
      </c>
      <c r="E269" s="5" t="s">
        <v>9</v>
      </c>
      <c r="F269" s="6">
        <v>943.77549022105995</v>
      </c>
      <c r="G269" s="6">
        <v>996.31609135645078</v>
      </c>
      <c r="H269" s="6">
        <v>1051.020381899478</v>
      </c>
      <c r="I269" s="6">
        <v>2.9416480649877212</v>
      </c>
      <c r="J269" s="6">
        <v>3.1185912584439062</v>
      </c>
      <c r="K269" s="6">
        <v>3.3061777691898513</v>
      </c>
    </row>
    <row r="270" spans="1:11" x14ac:dyDescent="0.25">
      <c r="A270" t="str">
        <f t="shared" si="9"/>
        <v>1998Chronic obstructive pulmonary disease (COPD) hospitalisation, 45+ yearsFMaori</v>
      </c>
      <c r="B270" s="5">
        <v>1998</v>
      </c>
      <c r="C270" s="5" t="s">
        <v>142</v>
      </c>
      <c r="D270" s="5" t="s">
        <v>73</v>
      </c>
      <c r="E270" s="5" t="s">
        <v>9</v>
      </c>
      <c r="F270" s="6">
        <v>994.0440621430057</v>
      </c>
      <c r="G270" s="6">
        <v>1046.7340007053692</v>
      </c>
      <c r="H270" s="6">
        <v>1101.4917003801529</v>
      </c>
      <c r="I270" s="6">
        <v>3.1176139051057756</v>
      </c>
      <c r="J270" s="6">
        <v>3.29736359868921</v>
      </c>
      <c r="K270" s="6">
        <v>3.4874769721017671</v>
      </c>
    </row>
    <row r="271" spans="1:11" x14ac:dyDescent="0.25">
      <c r="A271" t="str">
        <f t="shared" si="9"/>
        <v>1999Chronic obstructive pulmonary disease (COPD) hospitalisation, 45+ yearsFMaori</v>
      </c>
      <c r="B271" s="5">
        <v>1999</v>
      </c>
      <c r="C271" s="5" t="s">
        <v>142</v>
      </c>
      <c r="D271" s="5" t="s">
        <v>73</v>
      </c>
      <c r="E271" s="5" t="s">
        <v>9</v>
      </c>
      <c r="F271" s="6">
        <v>1130.8546829539898</v>
      </c>
      <c r="G271" s="6">
        <v>1185.7008558913751</v>
      </c>
      <c r="H271" s="6">
        <v>1242.5193383658366</v>
      </c>
      <c r="I271" s="6">
        <v>3.365867619951501</v>
      </c>
      <c r="J271" s="6">
        <v>3.5451714963706555</v>
      </c>
      <c r="K271" s="6">
        <v>3.7340271091410457</v>
      </c>
    </row>
    <row r="272" spans="1:11" x14ac:dyDescent="0.25">
      <c r="A272" t="str">
        <f t="shared" si="9"/>
        <v>2000Chronic obstructive pulmonary disease (COPD) hospitalisation, 45+ yearsFMaori</v>
      </c>
      <c r="B272" s="5">
        <v>2000</v>
      </c>
      <c r="C272" s="5" t="s">
        <v>142</v>
      </c>
      <c r="D272" s="5" t="s">
        <v>73</v>
      </c>
      <c r="E272" s="5" t="s">
        <v>9</v>
      </c>
      <c r="F272" s="6">
        <v>1245.8581205238577</v>
      </c>
      <c r="G272" s="6">
        <v>1302.0390564915817</v>
      </c>
      <c r="H272" s="6">
        <v>1360.1005304905693</v>
      </c>
      <c r="I272" s="6">
        <v>3.773902936656758</v>
      </c>
      <c r="J272" s="6">
        <v>3.963330679549228</v>
      </c>
      <c r="K272" s="6">
        <v>4.1622665816020197</v>
      </c>
    </row>
    <row r="273" spans="1:11" x14ac:dyDescent="0.25">
      <c r="A273" t="str">
        <f t="shared" si="9"/>
        <v>2001Chronic obstructive pulmonary disease (COPD) hospitalisation, 45+ yearsFMaori</v>
      </c>
      <c r="B273" s="5">
        <v>2001</v>
      </c>
      <c r="C273" s="5" t="s">
        <v>142</v>
      </c>
      <c r="D273" s="5" t="s">
        <v>73</v>
      </c>
      <c r="E273" s="5" t="s">
        <v>9</v>
      </c>
      <c r="F273" s="6">
        <v>1326.3092519183306</v>
      </c>
      <c r="G273" s="6">
        <v>1382.9163580486609</v>
      </c>
      <c r="H273" s="6">
        <v>1441.318251925552</v>
      </c>
      <c r="I273" s="6">
        <v>3.8033062101620931</v>
      </c>
      <c r="J273" s="6">
        <v>3.9844262547783367</v>
      </c>
      <c r="K273" s="6">
        <v>4.174171550360211</v>
      </c>
    </row>
    <row r="274" spans="1:11" x14ac:dyDescent="0.25">
      <c r="A274" t="str">
        <f t="shared" si="9"/>
        <v>2002Chronic obstructive pulmonary disease (COPD) hospitalisation, 45+ yearsFMaori</v>
      </c>
      <c r="B274" s="5">
        <v>2002</v>
      </c>
      <c r="C274" s="5" t="s">
        <v>142</v>
      </c>
      <c r="D274" s="5" t="s">
        <v>73</v>
      </c>
      <c r="E274" s="5" t="s">
        <v>9</v>
      </c>
      <c r="F274" s="6">
        <v>1333.4194914876261</v>
      </c>
      <c r="G274" s="6">
        <v>1388.6784321120085</v>
      </c>
      <c r="H274" s="6">
        <v>1445.6392590955661</v>
      </c>
      <c r="I274" s="6">
        <v>3.7505433692151668</v>
      </c>
      <c r="J274" s="6">
        <v>3.9240693338268366</v>
      </c>
      <c r="K274" s="6">
        <v>4.1056238045588636</v>
      </c>
    </row>
    <row r="275" spans="1:11" x14ac:dyDescent="0.25">
      <c r="A275" t="str">
        <f t="shared" si="9"/>
        <v>2003Chronic obstructive pulmonary disease (COPD) hospitalisation, 45+ yearsFMaori</v>
      </c>
      <c r="B275" s="5">
        <v>2003</v>
      </c>
      <c r="C275" s="5" t="s">
        <v>142</v>
      </c>
      <c r="D275" s="5" t="s">
        <v>73</v>
      </c>
      <c r="E275" s="5" t="s">
        <v>9</v>
      </c>
      <c r="F275" s="6">
        <v>1301.7190794072405</v>
      </c>
      <c r="G275" s="6">
        <v>1354.9872217395775</v>
      </c>
      <c r="H275" s="6">
        <v>1409.8756218942146</v>
      </c>
      <c r="I275" s="6">
        <v>3.6991313425621821</v>
      </c>
      <c r="J275" s="6">
        <v>3.8682914599236957</v>
      </c>
      <c r="K275" s="6">
        <v>4.0451872164544698</v>
      </c>
    </row>
    <row r="276" spans="1:11" x14ac:dyDescent="0.25">
      <c r="A276" t="str">
        <f t="shared" si="9"/>
        <v>2004Chronic obstructive pulmonary disease (COPD) hospitalisation, 45+ yearsFMaori</v>
      </c>
      <c r="B276" s="5">
        <v>2004</v>
      </c>
      <c r="C276" s="5" t="s">
        <v>142</v>
      </c>
      <c r="D276" s="5" t="s">
        <v>73</v>
      </c>
      <c r="E276" s="5" t="s">
        <v>9</v>
      </c>
      <c r="F276" s="6">
        <v>1326.8627506910682</v>
      </c>
      <c r="G276" s="6">
        <v>1379.3272217447575</v>
      </c>
      <c r="H276" s="6">
        <v>1433.3343434711921</v>
      </c>
      <c r="I276" s="6">
        <v>3.8801482078901119</v>
      </c>
      <c r="J276" s="6">
        <v>4.0529763039697713</v>
      </c>
      <c r="K276" s="6">
        <v>4.2335024438338875</v>
      </c>
    </row>
    <row r="277" spans="1:11" x14ac:dyDescent="0.25">
      <c r="A277" t="str">
        <f t="shared" si="9"/>
        <v>2005Chronic obstructive pulmonary disease (COPD) hospitalisation, 45+ yearsFMaori</v>
      </c>
      <c r="B277" s="5">
        <v>2005</v>
      </c>
      <c r="C277" s="5" t="s">
        <v>142</v>
      </c>
      <c r="D277" s="5" t="s">
        <v>73</v>
      </c>
      <c r="E277" s="5" t="s">
        <v>9</v>
      </c>
      <c r="F277" s="6">
        <v>1349.4389309665814</v>
      </c>
      <c r="G277" s="6">
        <v>1401.1363379334493</v>
      </c>
      <c r="H277" s="6">
        <v>1454.3071513245382</v>
      </c>
      <c r="I277" s="6">
        <v>4.0851707607600076</v>
      </c>
      <c r="J277" s="6">
        <v>4.2631555957677021</v>
      </c>
      <c r="K277" s="6">
        <v>4.4488949662276234</v>
      </c>
    </row>
    <row r="278" spans="1:11" x14ac:dyDescent="0.25">
      <c r="A278" t="str">
        <f t="shared" si="9"/>
        <v>2006Chronic obstructive pulmonary disease (COPD) hospitalisation, 45+ yearsFMaori</v>
      </c>
      <c r="B278" s="5">
        <v>2006</v>
      </c>
      <c r="C278" s="5" t="s">
        <v>142</v>
      </c>
      <c r="D278" s="5" t="s">
        <v>73</v>
      </c>
      <c r="E278" s="5" t="s">
        <v>9</v>
      </c>
      <c r="F278" s="6">
        <v>1391.7853985695756</v>
      </c>
      <c r="G278" s="6">
        <v>1442.7800884324283</v>
      </c>
      <c r="H278" s="6">
        <v>1495.1655445078068</v>
      </c>
      <c r="I278" s="6">
        <v>4.1928619442071007</v>
      </c>
      <c r="J278" s="6">
        <v>4.3687488069373819</v>
      </c>
      <c r="K278" s="6">
        <v>4.5520139685224201</v>
      </c>
    </row>
    <row r="279" spans="1:11" x14ac:dyDescent="0.25">
      <c r="A279" t="str">
        <f t="shared" si="9"/>
        <v>2007Chronic obstructive pulmonary disease (COPD) hospitalisation, 45+ yearsFMaori</v>
      </c>
      <c r="B279" s="5">
        <v>2007</v>
      </c>
      <c r="C279" s="5" t="s">
        <v>142</v>
      </c>
      <c r="D279" s="5" t="s">
        <v>73</v>
      </c>
      <c r="E279" s="5" t="s">
        <v>9</v>
      </c>
      <c r="F279" s="6">
        <v>1379.1177504685861</v>
      </c>
      <c r="G279" s="6">
        <v>1428.59898764223</v>
      </c>
      <c r="H279" s="6">
        <v>1479.4020219657396</v>
      </c>
      <c r="I279" s="6">
        <v>4.1150210462365848</v>
      </c>
      <c r="J279" s="6">
        <v>4.2843332272095331</v>
      </c>
      <c r="K279" s="6">
        <v>4.4606117430574956</v>
      </c>
    </row>
    <row r="280" spans="1:11" x14ac:dyDescent="0.25">
      <c r="A280" t="str">
        <f t="shared" si="9"/>
        <v>2008Chronic obstructive pulmonary disease (COPD) hospitalisation, 45+ yearsFMaori</v>
      </c>
      <c r="B280" s="5">
        <v>2008</v>
      </c>
      <c r="C280" s="5" t="s">
        <v>142</v>
      </c>
      <c r="D280" s="5" t="s">
        <v>73</v>
      </c>
      <c r="E280" s="5" t="s">
        <v>9</v>
      </c>
      <c r="F280" s="6">
        <v>1363.2682481657178</v>
      </c>
      <c r="G280" s="6">
        <v>1411.280433872211</v>
      </c>
      <c r="H280" s="6">
        <v>1460.5518376957011</v>
      </c>
      <c r="I280" s="6">
        <v>4.0716341401909872</v>
      </c>
      <c r="J280" s="6">
        <v>4.2363724286547626</v>
      </c>
      <c r="K280" s="6">
        <v>4.4077760271025772</v>
      </c>
    </row>
    <row r="281" spans="1:11" x14ac:dyDescent="0.25">
      <c r="A281" t="str">
        <f t="shared" si="9"/>
        <v>2009Chronic obstructive pulmonary disease (COPD) hospitalisation, 45+ yearsFMaori</v>
      </c>
      <c r="B281" s="5">
        <v>2009</v>
      </c>
      <c r="C281" s="5" t="s">
        <v>142</v>
      </c>
      <c r="D281" s="5" t="s">
        <v>73</v>
      </c>
      <c r="E281" s="5" t="s">
        <v>9</v>
      </c>
      <c r="F281" s="6">
        <v>1365.8349010740351</v>
      </c>
      <c r="G281" s="6">
        <v>1412.8198768279431</v>
      </c>
      <c r="H281" s="6">
        <v>1461.0088234197804</v>
      </c>
      <c r="I281" s="6">
        <v>4.1810761788701702</v>
      </c>
      <c r="J281" s="6">
        <v>4.3474858200030804</v>
      </c>
      <c r="K281" s="6">
        <v>4.5205186766616796</v>
      </c>
    </row>
    <row r="282" spans="1:11" x14ac:dyDescent="0.25">
      <c r="A282" t="str">
        <f t="shared" si="9"/>
        <v>2010Chronic obstructive pulmonary disease (COPD) hospitalisation, 45+ yearsFMaori</v>
      </c>
      <c r="B282" s="5">
        <v>2010</v>
      </c>
      <c r="C282" s="5" t="s">
        <v>142</v>
      </c>
      <c r="D282" s="5" t="s">
        <v>73</v>
      </c>
      <c r="E282" s="5" t="s">
        <v>9</v>
      </c>
      <c r="F282" s="6">
        <v>1348.1757516302105</v>
      </c>
      <c r="G282" s="6">
        <v>1393.6669576155793</v>
      </c>
      <c r="H282" s="6">
        <v>1440.3018275848024</v>
      </c>
      <c r="I282" s="6">
        <v>4.2532532818188544</v>
      </c>
      <c r="J282" s="6">
        <v>4.4202465110041977</v>
      </c>
      <c r="K282" s="6">
        <v>4.5937963068329983</v>
      </c>
    </row>
    <row r="283" spans="1:11" x14ac:dyDescent="0.25">
      <c r="A283" t="str">
        <f t="shared" si="9"/>
        <v>2011Chronic obstructive pulmonary disease (COPD) hospitalisation, 45+ yearsFMaori</v>
      </c>
      <c r="B283" s="5">
        <v>2011</v>
      </c>
      <c r="C283" s="5" t="s">
        <v>142</v>
      </c>
      <c r="D283" s="5" t="s">
        <v>73</v>
      </c>
      <c r="E283" s="5" t="s">
        <v>9</v>
      </c>
      <c r="F283" s="6">
        <v>1325.8734378223317</v>
      </c>
      <c r="G283" s="6">
        <v>1369.8372537641119</v>
      </c>
      <c r="H283" s="6">
        <v>1414.8874008781913</v>
      </c>
      <c r="I283" s="6">
        <v>4.4355089701344603</v>
      </c>
      <c r="J283" s="6">
        <v>4.6082732421448833</v>
      </c>
      <c r="K283" s="6">
        <v>4.7877667291978785</v>
      </c>
    </row>
    <row r="284" spans="1:11" x14ac:dyDescent="0.25">
      <c r="A284" t="str">
        <f t="shared" si="9"/>
        <v>2012Chronic obstructive pulmonary disease (COPD) hospitalisation, 45+ yearsFMaori</v>
      </c>
      <c r="B284" s="5">
        <v>2012</v>
      </c>
      <c r="C284" s="5" t="s">
        <v>142</v>
      </c>
      <c r="D284" s="5" t="s">
        <v>73</v>
      </c>
      <c r="E284" s="5" t="s">
        <v>9</v>
      </c>
      <c r="F284" s="6">
        <v>1261.8418799743877</v>
      </c>
      <c r="G284" s="6">
        <v>1303.6942014813999</v>
      </c>
      <c r="H284" s="6">
        <v>1346.5809655828261</v>
      </c>
      <c r="I284" s="6">
        <v>4.2803985557884987</v>
      </c>
      <c r="J284" s="6">
        <v>4.4474114348653373</v>
      </c>
      <c r="K284" s="6">
        <v>4.6209408337040596</v>
      </c>
    </row>
    <row r="285" spans="1:11" x14ac:dyDescent="0.25">
      <c r="A285" t="str">
        <f t="shared" si="9"/>
        <v>2013Chronic obstructive pulmonary disease (COPD) hospitalisation, 45+ yearsFMaori</v>
      </c>
      <c r="B285" s="5">
        <v>2013</v>
      </c>
      <c r="C285" s="5" t="s">
        <v>142</v>
      </c>
      <c r="D285" s="5" t="s">
        <v>73</v>
      </c>
      <c r="E285" s="5" t="s">
        <v>9</v>
      </c>
      <c r="F285" s="6">
        <v>1240.4740132992051</v>
      </c>
      <c r="G285" s="6">
        <v>1281.004972006619</v>
      </c>
      <c r="H285" s="6">
        <v>1322.5229573815038</v>
      </c>
      <c r="I285" s="6">
        <v>4.2984007203107657</v>
      </c>
      <c r="J285" s="6">
        <v>4.4649454129666193</v>
      </c>
      <c r="K285" s="6">
        <v>4.637943002049921</v>
      </c>
    </row>
    <row r="286" spans="1:11" x14ac:dyDescent="0.25">
      <c r="A286" t="str">
        <f t="shared" si="9"/>
        <v>2014Chronic obstructive pulmonary disease (COPD) hospitalisation, 45+ yearsFMaori</v>
      </c>
      <c r="B286" s="5">
        <v>2014</v>
      </c>
      <c r="C286" s="5" t="s">
        <v>142</v>
      </c>
      <c r="D286" s="5" t="s">
        <v>73</v>
      </c>
      <c r="E286" s="5" t="s">
        <v>9</v>
      </c>
      <c r="F286" s="6">
        <v>1222.792476510431</v>
      </c>
      <c r="G286" s="6">
        <v>1262.1885710454151</v>
      </c>
      <c r="H286" s="6">
        <v>1302.5308188938404</v>
      </c>
      <c r="I286" s="6">
        <v>4.3855645931499287</v>
      </c>
      <c r="J286" s="6">
        <v>4.5545698975442539</v>
      </c>
      <c r="K286" s="6">
        <v>4.7300881131742347</v>
      </c>
    </row>
    <row r="287" spans="1:11" x14ac:dyDescent="0.25">
      <c r="A287" t="str">
        <f t="shared" si="9"/>
        <v>1996Chronic obstructive pulmonary disease (COPD) hospitalisation, 45+ yearsFnonMaori</v>
      </c>
      <c r="B287" s="5">
        <v>1996</v>
      </c>
      <c r="C287" s="5" t="s">
        <v>142</v>
      </c>
      <c r="D287" s="5" t="s">
        <v>73</v>
      </c>
      <c r="E287" s="5" t="s">
        <v>74</v>
      </c>
      <c r="F287" s="6">
        <v>291.4560687402992</v>
      </c>
      <c r="G287" s="6">
        <v>298.00402532526726</v>
      </c>
      <c r="H287" s="6">
        <v>304.66199481049267</v>
      </c>
      <c r="I287" s="6"/>
      <c r="J287" s="6"/>
      <c r="K287" s="6"/>
    </row>
    <row r="288" spans="1:11" x14ac:dyDescent="0.25">
      <c r="A288" t="str">
        <f t="shared" si="9"/>
        <v>1997Chronic obstructive pulmonary disease (COPD) hospitalisation, 45+ yearsFnonMaori</v>
      </c>
      <c r="B288" s="5">
        <v>1997</v>
      </c>
      <c r="C288" s="5" t="s">
        <v>142</v>
      </c>
      <c r="D288" s="5" t="s">
        <v>73</v>
      </c>
      <c r="E288" s="5" t="s">
        <v>74</v>
      </c>
      <c r="F288" s="6">
        <v>312.74508527379237</v>
      </c>
      <c r="G288" s="6">
        <v>319.47633042926759</v>
      </c>
      <c r="H288" s="6">
        <v>326.31595353663926</v>
      </c>
      <c r="I288" s="6"/>
      <c r="J288" s="6"/>
      <c r="K288" s="6"/>
    </row>
    <row r="289" spans="1:11" x14ac:dyDescent="0.25">
      <c r="A289" t="str">
        <f t="shared" si="9"/>
        <v>1998Chronic obstructive pulmonary disease (COPD) hospitalisation, 45+ yearsFnonMaori</v>
      </c>
      <c r="B289" s="5">
        <v>1998</v>
      </c>
      <c r="C289" s="5" t="s">
        <v>142</v>
      </c>
      <c r="D289" s="5" t="s">
        <v>73</v>
      </c>
      <c r="E289" s="5" t="s">
        <v>74</v>
      </c>
      <c r="F289" s="6">
        <v>310.83738728226353</v>
      </c>
      <c r="G289" s="6">
        <v>317.44573183299349</v>
      </c>
      <c r="H289" s="6">
        <v>324.15918312032051</v>
      </c>
      <c r="I289" s="6"/>
      <c r="J289" s="6"/>
      <c r="K289" s="6"/>
    </row>
    <row r="290" spans="1:11" x14ac:dyDescent="0.25">
      <c r="A290" t="str">
        <f t="shared" si="9"/>
        <v>1999Chronic obstructive pulmonary disease (COPD) hospitalisation, 45+ yearsFnonMaori</v>
      </c>
      <c r="B290" s="5">
        <v>1999</v>
      </c>
      <c r="C290" s="5" t="s">
        <v>142</v>
      </c>
      <c r="D290" s="5" t="s">
        <v>73</v>
      </c>
      <c r="E290" s="5" t="s">
        <v>74</v>
      </c>
      <c r="F290" s="6">
        <v>327.7560408246398</v>
      </c>
      <c r="G290" s="6">
        <v>334.4551475451126</v>
      </c>
      <c r="H290" s="6">
        <v>341.25672018645275</v>
      </c>
      <c r="I290" s="6"/>
      <c r="J290" s="6"/>
      <c r="K290" s="6"/>
    </row>
    <row r="291" spans="1:11" x14ac:dyDescent="0.25">
      <c r="A291" t="str">
        <f t="shared" si="9"/>
        <v>2000Chronic obstructive pulmonary disease (COPD) hospitalisation, 45+ yearsFnonMaori</v>
      </c>
      <c r="B291" s="5">
        <v>2000</v>
      </c>
      <c r="C291" s="5" t="s">
        <v>142</v>
      </c>
      <c r="D291" s="5" t="s">
        <v>73</v>
      </c>
      <c r="E291" s="5" t="s">
        <v>74</v>
      </c>
      <c r="F291" s="6">
        <v>322.01685243479267</v>
      </c>
      <c r="G291" s="6">
        <v>328.52142850711363</v>
      </c>
      <c r="H291" s="6">
        <v>335.12433552739731</v>
      </c>
      <c r="I291" s="6"/>
      <c r="J291" s="6"/>
      <c r="K291" s="6"/>
    </row>
    <row r="292" spans="1:11" x14ac:dyDescent="0.25">
      <c r="A292" t="str">
        <f t="shared" si="9"/>
        <v>2001Chronic obstructive pulmonary disease (COPD) hospitalisation, 45+ yearsFnonMaori</v>
      </c>
      <c r="B292" s="5">
        <v>2001</v>
      </c>
      <c r="C292" s="5" t="s">
        <v>142</v>
      </c>
      <c r="D292" s="5" t="s">
        <v>73</v>
      </c>
      <c r="E292" s="5" t="s">
        <v>74</v>
      </c>
      <c r="F292" s="6">
        <v>340.50664196590526</v>
      </c>
      <c r="G292" s="6">
        <v>347.08042503991476</v>
      </c>
      <c r="H292" s="6">
        <v>353.74921705265433</v>
      </c>
      <c r="I292" s="6"/>
      <c r="J292" s="6"/>
      <c r="K292" s="6"/>
    </row>
    <row r="293" spans="1:11" x14ac:dyDescent="0.25">
      <c r="A293" t="str">
        <f t="shared" si="9"/>
        <v>2002Chronic obstructive pulmonary disease (COPD) hospitalisation, 45+ yearsFnonMaori</v>
      </c>
      <c r="B293" s="5">
        <v>2002</v>
      </c>
      <c r="C293" s="5" t="s">
        <v>142</v>
      </c>
      <c r="D293" s="5" t="s">
        <v>73</v>
      </c>
      <c r="E293" s="5" t="s">
        <v>74</v>
      </c>
      <c r="F293" s="6">
        <v>347.37289295497044</v>
      </c>
      <c r="G293" s="6">
        <v>353.88733326934863</v>
      </c>
      <c r="H293" s="6">
        <v>360.49324745686221</v>
      </c>
      <c r="I293" s="6"/>
      <c r="J293" s="6"/>
      <c r="K293" s="6"/>
    </row>
    <row r="294" spans="1:11" x14ac:dyDescent="0.25">
      <c r="A294" t="str">
        <f t="shared" si="9"/>
        <v>2003Chronic obstructive pulmonary disease (COPD) hospitalisation, 45+ yearsFnonMaori</v>
      </c>
      <c r="B294" s="5">
        <v>2003</v>
      </c>
      <c r="C294" s="5" t="s">
        <v>142</v>
      </c>
      <c r="D294" s="5" t="s">
        <v>73</v>
      </c>
      <c r="E294" s="5" t="s">
        <v>74</v>
      </c>
      <c r="F294" s="6">
        <v>343.8963833530018</v>
      </c>
      <c r="G294" s="6">
        <v>350.28054007241366</v>
      </c>
      <c r="H294" s="6">
        <v>356.75344211438295</v>
      </c>
      <c r="I294" s="6"/>
      <c r="J294" s="6"/>
      <c r="K294" s="6"/>
    </row>
    <row r="295" spans="1:11" x14ac:dyDescent="0.25">
      <c r="A295" t="str">
        <f t="shared" si="9"/>
        <v>2004Chronic obstructive pulmonary disease (COPD) hospitalisation, 45+ yearsFnonMaori</v>
      </c>
      <c r="B295" s="5">
        <v>2004</v>
      </c>
      <c r="C295" s="5" t="s">
        <v>142</v>
      </c>
      <c r="D295" s="5" t="s">
        <v>73</v>
      </c>
      <c r="E295" s="5" t="s">
        <v>74</v>
      </c>
      <c r="F295" s="6">
        <v>334.13444443582989</v>
      </c>
      <c r="G295" s="6">
        <v>340.32452160989612</v>
      </c>
      <c r="H295" s="6">
        <v>346.60046897260025</v>
      </c>
      <c r="I295" s="6"/>
      <c r="J295" s="6"/>
      <c r="K295" s="6"/>
    </row>
    <row r="296" spans="1:11" x14ac:dyDescent="0.25">
      <c r="A296" t="str">
        <f t="shared" si="9"/>
        <v>2005Chronic obstructive pulmonary disease (COPD) hospitalisation, 45+ yearsFnonMaori</v>
      </c>
      <c r="B296" s="5">
        <v>2005</v>
      </c>
      <c r="C296" s="5" t="s">
        <v>142</v>
      </c>
      <c r="D296" s="5" t="s">
        <v>73</v>
      </c>
      <c r="E296" s="5" t="s">
        <v>74</v>
      </c>
      <c r="F296" s="6">
        <v>322.64124157611241</v>
      </c>
      <c r="G296" s="6">
        <v>328.66178736812793</v>
      </c>
      <c r="H296" s="6">
        <v>334.76645408498905</v>
      </c>
      <c r="I296" s="6"/>
      <c r="J296" s="6"/>
      <c r="K296" s="6"/>
    </row>
    <row r="297" spans="1:11" x14ac:dyDescent="0.25">
      <c r="A297" t="str">
        <f t="shared" si="9"/>
        <v>2006Chronic obstructive pulmonary disease (COPD) hospitalisation, 45+ yearsFnonMaori</v>
      </c>
      <c r="B297" s="5">
        <v>2006</v>
      </c>
      <c r="C297" s="5" t="s">
        <v>142</v>
      </c>
      <c r="D297" s="5" t="s">
        <v>73</v>
      </c>
      <c r="E297" s="5" t="s">
        <v>74</v>
      </c>
      <c r="F297" s="6">
        <v>324.30550162350158</v>
      </c>
      <c r="G297" s="6">
        <v>330.25018196087558</v>
      </c>
      <c r="H297" s="6">
        <v>336.27646458312711</v>
      </c>
      <c r="I297" s="6"/>
      <c r="J297" s="6"/>
      <c r="K297" s="6"/>
    </row>
    <row r="298" spans="1:11" x14ac:dyDescent="0.25">
      <c r="A298" t="str">
        <f t="shared" si="9"/>
        <v>2007Chronic obstructive pulmonary disease (COPD) hospitalisation, 45+ yearsFnonMaori</v>
      </c>
      <c r="B298" s="5">
        <v>2007</v>
      </c>
      <c r="C298" s="5" t="s">
        <v>142</v>
      </c>
      <c r="D298" s="5" t="s">
        <v>73</v>
      </c>
      <c r="E298" s="5" t="s">
        <v>74</v>
      </c>
      <c r="F298" s="6">
        <v>327.50312041545658</v>
      </c>
      <c r="G298" s="6">
        <v>333.44721614305979</v>
      </c>
      <c r="H298" s="6">
        <v>339.47210636712936</v>
      </c>
      <c r="I298" s="6"/>
      <c r="J298" s="6"/>
      <c r="K298" s="6"/>
    </row>
    <row r="299" spans="1:11" x14ac:dyDescent="0.25">
      <c r="A299" t="str">
        <f t="shared" si="9"/>
        <v>2008Chronic obstructive pulmonary disease (COPD) hospitalisation, 45+ yearsFnonMaori</v>
      </c>
      <c r="B299" s="5">
        <v>2008</v>
      </c>
      <c r="C299" s="5" t="s">
        <v>142</v>
      </c>
      <c r="D299" s="5" t="s">
        <v>73</v>
      </c>
      <c r="E299" s="5" t="s">
        <v>74</v>
      </c>
      <c r="F299" s="6">
        <v>327.25112094201552</v>
      </c>
      <c r="G299" s="6">
        <v>333.13417496684906</v>
      </c>
      <c r="H299" s="6">
        <v>339.09643807566778</v>
      </c>
      <c r="I299" s="6"/>
      <c r="J299" s="6"/>
      <c r="K299" s="6"/>
    </row>
    <row r="300" spans="1:11" x14ac:dyDescent="0.25">
      <c r="A300" t="str">
        <f t="shared" si="9"/>
        <v>2009Chronic obstructive pulmonary disease (COPD) hospitalisation, 45+ yearsFnonMaori</v>
      </c>
      <c r="B300" s="5">
        <v>2009</v>
      </c>
      <c r="C300" s="5" t="s">
        <v>142</v>
      </c>
      <c r="D300" s="5" t="s">
        <v>73</v>
      </c>
      <c r="E300" s="5" t="s">
        <v>74</v>
      </c>
      <c r="F300" s="6">
        <v>319.22073085061567</v>
      </c>
      <c r="G300" s="6">
        <v>324.97400459075953</v>
      </c>
      <c r="H300" s="6">
        <v>330.80493573613279</v>
      </c>
      <c r="I300" s="6"/>
      <c r="J300" s="6"/>
      <c r="K300" s="6"/>
    </row>
    <row r="301" spans="1:11" x14ac:dyDescent="0.25">
      <c r="A301" t="str">
        <f t="shared" si="9"/>
        <v>2010Chronic obstructive pulmonary disease (COPD) hospitalisation, 45+ yearsFnonMaori</v>
      </c>
      <c r="B301" s="5">
        <v>2010</v>
      </c>
      <c r="C301" s="5" t="s">
        <v>142</v>
      </c>
      <c r="D301" s="5" t="s">
        <v>73</v>
      </c>
      <c r="E301" s="5" t="s">
        <v>74</v>
      </c>
      <c r="F301" s="6">
        <v>309.7433660411524</v>
      </c>
      <c r="G301" s="6">
        <v>315.29168206932519</v>
      </c>
      <c r="H301" s="6">
        <v>320.91443359890724</v>
      </c>
      <c r="I301" s="6"/>
      <c r="J301" s="6"/>
      <c r="K301" s="6"/>
    </row>
    <row r="302" spans="1:11" x14ac:dyDescent="0.25">
      <c r="A302" t="str">
        <f t="shared" si="9"/>
        <v>2011Chronic obstructive pulmonary disease (COPD) hospitalisation, 45+ yearsFnonMaori</v>
      </c>
      <c r="B302" s="5">
        <v>2011</v>
      </c>
      <c r="C302" s="5" t="s">
        <v>142</v>
      </c>
      <c r="D302" s="5" t="s">
        <v>73</v>
      </c>
      <c r="E302" s="5" t="s">
        <v>74</v>
      </c>
      <c r="F302" s="6">
        <v>291.98097059347305</v>
      </c>
      <c r="G302" s="6">
        <v>297.25608308906016</v>
      </c>
      <c r="H302" s="6">
        <v>302.60257064573085</v>
      </c>
      <c r="I302" s="6"/>
      <c r="J302" s="6"/>
      <c r="K302" s="6"/>
    </row>
    <row r="303" spans="1:11" x14ac:dyDescent="0.25">
      <c r="A303" t="str">
        <f t="shared" si="9"/>
        <v>2012Chronic obstructive pulmonary disease (COPD) hospitalisation, 45+ yearsFnonMaori</v>
      </c>
      <c r="B303" s="5">
        <v>2012</v>
      </c>
      <c r="C303" s="5" t="s">
        <v>142</v>
      </c>
      <c r="D303" s="5" t="s">
        <v>73</v>
      </c>
      <c r="E303" s="5" t="s">
        <v>74</v>
      </c>
      <c r="F303" s="6">
        <v>287.92922876283012</v>
      </c>
      <c r="G303" s="6">
        <v>293.13550602967189</v>
      </c>
      <c r="H303" s="6">
        <v>298.41228575151257</v>
      </c>
      <c r="I303" s="6"/>
      <c r="J303" s="6"/>
      <c r="K303" s="6"/>
    </row>
    <row r="304" spans="1:11" x14ac:dyDescent="0.25">
      <c r="A304" t="str">
        <f t="shared" si="9"/>
        <v>2013Chronic obstructive pulmonary disease (COPD) hospitalisation, 45+ yearsFnonMaori</v>
      </c>
      <c r="B304" s="5">
        <v>2013</v>
      </c>
      <c r="C304" s="5" t="s">
        <v>142</v>
      </c>
      <c r="D304" s="5" t="s">
        <v>73</v>
      </c>
      <c r="E304" s="5" t="s">
        <v>74</v>
      </c>
      <c r="F304" s="6">
        <v>281.77060618501162</v>
      </c>
      <c r="G304" s="6">
        <v>286.90271739637865</v>
      </c>
      <c r="H304" s="6">
        <v>292.10483099418144</v>
      </c>
      <c r="I304" s="6"/>
      <c r="J304" s="6"/>
      <c r="K304" s="6"/>
    </row>
    <row r="305" spans="1:11" x14ac:dyDescent="0.25">
      <c r="A305" t="str">
        <f t="shared" si="9"/>
        <v>2014Chronic obstructive pulmonary disease (COPD) hospitalisation, 45+ yearsFnonMaori</v>
      </c>
      <c r="B305" s="5">
        <v>2014</v>
      </c>
      <c r="C305" s="5" t="s">
        <v>142</v>
      </c>
      <c r="D305" s="5" t="s">
        <v>73</v>
      </c>
      <c r="E305" s="5" t="s">
        <v>74</v>
      </c>
      <c r="F305" s="6">
        <v>272.11327978218264</v>
      </c>
      <c r="G305" s="6">
        <v>277.12574390964238</v>
      </c>
      <c r="H305" s="6">
        <v>282.20734964752609</v>
      </c>
      <c r="I305" s="6"/>
      <c r="J305" s="6"/>
      <c r="K305" s="6"/>
    </row>
    <row r="306" spans="1:11" x14ac:dyDescent="0.25">
      <c r="A306" t="str">
        <f t="shared" ref="A306:A343" si="10">B306&amp;C306&amp;D306&amp;E306</f>
        <v>1996Chronic obstructive pulmonary disease (COPD) hospitalisation, 45+ yearsMMaori</v>
      </c>
      <c r="B306" s="5">
        <v>1996</v>
      </c>
      <c r="C306" s="5" t="s">
        <v>142</v>
      </c>
      <c r="D306" s="5" t="s">
        <v>75</v>
      </c>
      <c r="E306" s="5" t="s">
        <v>9</v>
      </c>
      <c r="F306" s="6">
        <v>674.52560297837522</v>
      </c>
      <c r="G306" s="6">
        <v>723.65888933583767</v>
      </c>
      <c r="H306" s="6">
        <v>775.42491827495166</v>
      </c>
      <c r="I306" s="6">
        <v>1.7971257728380159</v>
      </c>
      <c r="J306" s="6">
        <v>1.9317600513155511</v>
      </c>
      <c r="K306" s="6">
        <v>2.0764806516382963</v>
      </c>
    </row>
    <row r="307" spans="1:11" x14ac:dyDescent="0.25">
      <c r="A307" t="str">
        <f t="shared" si="10"/>
        <v>1997Chronic obstructive pulmonary disease (COPD) hospitalisation, 45+ yearsMMaori</v>
      </c>
      <c r="B307" s="5">
        <v>1997</v>
      </c>
      <c r="C307" s="5" t="s">
        <v>142</v>
      </c>
      <c r="D307" s="5" t="s">
        <v>75</v>
      </c>
      <c r="E307" s="5" t="s">
        <v>9</v>
      </c>
      <c r="F307" s="6">
        <v>717.62157980111976</v>
      </c>
      <c r="G307" s="6">
        <v>767.14562424771077</v>
      </c>
      <c r="H307" s="6">
        <v>819.18693792101351</v>
      </c>
      <c r="I307" s="6">
        <v>1.8131121041200475</v>
      </c>
      <c r="J307" s="6">
        <v>1.9420009068258315</v>
      </c>
      <c r="K307" s="6">
        <v>2.0800520351402647</v>
      </c>
    </row>
    <row r="308" spans="1:11" x14ac:dyDescent="0.25">
      <c r="A308" t="str">
        <f t="shared" si="10"/>
        <v>1998Chronic obstructive pulmonary disease (COPD) hospitalisation, 45+ yearsMMaori</v>
      </c>
      <c r="B308" s="5">
        <v>1998</v>
      </c>
      <c r="C308" s="5" t="s">
        <v>142</v>
      </c>
      <c r="D308" s="5" t="s">
        <v>75</v>
      </c>
      <c r="E308" s="5" t="s">
        <v>9</v>
      </c>
      <c r="F308" s="6">
        <v>704.92252465595311</v>
      </c>
      <c r="G308" s="6">
        <v>752.84132150971482</v>
      </c>
      <c r="H308" s="6">
        <v>803.16010436712224</v>
      </c>
      <c r="I308" s="6">
        <v>1.802123698220484</v>
      </c>
      <c r="J308" s="6">
        <v>1.9283557284131874</v>
      </c>
      <c r="K308" s="6">
        <v>2.0634298405685807</v>
      </c>
    </row>
    <row r="309" spans="1:11" x14ac:dyDescent="0.25">
      <c r="A309" t="str">
        <f t="shared" si="10"/>
        <v>1999Chronic obstructive pulmonary disease (COPD) hospitalisation, 45+ yearsMMaori</v>
      </c>
      <c r="B309" s="5">
        <v>1999</v>
      </c>
      <c r="C309" s="5" t="s">
        <v>142</v>
      </c>
      <c r="D309" s="5" t="s">
        <v>75</v>
      </c>
      <c r="E309" s="5" t="s">
        <v>9</v>
      </c>
      <c r="F309" s="6">
        <v>814.67377713451299</v>
      </c>
      <c r="G309" s="6">
        <v>864.78343644056463</v>
      </c>
      <c r="H309" s="6">
        <v>917.16876047007315</v>
      </c>
      <c r="I309" s="6">
        <v>1.9858935987328539</v>
      </c>
      <c r="J309" s="6">
        <v>2.1124920570182582</v>
      </c>
      <c r="K309" s="6">
        <v>2.2471610230340202</v>
      </c>
    </row>
    <row r="310" spans="1:11" x14ac:dyDescent="0.25">
      <c r="A310" t="str">
        <f t="shared" si="10"/>
        <v>2000Chronic obstructive pulmonary disease (COPD) hospitalisation, 45+ yearsMMaori</v>
      </c>
      <c r="B310" s="5">
        <v>2000</v>
      </c>
      <c r="C310" s="5" t="s">
        <v>142</v>
      </c>
      <c r="D310" s="5" t="s">
        <v>75</v>
      </c>
      <c r="E310" s="5" t="s">
        <v>9</v>
      </c>
      <c r="F310" s="6">
        <v>892.57985305217073</v>
      </c>
      <c r="G310" s="6">
        <v>943.67351839737773</v>
      </c>
      <c r="H310" s="6">
        <v>996.92959537301499</v>
      </c>
      <c r="I310" s="6">
        <v>2.1920646138308495</v>
      </c>
      <c r="J310" s="6">
        <v>2.3229093871663191</v>
      </c>
      <c r="K310" s="6">
        <v>2.4615643110790977</v>
      </c>
    </row>
    <row r="311" spans="1:11" x14ac:dyDescent="0.25">
      <c r="A311" t="str">
        <f t="shared" si="10"/>
        <v>2001Chronic obstructive pulmonary disease (COPD) hospitalisation, 45+ yearsMMaori</v>
      </c>
      <c r="B311" s="5">
        <v>2001</v>
      </c>
      <c r="C311" s="5" t="s">
        <v>142</v>
      </c>
      <c r="D311" s="5" t="s">
        <v>75</v>
      </c>
      <c r="E311" s="5" t="s">
        <v>9</v>
      </c>
      <c r="F311" s="6">
        <v>1012.9733276934434</v>
      </c>
      <c r="G311" s="6">
        <v>1066.0358104399195</v>
      </c>
      <c r="H311" s="6">
        <v>1121.1566275071821</v>
      </c>
      <c r="I311" s="6">
        <v>2.4092876876141931</v>
      </c>
      <c r="J311" s="6">
        <v>2.5417183443244236</v>
      </c>
      <c r="K311" s="6">
        <v>2.6814282806851759</v>
      </c>
    </row>
    <row r="312" spans="1:11" x14ac:dyDescent="0.25">
      <c r="A312" t="str">
        <f t="shared" si="10"/>
        <v>2002Chronic obstructive pulmonary disease (COPD) hospitalisation, 45+ yearsMMaori</v>
      </c>
      <c r="B312" s="5">
        <v>2002</v>
      </c>
      <c r="C312" s="5" t="s">
        <v>142</v>
      </c>
      <c r="D312" s="5" t="s">
        <v>75</v>
      </c>
      <c r="E312" s="5" t="s">
        <v>9</v>
      </c>
      <c r="F312" s="6">
        <v>1054.1432477735759</v>
      </c>
      <c r="G312" s="6">
        <v>1106.9812259344958</v>
      </c>
      <c r="H312" s="6">
        <v>1161.7818936092933</v>
      </c>
      <c r="I312" s="6">
        <v>2.5080632375162533</v>
      </c>
      <c r="J312" s="6">
        <v>2.6404907413499732</v>
      </c>
      <c r="K312" s="6">
        <v>2.7799105105736985</v>
      </c>
    </row>
    <row r="313" spans="1:11" x14ac:dyDescent="0.25">
      <c r="A313" t="str">
        <f t="shared" si="10"/>
        <v>2003Chronic obstructive pulmonary disease (COPD) hospitalisation, 45+ yearsMMaori</v>
      </c>
      <c r="B313" s="5">
        <v>2003</v>
      </c>
      <c r="C313" s="5" t="s">
        <v>142</v>
      </c>
      <c r="D313" s="5" t="s">
        <v>75</v>
      </c>
      <c r="E313" s="5" t="s">
        <v>9</v>
      </c>
      <c r="F313" s="6">
        <v>1027.2693828473534</v>
      </c>
      <c r="G313" s="6">
        <v>1078.1544943684403</v>
      </c>
      <c r="H313" s="6">
        <v>1130.9078756664085</v>
      </c>
      <c r="I313" s="6">
        <v>2.5302773714928275</v>
      </c>
      <c r="J313" s="6">
        <v>2.6626591388630296</v>
      </c>
      <c r="K313" s="6">
        <v>2.8019669976291799</v>
      </c>
    </row>
    <row r="314" spans="1:11" x14ac:dyDescent="0.25">
      <c r="A314" t="str">
        <f t="shared" si="10"/>
        <v>2004Chronic obstructive pulmonary disease (COPD) hospitalisation, 45+ yearsMMaori</v>
      </c>
      <c r="B314" s="5">
        <v>2004</v>
      </c>
      <c r="C314" s="5" t="s">
        <v>142</v>
      </c>
      <c r="D314" s="5" t="s">
        <v>75</v>
      </c>
      <c r="E314" s="5" t="s">
        <v>9</v>
      </c>
      <c r="F314" s="6">
        <v>1006.5540172011174</v>
      </c>
      <c r="G314" s="6">
        <v>1055.7066580062665</v>
      </c>
      <c r="H314" s="6">
        <v>1106.6388014072636</v>
      </c>
      <c r="I314" s="6">
        <v>2.5449205484815471</v>
      </c>
      <c r="J314" s="6">
        <v>2.6765867745825127</v>
      </c>
      <c r="K314" s="6">
        <v>2.8150649992372307</v>
      </c>
    </row>
    <row r="315" spans="1:11" x14ac:dyDescent="0.25">
      <c r="A315" t="str">
        <f t="shared" si="10"/>
        <v>2005Chronic obstructive pulmonary disease (COPD) hospitalisation, 45+ yearsMMaori</v>
      </c>
      <c r="B315" s="5">
        <v>2005</v>
      </c>
      <c r="C315" s="5" t="s">
        <v>142</v>
      </c>
      <c r="D315" s="5" t="s">
        <v>75</v>
      </c>
      <c r="E315" s="5" t="s">
        <v>9</v>
      </c>
      <c r="F315" s="6">
        <v>1008.4982322978931</v>
      </c>
      <c r="G315" s="6">
        <v>1056.4833431239153</v>
      </c>
      <c r="H315" s="6">
        <v>1106.1618459016483</v>
      </c>
      <c r="I315" s="6">
        <v>2.6858401995186361</v>
      </c>
      <c r="J315" s="6">
        <v>2.822087228406271</v>
      </c>
      <c r="K315" s="6">
        <v>2.9652457827391041</v>
      </c>
    </row>
    <row r="316" spans="1:11" x14ac:dyDescent="0.25">
      <c r="A316" t="str">
        <f t="shared" si="10"/>
        <v>2006Chronic obstructive pulmonary disease (COPD) hospitalisation, 45+ yearsMMaori</v>
      </c>
      <c r="B316" s="5">
        <v>2006</v>
      </c>
      <c r="C316" s="5" t="s">
        <v>142</v>
      </c>
      <c r="D316" s="5" t="s">
        <v>75</v>
      </c>
      <c r="E316" s="5" t="s">
        <v>9</v>
      </c>
      <c r="F316" s="6">
        <v>1041.5812509664049</v>
      </c>
      <c r="G316" s="6">
        <v>1089.1383374370864</v>
      </c>
      <c r="H316" s="6">
        <v>1138.3069224126982</v>
      </c>
      <c r="I316" s="6">
        <v>2.7516947349359335</v>
      </c>
      <c r="J316" s="6">
        <v>2.8859837274454989</v>
      </c>
      <c r="K316" s="6">
        <v>3.0268263297288072</v>
      </c>
    </row>
    <row r="317" spans="1:11" x14ac:dyDescent="0.25">
      <c r="A317" t="str">
        <f t="shared" si="10"/>
        <v>2007Chronic obstructive pulmonary disease (COPD) hospitalisation, 45+ yearsMMaori</v>
      </c>
      <c r="B317" s="5">
        <v>2007</v>
      </c>
      <c r="C317" s="5" t="s">
        <v>142</v>
      </c>
      <c r="D317" s="5" t="s">
        <v>75</v>
      </c>
      <c r="E317" s="5" t="s">
        <v>9</v>
      </c>
      <c r="F317" s="6">
        <v>1054.5777945115615</v>
      </c>
      <c r="G317" s="6">
        <v>1101.2683677021696</v>
      </c>
      <c r="H317" s="6">
        <v>1149.4938020575485</v>
      </c>
      <c r="I317" s="6">
        <v>2.7869753224043192</v>
      </c>
      <c r="J317" s="6">
        <v>2.9192530609526166</v>
      </c>
      <c r="K317" s="6">
        <v>3.0578090754421434</v>
      </c>
    </row>
    <row r="318" spans="1:11" x14ac:dyDescent="0.25">
      <c r="A318" t="str">
        <f t="shared" si="10"/>
        <v>2008Chronic obstructive pulmonary disease (COPD) hospitalisation, 45+ yearsMMaori</v>
      </c>
      <c r="B318" s="5">
        <v>2008</v>
      </c>
      <c r="C318" s="5" t="s">
        <v>142</v>
      </c>
      <c r="D318" s="5" t="s">
        <v>75</v>
      </c>
      <c r="E318" s="5" t="s">
        <v>9</v>
      </c>
      <c r="F318" s="6">
        <v>1018.005982823577</v>
      </c>
      <c r="G318" s="6">
        <v>1062.7689401382177</v>
      </c>
      <c r="H318" s="6">
        <v>1108.9934673596044</v>
      </c>
      <c r="I318" s="6">
        <v>2.6605263725466681</v>
      </c>
      <c r="J318" s="6">
        <v>2.7857894400003564</v>
      </c>
      <c r="K318" s="6">
        <v>2.91695015095415</v>
      </c>
    </row>
    <row r="319" spans="1:11" x14ac:dyDescent="0.25">
      <c r="A319" t="str">
        <f t="shared" si="10"/>
        <v>2009Chronic obstructive pulmonary disease (COPD) hospitalisation, 45+ yearsMMaori</v>
      </c>
      <c r="B319" s="5">
        <v>2009</v>
      </c>
      <c r="C319" s="5" t="s">
        <v>142</v>
      </c>
      <c r="D319" s="5" t="s">
        <v>75</v>
      </c>
      <c r="E319" s="5" t="s">
        <v>9</v>
      </c>
      <c r="F319" s="6">
        <v>994.04666488211365</v>
      </c>
      <c r="G319" s="6">
        <v>1037.2640343333696</v>
      </c>
      <c r="H319" s="6">
        <v>1081.8768485538374</v>
      </c>
      <c r="I319" s="6">
        <v>2.6255747021474947</v>
      </c>
      <c r="J319" s="6">
        <v>2.7480656104675436</v>
      </c>
      <c r="K319" s="6">
        <v>2.8762710858150706</v>
      </c>
    </row>
    <row r="320" spans="1:11" x14ac:dyDescent="0.25">
      <c r="A320" t="str">
        <f t="shared" si="10"/>
        <v>2010Chronic obstructive pulmonary disease (COPD) hospitalisation, 45+ yearsMMaori</v>
      </c>
      <c r="B320" s="5">
        <v>2010</v>
      </c>
      <c r="C320" s="5" t="s">
        <v>142</v>
      </c>
      <c r="D320" s="5" t="s">
        <v>75</v>
      </c>
      <c r="E320" s="5" t="s">
        <v>9</v>
      </c>
      <c r="F320" s="6">
        <v>946.07471207650894</v>
      </c>
      <c r="G320" s="6">
        <v>987.1673051564004</v>
      </c>
      <c r="H320" s="6">
        <v>1029.5854915686718</v>
      </c>
      <c r="I320" s="6">
        <v>2.5776538559373341</v>
      </c>
      <c r="J320" s="6">
        <v>2.6979687427604495</v>
      </c>
      <c r="K320" s="6">
        <v>2.823899461964595</v>
      </c>
    </row>
    <row r="321" spans="1:11" x14ac:dyDescent="0.25">
      <c r="A321" t="str">
        <f t="shared" si="10"/>
        <v>2011Chronic obstructive pulmonary disease (COPD) hospitalisation, 45+ yearsMMaori</v>
      </c>
      <c r="B321" s="5">
        <v>2011</v>
      </c>
      <c r="C321" s="5" t="s">
        <v>142</v>
      </c>
      <c r="D321" s="5" t="s">
        <v>75</v>
      </c>
      <c r="E321" s="5" t="s">
        <v>9</v>
      </c>
      <c r="F321" s="6">
        <v>920.37296409931275</v>
      </c>
      <c r="G321" s="6">
        <v>959.93735686302205</v>
      </c>
      <c r="H321" s="6">
        <v>1000.7650814869968</v>
      </c>
      <c r="I321" s="6">
        <v>2.6166359483668646</v>
      </c>
      <c r="J321" s="6">
        <v>2.7381578283525001</v>
      </c>
      <c r="K321" s="6">
        <v>2.8653234308913094</v>
      </c>
    </row>
    <row r="322" spans="1:11" x14ac:dyDescent="0.25">
      <c r="A322" t="str">
        <f t="shared" si="10"/>
        <v>2012Chronic obstructive pulmonary disease (COPD) hospitalisation, 45+ yearsMMaori</v>
      </c>
      <c r="B322" s="5">
        <v>2012</v>
      </c>
      <c r="C322" s="5" t="s">
        <v>142</v>
      </c>
      <c r="D322" s="5" t="s">
        <v>75</v>
      </c>
      <c r="E322" s="5" t="s">
        <v>9</v>
      </c>
      <c r="F322" s="6">
        <v>891.00466106606643</v>
      </c>
      <c r="G322" s="6">
        <v>928.99799841232846</v>
      </c>
      <c r="H322" s="6">
        <v>968.19486451371165</v>
      </c>
      <c r="I322" s="6">
        <v>2.6149500297221464</v>
      </c>
      <c r="J322" s="6">
        <v>2.7360338155240687</v>
      </c>
      <c r="K322" s="6">
        <v>2.8627243177134876</v>
      </c>
    </row>
    <row r="323" spans="1:11" x14ac:dyDescent="0.25">
      <c r="A323" t="str">
        <f t="shared" si="10"/>
        <v>2013Chronic obstructive pulmonary disease (COPD) hospitalisation, 45+ yearsMMaori</v>
      </c>
      <c r="B323" s="5">
        <v>2013</v>
      </c>
      <c r="C323" s="5" t="s">
        <v>142</v>
      </c>
      <c r="D323" s="5" t="s">
        <v>75</v>
      </c>
      <c r="E323" s="5" t="s">
        <v>9</v>
      </c>
      <c r="F323" s="6">
        <v>877.50655711304887</v>
      </c>
      <c r="G323" s="6">
        <v>914.37047351017054</v>
      </c>
      <c r="H323" s="6">
        <v>952.38509474039904</v>
      </c>
      <c r="I323" s="6">
        <v>2.6796452656218213</v>
      </c>
      <c r="J323" s="6">
        <v>2.8026749617187154</v>
      </c>
      <c r="K323" s="6">
        <v>2.9313532809060927</v>
      </c>
    </row>
    <row r="324" spans="1:11" x14ac:dyDescent="0.25">
      <c r="A324" t="str">
        <f t="shared" si="10"/>
        <v>2014Chronic obstructive pulmonary disease (COPD) hospitalisation, 45+ yearsMMaori</v>
      </c>
      <c r="B324" s="5">
        <v>2014</v>
      </c>
      <c r="C324" s="5" t="s">
        <v>142</v>
      </c>
      <c r="D324" s="5" t="s">
        <v>75</v>
      </c>
      <c r="E324" s="5" t="s">
        <v>9</v>
      </c>
      <c r="F324" s="6">
        <v>843.28228753400117</v>
      </c>
      <c r="G324" s="6">
        <v>878.6219939694671</v>
      </c>
      <c r="H324" s="6">
        <v>915.06217202890184</v>
      </c>
      <c r="I324" s="6">
        <v>2.7095396737165034</v>
      </c>
      <c r="J324" s="6">
        <v>2.8343065520771962</v>
      </c>
      <c r="K324" s="6">
        <v>2.9648186033493156</v>
      </c>
    </row>
    <row r="325" spans="1:11" x14ac:dyDescent="0.25">
      <c r="A325" t="str">
        <f t="shared" si="10"/>
        <v>1996Chronic obstructive pulmonary disease (COPD) hospitalisation, 45+ yearsMnonMaori</v>
      </c>
      <c r="B325" s="5">
        <v>1996</v>
      </c>
      <c r="C325" s="5" t="s">
        <v>142</v>
      </c>
      <c r="D325" s="5" t="s">
        <v>75</v>
      </c>
      <c r="E325" s="5" t="s">
        <v>74</v>
      </c>
      <c r="F325" s="6">
        <v>366.96807863331594</v>
      </c>
      <c r="G325" s="6">
        <v>374.61116811221848</v>
      </c>
      <c r="H325" s="6">
        <v>382.37336811716176</v>
      </c>
      <c r="I325" s="6"/>
      <c r="J325" s="6"/>
      <c r="K325" s="6"/>
    </row>
    <row r="326" spans="1:11" x14ac:dyDescent="0.25">
      <c r="A326" t="str">
        <f t="shared" si="10"/>
        <v>1997Chronic obstructive pulmonary disease (COPD) hospitalisation, 45+ yearsMnonMaori</v>
      </c>
      <c r="B326" s="5">
        <v>1997</v>
      </c>
      <c r="C326" s="5" t="s">
        <v>142</v>
      </c>
      <c r="D326" s="5" t="s">
        <v>75</v>
      </c>
      <c r="E326" s="5" t="s">
        <v>74</v>
      </c>
      <c r="F326" s="6">
        <v>387.27476137718719</v>
      </c>
      <c r="G326" s="6">
        <v>395.02845830365635</v>
      </c>
      <c r="H326" s="6">
        <v>402.89834152810653</v>
      </c>
      <c r="I326" s="6"/>
      <c r="J326" s="6"/>
      <c r="K326" s="6"/>
    </row>
    <row r="327" spans="1:11" x14ac:dyDescent="0.25">
      <c r="A327" t="str">
        <f t="shared" si="10"/>
        <v>1998Chronic obstructive pulmonary disease (COPD) hospitalisation, 45+ yearsMnonMaori</v>
      </c>
      <c r="B327" s="5">
        <v>1998</v>
      </c>
      <c r="C327" s="5" t="s">
        <v>142</v>
      </c>
      <c r="D327" s="5" t="s">
        <v>75</v>
      </c>
      <c r="E327" s="5" t="s">
        <v>74</v>
      </c>
      <c r="F327" s="6">
        <v>382.82754932538489</v>
      </c>
      <c r="G327" s="6">
        <v>390.40583146410216</v>
      </c>
      <c r="H327" s="6">
        <v>398.09640002963584</v>
      </c>
      <c r="I327" s="6"/>
      <c r="J327" s="6"/>
      <c r="K327" s="6"/>
    </row>
    <row r="328" spans="1:11" x14ac:dyDescent="0.25">
      <c r="A328" t="str">
        <f t="shared" si="10"/>
        <v>1999Chronic obstructive pulmonary disease (COPD) hospitalisation, 45+ yearsMnonMaori</v>
      </c>
      <c r="B328" s="5">
        <v>1999</v>
      </c>
      <c r="C328" s="5" t="s">
        <v>142</v>
      </c>
      <c r="D328" s="5" t="s">
        <v>75</v>
      </c>
      <c r="E328" s="5" t="s">
        <v>74</v>
      </c>
      <c r="F328" s="6">
        <v>401.73168201733222</v>
      </c>
      <c r="G328" s="6">
        <v>409.36647954131951</v>
      </c>
      <c r="H328" s="6">
        <v>417.10991002122762</v>
      </c>
      <c r="I328" s="6"/>
      <c r="J328" s="6"/>
      <c r="K328" s="6"/>
    </row>
    <row r="329" spans="1:11" x14ac:dyDescent="0.25">
      <c r="A329" t="str">
        <f t="shared" si="10"/>
        <v>2000Chronic obstructive pulmonary disease (COPD) hospitalisation, 45+ yearsMnonMaori</v>
      </c>
      <c r="B329" s="5">
        <v>2000</v>
      </c>
      <c r="C329" s="5" t="s">
        <v>142</v>
      </c>
      <c r="D329" s="5" t="s">
        <v>75</v>
      </c>
      <c r="E329" s="5" t="s">
        <v>74</v>
      </c>
      <c r="F329" s="6">
        <v>398.77372387466863</v>
      </c>
      <c r="G329" s="6">
        <v>406.24637517546489</v>
      </c>
      <c r="H329" s="6">
        <v>413.82387534348715</v>
      </c>
      <c r="I329" s="6"/>
      <c r="J329" s="6"/>
      <c r="K329" s="6"/>
    </row>
    <row r="330" spans="1:11" x14ac:dyDescent="0.25">
      <c r="A330" t="str">
        <f t="shared" si="10"/>
        <v>2001Chronic obstructive pulmonary disease (COPD) hospitalisation, 45+ yearsMnonMaori</v>
      </c>
      <c r="B330" s="5">
        <v>2001</v>
      </c>
      <c r="C330" s="5" t="s">
        <v>142</v>
      </c>
      <c r="D330" s="5" t="s">
        <v>75</v>
      </c>
      <c r="E330" s="5" t="s">
        <v>74</v>
      </c>
      <c r="F330" s="6">
        <v>411.96292615178436</v>
      </c>
      <c r="G330" s="6">
        <v>419.41539778407929</v>
      </c>
      <c r="H330" s="6">
        <v>426.968835784362</v>
      </c>
      <c r="I330" s="6"/>
      <c r="J330" s="6"/>
      <c r="K330" s="6"/>
    </row>
    <row r="331" spans="1:11" x14ac:dyDescent="0.25">
      <c r="A331" t="str">
        <f t="shared" si="10"/>
        <v>2002Chronic obstructive pulmonary disease (COPD) hospitalisation, 45+ yearsMnonMaori</v>
      </c>
      <c r="B331" s="5">
        <v>2002</v>
      </c>
      <c r="C331" s="5" t="s">
        <v>142</v>
      </c>
      <c r="D331" s="5" t="s">
        <v>75</v>
      </c>
      <c r="E331" s="5" t="s">
        <v>74</v>
      </c>
      <c r="F331" s="6">
        <v>411.9068536631151</v>
      </c>
      <c r="G331" s="6">
        <v>419.23314049135519</v>
      </c>
      <c r="H331" s="6">
        <v>426.65702663054714</v>
      </c>
      <c r="I331" s="6"/>
      <c r="J331" s="6"/>
      <c r="K331" s="6"/>
    </row>
    <row r="332" spans="1:11" x14ac:dyDescent="0.25">
      <c r="A332" t="str">
        <f t="shared" si="10"/>
        <v>2003Chronic obstructive pulmonary disease (COPD) hospitalisation, 45+ yearsMnonMaori</v>
      </c>
      <c r="B332" s="5">
        <v>2003</v>
      </c>
      <c r="C332" s="5" t="s">
        <v>142</v>
      </c>
      <c r="D332" s="5" t="s">
        <v>75</v>
      </c>
      <c r="E332" s="5" t="s">
        <v>74</v>
      </c>
      <c r="F332" s="6">
        <v>397.83044894296313</v>
      </c>
      <c r="G332" s="6">
        <v>404.91645311717161</v>
      </c>
      <c r="H332" s="6">
        <v>412.09698934107462</v>
      </c>
      <c r="I332" s="6"/>
      <c r="J332" s="6"/>
      <c r="K332" s="6"/>
    </row>
    <row r="333" spans="1:11" x14ac:dyDescent="0.25">
      <c r="A333" t="str">
        <f t="shared" si="10"/>
        <v>2004Chronic obstructive pulmonary disease (COPD) hospitalisation, 45+ yearsMnonMaori</v>
      </c>
      <c r="B333" s="5">
        <v>2004</v>
      </c>
      <c r="C333" s="5" t="s">
        <v>142</v>
      </c>
      <c r="D333" s="5" t="s">
        <v>75</v>
      </c>
      <c r="E333" s="5" t="s">
        <v>74</v>
      </c>
      <c r="F333" s="6">
        <v>387.53606016900318</v>
      </c>
      <c r="G333" s="6">
        <v>394.42272824161773</v>
      </c>
      <c r="H333" s="6">
        <v>401.40105769651154</v>
      </c>
      <c r="I333" s="6"/>
      <c r="J333" s="6"/>
      <c r="K333" s="6"/>
    </row>
    <row r="334" spans="1:11" x14ac:dyDescent="0.25">
      <c r="A334" t="str">
        <f t="shared" si="10"/>
        <v>2005Chronic obstructive pulmonary disease (COPD) hospitalisation, 45+ yearsMnonMaori</v>
      </c>
      <c r="B334" s="5">
        <v>2005</v>
      </c>
      <c r="C334" s="5" t="s">
        <v>142</v>
      </c>
      <c r="D334" s="5" t="s">
        <v>75</v>
      </c>
      <c r="E334" s="5" t="s">
        <v>74</v>
      </c>
      <c r="F334" s="6">
        <v>367.76067918506203</v>
      </c>
      <c r="G334" s="6">
        <v>374.36239833045397</v>
      </c>
      <c r="H334" s="6">
        <v>381.05287455586392</v>
      </c>
      <c r="I334" s="6"/>
      <c r="J334" s="6"/>
      <c r="K334" s="6"/>
    </row>
    <row r="335" spans="1:11" x14ac:dyDescent="0.25">
      <c r="A335" t="str">
        <f t="shared" si="10"/>
        <v>2006Chronic obstructive pulmonary disease (COPD) hospitalisation, 45+ yearsMnonMaori</v>
      </c>
      <c r="B335" s="5">
        <v>2006</v>
      </c>
      <c r="C335" s="5" t="s">
        <v>142</v>
      </c>
      <c r="D335" s="5" t="s">
        <v>75</v>
      </c>
      <c r="E335" s="5" t="s">
        <v>74</v>
      </c>
      <c r="F335" s="6">
        <v>370.84978488661761</v>
      </c>
      <c r="G335" s="6">
        <v>377.38893919583074</v>
      </c>
      <c r="H335" s="6">
        <v>384.01445997102917</v>
      </c>
      <c r="I335" s="6"/>
      <c r="J335" s="6"/>
      <c r="K335" s="6"/>
    </row>
    <row r="336" spans="1:11" x14ac:dyDescent="0.25">
      <c r="A336" t="str">
        <f t="shared" si="10"/>
        <v>2007Chronic obstructive pulmonary disease (COPD) hospitalisation, 45+ yearsMnonMaori</v>
      </c>
      <c r="B336" s="5">
        <v>2007</v>
      </c>
      <c r="C336" s="5" t="s">
        <v>142</v>
      </c>
      <c r="D336" s="5" t="s">
        <v>75</v>
      </c>
      <c r="E336" s="5" t="s">
        <v>74</v>
      </c>
      <c r="F336" s="6">
        <v>370.77276375825562</v>
      </c>
      <c r="G336" s="6">
        <v>377.24320047224734</v>
      </c>
      <c r="H336" s="6">
        <v>383.79822066067015</v>
      </c>
      <c r="I336" s="6"/>
      <c r="J336" s="6"/>
      <c r="K336" s="6"/>
    </row>
    <row r="337" spans="1:11" x14ac:dyDescent="0.25">
      <c r="A337" t="str">
        <f t="shared" si="10"/>
        <v>2008Chronic obstructive pulmonary disease (COPD) hospitalisation, 45+ yearsMnonMaori</v>
      </c>
      <c r="B337" s="5">
        <v>2008</v>
      </c>
      <c r="C337" s="5" t="s">
        <v>142</v>
      </c>
      <c r="D337" s="5" t="s">
        <v>75</v>
      </c>
      <c r="E337" s="5" t="s">
        <v>74</v>
      </c>
      <c r="F337" s="6">
        <v>375.07469273061389</v>
      </c>
      <c r="G337" s="6">
        <v>381.49650683509003</v>
      </c>
      <c r="H337" s="6">
        <v>388.00069136845275</v>
      </c>
      <c r="I337" s="6"/>
      <c r="J337" s="6"/>
      <c r="K337" s="6"/>
    </row>
    <row r="338" spans="1:11" x14ac:dyDescent="0.25">
      <c r="A338" t="str">
        <f t="shared" si="10"/>
        <v>2009Chronic obstructive pulmonary disease (COPD) hospitalisation, 45+ yearsMnonMaori</v>
      </c>
      <c r="B338" s="5">
        <v>2009</v>
      </c>
      <c r="C338" s="5" t="s">
        <v>142</v>
      </c>
      <c r="D338" s="5" t="s">
        <v>75</v>
      </c>
      <c r="E338" s="5" t="s">
        <v>74</v>
      </c>
      <c r="F338" s="6">
        <v>371.17517057262313</v>
      </c>
      <c r="G338" s="6">
        <v>377.45242703899419</v>
      </c>
      <c r="H338" s="6">
        <v>383.80921966760746</v>
      </c>
      <c r="I338" s="6"/>
      <c r="J338" s="6"/>
      <c r="K338" s="6"/>
    </row>
    <row r="339" spans="1:11" x14ac:dyDescent="0.25">
      <c r="A339" t="str">
        <f t="shared" si="10"/>
        <v>2010Chronic obstructive pulmonary disease (COPD) hospitalisation, 45+ yearsMnonMaori</v>
      </c>
      <c r="B339" s="5">
        <v>2010</v>
      </c>
      <c r="C339" s="5" t="s">
        <v>142</v>
      </c>
      <c r="D339" s="5" t="s">
        <v>75</v>
      </c>
      <c r="E339" s="5" t="s">
        <v>74</v>
      </c>
      <c r="F339" s="6">
        <v>359.82224037811108</v>
      </c>
      <c r="G339" s="6">
        <v>365.89278797439732</v>
      </c>
      <c r="H339" s="6">
        <v>372.04006773049304</v>
      </c>
      <c r="I339" s="6"/>
      <c r="J339" s="6"/>
      <c r="K339" s="6"/>
    </row>
    <row r="340" spans="1:11" x14ac:dyDescent="0.25">
      <c r="A340" t="str">
        <f t="shared" si="10"/>
        <v>2011Chronic obstructive pulmonary disease (COPD) hospitalisation, 45+ yearsMnonMaori</v>
      </c>
      <c r="B340" s="5">
        <v>2011</v>
      </c>
      <c r="C340" s="5" t="s">
        <v>142</v>
      </c>
      <c r="D340" s="5" t="s">
        <v>75</v>
      </c>
      <c r="E340" s="5" t="s">
        <v>74</v>
      </c>
      <c r="F340" s="6">
        <v>344.70810316537126</v>
      </c>
      <c r="G340" s="6">
        <v>350.5778034133989</v>
      </c>
      <c r="H340" s="6">
        <v>356.52238393627238</v>
      </c>
      <c r="I340" s="6"/>
      <c r="J340" s="6"/>
      <c r="K340" s="6"/>
    </row>
    <row r="341" spans="1:11" x14ac:dyDescent="0.25">
      <c r="A341" t="str">
        <f t="shared" si="10"/>
        <v>2012Chronic obstructive pulmonary disease (COPD) hospitalisation, 45+ yearsMnonMaori</v>
      </c>
      <c r="B341" s="5">
        <v>2012</v>
      </c>
      <c r="C341" s="5" t="s">
        <v>142</v>
      </c>
      <c r="D341" s="5" t="s">
        <v>75</v>
      </c>
      <c r="E341" s="5" t="s">
        <v>74</v>
      </c>
      <c r="F341" s="6">
        <v>333.80070106084776</v>
      </c>
      <c r="G341" s="6">
        <v>339.54185549215708</v>
      </c>
      <c r="H341" s="6">
        <v>345.35698299068514</v>
      </c>
      <c r="I341" s="6"/>
      <c r="J341" s="6"/>
      <c r="K341" s="6"/>
    </row>
    <row r="342" spans="1:11" x14ac:dyDescent="0.25">
      <c r="A342" t="str">
        <f t="shared" si="10"/>
        <v>2013Chronic obstructive pulmonary disease (COPD) hospitalisation, 45+ yearsMnonMaori</v>
      </c>
      <c r="B342" s="5">
        <v>2013</v>
      </c>
      <c r="C342" s="5" t="s">
        <v>142</v>
      </c>
      <c r="D342" s="5" t="s">
        <v>75</v>
      </c>
      <c r="E342" s="5" t="s">
        <v>74</v>
      </c>
      <c r="F342" s="6">
        <v>320.68202318443775</v>
      </c>
      <c r="G342" s="6">
        <v>326.2492033501598</v>
      </c>
      <c r="H342" s="6">
        <v>331.88878294836405</v>
      </c>
      <c r="I342" s="6"/>
      <c r="J342" s="6"/>
      <c r="K342" s="6"/>
    </row>
    <row r="343" spans="1:11" x14ac:dyDescent="0.25">
      <c r="A343" t="str">
        <f t="shared" si="10"/>
        <v>2014Chronic obstructive pulmonary disease (COPD) hospitalisation, 45+ yearsMnonMaori</v>
      </c>
      <c r="B343" s="5">
        <v>2014</v>
      </c>
      <c r="C343" s="5" t="s">
        <v>142</v>
      </c>
      <c r="D343" s="5" t="s">
        <v>75</v>
      </c>
      <c r="E343" s="5" t="s">
        <v>74</v>
      </c>
      <c r="F343" s="6">
        <v>304.62841956038233</v>
      </c>
      <c r="G343" s="6">
        <v>309.99540022427914</v>
      </c>
      <c r="H343" s="6">
        <v>315.43320673545099</v>
      </c>
      <c r="I343" s="6"/>
      <c r="J343" s="6"/>
      <c r="K343" s="6"/>
    </row>
    <row r="344" spans="1:11" x14ac:dyDescent="0.25">
      <c r="A344" t="str">
        <f t="shared" ref="A344:A381" si="11">B344&amp;C344&amp;D344&amp;E344</f>
        <v>1996Pneumonia hospitalisation, all ageTMaori</v>
      </c>
      <c r="B344" s="5">
        <v>1996</v>
      </c>
      <c r="C344" s="5" t="s">
        <v>143</v>
      </c>
      <c r="D344" s="5" t="s">
        <v>76</v>
      </c>
      <c r="E344" s="5" t="s">
        <v>9</v>
      </c>
      <c r="F344" s="6">
        <v>775.01600239763752</v>
      </c>
      <c r="G344" s="6">
        <v>810.34654214678199</v>
      </c>
      <c r="H344" s="6">
        <v>846.8724251646388</v>
      </c>
      <c r="I344" s="6">
        <v>2.8339516381962908</v>
      </c>
      <c r="J344" s="6">
        <v>2.9722921250801417</v>
      </c>
      <c r="K344" s="6">
        <v>3.1173857583668156</v>
      </c>
    </row>
    <row r="345" spans="1:11" x14ac:dyDescent="0.25">
      <c r="A345" t="str">
        <f t="shared" si="11"/>
        <v>1997Pneumonia hospitalisation, all ageTMaori</v>
      </c>
      <c r="B345" s="5">
        <v>1997</v>
      </c>
      <c r="C345" s="5" t="s">
        <v>143</v>
      </c>
      <c r="D345" s="5" t="s">
        <v>76</v>
      </c>
      <c r="E345" s="5" t="s">
        <v>9</v>
      </c>
      <c r="F345" s="6">
        <v>825.30115508382926</v>
      </c>
      <c r="G345" s="6">
        <v>860.92000634745239</v>
      </c>
      <c r="H345" s="6">
        <v>897.68067143950248</v>
      </c>
      <c r="I345" s="6">
        <v>2.7954608667945071</v>
      </c>
      <c r="J345" s="6">
        <v>2.924771007402899</v>
      </c>
      <c r="K345" s="6">
        <v>3.0600626706513614</v>
      </c>
    </row>
    <row r="346" spans="1:11" x14ac:dyDescent="0.25">
      <c r="A346" t="str">
        <f t="shared" si="11"/>
        <v>1998Pneumonia hospitalisation, all ageTMaori</v>
      </c>
      <c r="B346" s="5">
        <v>1998</v>
      </c>
      <c r="C346" s="5" t="s">
        <v>143</v>
      </c>
      <c r="D346" s="5" t="s">
        <v>76</v>
      </c>
      <c r="E346" s="5" t="s">
        <v>9</v>
      </c>
      <c r="F346" s="6">
        <v>831.02443462107055</v>
      </c>
      <c r="G346" s="6">
        <v>865.96677864822175</v>
      </c>
      <c r="H346" s="6">
        <v>902.00080507422558</v>
      </c>
      <c r="I346" s="6">
        <v>2.7939414409757011</v>
      </c>
      <c r="J346" s="6">
        <v>2.9200434507674067</v>
      </c>
      <c r="K346" s="6">
        <v>3.051836960259247</v>
      </c>
    </row>
    <row r="347" spans="1:11" x14ac:dyDescent="0.25">
      <c r="A347" t="str">
        <f t="shared" si="11"/>
        <v>1999Pneumonia hospitalisation, all ageTMaori</v>
      </c>
      <c r="B347" s="5">
        <v>1999</v>
      </c>
      <c r="C347" s="5" t="s">
        <v>143</v>
      </c>
      <c r="D347" s="5" t="s">
        <v>76</v>
      </c>
      <c r="E347" s="5" t="s">
        <v>9</v>
      </c>
      <c r="F347" s="6">
        <v>844.19826332814534</v>
      </c>
      <c r="G347" s="6">
        <v>878.59884642901375</v>
      </c>
      <c r="H347" s="6">
        <v>914.04145403663654</v>
      </c>
      <c r="I347" s="6">
        <v>2.6822265194195154</v>
      </c>
      <c r="J347" s="6">
        <v>2.7994434014677765</v>
      </c>
      <c r="K347" s="6">
        <v>2.9217828178499716</v>
      </c>
    </row>
    <row r="348" spans="1:11" x14ac:dyDescent="0.25">
      <c r="A348" t="str">
        <f t="shared" si="11"/>
        <v>2000Pneumonia hospitalisation, all ageTMaori</v>
      </c>
      <c r="B348" s="5">
        <v>2000</v>
      </c>
      <c r="C348" s="5" t="s">
        <v>143</v>
      </c>
      <c r="D348" s="5" t="s">
        <v>76</v>
      </c>
      <c r="E348" s="5" t="s">
        <v>9</v>
      </c>
      <c r="F348" s="6">
        <v>782.94371520648713</v>
      </c>
      <c r="G348" s="6">
        <v>815.27814247797028</v>
      </c>
      <c r="H348" s="6">
        <v>848.60502836233286</v>
      </c>
      <c r="I348" s="6">
        <v>2.6208331595130057</v>
      </c>
      <c r="J348" s="6">
        <v>2.7369891649026101</v>
      </c>
      <c r="K348" s="6">
        <v>2.8582932345782215</v>
      </c>
    </row>
    <row r="349" spans="1:11" x14ac:dyDescent="0.25">
      <c r="A349" t="str">
        <f t="shared" si="11"/>
        <v>2001Pneumonia hospitalisation, all ageTMaori</v>
      </c>
      <c r="B349" s="5">
        <v>2001</v>
      </c>
      <c r="C349" s="5" t="s">
        <v>143</v>
      </c>
      <c r="D349" s="5" t="s">
        <v>76</v>
      </c>
      <c r="E349" s="5" t="s">
        <v>9</v>
      </c>
      <c r="F349" s="6">
        <v>754.49816143857447</v>
      </c>
      <c r="G349" s="6">
        <v>785.48484370461915</v>
      </c>
      <c r="H349" s="6">
        <v>817.41740851839893</v>
      </c>
      <c r="I349" s="6">
        <v>2.5284406541873397</v>
      </c>
      <c r="J349" s="6">
        <v>2.6397882784465327</v>
      </c>
      <c r="K349" s="6">
        <v>2.7560394361968652</v>
      </c>
    </row>
    <row r="350" spans="1:11" x14ac:dyDescent="0.25">
      <c r="A350" t="str">
        <f t="shared" si="11"/>
        <v>2002Pneumonia hospitalisation, all ageTMaori</v>
      </c>
      <c r="B350" s="5">
        <v>2002</v>
      </c>
      <c r="C350" s="5" t="s">
        <v>143</v>
      </c>
      <c r="D350" s="5" t="s">
        <v>76</v>
      </c>
      <c r="E350" s="5" t="s">
        <v>9</v>
      </c>
      <c r="F350" s="6">
        <v>709.28062892805713</v>
      </c>
      <c r="G350" s="6">
        <v>738.62346007863982</v>
      </c>
      <c r="H350" s="6">
        <v>768.86846122719544</v>
      </c>
      <c r="I350" s="6">
        <v>2.4697602418402598</v>
      </c>
      <c r="J350" s="6">
        <v>2.5792827893420567</v>
      </c>
      <c r="K350" s="6">
        <v>2.6936621598698594</v>
      </c>
    </row>
    <row r="351" spans="1:11" x14ac:dyDescent="0.25">
      <c r="A351" t="str">
        <f t="shared" si="11"/>
        <v>2003Pneumonia hospitalisation, all ageTMaori</v>
      </c>
      <c r="B351" s="5">
        <v>2003</v>
      </c>
      <c r="C351" s="5" t="s">
        <v>143</v>
      </c>
      <c r="D351" s="5" t="s">
        <v>76</v>
      </c>
      <c r="E351" s="5" t="s">
        <v>9</v>
      </c>
      <c r="F351" s="6">
        <v>684.95854896458604</v>
      </c>
      <c r="G351" s="6">
        <v>713.13733521709128</v>
      </c>
      <c r="H351" s="6">
        <v>742.17774099043913</v>
      </c>
      <c r="I351" s="6">
        <v>2.4594212229007888</v>
      </c>
      <c r="J351" s="6">
        <v>2.568132744274866</v>
      </c>
      <c r="K351" s="6">
        <v>2.6816495404710929</v>
      </c>
    </row>
    <row r="352" spans="1:11" x14ac:dyDescent="0.25">
      <c r="A352" t="str">
        <f t="shared" si="11"/>
        <v>2004Pneumonia hospitalisation, all ageTMaori</v>
      </c>
      <c r="B352" s="5">
        <v>2004</v>
      </c>
      <c r="C352" s="5" t="s">
        <v>143</v>
      </c>
      <c r="D352" s="5" t="s">
        <v>76</v>
      </c>
      <c r="E352" s="5" t="s">
        <v>9</v>
      </c>
      <c r="F352" s="6">
        <v>654.87053181024737</v>
      </c>
      <c r="G352" s="6">
        <v>681.77130994749189</v>
      </c>
      <c r="H352" s="6">
        <v>709.49341911690453</v>
      </c>
      <c r="I352" s="6">
        <v>2.4137820384810431</v>
      </c>
      <c r="J352" s="6">
        <v>2.5203967442721158</v>
      </c>
      <c r="K352" s="6">
        <v>2.6317205312104113</v>
      </c>
    </row>
    <row r="353" spans="1:11" x14ac:dyDescent="0.25">
      <c r="A353" t="str">
        <f t="shared" si="11"/>
        <v>2005Pneumonia hospitalisation, all ageTMaori</v>
      </c>
      <c r="B353" s="5">
        <v>2005</v>
      </c>
      <c r="C353" s="5" t="s">
        <v>143</v>
      </c>
      <c r="D353" s="5" t="s">
        <v>76</v>
      </c>
      <c r="E353" s="5" t="s">
        <v>9</v>
      </c>
      <c r="F353" s="6">
        <v>657.11187111498828</v>
      </c>
      <c r="G353" s="6">
        <v>683.40250482725344</v>
      </c>
      <c r="H353" s="6">
        <v>710.47523255944259</v>
      </c>
      <c r="I353" s="6">
        <v>2.4794075128904454</v>
      </c>
      <c r="J353" s="6">
        <v>2.5866315615014783</v>
      </c>
      <c r="K353" s="6">
        <v>2.6984926036445418</v>
      </c>
    </row>
    <row r="354" spans="1:11" x14ac:dyDescent="0.25">
      <c r="A354" t="str">
        <f t="shared" si="11"/>
        <v>2006Pneumonia hospitalisation, all ageTMaori</v>
      </c>
      <c r="B354" s="5">
        <v>2006</v>
      </c>
      <c r="C354" s="5" t="s">
        <v>143</v>
      </c>
      <c r="D354" s="5" t="s">
        <v>76</v>
      </c>
      <c r="E354" s="5" t="s">
        <v>9</v>
      </c>
      <c r="F354" s="6">
        <v>675.89916204145777</v>
      </c>
      <c r="G354" s="6">
        <v>701.90434542044159</v>
      </c>
      <c r="H354" s="6">
        <v>728.65383688616453</v>
      </c>
      <c r="I354" s="6">
        <v>2.4184791621108581</v>
      </c>
      <c r="J354" s="6">
        <v>2.519059815888339</v>
      </c>
      <c r="K354" s="6">
        <v>2.6238234570873349</v>
      </c>
    </row>
    <row r="355" spans="1:11" x14ac:dyDescent="0.25">
      <c r="A355" t="str">
        <f t="shared" si="11"/>
        <v>2007Pneumonia hospitalisation, all ageTMaori</v>
      </c>
      <c r="B355" s="5">
        <v>2007</v>
      </c>
      <c r="C355" s="5" t="s">
        <v>143</v>
      </c>
      <c r="D355" s="5" t="s">
        <v>76</v>
      </c>
      <c r="E355" s="5" t="s">
        <v>9</v>
      </c>
      <c r="F355" s="6">
        <v>683.53597257914521</v>
      </c>
      <c r="G355" s="6">
        <v>709.02647570947886</v>
      </c>
      <c r="H355" s="6">
        <v>735.22440137120884</v>
      </c>
      <c r="I355" s="6">
        <v>2.3755711258042753</v>
      </c>
      <c r="J355" s="6">
        <v>2.4714500237738184</v>
      </c>
      <c r="K355" s="6">
        <v>2.5711986282640371</v>
      </c>
    </row>
    <row r="356" spans="1:11" x14ac:dyDescent="0.25">
      <c r="A356" t="str">
        <f t="shared" si="11"/>
        <v>2008Pneumonia hospitalisation, all ageTMaori</v>
      </c>
      <c r="B356" s="5">
        <v>2008</v>
      </c>
      <c r="C356" s="5" t="s">
        <v>143</v>
      </c>
      <c r="D356" s="5" t="s">
        <v>76</v>
      </c>
      <c r="E356" s="5" t="s">
        <v>9</v>
      </c>
      <c r="F356" s="6">
        <v>669.72685307762742</v>
      </c>
      <c r="G356" s="6">
        <v>694.30731892096355</v>
      </c>
      <c r="H356" s="6">
        <v>719.55929106679366</v>
      </c>
      <c r="I356" s="6">
        <v>2.2313495624428725</v>
      </c>
      <c r="J356" s="6">
        <v>2.3197988519852308</v>
      </c>
      <c r="K356" s="6">
        <v>2.4117542155879814</v>
      </c>
    </row>
    <row r="357" spans="1:11" x14ac:dyDescent="0.25">
      <c r="A357" t="str">
        <f t="shared" si="11"/>
        <v>2009Pneumonia hospitalisation, all ageTMaori</v>
      </c>
      <c r="B357" s="5">
        <v>2009</v>
      </c>
      <c r="C357" s="5" t="s">
        <v>143</v>
      </c>
      <c r="D357" s="5" t="s">
        <v>76</v>
      </c>
      <c r="E357" s="5" t="s">
        <v>9</v>
      </c>
      <c r="F357" s="6">
        <v>649.67561521213145</v>
      </c>
      <c r="G357" s="6">
        <v>673.25606855897047</v>
      </c>
      <c r="H357" s="6">
        <v>697.47365962271726</v>
      </c>
      <c r="I357" s="6">
        <v>2.1462974487683599</v>
      </c>
      <c r="J357" s="6">
        <v>2.2304106531469086</v>
      </c>
      <c r="K357" s="6">
        <v>2.3178202464555597</v>
      </c>
    </row>
    <row r="358" spans="1:11" x14ac:dyDescent="0.25">
      <c r="A358" t="str">
        <f t="shared" si="11"/>
        <v>2010Pneumonia hospitalisation, all ageTMaori</v>
      </c>
      <c r="B358" s="5">
        <v>2010</v>
      </c>
      <c r="C358" s="5" t="s">
        <v>143</v>
      </c>
      <c r="D358" s="5" t="s">
        <v>76</v>
      </c>
      <c r="E358" s="5" t="s">
        <v>9</v>
      </c>
      <c r="F358" s="6">
        <v>668.78781031591905</v>
      </c>
      <c r="G358" s="6">
        <v>692.10430033063244</v>
      </c>
      <c r="H358" s="6">
        <v>716.02622594915965</v>
      </c>
      <c r="I358" s="6">
        <v>2.2006388803709047</v>
      </c>
      <c r="J358" s="6">
        <v>2.2839249003179214</v>
      </c>
      <c r="K358" s="6">
        <v>2.370362987230803</v>
      </c>
    </row>
    <row r="359" spans="1:11" x14ac:dyDescent="0.25">
      <c r="A359" t="str">
        <f t="shared" si="11"/>
        <v>2011Pneumonia hospitalisation, all ageTMaori</v>
      </c>
      <c r="B359" s="5">
        <v>2011</v>
      </c>
      <c r="C359" s="5" t="s">
        <v>143</v>
      </c>
      <c r="D359" s="5" t="s">
        <v>76</v>
      </c>
      <c r="E359" s="5" t="s">
        <v>9</v>
      </c>
      <c r="F359" s="6">
        <v>705.0259513202318</v>
      </c>
      <c r="G359" s="6">
        <v>728.4067346906379</v>
      </c>
      <c r="H359" s="6">
        <v>752.36532918850173</v>
      </c>
      <c r="I359" s="6">
        <v>2.3200179747160146</v>
      </c>
      <c r="J359" s="6">
        <v>2.4041875518353581</v>
      </c>
      <c r="K359" s="6">
        <v>2.491410776723666</v>
      </c>
    </row>
    <row r="360" spans="1:11" x14ac:dyDescent="0.25">
      <c r="A360" t="str">
        <f t="shared" si="11"/>
        <v>2012Pneumonia hospitalisation, all ageTMaori</v>
      </c>
      <c r="B360" s="5">
        <v>2012</v>
      </c>
      <c r="C360" s="5" t="s">
        <v>143</v>
      </c>
      <c r="D360" s="5" t="s">
        <v>76</v>
      </c>
      <c r="E360" s="5" t="s">
        <v>9</v>
      </c>
      <c r="F360" s="6">
        <v>746.04687809414781</v>
      </c>
      <c r="G360" s="6">
        <v>769.51705740354112</v>
      </c>
      <c r="H360" s="6">
        <v>793.53776940331977</v>
      </c>
      <c r="I360" s="6">
        <v>2.4365081951419336</v>
      </c>
      <c r="J360" s="6">
        <v>2.5210896250852719</v>
      </c>
      <c r="K360" s="6">
        <v>2.6086072316052058</v>
      </c>
    </row>
    <row r="361" spans="1:11" x14ac:dyDescent="0.25">
      <c r="A361" t="str">
        <f t="shared" si="11"/>
        <v>2013Pneumonia hospitalisation, all ageTMaori</v>
      </c>
      <c r="B361" s="5">
        <v>2013</v>
      </c>
      <c r="C361" s="5" t="s">
        <v>143</v>
      </c>
      <c r="D361" s="5" t="s">
        <v>76</v>
      </c>
      <c r="E361" s="5" t="s">
        <v>9</v>
      </c>
      <c r="F361" s="6">
        <v>774.28859860446926</v>
      </c>
      <c r="G361" s="6">
        <v>797.60764916514131</v>
      </c>
      <c r="H361" s="6">
        <v>821.45057432364001</v>
      </c>
      <c r="I361" s="6">
        <v>2.4343040393495077</v>
      </c>
      <c r="J361" s="6">
        <v>2.5155637987958683</v>
      </c>
      <c r="K361" s="6">
        <v>2.5995360988281804</v>
      </c>
    </row>
    <row r="362" spans="1:11" x14ac:dyDescent="0.25">
      <c r="A362" t="str">
        <f t="shared" si="11"/>
        <v>2014Pneumonia hospitalisation, all ageTMaori</v>
      </c>
      <c r="B362" s="5">
        <v>2014</v>
      </c>
      <c r="C362" s="5" t="s">
        <v>143</v>
      </c>
      <c r="D362" s="5" t="s">
        <v>76</v>
      </c>
      <c r="E362" s="5" t="s">
        <v>9</v>
      </c>
      <c r="F362" s="6">
        <v>778.65401899830488</v>
      </c>
      <c r="G362" s="6">
        <v>801.46550482906616</v>
      </c>
      <c r="H362" s="6">
        <v>824.77563231151635</v>
      </c>
      <c r="I362" s="6">
        <v>2.3796495904824781</v>
      </c>
      <c r="J362" s="6">
        <v>2.4571735639577721</v>
      </c>
      <c r="K362" s="6">
        <v>2.5372231052676897</v>
      </c>
    </row>
    <row r="363" spans="1:11" x14ac:dyDescent="0.25">
      <c r="A363" t="str">
        <f t="shared" si="11"/>
        <v>1996Pneumonia hospitalisation, all ageTnonMaori</v>
      </c>
      <c r="B363" s="5">
        <v>1996</v>
      </c>
      <c r="C363" s="5" t="s">
        <v>143</v>
      </c>
      <c r="D363" s="5" t="s">
        <v>76</v>
      </c>
      <c r="E363" s="5" t="s">
        <v>74</v>
      </c>
      <c r="F363" s="6">
        <v>268.31808950883243</v>
      </c>
      <c r="G363" s="6">
        <v>272.63354611382039</v>
      </c>
      <c r="H363" s="6">
        <v>277.00101748609677</v>
      </c>
      <c r="I363" s="6"/>
      <c r="J363" s="6"/>
      <c r="K363" s="6"/>
    </row>
    <row r="364" spans="1:11" x14ac:dyDescent="0.25">
      <c r="A364" t="str">
        <f t="shared" si="11"/>
        <v>1997Pneumonia hospitalisation, all ageTnonMaori</v>
      </c>
      <c r="B364" s="5">
        <v>1997</v>
      </c>
      <c r="C364" s="5" t="s">
        <v>143</v>
      </c>
      <c r="D364" s="5" t="s">
        <v>76</v>
      </c>
      <c r="E364" s="5" t="s">
        <v>74</v>
      </c>
      <c r="F364" s="6">
        <v>289.91376261505491</v>
      </c>
      <c r="G364" s="6">
        <v>294.35467055997702</v>
      </c>
      <c r="H364" s="6">
        <v>298.84657121139276</v>
      </c>
      <c r="I364" s="6"/>
      <c r="J364" s="6"/>
      <c r="K364" s="6"/>
    </row>
    <row r="365" spans="1:11" x14ac:dyDescent="0.25">
      <c r="A365" t="str">
        <f t="shared" si="11"/>
        <v>1998Pneumonia hospitalisation, all ageTnonMaori</v>
      </c>
      <c r="B365" s="5">
        <v>1998</v>
      </c>
      <c r="C365" s="5" t="s">
        <v>143</v>
      </c>
      <c r="D365" s="5" t="s">
        <v>76</v>
      </c>
      <c r="E365" s="5" t="s">
        <v>74</v>
      </c>
      <c r="F365" s="6">
        <v>292.15629875279524</v>
      </c>
      <c r="G365" s="6">
        <v>296.5595523657841</v>
      </c>
      <c r="H365" s="6">
        <v>301.01255688690577</v>
      </c>
      <c r="I365" s="6"/>
      <c r="J365" s="6"/>
      <c r="K365" s="6"/>
    </row>
    <row r="366" spans="1:11" x14ac:dyDescent="0.25">
      <c r="A366" t="str">
        <f t="shared" si="11"/>
        <v>1999Pneumonia hospitalisation, all ageTnonMaori</v>
      </c>
      <c r="B366" s="5">
        <v>1999</v>
      </c>
      <c r="C366" s="5" t="s">
        <v>143</v>
      </c>
      <c r="D366" s="5" t="s">
        <v>76</v>
      </c>
      <c r="E366" s="5" t="s">
        <v>74</v>
      </c>
      <c r="F366" s="6">
        <v>309.36914730804074</v>
      </c>
      <c r="G366" s="6">
        <v>313.84769056890218</v>
      </c>
      <c r="H366" s="6">
        <v>318.37484669179889</v>
      </c>
      <c r="I366" s="6"/>
      <c r="J366" s="6"/>
      <c r="K366" s="6"/>
    </row>
    <row r="367" spans="1:11" x14ac:dyDescent="0.25">
      <c r="A367" t="str">
        <f t="shared" si="11"/>
        <v>2000Pneumonia hospitalisation, all ageTnonMaori</v>
      </c>
      <c r="B367" s="5">
        <v>2000</v>
      </c>
      <c r="C367" s="5" t="s">
        <v>143</v>
      </c>
      <c r="D367" s="5" t="s">
        <v>76</v>
      </c>
      <c r="E367" s="5" t="s">
        <v>74</v>
      </c>
      <c r="F367" s="6">
        <v>293.5710873127357</v>
      </c>
      <c r="G367" s="6">
        <v>297.87408475436189</v>
      </c>
      <c r="H367" s="6">
        <v>302.22437090329976</v>
      </c>
      <c r="I367" s="6"/>
      <c r="J367" s="6"/>
      <c r="K367" s="6"/>
    </row>
    <row r="368" spans="1:11" x14ac:dyDescent="0.25">
      <c r="A368" t="str">
        <f t="shared" si="11"/>
        <v>2001Pneumonia hospitalisation, all ageTnonMaori</v>
      </c>
      <c r="B368" s="5">
        <v>2001</v>
      </c>
      <c r="C368" s="5" t="s">
        <v>143</v>
      </c>
      <c r="D368" s="5" t="s">
        <v>76</v>
      </c>
      <c r="E368" s="5" t="s">
        <v>74</v>
      </c>
      <c r="F368" s="6">
        <v>293.31669677046256</v>
      </c>
      <c r="G368" s="6">
        <v>297.55600103159134</v>
      </c>
      <c r="H368" s="6">
        <v>301.84124734621793</v>
      </c>
      <c r="I368" s="6"/>
      <c r="J368" s="6"/>
      <c r="K368" s="6"/>
    </row>
    <row r="369" spans="1:11" x14ac:dyDescent="0.25">
      <c r="A369" t="str">
        <f t="shared" si="11"/>
        <v>2002Pneumonia hospitalisation, all ageTnonMaori</v>
      </c>
      <c r="B369" s="5">
        <v>2002</v>
      </c>
      <c r="C369" s="5" t="s">
        <v>143</v>
      </c>
      <c r="D369" s="5" t="s">
        <v>76</v>
      </c>
      <c r="E369" s="5" t="s">
        <v>74</v>
      </c>
      <c r="F369" s="6">
        <v>282.28537499932969</v>
      </c>
      <c r="G369" s="6">
        <v>286.36776980435462</v>
      </c>
      <c r="H369" s="6">
        <v>290.49443347063692</v>
      </c>
      <c r="I369" s="6"/>
      <c r="J369" s="6"/>
      <c r="K369" s="6"/>
    </row>
    <row r="370" spans="1:11" x14ac:dyDescent="0.25">
      <c r="A370" t="str">
        <f t="shared" si="11"/>
        <v>2003Pneumonia hospitalisation, all ageTnonMaori</v>
      </c>
      <c r="B370" s="5">
        <v>2003</v>
      </c>
      <c r="C370" s="5" t="s">
        <v>143</v>
      </c>
      <c r="D370" s="5" t="s">
        <v>76</v>
      </c>
      <c r="E370" s="5" t="s">
        <v>74</v>
      </c>
      <c r="F370" s="6">
        <v>273.70951017889297</v>
      </c>
      <c r="G370" s="6">
        <v>277.68710040666207</v>
      </c>
      <c r="H370" s="6">
        <v>281.7080314216422</v>
      </c>
      <c r="I370" s="6"/>
      <c r="J370" s="6"/>
      <c r="K370" s="6"/>
    </row>
    <row r="371" spans="1:11" x14ac:dyDescent="0.25">
      <c r="A371" t="str">
        <f t="shared" si="11"/>
        <v>2004Pneumonia hospitalisation, all ageTnonMaori</v>
      </c>
      <c r="B371" s="5">
        <v>2004</v>
      </c>
      <c r="C371" s="5" t="s">
        <v>143</v>
      </c>
      <c r="D371" s="5" t="s">
        <v>76</v>
      </c>
      <c r="E371" s="5" t="s">
        <v>74</v>
      </c>
      <c r="F371" s="6">
        <v>266.64813417251906</v>
      </c>
      <c r="G371" s="6">
        <v>270.50158333083613</v>
      </c>
      <c r="H371" s="6">
        <v>274.39678849551251</v>
      </c>
      <c r="I371" s="6"/>
      <c r="J371" s="6"/>
      <c r="K371" s="6"/>
    </row>
    <row r="372" spans="1:11" x14ac:dyDescent="0.25">
      <c r="A372" t="str">
        <f t="shared" si="11"/>
        <v>2005Pneumonia hospitalisation, all ageTnonMaori</v>
      </c>
      <c r="B372" s="5">
        <v>2005</v>
      </c>
      <c r="C372" s="5" t="s">
        <v>143</v>
      </c>
      <c r="D372" s="5" t="s">
        <v>76</v>
      </c>
      <c r="E372" s="5" t="s">
        <v>74</v>
      </c>
      <c r="F372" s="6">
        <v>260.4418259023397</v>
      </c>
      <c r="G372" s="6">
        <v>264.20558497730326</v>
      </c>
      <c r="H372" s="6">
        <v>268.01012817615486</v>
      </c>
      <c r="I372" s="6"/>
      <c r="J372" s="6"/>
      <c r="K372" s="6"/>
    </row>
    <row r="373" spans="1:11" x14ac:dyDescent="0.25">
      <c r="A373" t="str">
        <f t="shared" si="11"/>
        <v>2006Pneumonia hospitalisation, all ageTnonMaori</v>
      </c>
      <c r="B373" s="5">
        <v>2006</v>
      </c>
      <c r="C373" s="5" t="s">
        <v>143</v>
      </c>
      <c r="D373" s="5" t="s">
        <v>76</v>
      </c>
      <c r="E373" s="5" t="s">
        <v>74</v>
      </c>
      <c r="F373" s="6">
        <v>274.82919795503676</v>
      </c>
      <c r="G373" s="6">
        <v>278.63742694530538</v>
      </c>
      <c r="H373" s="6">
        <v>282.48523150852384</v>
      </c>
      <c r="I373" s="6"/>
      <c r="J373" s="6"/>
      <c r="K373" s="6"/>
    </row>
    <row r="374" spans="1:11" x14ac:dyDescent="0.25">
      <c r="A374" t="str">
        <f t="shared" si="11"/>
        <v>2007Pneumonia hospitalisation, all ageTnonMaori</v>
      </c>
      <c r="B374" s="5">
        <v>2007</v>
      </c>
      <c r="C374" s="5" t="s">
        <v>143</v>
      </c>
      <c r="D374" s="5" t="s">
        <v>76</v>
      </c>
      <c r="E374" s="5" t="s">
        <v>74</v>
      </c>
      <c r="F374" s="6">
        <v>283.06054717787049</v>
      </c>
      <c r="G374" s="6">
        <v>286.88683521377459</v>
      </c>
      <c r="H374" s="6">
        <v>290.75191763289797</v>
      </c>
      <c r="I374" s="6"/>
      <c r="J374" s="6"/>
      <c r="K374" s="6"/>
    </row>
    <row r="375" spans="1:11" x14ac:dyDescent="0.25">
      <c r="A375" t="str">
        <f t="shared" si="11"/>
        <v>2008Pneumonia hospitalisation, all ageTnonMaori</v>
      </c>
      <c r="B375" s="5">
        <v>2008</v>
      </c>
      <c r="C375" s="5" t="s">
        <v>143</v>
      </c>
      <c r="D375" s="5" t="s">
        <v>76</v>
      </c>
      <c r="E375" s="5" t="s">
        <v>74</v>
      </c>
      <c r="F375" s="6">
        <v>295.4389375793595</v>
      </c>
      <c r="G375" s="6">
        <v>299.29634559771904</v>
      </c>
      <c r="H375" s="6">
        <v>303.19153542838694</v>
      </c>
      <c r="I375" s="6"/>
      <c r="J375" s="6"/>
      <c r="K375" s="6"/>
    </row>
    <row r="376" spans="1:11" x14ac:dyDescent="0.25">
      <c r="A376" t="str">
        <f t="shared" si="11"/>
        <v>2009Pneumonia hospitalisation, all ageTnonMaori</v>
      </c>
      <c r="B376" s="5">
        <v>2009</v>
      </c>
      <c r="C376" s="5" t="s">
        <v>143</v>
      </c>
      <c r="D376" s="5" t="s">
        <v>76</v>
      </c>
      <c r="E376" s="5" t="s">
        <v>74</v>
      </c>
      <c r="F376" s="6">
        <v>298.05685858217947</v>
      </c>
      <c r="G376" s="6">
        <v>301.85296488297655</v>
      </c>
      <c r="H376" s="6">
        <v>305.68534415906407</v>
      </c>
      <c r="I376" s="6"/>
      <c r="J376" s="6"/>
      <c r="K376" s="6"/>
    </row>
    <row r="377" spans="1:11" x14ac:dyDescent="0.25">
      <c r="A377" t="str">
        <f t="shared" si="11"/>
        <v>2010Pneumonia hospitalisation, all ageTnonMaori</v>
      </c>
      <c r="B377" s="5">
        <v>2010</v>
      </c>
      <c r="C377" s="5" t="s">
        <v>143</v>
      </c>
      <c r="D377" s="5" t="s">
        <v>76</v>
      </c>
      <c r="E377" s="5" t="s">
        <v>74</v>
      </c>
      <c r="F377" s="6">
        <v>299.3016547142721</v>
      </c>
      <c r="G377" s="6">
        <v>303.0328625228841</v>
      </c>
      <c r="H377" s="6">
        <v>306.79897104043289</v>
      </c>
      <c r="I377" s="6"/>
      <c r="J377" s="6"/>
      <c r="K377" s="6"/>
    </row>
    <row r="378" spans="1:11" x14ac:dyDescent="0.25">
      <c r="A378" t="str">
        <f t="shared" si="11"/>
        <v>2011Pneumonia hospitalisation, all ageTnonMaori</v>
      </c>
      <c r="B378" s="5">
        <v>2011</v>
      </c>
      <c r="C378" s="5" t="s">
        <v>143</v>
      </c>
      <c r="D378" s="5" t="s">
        <v>76</v>
      </c>
      <c r="E378" s="5" t="s">
        <v>74</v>
      </c>
      <c r="F378" s="6">
        <v>299.299344467563</v>
      </c>
      <c r="G378" s="6">
        <v>302.97417276558633</v>
      </c>
      <c r="H378" s="6">
        <v>306.68285740254032</v>
      </c>
      <c r="I378" s="6"/>
      <c r="J378" s="6"/>
      <c r="K378" s="6"/>
    </row>
    <row r="379" spans="1:11" x14ac:dyDescent="0.25">
      <c r="A379" t="str">
        <f t="shared" si="11"/>
        <v>2012Pneumonia hospitalisation, all ageTnonMaori</v>
      </c>
      <c r="B379" s="5">
        <v>2012</v>
      </c>
      <c r="C379" s="5" t="s">
        <v>143</v>
      </c>
      <c r="D379" s="5" t="s">
        <v>76</v>
      </c>
      <c r="E379" s="5" t="s">
        <v>74</v>
      </c>
      <c r="F379" s="6">
        <v>301.57844138636204</v>
      </c>
      <c r="G379" s="6">
        <v>305.23193215612611</v>
      </c>
      <c r="H379" s="6">
        <v>308.91863614641608</v>
      </c>
      <c r="I379" s="6"/>
      <c r="J379" s="6"/>
      <c r="K379" s="6"/>
    </row>
    <row r="380" spans="1:11" x14ac:dyDescent="0.25">
      <c r="A380" t="str">
        <f t="shared" si="11"/>
        <v>2013Pneumonia hospitalisation, all ageTnonMaori</v>
      </c>
      <c r="B380" s="5">
        <v>2013</v>
      </c>
      <c r="C380" s="5" t="s">
        <v>143</v>
      </c>
      <c r="D380" s="5" t="s">
        <v>76</v>
      </c>
      <c r="E380" s="5" t="s">
        <v>74</v>
      </c>
      <c r="F380" s="6">
        <v>313.37745739582869</v>
      </c>
      <c r="G380" s="6">
        <v>317.06913954912784</v>
      </c>
      <c r="H380" s="6">
        <v>320.79345976262647</v>
      </c>
      <c r="I380" s="6"/>
      <c r="J380" s="6"/>
      <c r="K380" s="6"/>
    </row>
    <row r="381" spans="1:11" x14ac:dyDescent="0.25">
      <c r="A381" t="str">
        <f t="shared" si="11"/>
        <v>2014Pneumonia hospitalisation, all ageTnonMaori</v>
      </c>
      <c r="B381" s="5">
        <v>2014</v>
      </c>
      <c r="C381" s="5" t="s">
        <v>143</v>
      </c>
      <c r="D381" s="5" t="s">
        <v>76</v>
      </c>
      <c r="E381" s="5" t="s">
        <v>74</v>
      </c>
      <c r="F381" s="6">
        <v>322.45333214999772</v>
      </c>
      <c r="G381" s="6">
        <v>326.17374555265229</v>
      </c>
      <c r="H381" s="6">
        <v>329.92637661674519</v>
      </c>
      <c r="I381" s="6"/>
      <c r="J381" s="6"/>
      <c r="K381" s="6"/>
    </row>
    <row r="382" spans="1:11" x14ac:dyDescent="0.25">
      <c r="A382" t="str">
        <f t="shared" ref="A382:A415" si="12">B382&amp;C382&amp;D382&amp;E382</f>
        <v>1996Pneumonia hospitalisation, all ageFMaori</v>
      </c>
      <c r="B382" s="5">
        <v>1996</v>
      </c>
      <c r="C382" s="5" t="s">
        <v>143</v>
      </c>
      <c r="D382" s="5" t="s">
        <v>73</v>
      </c>
      <c r="E382" s="5" t="s">
        <v>9</v>
      </c>
      <c r="F382" s="6">
        <v>706.03370441098377</v>
      </c>
      <c r="G382" s="6">
        <v>752.45949852372917</v>
      </c>
      <c r="H382" s="6">
        <v>801.13612966427411</v>
      </c>
      <c r="I382" s="6">
        <v>3.004834352051271</v>
      </c>
      <c r="J382" s="6">
        <v>3.2190311638186189</v>
      </c>
      <c r="K382" s="6">
        <v>3.448496795359667</v>
      </c>
    </row>
    <row r="383" spans="1:11" x14ac:dyDescent="0.25">
      <c r="A383" t="str">
        <f t="shared" si="12"/>
        <v>1997Pneumonia hospitalisation, all ageFMaori</v>
      </c>
      <c r="B383" s="5">
        <v>1997</v>
      </c>
      <c r="C383" s="5" t="s">
        <v>143</v>
      </c>
      <c r="D383" s="5" t="s">
        <v>73</v>
      </c>
      <c r="E383" s="5" t="s">
        <v>9</v>
      </c>
      <c r="F383" s="6">
        <v>761.56558785455979</v>
      </c>
      <c r="G383" s="6">
        <v>808.74279393872121</v>
      </c>
      <c r="H383" s="6">
        <v>858.07746803512316</v>
      </c>
      <c r="I383" s="6">
        <v>3.0080217127000921</v>
      </c>
      <c r="J383" s="6">
        <v>3.2102686752712821</v>
      </c>
      <c r="K383" s="6">
        <v>3.4261138887116642</v>
      </c>
    </row>
    <row r="384" spans="1:11" x14ac:dyDescent="0.25">
      <c r="A384" t="str">
        <f t="shared" si="12"/>
        <v>1998Pneumonia hospitalisation, all ageFMaori</v>
      </c>
      <c r="B384" s="5">
        <v>1998</v>
      </c>
      <c r="C384" s="5" t="s">
        <v>143</v>
      </c>
      <c r="D384" s="5" t="s">
        <v>73</v>
      </c>
      <c r="E384" s="5" t="s">
        <v>9</v>
      </c>
      <c r="F384" s="6">
        <v>769.25223568691092</v>
      </c>
      <c r="G384" s="6">
        <v>815.55449711965252</v>
      </c>
      <c r="H384" s="6">
        <v>863.91535215732495</v>
      </c>
      <c r="I384" s="6">
        <v>3.0282890548857528</v>
      </c>
      <c r="J384" s="6">
        <v>3.2267397365629988</v>
      </c>
      <c r="K384" s="6">
        <v>3.4381953435774166</v>
      </c>
    </row>
    <row r="385" spans="1:11" x14ac:dyDescent="0.25">
      <c r="A385" t="str">
        <f t="shared" si="12"/>
        <v>1999Pneumonia hospitalisation, all ageFMaori</v>
      </c>
      <c r="B385" s="5">
        <v>1999</v>
      </c>
      <c r="C385" s="5" t="s">
        <v>143</v>
      </c>
      <c r="D385" s="5" t="s">
        <v>73</v>
      </c>
      <c r="E385" s="5" t="s">
        <v>9</v>
      </c>
      <c r="F385" s="6">
        <v>800.80710381450899</v>
      </c>
      <c r="G385" s="6">
        <v>846.93116120791103</v>
      </c>
      <c r="H385" s="6">
        <v>895.01915927754305</v>
      </c>
      <c r="I385" s="6">
        <v>2.9925045410400024</v>
      </c>
      <c r="J385" s="6">
        <v>3.1803264987008975</v>
      </c>
      <c r="K385" s="6">
        <v>3.3799369389842147</v>
      </c>
    </row>
    <row r="386" spans="1:11" x14ac:dyDescent="0.25">
      <c r="A386" t="str">
        <f t="shared" si="12"/>
        <v>2000Pneumonia hospitalisation, all ageFMaori</v>
      </c>
      <c r="B386" s="5">
        <v>2000</v>
      </c>
      <c r="C386" s="5" t="s">
        <v>143</v>
      </c>
      <c r="D386" s="5" t="s">
        <v>73</v>
      </c>
      <c r="E386" s="5" t="s">
        <v>9</v>
      </c>
      <c r="F386" s="6">
        <v>733.07723329215457</v>
      </c>
      <c r="G386" s="6">
        <v>776.07197203589988</v>
      </c>
      <c r="H386" s="6">
        <v>820.93022831609039</v>
      </c>
      <c r="I386" s="6">
        <v>2.92897651004139</v>
      </c>
      <c r="J386" s="6">
        <v>3.1165948391852689</v>
      </c>
      <c r="K386" s="6">
        <v>3.3162312358384174</v>
      </c>
    </row>
    <row r="387" spans="1:11" x14ac:dyDescent="0.25">
      <c r="A387" t="str">
        <f t="shared" si="12"/>
        <v>2001Pneumonia hospitalisation, all ageFMaori</v>
      </c>
      <c r="B387" s="5">
        <v>2001</v>
      </c>
      <c r="C387" s="5" t="s">
        <v>143</v>
      </c>
      <c r="D387" s="5" t="s">
        <v>73</v>
      </c>
      <c r="E387" s="5" t="s">
        <v>9</v>
      </c>
      <c r="F387" s="6">
        <v>701.0666700054694</v>
      </c>
      <c r="G387" s="6">
        <v>742.09612889093705</v>
      </c>
      <c r="H387" s="6">
        <v>784.90019622603381</v>
      </c>
      <c r="I387" s="6">
        <v>2.8048968845669329</v>
      </c>
      <c r="J387" s="6">
        <v>2.98376752317508</v>
      </c>
      <c r="K387" s="6">
        <v>3.1740448931793539</v>
      </c>
    </row>
    <row r="388" spans="1:11" x14ac:dyDescent="0.25">
      <c r="A388" t="str">
        <f t="shared" si="12"/>
        <v>2002Pneumonia hospitalisation, all ageFMaori</v>
      </c>
      <c r="B388" s="5">
        <v>2002</v>
      </c>
      <c r="C388" s="5" t="s">
        <v>143</v>
      </c>
      <c r="D388" s="5" t="s">
        <v>73</v>
      </c>
      <c r="E388" s="5" t="s">
        <v>9</v>
      </c>
      <c r="F388" s="6">
        <v>649.34669901484756</v>
      </c>
      <c r="G388" s="6">
        <v>687.84548755274363</v>
      </c>
      <c r="H388" s="6">
        <v>728.03075099829255</v>
      </c>
      <c r="I388" s="6">
        <v>2.6636538335482305</v>
      </c>
      <c r="J388" s="6">
        <v>2.8353161005042233</v>
      </c>
      <c r="K388" s="6">
        <v>3.0180413417571481</v>
      </c>
    </row>
    <row r="389" spans="1:11" x14ac:dyDescent="0.25">
      <c r="A389" t="str">
        <f t="shared" si="12"/>
        <v>2003Pneumonia hospitalisation, all ageFMaori</v>
      </c>
      <c r="B389" s="5">
        <v>2003</v>
      </c>
      <c r="C389" s="5" t="s">
        <v>143</v>
      </c>
      <c r="D389" s="5" t="s">
        <v>73</v>
      </c>
      <c r="E389" s="5" t="s">
        <v>9</v>
      </c>
      <c r="F389" s="6">
        <v>614.27308097680339</v>
      </c>
      <c r="G389" s="6">
        <v>650.80456739973931</v>
      </c>
      <c r="H389" s="6">
        <v>688.94118238459885</v>
      </c>
      <c r="I389" s="6">
        <v>2.5476507460821063</v>
      </c>
      <c r="J389" s="6">
        <v>2.7121458145176867</v>
      </c>
      <c r="K389" s="6">
        <v>2.8872618943227564</v>
      </c>
    </row>
    <row r="390" spans="1:11" x14ac:dyDescent="0.25">
      <c r="A390" t="str">
        <f t="shared" si="12"/>
        <v>2004Pneumonia hospitalisation, all ageFMaori</v>
      </c>
      <c r="B390" s="5">
        <v>2004</v>
      </c>
      <c r="C390" s="5" t="s">
        <v>143</v>
      </c>
      <c r="D390" s="5" t="s">
        <v>73</v>
      </c>
      <c r="E390" s="5" t="s">
        <v>9</v>
      </c>
      <c r="F390" s="6">
        <v>582.09398799818177</v>
      </c>
      <c r="G390" s="6">
        <v>616.72701148492285</v>
      </c>
      <c r="H390" s="6">
        <v>652.88240638221794</v>
      </c>
      <c r="I390" s="6">
        <v>2.4762616888205011</v>
      </c>
      <c r="J390" s="6">
        <v>2.6362883785779498</v>
      </c>
      <c r="K390" s="6">
        <v>2.8066566818855101</v>
      </c>
    </row>
    <row r="391" spans="1:11" x14ac:dyDescent="0.25">
      <c r="A391" t="str">
        <f t="shared" si="12"/>
        <v>2005Pneumonia hospitalisation, all ageFMaori</v>
      </c>
      <c r="B391" s="5">
        <v>2005</v>
      </c>
      <c r="C391" s="5" t="s">
        <v>143</v>
      </c>
      <c r="D391" s="5" t="s">
        <v>73</v>
      </c>
      <c r="E391" s="5" t="s">
        <v>9</v>
      </c>
      <c r="F391" s="6">
        <v>579.11352367065763</v>
      </c>
      <c r="G391" s="6">
        <v>612.83340626415281</v>
      </c>
      <c r="H391" s="6">
        <v>648.00446696442032</v>
      </c>
      <c r="I391" s="6">
        <v>2.546607248742732</v>
      </c>
      <c r="J391" s="6">
        <v>2.7085771699992542</v>
      </c>
      <c r="K391" s="6">
        <v>2.880848740795491</v>
      </c>
    </row>
    <row r="392" spans="1:11" x14ac:dyDescent="0.25">
      <c r="A392" t="str">
        <f t="shared" si="12"/>
        <v>2006Pneumonia hospitalisation, all ageFMaori</v>
      </c>
      <c r="B392" s="5">
        <v>2006</v>
      </c>
      <c r="C392" s="5" t="s">
        <v>143</v>
      </c>
      <c r="D392" s="5" t="s">
        <v>73</v>
      </c>
      <c r="E392" s="5" t="s">
        <v>9</v>
      </c>
      <c r="F392" s="6">
        <v>611.66392134806097</v>
      </c>
      <c r="G392" s="6">
        <v>645.46786755608036</v>
      </c>
      <c r="H392" s="6">
        <v>680.65395608777783</v>
      </c>
      <c r="I392" s="6">
        <v>2.5725887448006288</v>
      </c>
      <c r="J392" s="6">
        <v>2.7284809514607953</v>
      </c>
      <c r="K392" s="6">
        <v>2.8938198215826181</v>
      </c>
    </row>
    <row r="393" spans="1:11" x14ac:dyDescent="0.25">
      <c r="A393" t="str">
        <f t="shared" si="12"/>
        <v>2007Pneumonia hospitalisation, all ageFMaori</v>
      </c>
      <c r="B393" s="5">
        <v>2007</v>
      </c>
      <c r="C393" s="5" t="s">
        <v>143</v>
      </c>
      <c r="D393" s="5" t="s">
        <v>73</v>
      </c>
      <c r="E393" s="5" t="s">
        <v>9</v>
      </c>
      <c r="F393" s="6">
        <v>632.7938940877458</v>
      </c>
      <c r="G393" s="6">
        <v>666.34733847539474</v>
      </c>
      <c r="H393" s="6">
        <v>701.21800770256152</v>
      </c>
      <c r="I393" s="6">
        <v>2.580505296630899</v>
      </c>
      <c r="J393" s="6">
        <v>2.7310653830242124</v>
      </c>
      <c r="K393" s="6">
        <v>2.8904099271143799</v>
      </c>
    </row>
    <row r="394" spans="1:11" x14ac:dyDescent="0.25">
      <c r="A394" t="str">
        <f t="shared" si="12"/>
        <v>2008Pneumonia hospitalisation, all ageFMaori</v>
      </c>
      <c r="B394" s="5">
        <v>2008</v>
      </c>
      <c r="C394" s="5" t="s">
        <v>143</v>
      </c>
      <c r="D394" s="5" t="s">
        <v>73</v>
      </c>
      <c r="E394" s="5" t="s">
        <v>9</v>
      </c>
      <c r="F394" s="6">
        <v>614.81872876158582</v>
      </c>
      <c r="G394" s="6">
        <v>647.00260926549493</v>
      </c>
      <c r="H394" s="6">
        <v>680.43408472819135</v>
      </c>
      <c r="I394" s="6">
        <v>2.4151612630114694</v>
      </c>
      <c r="J394" s="6">
        <v>2.5538826499282981</v>
      </c>
      <c r="K394" s="6">
        <v>2.7005718787788506</v>
      </c>
    </row>
    <row r="395" spans="1:11" x14ac:dyDescent="0.25">
      <c r="A395" t="str">
        <f t="shared" si="12"/>
        <v>2009Pneumonia hospitalisation, all ageFMaori</v>
      </c>
      <c r="B395" s="5">
        <v>2009</v>
      </c>
      <c r="C395" s="5" t="s">
        <v>143</v>
      </c>
      <c r="D395" s="5" t="s">
        <v>73</v>
      </c>
      <c r="E395" s="5" t="s">
        <v>9</v>
      </c>
      <c r="F395" s="6">
        <v>601.30873617553937</v>
      </c>
      <c r="G395" s="6">
        <v>632.28959842358086</v>
      </c>
      <c r="H395" s="6">
        <v>664.45282187436078</v>
      </c>
      <c r="I395" s="6">
        <v>2.3311978112960299</v>
      </c>
      <c r="J395" s="6">
        <v>2.4630228146172803</v>
      </c>
      <c r="K395" s="6">
        <v>2.6023022825131124</v>
      </c>
    </row>
    <row r="396" spans="1:11" x14ac:dyDescent="0.25">
      <c r="A396" t="str">
        <f t="shared" si="12"/>
        <v>2010Pneumonia hospitalisation, all ageFMaori</v>
      </c>
      <c r="B396" s="5">
        <v>2010</v>
      </c>
      <c r="C396" s="5" t="s">
        <v>143</v>
      </c>
      <c r="D396" s="5" t="s">
        <v>73</v>
      </c>
      <c r="E396" s="5" t="s">
        <v>9</v>
      </c>
      <c r="F396" s="6">
        <v>631.05822848730145</v>
      </c>
      <c r="G396" s="6">
        <v>661.95779756547518</v>
      </c>
      <c r="H396" s="6">
        <v>693.97902003663523</v>
      </c>
      <c r="I396" s="6">
        <v>2.4186199501727774</v>
      </c>
      <c r="J396" s="6">
        <v>2.5495714912294214</v>
      </c>
      <c r="K396" s="6">
        <v>2.6876131524613682</v>
      </c>
    </row>
    <row r="397" spans="1:11" x14ac:dyDescent="0.25">
      <c r="A397" t="str">
        <f t="shared" si="12"/>
        <v>2011Pneumonia hospitalisation, all ageFMaori</v>
      </c>
      <c r="B397" s="5">
        <v>2011</v>
      </c>
      <c r="C397" s="5" t="s">
        <v>143</v>
      </c>
      <c r="D397" s="5" t="s">
        <v>73</v>
      </c>
      <c r="E397" s="5" t="s">
        <v>9</v>
      </c>
      <c r="F397" s="6">
        <v>672.95504646015183</v>
      </c>
      <c r="G397" s="6">
        <v>704.1173930741935</v>
      </c>
      <c r="H397" s="6">
        <v>736.35045685415184</v>
      </c>
      <c r="I397" s="6">
        <v>2.5581523227063472</v>
      </c>
      <c r="J397" s="6">
        <v>2.6904515508422446</v>
      </c>
      <c r="K397" s="6">
        <v>2.8295928601200648</v>
      </c>
    </row>
    <row r="398" spans="1:11" x14ac:dyDescent="0.25">
      <c r="A398" t="str">
        <f t="shared" si="12"/>
        <v>2012Pneumonia hospitalisation, all ageFMaori</v>
      </c>
      <c r="B398" s="5">
        <v>2012</v>
      </c>
      <c r="C398" s="5" t="s">
        <v>143</v>
      </c>
      <c r="D398" s="5" t="s">
        <v>73</v>
      </c>
      <c r="E398" s="5" t="s">
        <v>9</v>
      </c>
      <c r="F398" s="6">
        <v>689.63077599307769</v>
      </c>
      <c r="G398" s="6">
        <v>720.36150760667965</v>
      </c>
      <c r="H398" s="6">
        <v>752.10890378245267</v>
      </c>
      <c r="I398" s="6">
        <v>2.6084789391085441</v>
      </c>
      <c r="J398" s="6">
        <v>2.7392041824244369</v>
      </c>
      <c r="K398" s="6">
        <v>2.8764807875258458</v>
      </c>
    </row>
    <row r="399" spans="1:11" x14ac:dyDescent="0.25">
      <c r="A399" t="str">
        <f t="shared" si="12"/>
        <v>2013Pneumonia hospitalisation, all ageFMaori</v>
      </c>
      <c r="B399" s="5">
        <v>2013</v>
      </c>
      <c r="C399" s="5" t="s">
        <v>143</v>
      </c>
      <c r="D399" s="5" t="s">
        <v>73</v>
      </c>
      <c r="E399" s="5" t="s">
        <v>9</v>
      </c>
      <c r="F399" s="6">
        <v>695.26105536351929</v>
      </c>
      <c r="G399" s="6">
        <v>725.288715903656</v>
      </c>
      <c r="H399" s="6">
        <v>756.27962573181856</v>
      </c>
      <c r="I399" s="6">
        <v>2.5244869616309136</v>
      </c>
      <c r="J399" s="6">
        <v>2.6474128338491996</v>
      </c>
      <c r="K399" s="6">
        <v>2.7763243856492346</v>
      </c>
    </row>
    <row r="400" spans="1:11" x14ac:dyDescent="0.25">
      <c r="A400" t="str">
        <f t="shared" si="12"/>
        <v>2014Pneumonia hospitalisation, all ageFMaori</v>
      </c>
      <c r="B400" s="5">
        <v>2014</v>
      </c>
      <c r="C400" s="5" t="s">
        <v>143</v>
      </c>
      <c r="D400" s="5" t="s">
        <v>73</v>
      </c>
      <c r="E400" s="5" t="s">
        <v>9</v>
      </c>
      <c r="F400" s="6">
        <v>706.31243861411838</v>
      </c>
      <c r="G400" s="6">
        <v>735.76237930795105</v>
      </c>
      <c r="H400" s="6">
        <v>766.12481000490084</v>
      </c>
      <c r="I400" s="6">
        <v>2.4576138264210701</v>
      </c>
      <c r="J400" s="6">
        <v>2.5735357126102332</v>
      </c>
      <c r="K400" s="6">
        <v>2.6949254569116783</v>
      </c>
    </row>
    <row r="401" spans="1:11" x14ac:dyDescent="0.25">
      <c r="A401" t="str">
        <f t="shared" si="12"/>
        <v>1996Pneumonia hospitalisation, all ageFnonMaori</v>
      </c>
      <c r="B401" s="5">
        <v>1996</v>
      </c>
      <c r="C401" s="5" t="s">
        <v>143</v>
      </c>
      <c r="D401" s="5" t="s">
        <v>73</v>
      </c>
      <c r="E401" s="5" t="s">
        <v>74</v>
      </c>
      <c r="F401" s="6">
        <v>228.33718797288222</v>
      </c>
      <c r="G401" s="6">
        <v>233.75340598787929</v>
      </c>
      <c r="H401" s="6">
        <v>239.26566148169044</v>
      </c>
      <c r="I401" s="6"/>
      <c r="J401" s="6"/>
      <c r="K401" s="6"/>
    </row>
    <row r="402" spans="1:11" x14ac:dyDescent="0.25">
      <c r="A402" t="str">
        <f t="shared" si="12"/>
        <v>1997Pneumonia hospitalisation, all ageFnonMaori</v>
      </c>
      <c r="B402" s="5">
        <v>1997</v>
      </c>
      <c r="C402" s="5" t="s">
        <v>143</v>
      </c>
      <c r="D402" s="5" t="s">
        <v>73</v>
      </c>
      <c r="E402" s="5" t="s">
        <v>74</v>
      </c>
      <c r="F402" s="6">
        <v>246.37738850454872</v>
      </c>
      <c r="G402" s="6">
        <v>251.92370974070533</v>
      </c>
      <c r="H402" s="6">
        <v>257.56340108158821</v>
      </c>
      <c r="I402" s="6"/>
      <c r="J402" s="6"/>
      <c r="K402" s="6"/>
    </row>
    <row r="403" spans="1:11" x14ac:dyDescent="0.25">
      <c r="A403" t="str">
        <f t="shared" si="12"/>
        <v>1998Pneumonia hospitalisation, all ageFnonMaori</v>
      </c>
      <c r="B403" s="5">
        <v>1998</v>
      </c>
      <c r="C403" s="5" t="s">
        <v>143</v>
      </c>
      <c r="D403" s="5" t="s">
        <v>73</v>
      </c>
      <c r="E403" s="5" t="s">
        <v>74</v>
      </c>
      <c r="F403" s="6">
        <v>247.24708918071491</v>
      </c>
      <c r="G403" s="6">
        <v>252.74876925411726</v>
      </c>
      <c r="H403" s="6">
        <v>258.34200714495074</v>
      </c>
      <c r="I403" s="6"/>
      <c r="J403" s="6"/>
      <c r="K403" s="6"/>
    </row>
    <row r="404" spans="1:11" x14ac:dyDescent="0.25">
      <c r="A404" t="str">
        <f t="shared" si="12"/>
        <v>1999Pneumonia hospitalisation, all ageFnonMaori</v>
      </c>
      <c r="B404" s="5">
        <v>1999</v>
      </c>
      <c r="C404" s="5" t="s">
        <v>143</v>
      </c>
      <c r="D404" s="5" t="s">
        <v>73</v>
      </c>
      <c r="E404" s="5" t="s">
        <v>74</v>
      </c>
      <c r="F404" s="6">
        <v>260.75100759502988</v>
      </c>
      <c r="G404" s="6">
        <v>266.30321180981457</v>
      </c>
      <c r="H404" s="6">
        <v>271.94386209169988</v>
      </c>
      <c r="I404" s="6"/>
      <c r="J404" s="6"/>
      <c r="K404" s="6"/>
    </row>
    <row r="405" spans="1:11" x14ac:dyDescent="0.25">
      <c r="A405" t="str">
        <f t="shared" si="12"/>
        <v>2000Pneumonia hospitalisation, all ageFnonMaori</v>
      </c>
      <c r="B405" s="5">
        <v>2000</v>
      </c>
      <c r="C405" s="5" t="s">
        <v>143</v>
      </c>
      <c r="D405" s="5" t="s">
        <v>73</v>
      </c>
      <c r="E405" s="5" t="s">
        <v>74</v>
      </c>
      <c r="F405" s="6">
        <v>243.70856516549858</v>
      </c>
      <c r="G405" s="6">
        <v>249.01278866224985</v>
      </c>
      <c r="H405" s="6">
        <v>254.4033654233337</v>
      </c>
      <c r="I405" s="6"/>
      <c r="J405" s="6"/>
      <c r="K405" s="6"/>
    </row>
    <row r="406" spans="1:11" x14ac:dyDescent="0.25">
      <c r="A406" t="str">
        <f t="shared" si="12"/>
        <v>2001Pneumonia hospitalisation, all ageFnonMaori</v>
      </c>
      <c r="B406" s="5">
        <v>2001</v>
      </c>
      <c r="C406" s="5" t="s">
        <v>143</v>
      </c>
      <c r="D406" s="5" t="s">
        <v>73</v>
      </c>
      <c r="E406" s="5" t="s">
        <v>74</v>
      </c>
      <c r="F406" s="6">
        <v>243.52421035413789</v>
      </c>
      <c r="G406" s="6">
        <v>248.71110873318287</v>
      </c>
      <c r="H406" s="6">
        <v>253.98065773011876</v>
      </c>
      <c r="I406" s="6"/>
      <c r="J406" s="6"/>
      <c r="K406" s="6"/>
    </row>
    <row r="407" spans="1:11" x14ac:dyDescent="0.25">
      <c r="A407" t="str">
        <f t="shared" si="12"/>
        <v>2002Pneumonia hospitalisation, all ageFnonMaori</v>
      </c>
      <c r="B407" s="5">
        <v>2002</v>
      </c>
      <c r="C407" s="5" t="s">
        <v>143</v>
      </c>
      <c r="D407" s="5" t="s">
        <v>73</v>
      </c>
      <c r="E407" s="5" t="s">
        <v>74</v>
      </c>
      <c r="F407" s="6">
        <v>237.5623817992016</v>
      </c>
      <c r="G407" s="6">
        <v>242.59922462628396</v>
      </c>
      <c r="H407" s="6">
        <v>247.71596360327169</v>
      </c>
      <c r="I407" s="6"/>
      <c r="J407" s="6"/>
      <c r="K407" s="6"/>
    </row>
    <row r="408" spans="1:11" x14ac:dyDescent="0.25">
      <c r="A408" t="str">
        <f t="shared" si="12"/>
        <v>2003Pneumonia hospitalisation, all ageFnonMaori</v>
      </c>
      <c r="B408" s="5">
        <v>2003</v>
      </c>
      <c r="C408" s="5" t="s">
        <v>143</v>
      </c>
      <c r="D408" s="5" t="s">
        <v>73</v>
      </c>
      <c r="E408" s="5" t="s">
        <v>74</v>
      </c>
      <c r="F408" s="6">
        <v>235.00483549133929</v>
      </c>
      <c r="G408" s="6">
        <v>239.95928386891501</v>
      </c>
      <c r="H408" s="6">
        <v>244.99188022794718</v>
      </c>
      <c r="I408" s="6"/>
      <c r="J408" s="6"/>
      <c r="K408" s="6"/>
    </row>
    <row r="409" spans="1:11" x14ac:dyDescent="0.25">
      <c r="A409" t="str">
        <f t="shared" si="12"/>
        <v>2004Pneumonia hospitalisation, all ageFnonMaori</v>
      </c>
      <c r="B409" s="5">
        <v>2004</v>
      </c>
      <c r="C409" s="5" t="s">
        <v>143</v>
      </c>
      <c r="D409" s="5" t="s">
        <v>73</v>
      </c>
      <c r="E409" s="5" t="s">
        <v>74</v>
      </c>
      <c r="F409" s="6">
        <v>229.12677370581716</v>
      </c>
      <c r="G409" s="6">
        <v>233.93761338719472</v>
      </c>
      <c r="H409" s="6">
        <v>238.82402877629045</v>
      </c>
      <c r="I409" s="6"/>
      <c r="J409" s="6"/>
      <c r="K409" s="6"/>
    </row>
    <row r="410" spans="1:11" x14ac:dyDescent="0.25">
      <c r="A410" t="str">
        <f t="shared" si="12"/>
        <v>2005Pneumonia hospitalisation, all ageFnonMaori</v>
      </c>
      <c r="B410" s="5">
        <v>2005</v>
      </c>
      <c r="C410" s="5" t="s">
        <v>143</v>
      </c>
      <c r="D410" s="5" t="s">
        <v>73</v>
      </c>
      <c r="E410" s="5" t="s">
        <v>74</v>
      </c>
      <c r="F410" s="6">
        <v>221.57878612088615</v>
      </c>
      <c r="G410" s="6">
        <v>226.25657967290684</v>
      </c>
      <c r="H410" s="6">
        <v>231.00825779015969</v>
      </c>
      <c r="I410" s="6"/>
      <c r="J410" s="6"/>
      <c r="K410" s="6"/>
    </row>
    <row r="411" spans="1:11" x14ac:dyDescent="0.25">
      <c r="A411" t="str">
        <f t="shared" si="12"/>
        <v>2006Pneumonia hospitalisation, all ageFnonMaori</v>
      </c>
      <c r="B411" s="5">
        <v>2006</v>
      </c>
      <c r="C411" s="5" t="s">
        <v>143</v>
      </c>
      <c r="D411" s="5" t="s">
        <v>73</v>
      </c>
      <c r="E411" s="5" t="s">
        <v>74</v>
      </c>
      <c r="F411" s="6">
        <v>231.84908837682235</v>
      </c>
      <c r="G411" s="6">
        <v>236.56674869234647</v>
      </c>
      <c r="H411" s="6">
        <v>241.35624753658033</v>
      </c>
      <c r="I411" s="6"/>
      <c r="J411" s="6"/>
      <c r="K411" s="6"/>
    </row>
    <row r="412" spans="1:11" x14ac:dyDescent="0.25">
      <c r="A412" t="str">
        <f t="shared" si="12"/>
        <v>2007Pneumonia hospitalisation, all ageFnonMaori</v>
      </c>
      <c r="B412" s="5">
        <v>2007</v>
      </c>
      <c r="C412" s="5" t="s">
        <v>143</v>
      </c>
      <c r="D412" s="5" t="s">
        <v>73</v>
      </c>
      <c r="E412" s="5" t="s">
        <v>74</v>
      </c>
      <c r="F412" s="6">
        <v>239.21915453627079</v>
      </c>
      <c r="G412" s="6">
        <v>243.98805778041208</v>
      </c>
      <c r="H412" s="6">
        <v>248.8281167556602</v>
      </c>
      <c r="I412" s="6"/>
      <c r="J412" s="6"/>
      <c r="K412" s="6"/>
    </row>
    <row r="413" spans="1:11" x14ac:dyDescent="0.25">
      <c r="A413" t="str">
        <f t="shared" si="12"/>
        <v>2008Pneumonia hospitalisation, all ageFnonMaori</v>
      </c>
      <c r="B413" s="5">
        <v>2008</v>
      </c>
      <c r="C413" s="5" t="s">
        <v>143</v>
      </c>
      <c r="D413" s="5" t="s">
        <v>73</v>
      </c>
      <c r="E413" s="5" t="s">
        <v>74</v>
      </c>
      <c r="F413" s="6">
        <v>248.5419919992321</v>
      </c>
      <c r="G413" s="6">
        <v>253.34077479388489</v>
      </c>
      <c r="H413" s="6">
        <v>258.20891956548144</v>
      </c>
      <c r="I413" s="6"/>
      <c r="J413" s="6"/>
      <c r="K413" s="6"/>
    </row>
    <row r="414" spans="1:11" x14ac:dyDescent="0.25">
      <c r="A414" t="str">
        <f t="shared" si="12"/>
        <v>2009Pneumonia hospitalisation, all ageFnonMaori</v>
      </c>
      <c r="B414" s="5">
        <v>2009</v>
      </c>
      <c r="C414" s="5" t="s">
        <v>143</v>
      </c>
      <c r="D414" s="5" t="s">
        <v>73</v>
      </c>
      <c r="E414" s="5" t="s">
        <v>74</v>
      </c>
      <c r="F414" s="6">
        <v>251.97016531202615</v>
      </c>
      <c r="G414" s="6">
        <v>256.71284677963081</v>
      </c>
      <c r="H414" s="6">
        <v>261.52236689438922</v>
      </c>
      <c r="I414" s="6"/>
      <c r="J414" s="6"/>
      <c r="K414" s="6"/>
    </row>
    <row r="415" spans="1:11" x14ac:dyDescent="0.25">
      <c r="A415" t="str">
        <f t="shared" si="12"/>
        <v>2010Pneumonia hospitalisation, all ageFnonMaori</v>
      </c>
      <c r="B415" s="5">
        <v>2010</v>
      </c>
      <c r="C415" s="5" t="s">
        <v>143</v>
      </c>
      <c r="D415" s="5" t="s">
        <v>73</v>
      </c>
      <c r="E415" s="5" t="s">
        <v>74</v>
      </c>
      <c r="F415" s="6">
        <v>254.95957223421306</v>
      </c>
      <c r="G415" s="6">
        <v>259.63492290474051</v>
      </c>
      <c r="H415" s="6">
        <v>264.37447662484954</v>
      </c>
      <c r="I415" s="6"/>
      <c r="J415" s="6"/>
      <c r="K415" s="6"/>
    </row>
    <row r="416" spans="1:11" x14ac:dyDescent="0.25">
      <c r="A416" t="str">
        <f t="shared" ref="A416:A445" si="13">B416&amp;C416&amp;D416&amp;E416</f>
        <v>2011Pneumonia hospitalisation, all ageFnonMaori</v>
      </c>
      <c r="B416" s="5">
        <v>2011</v>
      </c>
      <c r="C416" s="5" t="s">
        <v>143</v>
      </c>
      <c r="D416" s="5" t="s">
        <v>73</v>
      </c>
      <c r="E416" s="5" t="s">
        <v>74</v>
      </c>
      <c r="F416" s="6">
        <v>257.07078442735821</v>
      </c>
      <c r="G416" s="6">
        <v>261.70974640066265</v>
      </c>
      <c r="H416" s="6">
        <v>266.41140288756543</v>
      </c>
      <c r="I416" s="6"/>
      <c r="J416" s="6"/>
      <c r="K416" s="6"/>
    </row>
    <row r="417" spans="1:11" x14ac:dyDescent="0.25">
      <c r="A417" t="str">
        <f t="shared" si="13"/>
        <v>2012Pneumonia hospitalisation, all ageFnonMaori</v>
      </c>
      <c r="B417" s="5">
        <v>2012</v>
      </c>
      <c r="C417" s="5" t="s">
        <v>143</v>
      </c>
      <c r="D417" s="5" t="s">
        <v>73</v>
      </c>
      <c r="E417" s="5" t="s">
        <v>74</v>
      </c>
      <c r="F417" s="6">
        <v>258.3659968678657</v>
      </c>
      <c r="G417" s="6">
        <v>262.98204136396151</v>
      </c>
      <c r="H417" s="6">
        <v>267.65985492602334</v>
      </c>
      <c r="I417" s="6"/>
      <c r="J417" s="6"/>
      <c r="K417" s="6"/>
    </row>
    <row r="418" spans="1:11" x14ac:dyDescent="0.25">
      <c r="A418" t="str">
        <f t="shared" si="13"/>
        <v>2013Pneumonia hospitalisation, all ageFnonMaori</v>
      </c>
      <c r="B418" s="5">
        <v>2013</v>
      </c>
      <c r="C418" s="5" t="s">
        <v>143</v>
      </c>
      <c r="D418" s="5" t="s">
        <v>73</v>
      </c>
      <c r="E418" s="5" t="s">
        <v>74</v>
      </c>
      <c r="F418" s="6">
        <v>269.27155227687734</v>
      </c>
      <c r="G418" s="6">
        <v>273.96132051272264</v>
      </c>
      <c r="H418" s="6">
        <v>278.71227353411575</v>
      </c>
      <c r="I418" s="6"/>
      <c r="J418" s="6"/>
      <c r="K418" s="6"/>
    </row>
    <row r="419" spans="1:11" x14ac:dyDescent="0.25">
      <c r="A419" t="str">
        <f t="shared" si="13"/>
        <v>2014Pneumonia hospitalisation, all ageFnonMaori</v>
      </c>
      <c r="B419" s="5">
        <v>2014</v>
      </c>
      <c r="C419" s="5" t="s">
        <v>143</v>
      </c>
      <c r="D419" s="5" t="s">
        <v>73</v>
      </c>
      <c r="E419" s="5" t="s">
        <v>74</v>
      </c>
      <c r="F419" s="6">
        <v>281.10687903208589</v>
      </c>
      <c r="G419" s="6">
        <v>285.89553885059445</v>
      </c>
      <c r="H419" s="6">
        <v>290.74531293077314</v>
      </c>
      <c r="I419" s="6"/>
      <c r="J419" s="6"/>
      <c r="K419" s="6"/>
    </row>
    <row r="420" spans="1:11" x14ac:dyDescent="0.25">
      <c r="A420" t="str">
        <f t="shared" si="13"/>
        <v>1996Pneumonia hospitalisation, all ageMMaori</v>
      </c>
      <c r="B420" s="5">
        <v>1996</v>
      </c>
      <c r="C420" s="5" t="s">
        <v>143</v>
      </c>
      <c r="D420" s="5" t="s">
        <v>75</v>
      </c>
      <c r="E420" s="5" t="s">
        <v>9</v>
      </c>
      <c r="F420" s="6">
        <v>836.94010377223185</v>
      </c>
      <c r="G420" s="6">
        <v>891.36415955919801</v>
      </c>
      <c r="H420" s="6">
        <v>948.39821685612208</v>
      </c>
      <c r="I420" s="6">
        <v>2.5505455304380118</v>
      </c>
      <c r="J420" s="6">
        <v>2.7254447465988498</v>
      </c>
      <c r="K420" s="6">
        <v>2.9123373717965473</v>
      </c>
    </row>
    <row r="421" spans="1:11" x14ac:dyDescent="0.25">
      <c r="A421" t="str">
        <f t="shared" si="13"/>
        <v>1997Pneumonia hospitalisation, all ageMMaori</v>
      </c>
      <c r="B421" s="5">
        <v>1997</v>
      </c>
      <c r="C421" s="5" t="s">
        <v>143</v>
      </c>
      <c r="D421" s="5" t="s">
        <v>75</v>
      </c>
      <c r="E421" s="5" t="s">
        <v>9</v>
      </c>
      <c r="F421" s="6">
        <v>884.09651537846526</v>
      </c>
      <c r="G421" s="6">
        <v>938.70807165113013</v>
      </c>
      <c r="H421" s="6">
        <v>995.81009940272656</v>
      </c>
      <c r="I421" s="6">
        <v>2.5029870139894812</v>
      </c>
      <c r="J421" s="6">
        <v>2.6660514886922622</v>
      </c>
      <c r="K421" s="6">
        <v>2.8397392797612402</v>
      </c>
    </row>
    <row r="422" spans="1:11" x14ac:dyDescent="0.25">
      <c r="A422" t="str">
        <f t="shared" si="13"/>
        <v>1998Pneumonia hospitalisation, all ageMMaori</v>
      </c>
      <c r="B422" s="5">
        <v>1998</v>
      </c>
      <c r="C422" s="5" t="s">
        <v>143</v>
      </c>
      <c r="D422" s="5" t="s">
        <v>75</v>
      </c>
      <c r="E422" s="5" t="s">
        <v>9</v>
      </c>
      <c r="F422" s="6">
        <v>885.17857387790593</v>
      </c>
      <c r="G422" s="6">
        <v>938.55498425609915</v>
      </c>
      <c r="H422" s="6">
        <v>994.30871356592081</v>
      </c>
      <c r="I422" s="6">
        <v>2.4800699780006119</v>
      </c>
      <c r="J422" s="6">
        <v>2.6378602395513595</v>
      </c>
      <c r="K422" s="6">
        <v>2.8056896398607338</v>
      </c>
    </row>
    <row r="423" spans="1:11" x14ac:dyDescent="0.25">
      <c r="A423" t="str">
        <f t="shared" si="13"/>
        <v>1999Pneumonia hospitalisation, all ageMMaori</v>
      </c>
      <c r="B423" s="5">
        <v>1999</v>
      </c>
      <c r="C423" s="5" t="s">
        <v>143</v>
      </c>
      <c r="D423" s="5" t="s">
        <v>75</v>
      </c>
      <c r="E423" s="5" t="s">
        <v>9</v>
      </c>
      <c r="F423" s="6">
        <v>876.57627680543601</v>
      </c>
      <c r="G423" s="6">
        <v>928.43372657163445</v>
      </c>
      <c r="H423" s="6">
        <v>982.55797663319902</v>
      </c>
      <c r="I423" s="6">
        <v>2.3225335431206222</v>
      </c>
      <c r="J423" s="6">
        <v>2.4671976983843451</v>
      </c>
      <c r="K423" s="6">
        <v>2.6208725815577485</v>
      </c>
    </row>
    <row r="424" spans="1:11" x14ac:dyDescent="0.25">
      <c r="A424" t="str">
        <f t="shared" si="13"/>
        <v>2000Pneumonia hospitalisation, all ageMMaori</v>
      </c>
      <c r="B424" s="5">
        <v>2000</v>
      </c>
      <c r="C424" s="5" t="s">
        <v>143</v>
      </c>
      <c r="D424" s="5" t="s">
        <v>75</v>
      </c>
      <c r="E424" s="5" t="s">
        <v>9</v>
      </c>
      <c r="F424" s="6">
        <v>820.77080347463664</v>
      </c>
      <c r="G424" s="6">
        <v>869.75588942577053</v>
      </c>
      <c r="H424" s="6">
        <v>920.90077134472301</v>
      </c>
      <c r="I424" s="6">
        <v>2.2635854308303491</v>
      </c>
      <c r="J424" s="6">
        <v>2.4057841166773133</v>
      </c>
      <c r="K424" s="6">
        <v>2.5569157396165552</v>
      </c>
    </row>
    <row r="425" spans="1:11" x14ac:dyDescent="0.25">
      <c r="A425" t="str">
        <f t="shared" si="13"/>
        <v>2001Pneumonia hospitalisation, all ageMMaori</v>
      </c>
      <c r="B425" s="5">
        <v>2001</v>
      </c>
      <c r="C425" s="5" t="s">
        <v>143</v>
      </c>
      <c r="D425" s="5" t="s">
        <v>75</v>
      </c>
      <c r="E425" s="5" t="s">
        <v>9</v>
      </c>
      <c r="F425" s="6">
        <v>799.33529948945079</v>
      </c>
      <c r="G425" s="6">
        <v>846.60263525915616</v>
      </c>
      <c r="H425" s="6">
        <v>895.93524446070091</v>
      </c>
      <c r="I425" s="6">
        <v>2.2160997788678984</v>
      </c>
      <c r="J425" s="6">
        <v>2.3540731131058843</v>
      </c>
      <c r="K425" s="6">
        <v>2.5006366025084863</v>
      </c>
    </row>
    <row r="426" spans="1:11" x14ac:dyDescent="0.25">
      <c r="A426" t="str">
        <f t="shared" si="13"/>
        <v>2002Pneumonia hospitalisation, all ageMMaori</v>
      </c>
      <c r="B426" s="5">
        <v>2002</v>
      </c>
      <c r="C426" s="5" t="s">
        <v>143</v>
      </c>
      <c r="D426" s="5" t="s">
        <v>75</v>
      </c>
      <c r="E426" s="5" t="s">
        <v>9</v>
      </c>
      <c r="F426" s="6">
        <v>758.12987419875788</v>
      </c>
      <c r="G426" s="6">
        <v>803.03893328533968</v>
      </c>
      <c r="H426" s="6">
        <v>849.9135872743974</v>
      </c>
      <c r="I426" s="6">
        <v>2.2067103361677329</v>
      </c>
      <c r="J426" s="6">
        <v>2.3445458702709669</v>
      </c>
      <c r="K426" s="6">
        <v>2.4909908870734654</v>
      </c>
    </row>
    <row r="427" spans="1:11" x14ac:dyDescent="0.25">
      <c r="A427" t="str">
        <f t="shared" si="13"/>
        <v>2003Pneumonia hospitalisation, all ageMMaori</v>
      </c>
      <c r="B427" s="5">
        <v>2003</v>
      </c>
      <c r="C427" s="5" t="s">
        <v>143</v>
      </c>
      <c r="D427" s="5" t="s">
        <v>75</v>
      </c>
      <c r="E427" s="5" t="s">
        <v>9</v>
      </c>
      <c r="F427" s="6">
        <v>744.74795960415258</v>
      </c>
      <c r="G427" s="6">
        <v>788.24107857699141</v>
      </c>
      <c r="H427" s="6">
        <v>833.61143694415216</v>
      </c>
      <c r="I427" s="6">
        <v>2.2789320683767227</v>
      </c>
      <c r="J427" s="6">
        <v>2.419989654062388</v>
      </c>
      <c r="K427" s="6">
        <v>2.5697781899837229</v>
      </c>
    </row>
    <row r="428" spans="1:11" x14ac:dyDescent="0.25">
      <c r="A428" t="str">
        <f t="shared" si="13"/>
        <v>2004Pneumonia hospitalisation, all ageMMaori</v>
      </c>
      <c r="B428" s="5">
        <v>2004</v>
      </c>
      <c r="C428" s="5" t="s">
        <v>143</v>
      </c>
      <c r="D428" s="5" t="s">
        <v>75</v>
      </c>
      <c r="E428" s="5" t="s">
        <v>9</v>
      </c>
      <c r="F428" s="6">
        <v>713.19120451226195</v>
      </c>
      <c r="G428" s="6">
        <v>754.7004471159338</v>
      </c>
      <c r="H428" s="6">
        <v>797.99535243624894</v>
      </c>
      <c r="I428" s="6">
        <v>2.2418702788536375</v>
      </c>
      <c r="J428" s="6">
        <v>2.3803357343971268</v>
      </c>
      <c r="K428" s="6">
        <v>2.527353282610612</v>
      </c>
    </row>
    <row r="429" spans="1:11" x14ac:dyDescent="0.25">
      <c r="A429" t="str">
        <f t="shared" si="13"/>
        <v>2005Pneumonia hospitalisation, all ageMMaori</v>
      </c>
      <c r="B429" s="5">
        <v>2005</v>
      </c>
      <c r="C429" s="5" t="s">
        <v>143</v>
      </c>
      <c r="D429" s="5" t="s">
        <v>75</v>
      </c>
      <c r="E429" s="5" t="s">
        <v>9</v>
      </c>
      <c r="F429" s="6">
        <v>724.68301032491422</v>
      </c>
      <c r="G429" s="6">
        <v>765.55197148401157</v>
      </c>
      <c r="H429" s="6">
        <v>808.1254842665295</v>
      </c>
      <c r="I429" s="6">
        <v>2.318049880773593</v>
      </c>
      <c r="J429" s="6">
        <v>2.4573878409803607</v>
      </c>
      <c r="K429" s="6">
        <v>2.6051014048855712</v>
      </c>
    </row>
    <row r="430" spans="1:11" x14ac:dyDescent="0.25">
      <c r="A430" t="str">
        <f t="shared" si="13"/>
        <v>2006Pneumonia hospitalisation, all ageMMaori</v>
      </c>
      <c r="B430" s="5">
        <v>2006</v>
      </c>
      <c r="C430" s="5" t="s">
        <v>143</v>
      </c>
      <c r="D430" s="5" t="s">
        <v>75</v>
      </c>
      <c r="E430" s="5" t="s">
        <v>9</v>
      </c>
      <c r="F430" s="6">
        <v>731.14258599428911</v>
      </c>
      <c r="G430" s="6">
        <v>771.25969011024313</v>
      </c>
      <c r="H430" s="6">
        <v>813.00550503819784</v>
      </c>
      <c r="I430" s="6">
        <v>2.2065834760004766</v>
      </c>
      <c r="J430" s="6">
        <v>2.3353011015780081</v>
      </c>
      <c r="K430" s="6">
        <v>2.4715272702560021</v>
      </c>
    </row>
    <row r="431" spans="1:11" x14ac:dyDescent="0.25">
      <c r="A431" t="str">
        <f t="shared" si="13"/>
        <v>2007Pneumonia hospitalisation, all ageMMaori</v>
      </c>
      <c r="B431" s="5">
        <v>2007</v>
      </c>
      <c r="C431" s="5" t="s">
        <v>143</v>
      </c>
      <c r="D431" s="5" t="s">
        <v>75</v>
      </c>
      <c r="E431" s="5" t="s">
        <v>9</v>
      </c>
      <c r="F431" s="6">
        <v>726.85734152448686</v>
      </c>
      <c r="G431" s="6">
        <v>765.8819490889025</v>
      </c>
      <c r="H431" s="6">
        <v>806.45744922975564</v>
      </c>
      <c r="I431" s="6">
        <v>2.1363570199957014</v>
      </c>
      <c r="J431" s="6">
        <v>2.2581336654571476</v>
      </c>
      <c r="K431" s="6">
        <v>2.3868518245518691</v>
      </c>
    </row>
    <row r="432" spans="1:11" x14ac:dyDescent="0.25">
      <c r="A432" t="str">
        <f t="shared" si="13"/>
        <v>2008Pneumonia hospitalisation, all ageMMaori</v>
      </c>
      <c r="B432" s="5">
        <v>2008</v>
      </c>
      <c r="C432" s="5" t="s">
        <v>143</v>
      </c>
      <c r="D432" s="5" t="s">
        <v>75</v>
      </c>
      <c r="E432" s="5" t="s">
        <v>9</v>
      </c>
      <c r="F432" s="6">
        <v>718.89719927183774</v>
      </c>
      <c r="G432" s="6">
        <v>756.75069840406093</v>
      </c>
      <c r="H432" s="6">
        <v>796.08005881541453</v>
      </c>
      <c r="I432" s="6">
        <v>2.0202910352076398</v>
      </c>
      <c r="J432" s="6">
        <v>2.1330114212446163</v>
      </c>
      <c r="K432" s="6">
        <v>2.2520209434540051</v>
      </c>
    </row>
    <row r="433" spans="1:11" x14ac:dyDescent="0.25">
      <c r="A433" t="str">
        <f t="shared" si="13"/>
        <v>2009Pneumonia hospitalisation, all ageMMaori</v>
      </c>
      <c r="B433" s="5">
        <v>2009</v>
      </c>
      <c r="C433" s="5" t="s">
        <v>143</v>
      </c>
      <c r="D433" s="5" t="s">
        <v>75</v>
      </c>
      <c r="E433" s="5" t="s">
        <v>9</v>
      </c>
      <c r="F433" s="6">
        <v>692.21860538337171</v>
      </c>
      <c r="G433" s="6">
        <v>728.42929118528559</v>
      </c>
      <c r="H433" s="6">
        <v>766.04272350812664</v>
      </c>
      <c r="I433" s="6">
        <v>1.9368911638043202</v>
      </c>
      <c r="J433" s="6">
        <v>2.0440843137054525</v>
      </c>
      <c r="K433" s="6">
        <v>2.1572098420491392</v>
      </c>
    </row>
    <row r="434" spans="1:11" x14ac:dyDescent="0.25">
      <c r="A434" t="str">
        <f t="shared" si="13"/>
        <v>2010Pneumonia hospitalisation, all ageMMaori</v>
      </c>
      <c r="B434" s="5">
        <v>2010</v>
      </c>
      <c r="C434" s="5" t="s">
        <v>143</v>
      </c>
      <c r="D434" s="5" t="s">
        <v>75</v>
      </c>
      <c r="E434" s="5" t="s">
        <v>9</v>
      </c>
      <c r="F434" s="6">
        <v>698.95564808559845</v>
      </c>
      <c r="G434" s="6">
        <v>734.44018417822497</v>
      </c>
      <c r="H434" s="6">
        <v>771.25945891368167</v>
      </c>
      <c r="I434" s="6">
        <v>1.961590007455527</v>
      </c>
      <c r="J434" s="6">
        <v>2.0673075384798283</v>
      </c>
      <c r="K434" s="6">
        <v>2.1787225885184989</v>
      </c>
    </row>
    <row r="435" spans="1:11" x14ac:dyDescent="0.25">
      <c r="A435" t="str">
        <f t="shared" si="13"/>
        <v>2011Pneumonia hospitalisation, all ageMMaori</v>
      </c>
      <c r="B435" s="5">
        <v>2011</v>
      </c>
      <c r="C435" s="5" t="s">
        <v>143</v>
      </c>
      <c r="D435" s="5" t="s">
        <v>75</v>
      </c>
      <c r="E435" s="5" t="s">
        <v>9</v>
      </c>
      <c r="F435" s="6">
        <v>728.65611969634699</v>
      </c>
      <c r="G435" s="6">
        <v>764.02711752376092</v>
      </c>
      <c r="H435" s="6">
        <v>800.67119366249858</v>
      </c>
      <c r="I435" s="6">
        <v>2.060569396537594</v>
      </c>
      <c r="J435" s="6">
        <v>2.1673772650349035</v>
      </c>
      <c r="K435" s="6">
        <v>2.2797214288844136</v>
      </c>
    </row>
    <row r="436" spans="1:11" x14ac:dyDescent="0.25">
      <c r="A436" t="str">
        <f t="shared" si="13"/>
        <v>2012Pneumonia hospitalisation, all ageMMaori</v>
      </c>
      <c r="B436" s="5">
        <v>2012</v>
      </c>
      <c r="C436" s="5" t="s">
        <v>143</v>
      </c>
      <c r="D436" s="5" t="s">
        <v>75</v>
      </c>
      <c r="E436" s="5" t="s">
        <v>9</v>
      </c>
      <c r="F436" s="6">
        <v>796.97665690956296</v>
      </c>
      <c r="G436" s="6">
        <v>833.0823900936582</v>
      </c>
      <c r="H436" s="6">
        <v>870.40221018711998</v>
      </c>
      <c r="I436" s="6">
        <v>2.2341171531242607</v>
      </c>
      <c r="J436" s="6">
        <v>2.3432993020538713</v>
      </c>
      <c r="K436" s="6">
        <v>2.4578172238314799</v>
      </c>
    </row>
    <row r="437" spans="1:11" x14ac:dyDescent="0.25">
      <c r="A437" t="str">
        <f t="shared" si="13"/>
        <v>2013Pneumonia hospitalisation, all ageMMaori</v>
      </c>
      <c r="B437" s="5">
        <v>2013</v>
      </c>
      <c r="C437" s="5" t="s">
        <v>143</v>
      </c>
      <c r="D437" s="5" t="s">
        <v>75</v>
      </c>
      <c r="E437" s="5" t="s">
        <v>9</v>
      </c>
      <c r="F437" s="6">
        <v>850.65802346949579</v>
      </c>
      <c r="G437" s="6">
        <v>887.06474384418755</v>
      </c>
      <c r="H437" s="6">
        <v>924.62892769803148</v>
      </c>
      <c r="I437" s="6">
        <v>2.3030229670783329</v>
      </c>
      <c r="J437" s="6">
        <v>2.4100226043668398</v>
      </c>
      <c r="K437" s="6">
        <v>2.5219935001028455</v>
      </c>
    </row>
    <row r="438" spans="1:11" x14ac:dyDescent="0.25">
      <c r="A438" t="str">
        <f t="shared" si="13"/>
        <v>2014Pneumonia hospitalisation, all ageMMaori</v>
      </c>
      <c r="B438" s="5">
        <v>2014</v>
      </c>
      <c r="C438" s="5" t="s">
        <v>143</v>
      </c>
      <c r="D438" s="5" t="s">
        <v>75</v>
      </c>
      <c r="E438" s="5" t="s">
        <v>9</v>
      </c>
      <c r="F438" s="6">
        <v>846.45286483748453</v>
      </c>
      <c r="G438" s="6">
        <v>881.94117286313963</v>
      </c>
      <c r="H438" s="6">
        <v>918.53506328753269</v>
      </c>
      <c r="I438" s="6">
        <v>2.2562202519774055</v>
      </c>
      <c r="J438" s="6">
        <v>2.3592341713265919</v>
      </c>
      <c r="K438" s="6">
        <v>2.4669514734994991</v>
      </c>
    </row>
    <row r="439" spans="1:11" x14ac:dyDescent="0.25">
      <c r="A439" t="str">
        <f t="shared" si="13"/>
        <v>1996Pneumonia hospitalisation, all ageMnonMaori</v>
      </c>
      <c r="B439" s="5">
        <v>1996</v>
      </c>
      <c r="C439" s="5" t="s">
        <v>143</v>
      </c>
      <c r="D439" s="5" t="s">
        <v>75</v>
      </c>
      <c r="E439" s="5" t="s">
        <v>74</v>
      </c>
      <c r="F439" s="6">
        <v>319.98560530127418</v>
      </c>
      <c r="G439" s="6">
        <v>327.05273540091156</v>
      </c>
      <c r="H439" s="6">
        <v>334.23660438059619</v>
      </c>
      <c r="I439" s="6"/>
      <c r="J439" s="6"/>
      <c r="K439" s="6"/>
    </row>
    <row r="440" spans="1:11" x14ac:dyDescent="0.25">
      <c r="A440" t="str">
        <f t="shared" si="13"/>
        <v>1997Pneumonia hospitalisation, all ageMnonMaori</v>
      </c>
      <c r="B440" s="5">
        <v>1997</v>
      </c>
      <c r="C440" s="5" t="s">
        <v>143</v>
      </c>
      <c r="D440" s="5" t="s">
        <v>75</v>
      </c>
      <c r="E440" s="5" t="s">
        <v>74</v>
      </c>
      <c r="F440" s="6">
        <v>344.82415802048661</v>
      </c>
      <c r="G440" s="6">
        <v>352.09675268183975</v>
      </c>
      <c r="H440" s="6">
        <v>359.4841055677951</v>
      </c>
      <c r="I440" s="6"/>
      <c r="J440" s="6"/>
      <c r="K440" s="6"/>
    </row>
    <row r="441" spans="1:11" x14ac:dyDescent="0.25">
      <c r="A441" t="str">
        <f t="shared" si="13"/>
        <v>1998Pneumonia hospitalisation, all ageMnonMaori</v>
      </c>
      <c r="B441" s="5">
        <v>1998</v>
      </c>
      <c r="C441" s="5" t="s">
        <v>143</v>
      </c>
      <c r="D441" s="5" t="s">
        <v>75</v>
      </c>
      <c r="E441" s="5" t="s">
        <v>74</v>
      </c>
      <c r="F441" s="6">
        <v>348.59780057937928</v>
      </c>
      <c r="G441" s="6">
        <v>355.80163428814797</v>
      </c>
      <c r="H441" s="6">
        <v>363.1168632313221</v>
      </c>
      <c r="I441" s="6"/>
      <c r="J441" s="6"/>
      <c r="K441" s="6"/>
    </row>
    <row r="442" spans="1:11" x14ac:dyDescent="0.25">
      <c r="A442" t="str">
        <f t="shared" si="13"/>
        <v>1999Pneumonia hospitalisation, all ageMnonMaori</v>
      </c>
      <c r="B442" s="5">
        <v>1999</v>
      </c>
      <c r="C442" s="5" t="s">
        <v>143</v>
      </c>
      <c r="D442" s="5" t="s">
        <v>75</v>
      </c>
      <c r="E442" s="5" t="s">
        <v>74</v>
      </c>
      <c r="F442" s="6">
        <v>368.96606573156936</v>
      </c>
      <c r="G442" s="6">
        <v>376.31103789518909</v>
      </c>
      <c r="H442" s="6">
        <v>383.76544771372875</v>
      </c>
      <c r="I442" s="6"/>
      <c r="J442" s="6"/>
      <c r="K442" s="6"/>
    </row>
    <row r="443" spans="1:11" x14ac:dyDescent="0.25">
      <c r="A443" t="str">
        <f t="shared" si="13"/>
        <v>2000Pneumonia hospitalisation, all ageMnonMaori</v>
      </c>
      <c r="B443" s="5">
        <v>2000</v>
      </c>
      <c r="C443" s="5" t="s">
        <v>143</v>
      </c>
      <c r="D443" s="5" t="s">
        <v>75</v>
      </c>
      <c r="E443" s="5" t="s">
        <v>74</v>
      </c>
      <c r="F443" s="6">
        <v>354.44014477923588</v>
      </c>
      <c r="G443" s="6">
        <v>361.52698963987319</v>
      </c>
      <c r="H443" s="6">
        <v>368.71988757202018</v>
      </c>
      <c r="I443" s="6"/>
      <c r="J443" s="6"/>
      <c r="K443" s="6"/>
    </row>
    <row r="444" spans="1:11" x14ac:dyDescent="0.25">
      <c r="A444" t="str">
        <f t="shared" si="13"/>
        <v>2001Pneumonia hospitalisation, all ageMnonMaori</v>
      </c>
      <c r="B444" s="5">
        <v>2001</v>
      </c>
      <c r="C444" s="5" t="s">
        <v>143</v>
      </c>
      <c r="D444" s="5" t="s">
        <v>75</v>
      </c>
      <c r="E444" s="5" t="s">
        <v>74</v>
      </c>
      <c r="F444" s="6">
        <v>352.63628746373683</v>
      </c>
      <c r="G444" s="6">
        <v>359.63311018075274</v>
      </c>
      <c r="H444" s="6">
        <v>366.73384282538746</v>
      </c>
      <c r="I444" s="6"/>
      <c r="J444" s="6"/>
      <c r="K444" s="6"/>
    </row>
    <row r="445" spans="1:11" x14ac:dyDescent="0.25">
      <c r="A445" t="str">
        <f t="shared" si="13"/>
        <v>2002Pneumonia hospitalisation, all ageMnonMaori</v>
      </c>
      <c r="B445" s="5">
        <v>2002</v>
      </c>
      <c r="C445" s="5" t="s">
        <v>143</v>
      </c>
      <c r="D445" s="5" t="s">
        <v>75</v>
      </c>
      <c r="E445" s="5" t="s">
        <v>74</v>
      </c>
      <c r="F445" s="6">
        <v>335.81597555302005</v>
      </c>
      <c r="G445" s="6">
        <v>342.51363706205916</v>
      </c>
      <c r="H445" s="6">
        <v>349.31127843382228</v>
      </c>
      <c r="I445" s="6"/>
      <c r="J445" s="6"/>
      <c r="K445" s="6"/>
    </row>
    <row r="446" spans="1:11" x14ac:dyDescent="0.25">
      <c r="A446" t="str">
        <f t="shared" ref="A446:A457" si="14">B446&amp;C446&amp;D446&amp;E446</f>
        <v>2003Pneumonia hospitalisation, all ageMnonMaori</v>
      </c>
      <c r="B446" s="5">
        <v>2003</v>
      </c>
      <c r="C446" s="5" t="s">
        <v>143</v>
      </c>
      <c r="D446" s="5" t="s">
        <v>75</v>
      </c>
      <c r="E446" s="5" t="s">
        <v>74</v>
      </c>
      <c r="F446" s="6">
        <v>319.26111267995907</v>
      </c>
      <c r="G446" s="6">
        <v>325.72084647295367</v>
      </c>
      <c r="H446" s="6">
        <v>332.27839610361815</v>
      </c>
      <c r="I446" s="6"/>
      <c r="J446" s="6"/>
      <c r="K446" s="6"/>
    </row>
    <row r="447" spans="1:11" x14ac:dyDescent="0.25">
      <c r="A447" t="str">
        <f t="shared" si="14"/>
        <v>2004Pneumonia hospitalisation, all ageMnonMaori</v>
      </c>
      <c r="B447" s="5">
        <v>2004</v>
      </c>
      <c r="C447" s="5" t="s">
        <v>143</v>
      </c>
      <c r="D447" s="5" t="s">
        <v>75</v>
      </c>
      <c r="E447" s="5" t="s">
        <v>74</v>
      </c>
      <c r="F447" s="6">
        <v>310.81130749347392</v>
      </c>
      <c r="G447" s="6">
        <v>317.05630269298064</v>
      </c>
      <c r="H447" s="6">
        <v>323.39520827540684</v>
      </c>
      <c r="I447" s="6"/>
      <c r="J447" s="6"/>
      <c r="K447" s="6"/>
    </row>
    <row r="448" spans="1:11" x14ac:dyDescent="0.25">
      <c r="A448" t="str">
        <f t="shared" si="14"/>
        <v>2005Pneumonia hospitalisation, all ageMnonMaori</v>
      </c>
      <c r="B448" s="5">
        <v>2005</v>
      </c>
      <c r="C448" s="5" t="s">
        <v>143</v>
      </c>
      <c r="D448" s="5" t="s">
        <v>75</v>
      </c>
      <c r="E448" s="5" t="s">
        <v>74</v>
      </c>
      <c r="F448" s="6">
        <v>305.42430262156023</v>
      </c>
      <c r="G448" s="6">
        <v>311.53078839138357</v>
      </c>
      <c r="H448" s="6">
        <v>317.72865172185408</v>
      </c>
      <c r="I448" s="6"/>
      <c r="J448" s="6"/>
      <c r="K448" s="6"/>
    </row>
    <row r="449" spans="1:11" x14ac:dyDescent="0.25">
      <c r="A449" t="str">
        <f t="shared" si="14"/>
        <v>2006Pneumonia hospitalisation, all ageMnonMaori</v>
      </c>
      <c r="B449" s="5">
        <v>2006</v>
      </c>
      <c r="C449" s="5" t="s">
        <v>143</v>
      </c>
      <c r="D449" s="5" t="s">
        <v>75</v>
      </c>
      <c r="E449" s="5" t="s">
        <v>74</v>
      </c>
      <c r="F449" s="6">
        <v>324.07934791451663</v>
      </c>
      <c r="G449" s="6">
        <v>330.26134813583059</v>
      </c>
      <c r="H449" s="6">
        <v>336.53163583632056</v>
      </c>
      <c r="I449" s="6"/>
      <c r="J449" s="6"/>
      <c r="K449" s="6"/>
    </row>
    <row r="450" spans="1:11" x14ac:dyDescent="0.25">
      <c r="A450" t="str">
        <f t="shared" si="14"/>
        <v>2007Pneumonia hospitalisation, all ageMnonMaori</v>
      </c>
      <c r="B450" s="5">
        <v>2007</v>
      </c>
      <c r="C450" s="5" t="s">
        <v>143</v>
      </c>
      <c r="D450" s="5" t="s">
        <v>75</v>
      </c>
      <c r="E450" s="5" t="s">
        <v>74</v>
      </c>
      <c r="F450" s="6">
        <v>332.99369742856322</v>
      </c>
      <c r="G450" s="6">
        <v>339.16590536896035</v>
      </c>
      <c r="H450" s="6">
        <v>345.42378063538547</v>
      </c>
      <c r="I450" s="6"/>
      <c r="J450" s="6"/>
      <c r="K450" s="6"/>
    </row>
    <row r="451" spans="1:11" x14ac:dyDescent="0.25">
      <c r="A451" t="str">
        <f t="shared" si="14"/>
        <v>2008Pneumonia hospitalisation, all ageMnonMaori</v>
      </c>
      <c r="B451" s="5">
        <v>2008</v>
      </c>
      <c r="C451" s="5" t="s">
        <v>143</v>
      </c>
      <c r="D451" s="5" t="s">
        <v>75</v>
      </c>
      <c r="E451" s="5" t="s">
        <v>74</v>
      </c>
      <c r="F451" s="6">
        <v>348.55632907405283</v>
      </c>
      <c r="G451" s="6">
        <v>354.78042492735244</v>
      </c>
      <c r="H451" s="6">
        <v>361.08776371066898</v>
      </c>
      <c r="I451" s="6"/>
      <c r="J451" s="6"/>
      <c r="K451" s="6"/>
    </row>
    <row r="452" spans="1:11" x14ac:dyDescent="0.25">
      <c r="A452" t="str">
        <f t="shared" si="14"/>
        <v>2009Pneumonia hospitalisation, all ageMnonMaori</v>
      </c>
      <c r="B452" s="5">
        <v>2009</v>
      </c>
      <c r="C452" s="5" t="s">
        <v>143</v>
      </c>
      <c r="D452" s="5" t="s">
        <v>75</v>
      </c>
      <c r="E452" s="5" t="s">
        <v>74</v>
      </c>
      <c r="F452" s="6">
        <v>350.25660969467555</v>
      </c>
      <c r="G452" s="6">
        <v>356.35970899106974</v>
      </c>
      <c r="H452" s="6">
        <v>362.54246905995637</v>
      </c>
      <c r="I452" s="6"/>
      <c r="J452" s="6"/>
      <c r="K452" s="6"/>
    </row>
    <row r="453" spans="1:11" x14ac:dyDescent="0.25">
      <c r="A453" t="str">
        <f t="shared" si="14"/>
        <v>2010Pneumonia hospitalisation, all ageMnonMaori</v>
      </c>
      <c r="B453" s="5">
        <v>2010</v>
      </c>
      <c r="C453" s="5" t="s">
        <v>143</v>
      </c>
      <c r="D453" s="5" t="s">
        <v>75</v>
      </c>
      <c r="E453" s="5" t="s">
        <v>74</v>
      </c>
      <c r="F453" s="6">
        <v>349.28365550800311</v>
      </c>
      <c r="G453" s="6">
        <v>355.26411552597904</v>
      </c>
      <c r="H453" s="6">
        <v>361.32128774718768</v>
      </c>
      <c r="I453" s="6"/>
      <c r="J453" s="6"/>
      <c r="K453" s="6"/>
    </row>
    <row r="454" spans="1:11" x14ac:dyDescent="0.25">
      <c r="A454" t="str">
        <f t="shared" si="14"/>
        <v>2011Pneumonia hospitalisation, all ageMnonMaori</v>
      </c>
      <c r="B454" s="5">
        <v>2011</v>
      </c>
      <c r="C454" s="5" t="s">
        <v>143</v>
      </c>
      <c r="D454" s="5" t="s">
        <v>75</v>
      </c>
      <c r="E454" s="5" t="s">
        <v>74</v>
      </c>
      <c r="F454" s="6">
        <v>346.66268421359206</v>
      </c>
      <c r="G454" s="6">
        <v>352.51228747730585</v>
      </c>
      <c r="H454" s="6">
        <v>358.43584360080638</v>
      </c>
      <c r="I454" s="6"/>
      <c r="J454" s="6"/>
      <c r="K454" s="6"/>
    </row>
    <row r="455" spans="1:11" x14ac:dyDescent="0.25">
      <c r="A455" t="str">
        <f t="shared" si="14"/>
        <v>2012Pneumonia hospitalisation, all ageMnonMaori</v>
      </c>
      <c r="B455" s="5">
        <v>2012</v>
      </c>
      <c r="C455" s="5" t="s">
        <v>143</v>
      </c>
      <c r="D455" s="5" t="s">
        <v>75</v>
      </c>
      <c r="E455" s="5" t="s">
        <v>74</v>
      </c>
      <c r="F455" s="6">
        <v>349.71228552875249</v>
      </c>
      <c r="G455" s="6">
        <v>355.51685154494447</v>
      </c>
      <c r="H455" s="6">
        <v>361.39360765299244</v>
      </c>
      <c r="I455" s="6"/>
      <c r="J455" s="6"/>
      <c r="K455" s="6"/>
    </row>
    <row r="456" spans="1:11" x14ac:dyDescent="0.25">
      <c r="A456" t="str">
        <f t="shared" si="14"/>
        <v>2013Pneumonia hospitalisation, all ageMnonMaori</v>
      </c>
      <c r="B456" s="5">
        <v>2013</v>
      </c>
      <c r="C456" s="5" t="s">
        <v>143</v>
      </c>
      <c r="D456" s="5" t="s">
        <v>75</v>
      </c>
      <c r="E456" s="5" t="s">
        <v>74</v>
      </c>
      <c r="F456" s="6">
        <v>362.2401759299176</v>
      </c>
      <c r="G456" s="6">
        <v>368.07320488897943</v>
      </c>
      <c r="H456" s="6">
        <v>373.97662401172175</v>
      </c>
      <c r="I456" s="6"/>
      <c r="J456" s="6"/>
      <c r="K456" s="6"/>
    </row>
    <row r="457" spans="1:11" x14ac:dyDescent="0.25">
      <c r="A457" t="str">
        <f t="shared" si="14"/>
        <v>2014Pneumonia hospitalisation, all ageMnonMaori</v>
      </c>
      <c r="B457" s="5">
        <v>2014</v>
      </c>
      <c r="C457" s="5" t="s">
        <v>143</v>
      </c>
      <c r="D457" s="5" t="s">
        <v>75</v>
      </c>
      <c r="E457" s="5" t="s">
        <v>74</v>
      </c>
      <c r="F457" s="6">
        <v>368.01523505913582</v>
      </c>
      <c r="G457" s="6">
        <v>373.82519445588821</v>
      </c>
      <c r="H457" s="6">
        <v>379.70389964925528</v>
      </c>
      <c r="I457" s="6"/>
      <c r="J457" s="6"/>
      <c r="K457" s="6"/>
    </row>
    <row r="458" spans="1:11" x14ac:dyDescent="0.25">
      <c r="A458" t="str">
        <f t="shared" ref="A458:A571" si="15">B458&amp;C458&amp;D458&amp;E458</f>
        <v>1996Bronchiolitis (acute, excludes chronic) hospitalisation, 0-4 yearsTMaori</v>
      </c>
      <c r="B458" s="5">
        <v>1996</v>
      </c>
      <c r="C458" s="5" t="s">
        <v>151</v>
      </c>
      <c r="D458" s="5" t="s">
        <v>76</v>
      </c>
      <c r="E458" s="5" t="s">
        <v>9</v>
      </c>
      <c r="F458" s="6">
        <v>1988.3066518173423</v>
      </c>
      <c r="G458" s="6">
        <v>2048.2919277125511</v>
      </c>
      <c r="H458" s="6">
        <v>2109.6271202492749</v>
      </c>
      <c r="I458" s="6">
        <v>1.9550265263992777</v>
      </c>
      <c r="J458" s="6">
        <v>2.0292657331160915</v>
      </c>
      <c r="K458" s="6">
        <v>2.1063240626118138</v>
      </c>
    </row>
    <row r="459" spans="1:11" x14ac:dyDescent="0.25">
      <c r="A459" t="str">
        <f t="shared" si="15"/>
        <v>1997Bronchiolitis (acute, excludes chronic) hospitalisation, 0-4 yearsTMaori</v>
      </c>
      <c r="B459" s="5">
        <v>1997</v>
      </c>
      <c r="C459" s="5" t="s">
        <v>151</v>
      </c>
      <c r="D459" s="5" t="s">
        <v>76</v>
      </c>
      <c r="E459" s="5" t="s">
        <v>9</v>
      </c>
      <c r="F459" s="6">
        <v>2128.1342788457928</v>
      </c>
      <c r="G459" s="6">
        <v>2190.2835184247187</v>
      </c>
      <c r="H459" s="6">
        <v>2253.7870483267588</v>
      </c>
      <c r="I459" s="6">
        <v>1.9731843488289986</v>
      </c>
      <c r="J459" s="6">
        <v>2.0458001896361098</v>
      </c>
      <c r="K459" s="6">
        <v>2.1210883911576435</v>
      </c>
    </row>
    <row r="460" spans="1:11" x14ac:dyDescent="0.25">
      <c r="A460" t="str">
        <f t="shared" si="15"/>
        <v>1998Bronchiolitis (acute, excludes chronic) hospitalisation, 0-4 yearsTMaori</v>
      </c>
      <c r="B460" s="5">
        <v>1998</v>
      </c>
      <c r="C460" s="5" t="s">
        <v>151</v>
      </c>
      <c r="D460" s="5" t="s">
        <v>76</v>
      </c>
      <c r="E460" s="5" t="s">
        <v>9</v>
      </c>
      <c r="F460" s="6">
        <v>2183.7902147493978</v>
      </c>
      <c r="G460" s="6">
        <v>2246.484381549556</v>
      </c>
      <c r="H460" s="6">
        <v>2310.5217875304561</v>
      </c>
      <c r="I460" s="6">
        <v>1.9055435998505614</v>
      </c>
      <c r="J460" s="6">
        <v>1.9740759113063255</v>
      </c>
      <c r="K460" s="6">
        <v>2.0450729670554444</v>
      </c>
    </row>
    <row r="461" spans="1:11" x14ac:dyDescent="0.25">
      <c r="A461" t="str">
        <f t="shared" si="15"/>
        <v>1999Bronchiolitis (acute, excludes chronic) hospitalisation, 0-4 yearsTMaori</v>
      </c>
      <c r="B461" s="5">
        <v>1999</v>
      </c>
      <c r="C461" s="5" t="s">
        <v>151</v>
      </c>
      <c r="D461" s="5" t="s">
        <v>76</v>
      </c>
      <c r="E461" s="5" t="s">
        <v>9</v>
      </c>
      <c r="F461" s="6">
        <v>2329.5724260870825</v>
      </c>
      <c r="G461" s="6">
        <v>2394.032483974654</v>
      </c>
      <c r="H461" s="6">
        <v>2459.8241115552305</v>
      </c>
      <c r="I461" s="6">
        <v>1.9510029669253739</v>
      </c>
      <c r="J461" s="6">
        <v>2.019211118820746</v>
      </c>
      <c r="K461" s="6">
        <v>2.0898038657494689</v>
      </c>
    </row>
    <row r="462" spans="1:11" x14ac:dyDescent="0.25">
      <c r="A462" t="str">
        <f t="shared" si="15"/>
        <v>2000Bronchiolitis (acute, excludes chronic) hospitalisation, 0-4 yearsTMaori</v>
      </c>
      <c r="B462" s="5">
        <v>2000</v>
      </c>
      <c r="C462" s="5" t="s">
        <v>151</v>
      </c>
      <c r="D462" s="5" t="s">
        <v>76</v>
      </c>
      <c r="E462" s="5" t="s">
        <v>9</v>
      </c>
      <c r="F462" s="6">
        <v>2385.6153000298414</v>
      </c>
      <c r="G462" s="6">
        <v>2450.5815299179312</v>
      </c>
      <c r="H462" s="6">
        <v>2516.8687402417959</v>
      </c>
      <c r="I462" s="6">
        <v>1.97920266471642</v>
      </c>
      <c r="J462" s="6">
        <v>2.0477482459516341</v>
      </c>
      <c r="K462" s="6">
        <v>2.1186677612920484</v>
      </c>
    </row>
    <row r="463" spans="1:11" x14ac:dyDescent="0.25">
      <c r="A463" t="str">
        <f t="shared" si="15"/>
        <v>2001Bronchiolitis (acute, excludes chronic) hospitalisation, 0-4 yearsTMaori</v>
      </c>
      <c r="B463" s="5">
        <v>2001</v>
      </c>
      <c r="C463" s="5" t="s">
        <v>151</v>
      </c>
      <c r="D463" s="5" t="s">
        <v>76</v>
      </c>
      <c r="E463" s="5" t="s">
        <v>9</v>
      </c>
      <c r="F463" s="6">
        <v>2484.5780608837713</v>
      </c>
      <c r="G463" s="6">
        <v>2551.0246119928725</v>
      </c>
      <c r="H463" s="6">
        <v>2618.7982023496952</v>
      </c>
      <c r="I463" s="6">
        <v>2.0632021703190859</v>
      </c>
      <c r="J463" s="6">
        <v>2.1339684800046403</v>
      </c>
      <c r="K463" s="6">
        <v>2.2071620218143919</v>
      </c>
    </row>
    <row r="464" spans="1:11" x14ac:dyDescent="0.25">
      <c r="A464" t="str">
        <f t="shared" si="15"/>
        <v>2002Bronchiolitis (acute, excludes chronic) hospitalisation, 0-4 yearsTMaori</v>
      </c>
      <c r="B464" s="5">
        <v>2002</v>
      </c>
      <c r="C464" s="5" t="s">
        <v>151</v>
      </c>
      <c r="D464" s="5" t="s">
        <v>76</v>
      </c>
      <c r="E464" s="5" t="s">
        <v>9</v>
      </c>
      <c r="F464" s="6">
        <v>2553.3010679891331</v>
      </c>
      <c r="G464" s="6">
        <v>2620.8135906283801</v>
      </c>
      <c r="H464" s="6">
        <v>2689.6593322912877</v>
      </c>
      <c r="I464" s="6">
        <v>2.1854501728210769</v>
      </c>
      <c r="J464" s="6">
        <v>2.2601404303583461</v>
      </c>
      <c r="K464" s="6">
        <v>2.3373833128148935</v>
      </c>
    </row>
    <row r="465" spans="1:11" x14ac:dyDescent="0.25">
      <c r="A465" t="str">
        <f t="shared" si="15"/>
        <v>2003Bronchiolitis (acute, excludes chronic) hospitalisation, 0-4 yearsTMaori</v>
      </c>
      <c r="B465" s="5">
        <v>2003</v>
      </c>
      <c r="C465" s="5" t="s">
        <v>151</v>
      </c>
      <c r="D465" s="5" t="s">
        <v>76</v>
      </c>
      <c r="E465" s="5" t="s">
        <v>9</v>
      </c>
      <c r="F465" s="6">
        <v>2569.32598788527</v>
      </c>
      <c r="G465" s="6">
        <v>2636.991088063417</v>
      </c>
      <c r="H465" s="6">
        <v>2705.9871336193914</v>
      </c>
      <c r="I465" s="6">
        <v>2.3327806559582021</v>
      </c>
      <c r="J465" s="6">
        <v>2.413116492518359</v>
      </c>
      <c r="K465" s="6">
        <v>2.4962189186502086</v>
      </c>
    </row>
    <row r="466" spans="1:11" x14ac:dyDescent="0.25">
      <c r="A466" t="str">
        <f t="shared" si="15"/>
        <v>2004Bronchiolitis (acute, excludes chronic) hospitalisation, 0-4 yearsTMaori</v>
      </c>
      <c r="B466" s="5">
        <v>2004</v>
      </c>
      <c r="C466" s="5" t="s">
        <v>151</v>
      </c>
      <c r="D466" s="5" t="s">
        <v>76</v>
      </c>
      <c r="E466" s="5" t="s">
        <v>9</v>
      </c>
      <c r="F466" s="6">
        <v>2558.8924301835632</v>
      </c>
      <c r="G466" s="6">
        <v>2625.7580001129295</v>
      </c>
      <c r="H466" s="6">
        <v>2693.9286359736375</v>
      </c>
      <c r="I466" s="6">
        <v>2.3519601964001655</v>
      </c>
      <c r="J466" s="6">
        <v>2.4325953954880748</v>
      </c>
      <c r="K466" s="6">
        <v>2.5159951121651414</v>
      </c>
    </row>
    <row r="467" spans="1:11" x14ac:dyDescent="0.25">
      <c r="A467" t="str">
        <f t="shared" si="15"/>
        <v>2005Bronchiolitis (acute, excludes chronic) hospitalisation, 0-4 yearsTMaori</v>
      </c>
      <c r="B467" s="5">
        <v>2005</v>
      </c>
      <c r="C467" s="5" t="s">
        <v>151</v>
      </c>
      <c r="D467" s="5" t="s">
        <v>76</v>
      </c>
      <c r="E467" s="5" t="s">
        <v>9</v>
      </c>
      <c r="F467" s="6">
        <v>2436.705485580308</v>
      </c>
      <c r="G467" s="6">
        <v>2500.1299477092916</v>
      </c>
      <c r="H467" s="6">
        <v>2564.7875275419524</v>
      </c>
      <c r="I467" s="6">
        <v>2.2183871529692287</v>
      </c>
      <c r="J467" s="6">
        <v>2.294085465771591</v>
      </c>
      <c r="K467" s="6">
        <v>2.3723668419285415</v>
      </c>
    </row>
    <row r="468" spans="1:11" x14ac:dyDescent="0.25">
      <c r="A468" t="str">
        <f t="shared" si="15"/>
        <v>2006Bronchiolitis (acute, excludes chronic) hospitalisation, 0-4 yearsTMaori</v>
      </c>
      <c r="B468" s="5">
        <v>2006</v>
      </c>
      <c r="C468" s="5" t="s">
        <v>151</v>
      </c>
      <c r="D468" s="5" t="s">
        <v>76</v>
      </c>
      <c r="E468" s="5" t="s">
        <v>9</v>
      </c>
      <c r="F468" s="6">
        <v>2451.2992249333047</v>
      </c>
      <c r="G468" s="6">
        <v>2512.9291575618468</v>
      </c>
      <c r="H468" s="6">
        <v>2575.7168227339566</v>
      </c>
      <c r="I468" s="6">
        <v>2.1644880457874449</v>
      </c>
      <c r="J468" s="6">
        <v>2.2360996176662367</v>
      </c>
      <c r="K468" s="6">
        <v>2.3100804413581448</v>
      </c>
    </row>
    <row r="469" spans="1:11" x14ac:dyDescent="0.25">
      <c r="A469" t="str">
        <f t="shared" si="15"/>
        <v>2007Bronchiolitis (acute, excludes chronic) hospitalisation, 0-4 yearsTMaori</v>
      </c>
      <c r="B469" s="5">
        <v>2007</v>
      </c>
      <c r="C469" s="5" t="s">
        <v>151</v>
      </c>
      <c r="D469" s="5" t="s">
        <v>76</v>
      </c>
      <c r="E469" s="5" t="s">
        <v>9</v>
      </c>
      <c r="F469" s="6">
        <v>2645.6078539981604</v>
      </c>
      <c r="G469" s="6">
        <v>2708.3804345472554</v>
      </c>
      <c r="H469" s="6">
        <v>2772.2663828479181</v>
      </c>
      <c r="I469" s="6">
        <v>2.1840225733532006</v>
      </c>
      <c r="J469" s="6">
        <v>2.252472190747846</v>
      </c>
      <c r="K469" s="6">
        <v>2.3230670928014683</v>
      </c>
    </row>
    <row r="470" spans="1:11" x14ac:dyDescent="0.25">
      <c r="A470" t="str">
        <f t="shared" si="15"/>
        <v>2008Bronchiolitis (acute, excludes chronic) hospitalisation, 0-4 yearsTMaori</v>
      </c>
      <c r="B470" s="5">
        <v>2008</v>
      </c>
      <c r="C470" s="5" t="s">
        <v>151</v>
      </c>
      <c r="D470" s="5" t="s">
        <v>76</v>
      </c>
      <c r="E470" s="5" t="s">
        <v>9</v>
      </c>
      <c r="F470" s="6">
        <v>2805.7692611619391</v>
      </c>
      <c r="G470" s="6">
        <v>2870.3717306597787</v>
      </c>
      <c r="H470" s="6">
        <v>2936.086370290619</v>
      </c>
      <c r="I470" s="6">
        <v>2.2105133246948605</v>
      </c>
      <c r="J470" s="6">
        <v>2.2774641146565466</v>
      </c>
      <c r="K470" s="6">
        <v>2.3464426726603516</v>
      </c>
    </row>
    <row r="471" spans="1:11" x14ac:dyDescent="0.25">
      <c r="A471" t="str">
        <f t="shared" si="15"/>
        <v>2009Bronchiolitis (acute, excludes chronic) hospitalisation, 0-4 yearsTMaori</v>
      </c>
      <c r="B471" s="5">
        <v>2009</v>
      </c>
      <c r="C471" s="5" t="s">
        <v>151</v>
      </c>
      <c r="D471" s="5" t="s">
        <v>76</v>
      </c>
      <c r="E471" s="5" t="s">
        <v>9</v>
      </c>
      <c r="F471" s="6">
        <v>2874.185358941736</v>
      </c>
      <c r="G471" s="6">
        <v>2940.126472490479</v>
      </c>
      <c r="H471" s="6">
        <v>3007.198773395482</v>
      </c>
      <c r="I471" s="6">
        <v>2.1898622481998133</v>
      </c>
      <c r="J471" s="6">
        <v>2.2554140157578582</v>
      </c>
      <c r="K471" s="6">
        <v>2.3229280228282363</v>
      </c>
    </row>
    <row r="472" spans="1:11" x14ac:dyDescent="0.25">
      <c r="A472" t="str">
        <f t="shared" si="15"/>
        <v>2010Bronchiolitis (acute, excludes chronic) hospitalisation, 0-4 yearsTMaori</v>
      </c>
      <c r="B472" s="5">
        <v>2010</v>
      </c>
      <c r="C472" s="5" t="s">
        <v>151</v>
      </c>
      <c r="D472" s="5" t="s">
        <v>76</v>
      </c>
      <c r="E472" s="5" t="s">
        <v>9</v>
      </c>
      <c r="F472" s="6">
        <v>2914.5782538368676</v>
      </c>
      <c r="G472" s="6">
        <v>2981.6496521541076</v>
      </c>
      <c r="H472" s="6">
        <v>3049.8751034200195</v>
      </c>
      <c r="I472" s="6">
        <v>2.1902684825275989</v>
      </c>
      <c r="J472" s="6">
        <v>2.2557508584898813</v>
      </c>
      <c r="K472" s="6">
        <v>2.3231909586288442</v>
      </c>
    </row>
    <row r="473" spans="1:11" x14ac:dyDescent="0.25">
      <c r="A473" t="str">
        <f t="shared" si="15"/>
        <v>2011Bronchiolitis (acute, excludes chronic) hospitalisation, 0-4 yearsTMaori</v>
      </c>
      <c r="B473" s="5">
        <v>2011</v>
      </c>
      <c r="C473" s="5" t="s">
        <v>151</v>
      </c>
      <c r="D473" s="5" t="s">
        <v>76</v>
      </c>
      <c r="E473" s="5" t="s">
        <v>9</v>
      </c>
      <c r="F473" s="6">
        <v>2888.9097268424603</v>
      </c>
      <c r="G473" s="6">
        <v>2956.4747586743074</v>
      </c>
      <c r="H473" s="6">
        <v>3025.2211521135582</v>
      </c>
      <c r="I473" s="6">
        <v>2.162220936006515</v>
      </c>
      <c r="J473" s="6">
        <v>2.227653054529616</v>
      </c>
      <c r="K473" s="6">
        <v>2.2950652492156687</v>
      </c>
    </row>
    <row r="474" spans="1:11" x14ac:dyDescent="0.25">
      <c r="A474" t="str">
        <f t="shared" si="15"/>
        <v>2012Bronchiolitis (acute, excludes chronic) hospitalisation, 0-4 yearsTMaori</v>
      </c>
      <c r="B474" s="5">
        <v>2012</v>
      </c>
      <c r="C474" s="5" t="s">
        <v>151</v>
      </c>
      <c r="D474" s="5" t="s">
        <v>76</v>
      </c>
      <c r="E474" s="5" t="s">
        <v>9</v>
      </c>
      <c r="F474" s="6">
        <v>2957.5352038814658</v>
      </c>
      <c r="G474" s="6">
        <v>3026.3927932515189</v>
      </c>
      <c r="H474" s="6">
        <v>3096.4489479838421</v>
      </c>
      <c r="I474" s="6">
        <v>2.1534271642962408</v>
      </c>
      <c r="J474" s="6">
        <v>2.218288162180988</v>
      </c>
      <c r="K474" s="6">
        <v>2.2851027664455361</v>
      </c>
    </row>
    <row r="475" spans="1:11" x14ac:dyDescent="0.25">
      <c r="A475" t="str">
        <f t="shared" si="15"/>
        <v>2013Bronchiolitis (acute, excludes chronic) hospitalisation, 0-4 yearsTMaori</v>
      </c>
      <c r="B475" s="5">
        <v>2013</v>
      </c>
      <c r="C475" s="5" t="s">
        <v>151</v>
      </c>
      <c r="D475" s="5" t="s">
        <v>76</v>
      </c>
      <c r="E475" s="5" t="s">
        <v>9</v>
      </c>
      <c r="F475" s="6">
        <v>3023.4351074491979</v>
      </c>
      <c r="G475" s="6">
        <v>3093.2056420080507</v>
      </c>
      <c r="H475" s="6">
        <v>3164.1799949398924</v>
      </c>
      <c r="I475" s="6">
        <v>2.1734903585420717</v>
      </c>
      <c r="J475" s="6">
        <v>2.2386627449806613</v>
      </c>
      <c r="K475" s="6">
        <v>2.3057893337636082</v>
      </c>
    </row>
    <row r="476" spans="1:11" x14ac:dyDescent="0.25">
      <c r="A476" t="str">
        <f t="shared" si="15"/>
        <v>2014Bronchiolitis (acute, excludes chronic) hospitalisation, 0-4 yearsTMaori</v>
      </c>
      <c r="B476" s="5">
        <v>2014</v>
      </c>
      <c r="C476" s="5" t="s">
        <v>151</v>
      </c>
      <c r="D476" s="5" t="s">
        <v>76</v>
      </c>
      <c r="E476" s="5" t="s">
        <v>9</v>
      </c>
      <c r="F476" s="6">
        <v>3084.2141958587808</v>
      </c>
      <c r="G476" s="6">
        <v>3154.6991109329151</v>
      </c>
      <c r="H476" s="6">
        <v>3226.388499877778</v>
      </c>
      <c r="I476" s="6">
        <v>2.1717703922563825</v>
      </c>
      <c r="J476" s="6">
        <v>2.2362736709374818</v>
      </c>
      <c r="K476" s="6">
        <v>2.3026927474282606</v>
      </c>
    </row>
    <row r="477" spans="1:11" x14ac:dyDescent="0.25">
      <c r="A477" t="str">
        <f t="shared" si="15"/>
        <v>1996Bronchiolitis (acute, excludes chronic) hospitalisation, 0-4 yearsTnonMaori</v>
      </c>
      <c r="B477" s="5">
        <v>1996</v>
      </c>
      <c r="C477" s="5" t="s">
        <v>151</v>
      </c>
      <c r="D477" s="5" t="s">
        <v>76</v>
      </c>
      <c r="E477" s="5" t="s">
        <v>74</v>
      </c>
      <c r="F477" s="6">
        <v>984.53260619125217</v>
      </c>
      <c r="G477" s="6">
        <v>1009.375900990179</v>
      </c>
      <c r="H477" s="6">
        <v>1034.6875735778735</v>
      </c>
      <c r="I477" s="6"/>
      <c r="J477" s="6"/>
      <c r="K477" s="6"/>
    </row>
    <row r="478" spans="1:11" x14ac:dyDescent="0.25">
      <c r="A478" t="str">
        <f t="shared" si="15"/>
        <v>1997Bronchiolitis (acute, excludes chronic) hospitalisation, 0-4 yearsTnonMaori</v>
      </c>
      <c r="B478" s="5">
        <v>1997</v>
      </c>
      <c r="C478" s="5" t="s">
        <v>151</v>
      </c>
      <c r="D478" s="5" t="s">
        <v>76</v>
      </c>
      <c r="E478" s="5" t="s">
        <v>74</v>
      </c>
      <c r="F478" s="6">
        <v>1044.8732710991042</v>
      </c>
      <c r="G478" s="6">
        <v>1070.6243598571123</v>
      </c>
      <c r="H478" s="6">
        <v>1096.8497124210442</v>
      </c>
      <c r="I478" s="6"/>
      <c r="J478" s="6"/>
      <c r="K478" s="6"/>
    </row>
    <row r="479" spans="1:11" x14ac:dyDescent="0.25">
      <c r="A479" t="str">
        <f t="shared" si="15"/>
        <v>1998Bronchiolitis (acute, excludes chronic) hospitalisation, 0-4 yearsTnonMaori</v>
      </c>
      <c r="B479" s="5">
        <v>1998</v>
      </c>
      <c r="C479" s="5" t="s">
        <v>151</v>
      </c>
      <c r="D479" s="5" t="s">
        <v>76</v>
      </c>
      <c r="E479" s="5" t="s">
        <v>74</v>
      </c>
      <c r="F479" s="6">
        <v>1111.3653445947748</v>
      </c>
      <c r="G479" s="6">
        <v>1137.9929052793955</v>
      </c>
      <c r="H479" s="6">
        <v>1165.0973323743142</v>
      </c>
      <c r="I479" s="6"/>
      <c r="J479" s="6"/>
      <c r="K479" s="6"/>
    </row>
    <row r="480" spans="1:11" x14ac:dyDescent="0.25">
      <c r="A480" t="str">
        <f t="shared" si="15"/>
        <v>1999Bronchiolitis (acute, excludes chronic) hospitalisation, 0-4 yearsTnonMaori</v>
      </c>
      <c r="B480" s="5">
        <v>1999</v>
      </c>
      <c r="C480" s="5" t="s">
        <v>151</v>
      </c>
      <c r="D480" s="5" t="s">
        <v>76</v>
      </c>
      <c r="E480" s="5" t="s">
        <v>74</v>
      </c>
      <c r="F480" s="6">
        <v>1158.2020851200284</v>
      </c>
      <c r="G480" s="6">
        <v>1185.6276253930348</v>
      </c>
      <c r="H480" s="6">
        <v>1213.538629664291</v>
      </c>
      <c r="I480" s="6"/>
      <c r="J480" s="6"/>
      <c r="K480" s="6"/>
    </row>
    <row r="481" spans="1:11" x14ac:dyDescent="0.25">
      <c r="A481" t="str">
        <f t="shared" si="15"/>
        <v>2000Bronchiolitis (acute, excludes chronic) hospitalisation, 0-4 yearsTnonMaori</v>
      </c>
      <c r="B481" s="5">
        <v>2000</v>
      </c>
      <c r="C481" s="5" t="s">
        <v>151</v>
      </c>
      <c r="D481" s="5" t="s">
        <v>76</v>
      </c>
      <c r="E481" s="5" t="s">
        <v>74</v>
      </c>
      <c r="F481" s="6">
        <v>1169.0573627433475</v>
      </c>
      <c r="G481" s="6">
        <v>1196.72012160806</v>
      </c>
      <c r="H481" s="6">
        <v>1224.8721955323012</v>
      </c>
      <c r="I481" s="6"/>
      <c r="J481" s="6"/>
      <c r="K481" s="6"/>
    </row>
    <row r="482" spans="1:11" x14ac:dyDescent="0.25">
      <c r="A482" t="str">
        <f t="shared" si="15"/>
        <v>2001Bronchiolitis (acute, excludes chronic) hospitalisation, 0-4 yearsTnonMaori</v>
      </c>
      <c r="B482" s="5">
        <v>2001</v>
      </c>
      <c r="C482" s="5" t="s">
        <v>151</v>
      </c>
      <c r="D482" s="5" t="s">
        <v>76</v>
      </c>
      <c r="E482" s="5" t="s">
        <v>74</v>
      </c>
      <c r="F482" s="6">
        <v>1167.728088998223</v>
      </c>
      <c r="G482" s="6">
        <v>1195.4368754253228</v>
      </c>
      <c r="H482" s="6">
        <v>1223.6371546772725</v>
      </c>
      <c r="I482" s="6"/>
      <c r="J482" s="6"/>
      <c r="K482" s="6"/>
    </row>
    <row r="483" spans="1:11" x14ac:dyDescent="0.25">
      <c r="A483" t="str">
        <f t="shared" si="15"/>
        <v>2002Bronchiolitis (acute, excludes chronic) hospitalisation, 0-4 yearsTnonMaori</v>
      </c>
      <c r="B483" s="5">
        <v>2002</v>
      </c>
      <c r="C483" s="5" t="s">
        <v>151</v>
      </c>
      <c r="D483" s="5" t="s">
        <v>76</v>
      </c>
      <c r="E483" s="5" t="s">
        <v>74</v>
      </c>
      <c r="F483" s="6">
        <v>1132.5343993965269</v>
      </c>
      <c r="G483" s="6">
        <v>1159.5799780515624</v>
      </c>
      <c r="H483" s="6">
        <v>1187.1083300362845</v>
      </c>
      <c r="I483" s="6"/>
      <c r="J483" s="6"/>
      <c r="K483" s="6"/>
    </row>
    <row r="484" spans="1:11" x14ac:dyDescent="0.25">
      <c r="A484" t="str">
        <f t="shared" si="15"/>
        <v>2003Bronchiolitis (acute, excludes chronic) hospitalisation, 0-4 yearsTnonMaori</v>
      </c>
      <c r="B484" s="5">
        <v>2003</v>
      </c>
      <c r="C484" s="5" t="s">
        <v>151</v>
      </c>
      <c r="D484" s="5" t="s">
        <v>76</v>
      </c>
      <c r="E484" s="5" t="s">
        <v>74</v>
      </c>
      <c r="F484" s="6">
        <v>1066.7857738121081</v>
      </c>
      <c r="G484" s="6">
        <v>1092.7740522428819</v>
      </c>
      <c r="H484" s="6">
        <v>1119.2354938570882</v>
      </c>
      <c r="I484" s="6"/>
      <c r="J484" s="6"/>
      <c r="K484" s="6"/>
    </row>
    <row r="485" spans="1:11" x14ac:dyDescent="0.25">
      <c r="A485" t="str">
        <f t="shared" si="15"/>
        <v>2004Bronchiolitis (acute, excludes chronic) hospitalisation, 0-4 yearsTnonMaori</v>
      </c>
      <c r="B485" s="5">
        <v>2004</v>
      </c>
      <c r="C485" s="5" t="s">
        <v>151</v>
      </c>
      <c r="D485" s="5" t="s">
        <v>76</v>
      </c>
      <c r="E485" s="5" t="s">
        <v>74</v>
      </c>
      <c r="F485" s="6">
        <v>1053.767867352228</v>
      </c>
      <c r="G485" s="6">
        <v>1079.4059731359882</v>
      </c>
      <c r="H485" s="6">
        <v>1105.5102706397975</v>
      </c>
      <c r="I485" s="6"/>
      <c r="J485" s="6"/>
      <c r="K485" s="6"/>
    </row>
    <row r="486" spans="1:11" x14ac:dyDescent="0.25">
      <c r="A486" t="str">
        <f t="shared" si="15"/>
        <v>2005Bronchiolitis (acute, excludes chronic) hospitalisation, 0-4 yearsTnonMaori</v>
      </c>
      <c r="B486" s="5">
        <v>2005</v>
      </c>
      <c r="C486" s="5" t="s">
        <v>151</v>
      </c>
      <c r="D486" s="5" t="s">
        <v>76</v>
      </c>
      <c r="E486" s="5" t="s">
        <v>74</v>
      </c>
      <c r="F486" s="6">
        <v>1064.1696168424046</v>
      </c>
      <c r="G486" s="6">
        <v>1089.8155212662923</v>
      </c>
      <c r="H486" s="6">
        <v>1115.923376669218</v>
      </c>
      <c r="I486" s="6"/>
      <c r="J486" s="6"/>
      <c r="K486" s="6"/>
    </row>
    <row r="487" spans="1:11" x14ac:dyDescent="0.25">
      <c r="A487" t="str">
        <f t="shared" si="15"/>
        <v>2006Bronchiolitis (acute, excludes chronic) hospitalisation, 0-4 yearsTnonMaori</v>
      </c>
      <c r="B487" s="5">
        <v>2006</v>
      </c>
      <c r="C487" s="5" t="s">
        <v>151</v>
      </c>
      <c r="D487" s="5" t="s">
        <v>76</v>
      </c>
      <c r="E487" s="5" t="s">
        <v>74</v>
      </c>
      <c r="F487" s="6">
        <v>1098.0489556243838</v>
      </c>
      <c r="G487" s="6">
        <v>1123.8001821155583</v>
      </c>
      <c r="H487" s="6">
        <v>1150.0028878509975</v>
      </c>
      <c r="I487" s="6"/>
      <c r="J487" s="6"/>
      <c r="K487" s="6"/>
    </row>
    <row r="488" spans="1:11" x14ac:dyDescent="0.25">
      <c r="A488" t="str">
        <f t="shared" si="15"/>
        <v>2007Bronchiolitis (acute, excludes chronic) hospitalisation, 0-4 yearsTnonMaori</v>
      </c>
      <c r="B488" s="5">
        <v>2007</v>
      </c>
      <c r="C488" s="5" t="s">
        <v>151</v>
      </c>
      <c r="D488" s="5" t="s">
        <v>76</v>
      </c>
      <c r="E488" s="5" t="s">
        <v>74</v>
      </c>
      <c r="F488" s="6">
        <v>1176.0283853144665</v>
      </c>
      <c r="G488" s="6">
        <v>1202.403495000772</v>
      </c>
      <c r="H488" s="6">
        <v>1229.2209704342022</v>
      </c>
      <c r="I488" s="6"/>
      <c r="J488" s="6"/>
      <c r="K488" s="6"/>
    </row>
    <row r="489" spans="1:11" x14ac:dyDescent="0.25">
      <c r="A489" t="str">
        <f t="shared" si="15"/>
        <v>2008Bronchiolitis (acute, excludes chronic) hospitalisation, 0-4 yearsTnonMaori</v>
      </c>
      <c r="B489" s="5">
        <v>2008</v>
      </c>
      <c r="C489" s="5" t="s">
        <v>151</v>
      </c>
      <c r="D489" s="5" t="s">
        <v>76</v>
      </c>
      <c r="E489" s="5" t="s">
        <v>74</v>
      </c>
      <c r="F489" s="6">
        <v>1233.5854329105966</v>
      </c>
      <c r="G489" s="6">
        <v>1260.3367544575542</v>
      </c>
      <c r="H489" s="6">
        <v>1287.5220248038122</v>
      </c>
      <c r="I489" s="6"/>
      <c r="J489" s="6"/>
      <c r="K489" s="6"/>
    </row>
    <row r="490" spans="1:11" x14ac:dyDescent="0.25">
      <c r="A490" t="str">
        <f t="shared" si="15"/>
        <v>2009Bronchiolitis (acute, excludes chronic) hospitalisation, 0-4 yearsTnonMaori</v>
      </c>
      <c r="B490" s="5">
        <v>2009</v>
      </c>
      <c r="C490" s="5" t="s">
        <v>151</v>
      </c>
      <c r="D490" s="5" t="s">
        <v>76</v>
      </c>
      <c r="E490" s="5" t="s">
        <v>74</v>
      </c>
      <c r="F490" s="6">
        <v>1276.3811295233672</v>
      </c>
      <c r="G490" s="6">
        <v>1303.5861495711001</v>
      </c>
      <c r="H490" s="6">
        <v>1331.2249684314427</v>
      </c>
      <c r="I490" s="6"/>
      <c r="J490" s="6"/>
      <c r="K490" s="6"/>
    </row>
    <row r="491" spans="1:11" x14ac:dyDescent="0.25">
      <c r="A491" t="str">
        <f t="shared" si="15"/>
        <v>2010Bronchiolitis (acute, excludes chronic) hospitalisation, 0-4 yearsTnonMaori</v>
      </c>
      <c r="B491" s="5">
        <v>2010</v>
      </c>
      <c r="C491" s="5" t="s">
        <v>151</v>
      </c>
      <c r="D491" s="5" t="s">
        <v>76</v>
      </c>
      <c r="E491" s="5" t="s">
        <v>74</v>
      </c>
      <c r="F491" s="6">
        <v>1294.3001190067253</v>
      </c>
      <c r="G491" s="6">
        <v>1321.7991875885537</v>
      </c>
      <c r="H491" s="6">
        <v>1349.7353567334642</v>
      </c>
      <c r="I491" s="6"/>
      <c r="J491" s="6"/>
      <c r="K491" s="6"/>
    </row>
    <row r="492" spans="1:11" x14ac:dyDescent="0.25">
      <c r="A492" t="str">
        <f t="shared" si="15"/>
        <v>2011Bronchiolitis (acute, excludes chronic) hospitalisation, 0-4 yearsTnonMaori</v>
      </c>
      <c r="B492" s="5">
        <v>2011</v>
      </c>
      <c r="C492" s="5" t="s">
        <v>151</v>
      </c>
      <c r="D492" s="5" t="s">
        <v>76</v>
      </c>
      <c r="E492" s="5" t="s">
        <v>74</v>
      </c>
      <c r="F492" s="6">
        <v>1299.353867173533</v>
      </c>
      <c r="G492" s="6">
        <v>1327.1702039340173</v>
      </c>
      <c r="H492" s="6">
        <v>1355.43202212659</v>
      </c>
      <c r="I492" s="6"/>
      <c r="J492" s="6"/>
      <c r="K492" s="6"/>
    </row>
    <row r="493" spans="1:11" x14ac:dyDescent="0.25">
      <c r="A493" t="str">
        <f t="shared" si="15"/>
        <v>2012Bronchiolitis (acute, excludes chronic) hospitalisation, 0-4 yearsTnonMaori</v>
      </c>
      <c r="B493" s="5">
        <v>2012</v>
      </c>
      <c r="C493" s="5" t="s">
        <v>151</v>
      </c>
      <c r="D493" s="5" t="s">
        <v>76</v>
      </c>
      <c r="E493" s="5" t="s">
        <v>74</v>
      </c>
      <c r="F493" s="6">
        <v>1335.7778114168027</v>
      </c>
      <c r="G493" s="6">
        <v>1364.2919999518974</v>
      </c>
      <c r="H493" s="6">
        <v>1393.2615473537082</v>
      </c>
      <c r="I493" s="6"/>
      <c r="J493" s="6"/>
      <c r="K493" s="6"/>
    </row>
    <row r="494" spans="1:11" x14ac:dyDescent="0.25">
      <c r="A494" t="str">
        <f t="shared" si="15"/>
        <v>2013Bronchiolitis (acute, excludes chronic) hospitalisation, 0-4 yearsTnonMaori</v>
      </c>
      <c r="B494" s="5">
        <v>2013</v>
      </c>
      <c r="C494" s="5" t="s">
        <v>151</v>
      </c>
      <c r="D494" s="5" t="s">
        <v>76</v>
      </c>
      <c r="E494" s="5" t="s">
        <v>74</v>
      </c>
      <c r="F494" s="6">
        <v>1352.8285897955429</v>
      </c>
      <c r="G494" s="6">
        <v>1381.720247475138</v>
      </c>
      <c r="H494" s="6">
        <v>1411.0735061155299</v>
      </c>
      <c r="I494" s="6"/>
      <c r="J494" s="6"/>
      <c r="K494" s="6"/>
    </row>
    <row r="495" spans="1:11" x14ac:dyDescent="0.25">
      <c r="A495" t="str">
        <f t="shared" si="15"/>
        <v>2014Bronchiolitis (acute, excludes chronic) hospitalisation, 0-4 yearsTnonMaori</v>
      </c>
      <c r="B495" s="5">
        <v>2014</v>
      </c>
      <c r="C495" s="5" t="s">
        <v>151</v>
      </c>
      <c r="D495" s="5" t="s">
        <v>76</v>
      </c>
      <c r="E495" s="5" t="s">
        <v>74</v>
      </c>
      <c r="F495" s="6">
        <v>1381.4403615791803</v>
      </c>
      <c r="G495" s="6">
        <v>1410.6945638770655</v>
      </c>
      <c r="H495" s="6">
        <v>1440.412250213137</v>
      </c>
      <c r="I495" s="6"/>
      <c r="J495" s="6"/>
      <c r="K495" s="6"/>
    </row>
    <row r="496" spans="1:11" x14ac:dyDescent="0.25">
      <c r="A496" t="str">
        <f t="shared" si="15"/>
        <v>1996Bronchiolitis (acute, excludes chronic) hospitalisation, 0-4 yearsFMaori</v>
      </c>
      <c r="B496" s="5">
        <v>1996</v>
      </c>
      <c r="C496" s="5" t="s">
        <v>151</v>
      </c>
      <c r="D496" s="5" t="s">
        <v>73</v>
      </c>
      <c r="E496" s="5" t="s">
        <v>9</v>
      </c>
      <c r="F496" s="6">
        <v>1589.6792608409053</v>
      </c>
      <c r="G496" s="6">
        <v>1667.0530289171845</v>
      </c>
      <c r="H496" s="6">
        <v>1747.2189723367983</v>
      </c>
      <c r="I496" s="6">
        <v>1.9210445810360919</v>
      </c>
      <c r="J496" s="6">
        <v>2.0393840261368648</v>
      </c>
      <c r="K496" s="6">
        <v>2.1650133719536355</v>
      </c>
    </row>
    <row r="497" spans="1:11" x14ac:dyDescent="0.25">
      <c r="A497" t="str">
        <f t="shared" si="15"/>
        <v>1997Bronchiolitis (acute, excludes chronic) hospitalisation, 0-4 yearsFMaori</v>
      </c>
      <c r="B497" s="5">
        <v>1997</v>
      </c>
      <c r="C497" s="5" t="s">
        <v>151</v>
      </c>
      <c r="D497" s="5" t="s">
        <v>73</v>
      </c>
      <c r="E497" s="5" t="s">
        <v>9</v>
      </c>
      <c r="F497" s="6">
        <v>1665.0020045971787</v>
      </c>
      <c r="G497" s="6">
        <v>1744.0667720811077</v>
      </c>
      <c r="H497" s="6">
        <v>1825.9162771249328</v>
      </c>
      <c r="I497" s="6">
        <v>1.8744062019212087</v>
      </c>
      <c r="J497" s="6">
        <v>1.9866053605566234</v>
      </c>
      <c r="K497" s="6">
        <v>2.1055205934269567</v>
      </c>
    </row>
    <row r="498" spans="1:11" x14ac:dyDescent="0.25">
      <c r="A498" t="str">
        <f t="shared" si="15"/>
        <v>1998Bronchiolitis (acute, excludes chronic) hospitalisation, 0-4 yearsFMaori</v>
      </c>
      <c r="B498" s="5">
        <v>1998</v>
      </c>
      <c r="C498" s="5" t="s">
        <v>151</v>
      </c>
      <c r="D498" s="5" t="s">
        <v>73</v>
      </c>
      <c r="E498" s="5" t="s">
        <v>9</v>
      </c>
      <c r="F498" s="6">
        <v>1791.5174555310571</v>
      </c>
      <c r="G498" s="6">
        <v>1873.4877325637667</v>
      </c>
      <c r="H498" s="6">
        <v>1958.2413779675353</v>
      </c>
      <c r="I498" s="6">
        <v>1.8560898757091668</v>
      </c>
      <c r="J498" s="6">
        <v>1.9627867326407784</v>
      </c>
      <c r="K498" s="6">
        <v>2.0756170313997879</v>
      </c>
    </row>
    <row r="499" spans="1:11" x14ac:dyDescent="0.25">
      <c r="A499" t="str">
        <f t="shared" si="15"/>
        <v>1999Bronchiolitis (acute, excludes chronic) hospitalisation, 0-4 yearsFMaori</v>
      </c>
      <c r="B499" s="5">
        <v>1999</v>
      </c>
      <c r="C499" s="5" t="s">
        <v>151</v>
      </c>
      <c r="D499" s="5" t="s">
        <v>73</v>
      </c>
      <c r="E499" s="5" t="s">
        <v>9</v>
      </c>
      <c r="F499" s="6">
        <v>1900.3961744089665</v>
      </c>
      <c r="G499" s="6">
        <v>1984.3896222118194</v>
      </c>
      <c r="H499" s="6">
        <v>2071.1394991326156</v>
      </c>
      <c r="I499" s="6">
        <v>1.9177926550901179</v>
      </c>
      <c r="J499" s="6">
        <v>2.0254629263002513</v>
      </c>
      <c r="K499" s="6">
        <v>2.1391781092330855</v>
      </c>
    </row>
    <row r="500" spans="1:11" x14ac:dyDescent="0.25">
      <c r="A500" t="str">
        <f t="shared" si="15"/>
        <v>2000Bronchiolitis (acute, excludes chronic) hospitalisation, 0-4 yearsFMaori</v>
      </c>
      <c r="B500" s="5">
        <v>2000</v>
      </c>
      <c r="C500" s="5" t="s">
        <v>151</v>
      </c>
      <c r="D500" s="5" t="s">
        <v>73</v>
      </c>
      <c r="E500" s="5" t="s">
        <v>9</v>
      </c>
      <c r="F500" s="6">
        <v>1907.6231069865939</v>
      </c>
      <c r="G500" s="6">
        <v>1991.3609429958626</v>
      </c>
      <c r="H500" s="6">
        <v>2077.8283469313333</v>
      </c>
      <c r="I500" s="6">
        <v>1.9339715910356274</v>
      </c>
      <c r="J500" s="6">
        <v>2.0423224227761025</v>
      </c>
      <c r="K500" s="6">
        <v>2.156743613974426</v>
      </c>
    </row>
    <row r="501" spans="1:11" x14ac:dyDescent="0.25">
      <c r="A501" t="str">
        <f t="shared" si="15"/>
        <v>2001Bronchiolitis (acute, excludes chronic) hospitalisation, 0-4 yearsFMaori</v>
      </c>
      <c r="B501" s="5">
        <v>2001</v>
      </c>
      <c r="C501" s="5" t="s">
        <v>151</v>
      </c>
      <c r="D501" s="5" t="s">
        <v>73</v>
      </c>
      <c r="E501" s="5" t="s">
        <v>9</v>
      </c>
      <c r="F501" s="6">
        <v>1952.6080840858156</v>
      </c>
      <c r="G501" s="6">
        <v>2037.4192817847095</v>
      </c>
      <c r="H501" s="6">
        <v>2124.9663778476283</v>
      </c>
      <c r="I501" s="6">
        <v>2.0754134320027138</v>
      </c>
      <c r="J501" s="6">
        <v>2.192408146673932</v>
      </c>
      <c r="K501" s="6">
        <v>2.3159980597041545</v>
      </c>
    </row>
    <row r="502" spans="1:11" x14ac:dyDescent="0.25">
      <c r="A502" t="str">
        <f t="shared" si="15"/>
        <v>2002Bronchiolitis (acute, excludes chronic) hospitalisation, 0-4 yearsFMaori</v>
      </c>
      <c r="B502" s="5">
        <v>2002</v>
      </c>
      <c r="C502" s="5" t="s">
        <v>151</v>
      </c>
      <c r="D502" s="5" t="s">
        <v>73</v>
      </c>
      <c r="E502" s="5" t="s">
        <v>9</v>
      </c>
      <c r="F502" s="6">
        <v>2009.1424277303161</v>
      </c>
      <c r="G502" s="6">
        <v>2095.3696209409991</v>
      </c>
      <c r="H502" s="6">
        <v>2184.345720945234</v>
      </c>
      <c r="I502" s="6">
        <v>2.2580551808114007</v>
      </c>
      <c r="J502" s="6">
        <v>2.385701408208396</v>
      </c>
      <c r="K502" s="6">
        <v>2.5205633845858175</v>
      </c>
    </row>
    <row r="503" spans="1:11" x14ac:dyDescent="0.25">
      <c r="A503" t="str">
        <f t="shared" si="15"/>
        <v>2003Bronchiolitis (acute, excludes chronic) hospitalisation, 0-4 yearsFMaori</v>
      </c>
      <c r="B503" s="5">
        <v>2003</v>
      </c>
      <c r="C503" s="5" t="s">
        <v>151</v>
      </c>
      <c r="D503" s="5" t="s">
        <v>73</v>
      </c>
      <c r="E503" s="5" t="s">
        <v>9</v>
      </c>
      <c r="F503" s="6">
        <v>2101.7778564507375</v>
      </c>
      <c r="G503" s="6">
        <v>2189.8968091647148</v>
      </c>
      <c r="H503" s="6">
        <v>2280.7609692029005</v>
      </c>
      <c r="I503" s="6">
        <v>2.4750386654007213</v>
      </c>
      <c r="J503" s="6">
        <v>2.6142171522770634</v>
      </c>
      <c r="K503" s="6">
        <v>2.7612220426274106</v>
      </c>
    </row>
    <row r="504" spans="1:11" x14ac:dyDescent="0.25">
      <c r="A504" t="str">
        <f t="shared" si="15"/>
        <v>2004Bronchiolitis (acute, excludes chronic) hospitalisation, 0-4 yearsFMaori</v>
      </c>
      <c r="B504" s="5">
        <v>2004</v>
      </c>
      <c r="C504" s="5" t="s">
        <v>151</v>
      </c>
      <c r="D504" s="5" t="s">
        <v>73</v>
      </c>
      <c r="E504" s="5" t="s">
        <v>9</v>
      </c>
      <c r="F504" s="6">
        <v>2121.5687461757134</v>
      </c>
      <c r="G504" s="6">
        <v>2209.0546730926148</v>
      </c>
      <c r="H504" s="6">
        <v>2299.2218711145129</v>
      </c>
      <c r="I504" s="6">
        <v>2.5238955147110476</v>
      </c>
      <c r="J504" s="6">
        <v>2.6644756054314116</v>
      </c>
      <c r="K504" s="6">
        <v>2.8128859576629024</v>
      </c>
    </row>
    <row r="505" spans="1:11" x14ac:dyDescent="0.25">
      <c r="A505" t="str">
        <f t="shared" si="15"/>
        <v>2005Bronchiolitis (acute, excludes chronic) hospitalisation, 0-4 yearsFMaori</v>
      </c>
      <c r="B505" s="5">
        <v>2005</v>
      </c>
      <c r="C505" s="5" t="s">
        <v>151</v>
      </c>
      <c r="D505" s="5" t="s">
        <v>73</v>
      </c>
      <c r="E505" s="5" t="s">
        <v>9</v>
      </c>
      <c r="F505" s="6">
        <v>2019.9659976452458</v>
      </c>
      <c r="G505" s="6">
        <v>2102.9775570686552</v>
      </c>
      <c r="H505" s="6">
        <v>2188.524680553377</v>
      </c>
      <c r="I505" s="6">
        <v>2.3604636965023476</v>
      </c>
      <c r="J505" s="6">
        <v>2.4910775621913008</v>
      </c>
      <c r="K505" s="6">
        <v>2.628918813726302</v>
      </c>
    </row>
    <row r="506" spans="1:11" x14ac:dyDescent="0.25">
      <c r="A506" t="str">
        <f t="shared" si="15"/>
        <v>2006Bronchiolitis (acute, excludes chronic) hospitalisation, 0-4 yearsFMaori</v>
      </c>
      <c r="B506" s="5">
        <v>2006</v>
      </c>
      <c r="C506" s="5" t="s">
        <v>151</v>
      </c>
      <c r="D506" s="5" t="s">
        <v>73</v>
      </c>
      <c r="E506" s="5" t="s">
        <v>9</v>
      </c>
      <c r="F506" s="6">
        <v>2010.2873735994763</v>
      </c>
      <c r="G506" s="6">
        <v>2090.7502646089042</v>
      </c>
      <c r="H506" s="6">
        <v>2173.6077225620888</v>
      </c>
      <c r="I506" s="6">
        <v>2.3181166913733828</v>
      </c>
      <c r="J506" s="6">
        <v>2.4435794671030169</v>
      </c>
      <c r="K506" s="6">
        <v>2.5758326292495055</v>
      </c>
    </row>
    <row r="507" spans="1:11" x14ac:dyDescent="0.25">
      <c r="A507" t="str">
        <f t="shared" si="15"/>
        <v>2007Bronchiolitis (acute, excludes chronic) hospitalisation, 0-4 yearsFMaori</v>
      </c>
      <c r="B507" s="5">
        <v>2007</v>
      </c>
      <c r="C507" s="5" t="s">
        <v>151</v>
      </c>
      <c r="D507" s="5" t="s">
        <v>73</v>
      </c>
      <c r="E507" s="5" t="s">
        <v>9</v>
      </c>
      <c r="F507" s="6">
        <v>2115.4879635623734</v>
      </c>
      <c r="G507" s="6">
        <v>2196.6989664784523</v>
      </c>
      <c r="H507" s="6">
        <v>2280.2292125058775</v>
      </c>
      <c r="I507" s="6">
        <v>2.1999571054913991</v>
      </c>
      <c r="J507" s="6">
        <v>2.3127967708729602</v>
      </c>
      <c r="K507" s="6">
        <v>2.4314241809571975</v>
      </c>
    </row>
    <row r="508" spans="1:11" x14ac:dyDescent="0.25">
      <c r="A508" t="str">
        <f t="shared" si="15"/>
        <v>2008Bronchiolitis (acute, excludes chronic) hospitalisation, 0-4 yearsFMaori</v>
      </c>
      <c r="B508" s="5">
        <v>2008</v>
      </c>
      <c r="C508" s="5" t="s">
        <v>151</v>
      </c>
      <c r="D508" s="5" t="s">
        <v>73</v>
      </c>
      <c r="E508" s="5" t="s">
        <v>9</v>
      </c>
      <c r="F508" s="6">
        <v>2260.3191190173397</v>
      </c>
      <c r="G508" s="6">
        <v>2344.1110584874768</v>
      </c>
      <c r="H508" s="6">
        <v>2430.2147951578581</v>
      </c>
      <c r="I508" s="6">
        <v>2.2320048321349044</v>
      </c>
      <c r="J508" s="6">
        <v>2.3421690408812172</v>
      </c>
      <c r="K508" s="6">
        <v>2.4577705823402431</v>
      </c>
    </row>
    <row r="509" spans="1:11" x14ac:dyDescent="0.25">
      <c r="A509" t="str">
        <f t="shared" si="15"/>
        <v>2009Bronchiolitis (acute, excludes chronic) hospitalisation, 0-4 yearsFMaori</v>
      </c>
      <c r="B509" s="5">
        <v>2009</v>
      </c>
      <c r="C509" s="5" t="s">
        <v>151</v>
      </c>
      <c r="D509" s="5" t="s">
        <v>73</v>
      </c>
      <c r="E509" s="5" t="s">
        <v>9</v>
      </c>
      <c r="F509" s="6">
        <v>2295.990026961651</v>
      </c>
      <c r="G509" s="6">
        <v>2380.971329887806</v>
      </c>
      <c r="H509" s="6">
        <v>2468.2936254159645</v>
      </c>
      <c r="I509" s="6">
        <v>2.1909566795990512</v>
      </c>
      <c r="J509" s="6">
        <v>2.2979771656626342</v>
      </c>
      <c r="K509" s="6">
        <v>2.4102252240209747</v>
      </c>
    </row>
    <row r="510" spans="1:11" x14ac:dyDescent="0.25">
      <c r="A510" t="str">
        <f t="shared" si="15"/>
        <v>2010Bronchiolitis (acute, excludes chronic) hospitalisation, 0-4 yearsFMaori</v>
      </c>
      <c r="B510" s="5">
        <v>2010</v>
      </c>
      <c r="C510" s="5" t="s">
        <v>151</v>
      </c>
      <c r="D510" s="5" t="s">
        <v>73</v>
      </c>
      <c r="E510" s="5" t="s">
        <v>9</v>
      </c>
      <c r="F510" s="6">
        <v>2317.94337762954</v>
      </c>
      <c r="G510" s="6">
        <v>2403.9613506994383</v>
      </c>
      <c r="H510" s="6">
        <v>2492.3549880272603</v>
      </c>
      <c r="I510" s="6">
        <v>2.231999408504147</v>
      </c>
      <c r="J510" s="6">
        <v>2.3414507157039046</v>
      </c>
      <c r="K510" s="6">
        <v>2.4562692235409433</v>
      </c>
    </row>
    <row r="511" spans="1:11" x14ac:dyDescent="0.25">
      <c r="A511" t="str">
        <f t="shared" si="15"/>
        <v>2011Bronchiolitis (acute, excludes chronic) hospitalisation, 0-4 yearsFMaori</v>
      </c>
      <c r="B511" s="5">
        <v>2011</v>
      </c>
      <c r="C511" s="5" t="s">
        <v>151</v>
      </c>
      <c r="D511" s="5" t="s">
        <v>73</v>
      </c>
      <c r="E511" s="5" t="s">
        <v>9</v>
      </c>
      <c r="F511" s="6">
        <v>2258.629113122096</v>
      </c>
      <c r="G511" s="6">
        <v>2344.600930533667</v>
      </c>
      <c r="H511" s="6">
        <v>2433.0074213905473</v>
      </c>
      <c r="I511" s="6">
        <v>2.2098404393481088</v>
      </c>
      <c r="J511" s="6">
        <v>2.320664235602564</v>
      </c>
      <c r="K511" s="6">
        <v>2.4370458601950107</v>
      </c>
    </row>
    <row r="512" spans="1:11" x14ac:dyDescent="0.25">
      <c r="A512" t="str">
        <f t="shared" si="15"/>
        <v>2012Bronchiolitis (acute, excludes chronic) hospitalisation, 0-4 yearsFMaori</v>
      </c>
      <c r="B512" s="5">
        <v>2012</v>
      </c>
      <c r="C512" s="5" t="s">
        <v>151</v>
      </c>
      <c r="D512" s="5" t="s">
        <v>73</v>
      </c>
      <c r="E512" s="5" t="s">
        <v>9</v>
      </c>
      <c r="F512" s="6">
        <v>2304.4507203390972</v>
      </c>
      <c r="G512" s="6">
        <v>2391.8627248400171</v>
      </c>
      <c r="H512" s="6">
        <v>2481.7417169239161</v>
      </c>
      <c r="I512" s="6">
        <v>2.1758914801623339</v>
      </c>
      <c r="J512" s="6">
        <v>2.284453182187653</v>
      </c>
      <c r="K512" s="6">
        <v>2.3984313506379222</v>
      </c>
    </row>
    <row r="513" spans="1:11" x14ac:dyDescent="0.25">
      <c r="A513" t="str">
        <f t="shared" si="15"/>
        <v>2013Bronchiolitis (acute, excludes chronic) hospitalisation, 0-4 yearsFMaori</v>
      </c>
      <c r="B513" s="5">
        <v>2013</v>
      </c>
      <c r="C513" s="5" t="s">
        <v>151</v>
      </c>
      <c r="D513" s="5" t="s">
        <v>73</v>
      </c>
      <c r="E513" s="5" t="s">
        <v>9</v>
      </c>
      <c r="F513" s="6">
        <v>2348.8526450293307</v>
      </c>
      <c r="G513" s="6">
        <v>2437.4821191530878</v>
      </c>
      <c r="H513" s="6">
        <v>2528.5999986873949</v>
      </c>
      <c r="I513" s="6">
        <v>2.2398452612910402</v>
      </c>
      <c r="J513" s="6">
        <v>2.3520383762584411</v>
      </c>
      <c r="K513" s="6">
        <v>2.4698512075801911</v>
      </c>
    </row>
    <row r="514" spans="1:11" x14ac:dyDescent="0.25">
      <c r="A514" t="str">
        <f t="shared" si="15"/>
        <v>2014Bronchiolitis (acute, excludes chronic) hospitalisation, 0-4 yearsFMaori</v>
      </c>
      <c r="B514" s="5">
        <v>2014</v>
      </c>
      <c r="C514" s="5" t="s">
        <v>151</v>
      </c>
      <c r="D514" s="5" t="s">
        <v>73</v>
      </c>
      <c r="E514" s="5" t="s">
        <v>9</v>
      </c>
      <c r="F514" s="6">
        <v>2395.5505575633006</v>
      </c>
      <c r="G514" s="6">
        <v>2485.1067212947128</v>
      </c>
      <c r="H514" s="6">
        <v>2577.1543564642134</v>
      </c>
      <c r="I514" s="6">
        <v>2.2480244969863592</v>
      </c>
      <c r="J514" s="6">
        <v>2.3597933652977794</v>
      </c>
      <c r="K514" s="6">
        <v>2.4771192370761828</v>
      </c>
    </row>
    <row r="515" spans="1:11" x14ac:dyDescent="0.25">
      <c r="A515" t="str">
        <f t="shared" si="15"/>
        <v>1996Bronchiolitis (acute, excludes chronic) hospitalisation, 0-4 yearsFnonMaori</v>
      </c>
      <c r="B515" s="5">
        <v>1996</v>
      </c>
      <c r="C515" s="5" t="s">
        <v>151</v>
      </c>
      <c r="D515" s="5" t="s">
        <v>73</v>
      </c>
      <c r="E515" s="5" t="s">
        <v>74</v>
      </c>
      <c r="F515" s="6">
        <v>785.49480609338423</v>
      </c>
      <c r="G515" s="6">
        <v>817.42967854613721</v>
      </c>
      <c r="H515" s="6">
        <v>850.32969290164704</v>
      </c>
      <c r="I515" s="6"/>
      <c r="J515" s="6"/>
      <c r="K515" s="6"/>
    </row>
    <row r="516" spans="1:11" x14ac:dyDescent="0.25">
      <c r="A516" t="str">
        <f t="shared" si="15"/>
        <v>1997Bronchiolitis (acute, excludes chronic) hospitalisation, 0-4 yearsFnonMaori</v>
      </c>
      <c r="B516" s="5">
        <v>1997</v>
      </c>
      <c r="C516" s="5" t="s">
        <v>151</v>
      </c>
      <c r="D516" s="5" t="s">
        <v>73</v>
      </c>
      <c r="E516" s="5" t="s">
        <v>74</v>
      </c>
      <c r="F516" s="6">
        <v>844.60901962582443</v>
      </c>
      <c r="G516" s="6">
        <v>877.9130504271069</v>
      </c>
      <c r="H516" s="6">
        <v>912.1936805149553</v>
      </c>
      <c r="I516" s="6"/>
      <c r="J516" s="6"/>
      <c r="K516" s="6"/>
    </row>
    <row r="517" spans="1:11" x14ac:dyDescent="0.25">
      <c r="A517" t="str">
        <f t="shared" si="15"/>
        <v>1998Bronchiolitis (acute, excludes chronic) hospitalisation, 0-4 yearsFnonMaori</v>
      </c>
      <c r="B517" s="5">
        <v>1998</v>
      </c>
      <c r="C517" s="5" t="s">
        <v>151</v>
      </c>
      <c r="D517" s="5" t="s">
        <v>73</v>
      </c>
      <c r="E517" s="5" t="s">
        <v>74</v>
      </c>
      <c r="F517" s="6">
        <v>919.67601449397182</v>
      </c>
      <c r="G517" s="6">
        <v>954.50397203527723</v>
      </c>
      <c r="H517" s="6">
        <v>990.31327572702276</v>
      </c>
      <c r="I517" s="6"/>
      <c r="J517" s="6"/>
      <c r="K517" s="6"/>
    </row>
    <row r="518" spans="1:11" x14ac:dyDescent="0.25">
      <c r="A518" t="str">
        <f t="shared" si="15"/>
        <v>1999Bronchiolitis (acute, excludes chronic) hospitalisation, 0-4 yearsFnonMaori</v>
      </c>
      <c r="B518" s="5">
        <v>1999</v>
      </c>
      <c r="C518" s="5" t="s">
        <v>151</v>
      </c>
      <c r="D518" s="5" t="s">
        <v>73</v>
      </c>
      <c r="E518" s="5" t="s">
        <v>74</v>
      </c>
      <c r="F518" s="6">
        <v>944.17793685954314</v>
      </c>
      <c r="G518" s="6">
        <v>979.72152264299541</v>
      </c>
      <c r="H518" s="6">
        <v>1016.2607470932297</v>
      </c>
      <c r="I518" s="6"/>
      <c r="J518" s="6"/>
      <c r="K518" s="6"/>
    </row>
    <row r="519" spans="1:11" x14ac:dyDescent="0.25">
      <c r="A519" t="str">
        <f t="shared" si="15"/>
        <v>2000Bronchiolitis (acute, excludes chronic) hospitalisation, 0-4 yearsFnonMaori</v>
      </c>
      <c r="B519" s="5">
        <v>2000</v>
      </c>
      <c r="C519" s="5" t="s">
        <v>151</v>
      </c>
      <c r="D519" s="5" t="s">
        <v>73</v>
      </c>
      <c r="E519" s="5" t="s">
        <v>74</v>
      </c>
      <c r="F519" s="6">
        <v>939.55034734342735</v>
      </c>
      <c r="G519" s="6">
        <v>975.0472896875076</v>
      </c>
      <c r="H519" s="6">
        <v>1011.5421057810711</v>
      </c>
      <c r="I519" s="6"/>
      <c r="J519" s="6"/>
      <c r="K519" s="6"/>
    </row>
    <row r="520" spans="1:11" x14ac:dyDescent="0.25">
      <c r="A520" t="str">
        <f t="shared" si="15"/>
        <v>2001Bronchiolitis (acute, excludes chronic) hospitalisation, 0-4 yearsFnonMaori</v>
      </c>
      <c r="B520" s="5">
        <v>2001</v>
      </c>
      <c r="C520" s="5" t="s">
        <v>151</v>
      </c>
      <c r="D520" s="5" t="s">
        <v>73</v>
      </c>
      <c r="E520" s="5" t="s">
        <v>74</v>
      </c>
      <c r="F520" s="6">
        <v>894.56794407551649</v>
      </c>
      <c r="G520" s="6">
        <v>929.30656405179229</v>
      </c>
      <c r="H520" s="6">
        <v>965.04858746915522</v>
      </c>
      <c r="I520" s="6"/>
      <c r="J520" s="6"/>
      <c r="K520" s="6"/>
    </row>
    <row r="521" spans="1:11" x14ac:dyDescent="0.25">
      <c r="A521" t="str">
        <f t="shared" si="15"/>
        <v>2002Bronchiolitis (acute, excludes chronic) hospitalisation, 0-4 yearsFnonMaori</v>
      </c>
      <c r="B521" s="5">
        <v>2002</v>
      </c>
      <c r="C521" s="5" t="s">
        <v>151</v>
      </c>
      <c r="D521" s="5" t="s">
        <v>73</v>
      </c>
      <c r="E521" s="5" t="s">
        <v>74</v>
      </c>
      <c r="F521" s="6">
        <v>844.8259189151488</v>
      </c>
      <c r="G521" s="6">
        <v>878.30338437640887</v>
      </c>
      <c r="H521" s="6">
        <v>912.76733061184359</v>
      </c>
      <c r="I521" s="6"/>
      <c r="J521" s="6"/>
      <c r="K521" s="6"/>
    </row>
    <row r="522" spans="1:11" x14ac:dyDescent="0.25">
      <c r="A522" t="str">
        <f t="shared" si="15"/>
        <v>2003Bronchiolitis (acute, excludes chronic) hospitalisation, 0-4 yearsFnonMaori</v>
      </c>
      <c r="B522" s="5">
        <v>2003</v>
      </c>
      <c r="C522" s="5" t="s">
        <v>151</v>
      </c>
      <c r="D522" s="5" t="s">
        <v>73</v>
      </c>
      <c r="E522" s="5" t="s">
        <v>74</v>
      </c>
      <c r="F522" s="6">
        <v>805.27172916577229</v>
      </c>
      <c r="G522" s="6">
        <v>837.68741523910785</v>
      </c>
      <c r="H522" s="6">
        <v>871.07322980847482</v>
      </c>
      <c r="I522" s="6"/>
      <c r="J522" s="6"/>
      <c r="K522" s="6"/>
    </row>
    <row r="523" spans="1:11" x14ac:dyDescent="0.25">
      <c r="A523" t="str">
        <f t="shared" si="15"/>
        <v>2004Bronchiolitis (acute, excludes chronic) hospitalisation, 0-4 yearsFnonMaori</v>
      </c>
      <c r="B523" s="5">
        <v>2004</v>
      </c>
      <c r="C523" s="5" t="s">
        <v>151</v>
      </c>
      <c r="D523" s="5" t="s">
        <v>73</v>
      </c>
      <c r="E523" s="5" t="s">
        <v>74</v>
      </c>
      <c r="F523" s="6">
        <v>797.0697213431672</v>
      </c>
      <c r="G523" s="6">
        <v>829.07671160117138</v>
      </c>
      <c r="H523" s="6">
        <v>862.03928542880351</v>
      </c>
      <c r="I523" s="6"/>
      <c r="J523" s="6"/>
      <c r="K523" s="6"/>
    </row>
    <row r="524" spans="1:11" x14ac:dyDescent="0.25">
      <c r="A524" t="str">
        <f t="shared" si="15"/>
        <v>2005Bronchiolitis (acute, excludes chronic) hospitalisation, 0-4 yearsFnonMaori</v>
      </c>
      <c r="B524" s="5">
        <v>2005</v>
      </c>
      <c r="C524" s="5" t="s">
        <v>151</v>
      </c>
      <c r="D524" s="5" t="s">
        <v>73</v>
      </c>
      <c r="E524" s="5" t="s">
        <v>74</v>
      </c>
      <c r="F524" s="6">
        <v>812.01394377112513</v>
      </c>
      <c r="G524" s="6">
        <v>844.20396578047553</v>
      </c>
      <c r="H524" s="6">
        <v>877.34290327085751</v>
      </c>
      <c r="I524" s="6"/>
      <c r="J524" s="6"/>
      <c r="K524" s="6"/>
    </row>
    <row r="525" spans="1:11" x14ac:dyDescent="0.25">
      <c r="A525" t="str">
        <f t="shared" si="15"/>
        <v>2006Bronchiolitis (acute, excludes chronic) hospitalisation, 0-4 yearsFnonMaori</v>
      </c>
      <c r="B525" s="5">
        <v>2006</v>
      </c>
      <c r="C525" s="5" t="s">
        <v>151</v>
      </c>
      <c r="D525" s="5" t="s">
        <v>73</v>
      </c>
      <c r="E525" s="5" t="s">
        <v>74</v>
      </c>
      <c r="F525" s="6">
        <v>823.57887328177014</v>
      </c>
      <c r="G525" s="6">
        <v>855.60968765529492</v>
      </c>
      <c r="H525" s="6">
        <v>888.56708880119197</v>
      </c>
      <c r="I525" s="6"/>
      <c r="J525" s="6"/>
      <c r="K525" s="6"/>
    </row>
    <row r="526" spans="1:11" x14ac:dyDescent="0.25">
      <c r="A526" t="str">
        <f t="shared" si="15"/>
        <v>2007Bronchiolitis (acute, excludes chronic) hospitalisation, 0-4 yearsFnonMaori</v>
      </c>
      <c r="B526" s="5">
        <v>2007</v>
      </c>
      <c r="C526" s="5" t="s">
        <v>151</v>
      </c>
      <c r="D526" s="5" t="s">
        <v>73</v>
      </c>
      <c r="E526" s="5" t="s">
        <v>74</v>
      </c>
      <c r="F526" s="6">
        <v>916.32470108994096</v>
      </c>
      <c r="G526" s="6">
        <v>949.80198612492575</v>
      </c>
      <c r="H526" s="6">
        <v>984.18969287758023</v>
      </c>
      <c r="I526" s="6"/>
      <c r="J526" s="6"/>
      <c r="K526" s="6"/>
    </row>
    <row r="527" spans="1:11" x14ac:dyDescent="0.25">
      <c r="A527" t="str">
        <f t="shared" si="15"/>
        <v>2008Bronchiolitis (acute, excludes chronic) hospitalisation, 0-4 yearsFnonMaori</v>
      </c>
      <c r="B527" s="5">
        <v>2008</v>
      </c>
      <c r="C527" s="5" t="s">
        <v>151</v>
      </c>
      <c r="D527" s="5" t="s">
        <v>73</v>
      </c>
      <c r="E527" s="5" t="s">
        <v>74</v>
      </c>
      <c r="F527" s="6">
        <v>966.79615110674865</v>
      </c>
      <c r="G527" s="6">
        <v>1000.8291534779783</v>
      </c>
      <c r="H527" s="6">
        <v>1035.7543252300866</v>
      </c>
      <c r="I527" s="6"/>
      <c r="J527" s="6"/>
      <c r="K527" s="6"/>
    </row>
    <row r="528" spans="1:11" x14ac:dyDescent="0.25">
      <c r="A528" t="str">
        <f t="shared" si="15"/>
        <v>2009Bronchiolitis (acute, excludes chronic) hospitalisation, 0-4 yearsFnonMaori</v>
      </c>
      <c r="B528" s="5">
        <v>2009</v>
      </c>
      <c r="C528" s="5" t="s">
        <v>151</v>
      </c>
      <c r="D528" s="5" t="s">
        <v>73</v>
      </c>
      <c r="E528" s="5" t="s">
        <v>74</v>
      </c>
      <c r="F528" s="6">
        <v>1001.4825378989045</v>
      </c>
      <c r="G528" s="6">
        <v>1036.116183165484</v>
      </c>
      <c r="H528" s="6">
        <v>1071.6419482156532</v>
      </c>
      <c r="I528" s="6"/>
      <c r="J528" s="6"/>
      <c r="K528" s="6"/>
    </row>
    <row r="529" spans="1:11" x14ac:dyDescent="0.25">
      <c r="A529" t="str">
        <f t="shared" si="15"/>
        <v>2010Bronchiolitis (acute, excludes chronic) hospitalisation, 0-4 yearsFnonMaori</v>
      </c>
      <c r="B529" s="5">
        <v>2010</v>
      </c>
      <c r="C529" s="5" t="s">
        <v>151</v>
      </c>
      <c r="D529" s="5" t="s">
        <v>73</v>
      </c>
      <c r="E529" s="5" t="s">
        <v>74</v>
      </c>
      <c r="F529" s="6">
        <v>992.144718003153</v>
      </c>
      <c r="G529" s="6">
        <v>1026.6973951560371</v>
      </c>
      <c r="H529" s="6">
        <v>1062.1463110254238</v>
      </c>
      <c r="I529" s="6"/>
      <c r="J529" s="6"/>
      <c r="K529" s="6"/>
    </row>
    <row r="530" spans="1:11" x14ac:dyDescent="0.25">
      <c r="A530" t="str">
        <f t="shared" si="15"/>
        <v>2011Bronchiolitis (acute, excludes chronic) hospitalisation, 0-4 yearsFnonMaori</v>
      </c>
      <c r="B530" s="5">
        <v>2011</v>
      </c>
      <c r="C530" s="5" t="s">
        <v>151</v>
      </c>
      <c r="D530" s="5" t="s">
        <v>73</v>
      </c>
      <c r="E530" s="5" t="s">
        <v>74</v>
      </c>
      <c r="F530" s="6">
        <v>975.72194661595597</v>
      </c>
      <c r="G530" s="6">
        <v>1010.3145877649499</v>
      </c>
      <c r="H530" s="6">
        <v>1045.8204736178884</v>
      </c>
      <c r="I530" s="6"/>
      <c r="J530" s="6"/>
      <c r="K530" s="6"/>
    </row>
    <row r="531" spans="1:11" x14ac:dyDescent="0.25">
      <c r="A531" t="str">
        <f t="shared" si="15"/>
        <v>2012Bronchiolitis (acute, excludes chronic) hospitalisation, 0-4 yearsFnonMaori</v>
      </c>
      <c r="B531" s="5">
        <v>2012</v>
      </c>
      <c r="C531" s="5" t="s">
        <v>151</v>
      </c>
      <c r="D531" s="5" t="s">
        <v>73</v>
      </c>
      <c r="E531" s="5" t="s">
        <v>74</v>
      </c>
      <c r="F531" s="6">
        <v>1011.3652489359237</v>
      </c>
      <c r="G531" s="6">
        <v>1047.0176160710398</v>
      </c>
      <c r="H531" s="6">
        <v>1083.6059130402061</v>
      </c>
      <c r="I531" s="6"/>
      <c r="J531" s="6"/>
      <c r="K531" s="6"/>
    </row>
    <row r="532" spans="1:11" x14ac:dyDescent="0.25">
      <c r="A532" t="str">
        <f t="shared" si="15"/>
        <v>2013Bronchiolitis (acute, excludes chronic) hospitalisation, 0-4 yearsFnonMaori</v>
      </c>
      <c r="B532" s="5">
        <v>2013</v>
      </c>
      <c r="C532" s="5" t="s">
        <v>151</v>
      </c>
      <c r="D532" s="5" t="s">
        <v>73</v>
      </c>
      <c r="E532" s="5" t="s">
        <v>74</v>
      </c>
      <c r="F532" s="6">
        <v>1000.6070530317294</v>
      </c>
      <c r="G532" s="6">
        <v>1036.3275292431956</v>
      </c>
      <c r="H532" s="6">
        <v>1072.9974764090068</v>
      </c>
      <c r="I532" s="6"/>
      <c r="J532" s="6"/>
      <c r="K532" s="6"/>
    </row>
    <row r="533" spans="1:11" x14ac:dyDescent="0.25">
      <c r="A533" t="str">
        <f t="shared" si="15"/>
        <v>2014Bronchiolitis (acute, excludes chronic) hospitalisation, 0-4 yearsFnonMaori</v>
      </c>
      <c r="B533" s="5">
        <v>2014</v>
      </c>
      <c r="C533" s="5" t="s">
        <v>151</v>
      </c>
      <c r="D533" s="5" t="s">
        <v>73</v>
      </c>
      <c r="E533" s="5" t="s">
        <v>74</v>
      </c>
      <c r="F533" s="6">
        <v>1016.9957727239716</v>
      </c>
      <c r="G533" s="6">
        <v>1053.1035292495283</v>
      </c>
      <c r="H533" s="6">
        <v>1090.1658834731006</v>
      </c>
      <c r="I533" s="6"/>
      <c r="J533" s="6"/>
      <c r="K533" s="6"/>
    </row>
    <row r="534" spans="1:11" x14ac:dyDescent="0.25">
      <c r="A534" t="str">
        <f t="shared" si="15"/>
        <v>1996Bronchiolitis (acute, excludes chronic) hospitalisation, 0-4 yearsMMaori</v>
      </c>
      <c r="B534" s="5">
        <v>1996</v>
      </c>
      <c r="C534" s="5" t="s">
        <v>151</v>
      </c>
      <c r="D534" s="5" t="s">
        <v>75</v>
      </c>
      <c r="E534" s="5" t="s">
        <v>9</v>
      </c>
      <c r="F534" s="6">
        <v>2316.7372790510058</v>
      </c>
      <c r="G534" s="6">
        <v>2407.1521597007718</v>
      </c>
      <c r="H534" s="6">
        <v>2500.1914957210756</v>
      </c>
      <c r="I534" s="6">
        <v>1.9273863924695691</v>
      </c>
      <c r="J534" s="6">
        <v>2.0212713821058541</v>
      </c>
      <c r="K534" s="6">
        <v>2.119729606934337</v>
      </c>
    </row>
    <row r="535" spans="1:11" x14ac:dyDescent="0.25">
      <c r="A535" t="str">
        <f t="shared" si="15"/>
        <v>1997Bronchiolitis (acute, excludes chronic) hospitalisation, 0-4 yearsMMaori</v>
      </c>
      <c r="B535" s="5">
        <v>1997</v>
      </c>
      <c r="C535" s="5" t="s">
        <v>151</v>
      </c>
      <c r="D535" s="5" t="s">
        <v>75</v>
      </c>
      <c r="E535" s="5" t="s">
        <v>9</v>
      </c>
      <c r="F535" s="6">
        <v>2520.6162836380504</v>
      </c>
      <c r="G535" s="6">
        <v>2615.318232122775</v>
      </c>
      <c r="H535" s="6">
        <v>2712.667795261998</v>
      </c>
      <c r="I535" s="6">
        <v>1.9931081345729127</v>
      </c>
      <c r="J535" s="6">
        <v>2.0869755986366929</v>
      </c>
      <c r="K535" s="6">
        <v>2.185263846830007</v>
      </c>
    </row>
    <row r="536" spans="1:11" x14ac:dyDescent="0.25">
      <c r="A536" t="str">
        <f t="shared" si="15"/>
        <v>1998Bronchiolitis (acute, excludes chronic) hospitalisation, 0-4 yearsMMaori</v>
      </c>
      <c r="B536" s="5">
        <v>1998</v>
      </c>
      <c r="C536" s="5" t="s">
        <v>151</v>
      </c>
      <c r="D536" s="5" t="s">
        <v>75</v>
      </c>
      <c r="E536" s="5" t="s">
        <v>9</v>
      </c>
      <c r="F536" s="6">
        <v>2501.9346270189862</v>
      </c>
      <c r="G536" s="6">
        <v>2595.5341561728023</v>
      </c>
      <c r="H536" s="6">
        <v>2691.7394661506737</v>
      </c>
      <c r="I536" s="6">
        <v>1.8902716413699072</v>
      </c>
      <c r="J536" s="6">
        <v>1.9782794887745507</v>
      </c>
      <c r="K536" s="6">
        <v>2.0703848325576435</v>
      </c>
    </row>
    <row r="537" spans="1:11" x14ac:dyDescent="0.25">
      <c r="A537" t="str">
        <f t="shared" si="15"/>
        <v>1999Bronchiolitis (acute, excludes chronic) hospitalisation, 0-4 yearsMMaori</v>
      </c>
      <c r="B537" s="5">
        <v>1999</v>
      </c>
      <c r="C537" s="5" t="s">
        <v>151</v>
      </c>
      <c r="D537" s="5" t="s">
        <v>75</v>
      </c>
      <c r="E537" s="5" t="s">
        <v>9</v>
      </c>
      <c r="F537" s="6">
        <v>2681.3898376056195</v>
      </c>
      <c r="G537" s="6">
        <v>2777.8789266034278</v>
      </c>
      <c r="H537" s="6">
        <v>2876.9530505044554</v>
      </c>
      <c r="I537" s="6">
        <v>1.9230109203973043</v>
      </c>
      <c r="J537" s="6">
        <v>2.0097079452541413</v>
      </c>
      <c r="K537" s="6">
        <v>2.1003136188031419</v>
      </c>
    </row>
    <row r="538" spans="1:11" x14ac:dyDescent="0.25">
      <c r="A538" t="str">
        <f t="shared" si="15"/>
        <v>2000Bronchiolitis (acute, excludes chronic) hospitalisation, 0-4 yearsMMaori</v>
      </c>
      <c r="B538" s="5">
        <v>2000</v>
      </c>
      <c r="C538" s="5" t="s">
        <v>151</v>
      </c>
      <c r="D538" s="5" t="s">
        <v>75</v>
      </c>
      <c r="E538" s="5" t="s">
        <v>9</v>
      </c>
      <c r="F538" s="6">
        <v>2785.097591317287</v>
      </c>
      <c r="G538" s="6">
        <v>2883.1227473953713</v>
      </c>
      <c r="H538" s="6">
        <v>2983.7172173098011</v>
      </c>
      <c r="I538" s="6">
        <v>1.9565926314488462</v>
      </c>
      <c r="J538" s="6">
        <v>2.0435356171798036</v>
      </c>
      <c r="K538" s="6">
        <v>2.1343419941176549</v>
      </c>
    </row>
    <row r="539" spans="1:11" x14ac:dyDescent="0.25">
      <c r="A539" t="str">
        <f t="shared" si="15"/>
        <v>2001Bronchiolitis (acute, excludes chronic) hospitalisation, 0-4 yearsMMaori</v>
      </c>
      <c r="B539" s="5">
        <v>2001</v>
      </c>
      <c r="C539" s="5" t="s">
        <v>151</v>
      </c>
      <c r="D539" s="5" t="s">
        <v>75</v>
      </c>
      <c r="E539" s="5" t="s">
        <v>9</v>
      </c>
      <c r="F539" s="6">
        <v>2936.1597323933388</v>
      </c>
      <c r="G539" s="6">
        <v>3037.1338606184199</v>
      </c>
      <c r="H539" s="6">
        <v>3140.6946418939292</v>
      </c>
      <c r="I539" s="6">
        <v>2.0048020960024378</v>
      </c>
      <c r="J539" s="6">
        <v>2.0921043913321054</v>
      </c>
      <c r="K539" s="6">
        <v>2.1832084039410127</v>
      </c>
    </row>
    <row r="540" spans="1:11" x14ac:dyDescent="0.25">
      <c r="A540" t="str">
        <f t="shared" si="15"/>
        <v>2002Bronchiolitis (acute, excludes chronic) hospitalisation, 0-4 yearsMMaori</v>
      </c>
      <c r="B540" s="5">
        <v>2002</v>
      </c>
      <c r="C540" s="5" t="s">
        <v>151</v>
      </c>
      <c r="D540" s="5" t="s">
        <v>75</v>
      </c>
      <c r="E540" s="5" t="s">
        <v>9</v>
      </c>
      <c r="F540" s="6">
        <v>3015.4440457547826</v>
      </c>
      <c r="G540" s="6">
        <v>3117.9969369503688</v>
      </c>
      <c r="H540" s="6">
        <v>3223.1481715085929</v>
      </c>
      <c r="I540" s="6">
        <v>2.0899457608545711</v>
      </c>
      <c r="J540" s="6">
        <v>2.1802809117874635</v>
      </c>
      <c r="K540" s="6">
        <v>2.2745206805563378</v>
      </c>
    </row>
    <row r="541" spans="1:11" x14ac:dyDescent="0.25">
      <c r="A541" t="str">
        <f t="shared" si="15"/>
        <v>2003Bronchiolitis (acute, excludes chronic) hospitalisation, 0-4 yearsMMaori</v>
      </c>
      <c r="B541" s="5">
        <v>2003</v>
      </c>
      <c r="C541" s="5" t="s">
        <v>151</v>
      </c>
      <c r="D541" s="5" t="s">
        <v>75</v>
      </c>
      <c r="E541" s="5" t="s">
        <v>9</v>
      </c>
      <c r="F541" s="6">
        <v>2958.154544959059</v>
      </c>
      <c r="G541" s="6">
        <v>3059.6265595315549</v>
      </c>
      <c r="H541" s="6">
        <v>3163.6914505366071</v>
      </c>
      <c r="I541" s="6">
        <v>2.1927480586144306</v>
      </c>
      <c r="J541" s="6">
        <v>2.2891179321703898</v>
      </c>
      <c r="K541" s="6">
        <v>2.3897231999809265</v>
      </c>
    </row>
    <row r="542" spans="1:11" x14ac:dyDescent="0.25">
      <c r="A542" t="str">
        <f t="shared" si="15"/>
        <v>2004Bronchiolitis (acute, excludes chronic) hospitalisation, 0-4 yearsMMaori</v>
      </c>
      <c r="B542" s="5">
        <v>2004</v>
      </c>
      <c r="C542" s="5" t="s">
        <v>151</v>
      </c>
      <c r="D542" s="5" t="s">
        <v>75</v>
      </c>
      <c r="E542" s="5" t="s">
        <v>9</v>
      </c>
      <c r="F542" s="6">
        <v>2923.2625119583981</v>
      </c>
      <c r="G542" s="6">
        <v>3023.3435872509017</v>
      </c>
      <c r="H542" s="6">
        <v>3125.9771034924806</v>
      </c>
      <c r="I542" s="6">
        <v>2.1958261568356923</v>
      </c>
      <c r="J542" s="6">
        <v>2.2922382605968932</v>
      </c>
      <c r="K542" s="6">
        <v>2.392883529047714</v>
      </c>
    </row>
    <row r="543" spans="1:11" x14ac:dyDescent="0.25">
      <c r="A543" t="str">
        <f t="shared" si="15"/>
        <v>2005Bronchiolitis (acute, excludes chronic) hospitalisation, 0-4 yearsMMaori</v>
      </c>
      <c r="B543" s="5">
        <v>2005</v>
      </c>
      <c r="C543" s="5" t="s">
        <v>151</v>
      </c>
      <c r="D543" s="5" t="s">
        <v>75</v>
      </c>
      <c r="E543" s="5" t="s">
        <v>9</v>
      </c>
      <c r="F543" s="6">
        <v>2784.3310604628196</v>
      </c>
      <c r="G543" s="6">
        <v>2879.2471503362804</v>
      </c>
      <c r="H543" s="6">
        <v>2976.5736970262556</v>
      </c>
      <c r="I543" s="6">
        <v>2.0836744371288041</v>
      </c>
      <c r="J543" s="6">
        <v>2.1748339904985285</v>
      </c>
      <c r="K543" s="6">
        <v>2.2699817216864817</v>
      </c>
    </row>
    <row r="544" spans="1:11" x14ac:dyDescent="0.25">
      <c r="A544" t="str">
        <f t="shared" si="15"/>
        <v>2006Bronchiolitis (acute, excludes chronic) hospitalisation, 0-4 yearsMMaori</v>
      </c>
      <c r="B544" s="5">
        <v>2006</v>
      </c>
      <c r="C544" s="5" t="s">
        <v>151</v>
      </c>
      <c r="D544" s="5" t="s">
        <v>75</v>
      </c>
      <c r="E544" s="5" t="s">
        <v>9</v>
      </c>
      <c r="F544" s="6">
        <v>2819.0512218564359</v>
      </c>
      <c r="G544" s="6">
        <v>2911.3105053935014</v>
      </c>
      <c r="H544" s="6">
        <v>3005.8201508729753</v>
      </c>
      <c r="I544" s="6">
        <v>2.024478707459346</v>
      </c>
      <c r="J544" s="6">
        <v>2.1098349880554199</v>
      </c>
      <c r="K544" s="6">
        <v>2.1987900689798696</v>
      </c>
    </row>
    <row r="545" spans="1:11" x14ac:dyDescent="0.25">
      <c r="A545" t="str">
        <f t="shared" si="15"/>
        <v>2007Bronchiolitis (acute, excludes chronic) hospitalisation, 0-4 yearsMMaori</v>
      </c>
      <c r="B545" s="5">
        <v>2007</v>
      </c>
      <c r="C545" s="5" t="s">
        <v>151</v>
      </c>
      <c r="D545" s="5" t="s">
        <v>75</v>
      </c>
      <c r="E545" s="5" t="s">
        <v>9</v>
      </c>
      <c r="F545" s="6">
        <v>3089.4805920053391</v>
      </c>
      <c r="G545" s="6">
        <v>3183.8305942983343</v>
      </c>
      <c r="H545" s="6">
        <v>3280.3296460139591</v>
      </c>
      <c r="I545" s="6">
        <v>2.1230538360135842</v>
      </c>
      <c r="J545" s="6">
        <v>2.2077021123482843</v>
      </c>
      <c r="K545" s="6">
        <v>2.2957253999826932</v>
      </c>
    </row>
    <row r="546" spans="1:11" x14ac:dyDescent="0.25">
      <c r="A546" t="str">
        <f t="shared" si="15"/>
        <v>2008Bronchiolitis (acute, excludes chronic) hospitalisation, 0-4 yearsMMaori</v>
      </c>
      <c r="B546" s="5">
        <v>2008</v>
      </c>
      <c r="C546" s="5" t="s">
        <v>151</v>
      </c>
      <c r="D546" s="5" t="s">
        <v>75</v>
      </c>
      <c r="E546" s="5" t="s">
        <v>9</v>
      </c>
      <c r="F546" s="6">
        <v>3263.6226957824706</v>
      </c>
      <c r="G546" s="6">
        <v>3360.6109819909339</v>
      </c>
      <c r="H546" s="6">
        <v>3459.7495935121515</v>
      </c>
      <c r="I546" s="6">
        <v>2.1468711744755633</v>
      </c>
      <c r="J546" s="6">
        <v>2.2297877324285134</v>
      </c>
      <c r="K546" s="6">
        <v>2.3159066975237756</v>
      </c>
    </row>
    <row r="547" spans="1:11" x14ac:dyDescent="0.25">
      <c r="A547" t="str">
        <f t="shared" si="15"/>
        <v>2009Bronchiolitis (acute, excludes chronic) hospitalisation, 0-4 yearsMMaori</v>
      </c>
      <c r="B547" s="5">
        <v>2009</v>
      </c>
      <c r="C547" s="5" t="s">
        <v>151</v>
      </c>
      <c r="D547" s="5" t="s">
        <v>75</v>
      </c>
      <c r="E547" s="5" t="s">
        <v>9</v>
      </c>
      <c r="F547" s="6">
        <v>3365.7315898792722</v>
      </c>
      <c r="G547" s="6">
        <v>3465.2631425219201</v>
      </c>
      <c r="H547" s="6">
        <v>3566.9906758087873</v>
      </c>
      <c r="I547" s="6">
        <v>2.1428766197455023</v>
      </c>
      <c r="J547" s="6">
        <v>2.2245720633237442</v>
      </c>
      <c r="K547" s="6">
        <v>2.3093820798269724</v>
      </c>
    </row>
    <row r="548" spans="1:11" x14ac:dyDescent="0.25">
      <c r="A548" t="str">
        <f t="shared" si="15"/>
        <v>2010Bronchiolitis (acute, excludes chronic) hospitalisation, 0-4 yearsMMaori</v>
      </c>
      <c r="B548" s="5">
        <v>2010</v>
      </c>
      <c r="C548" s="5" t="s">
        <v>151</v>
      </c>
      <c r="D548" s="5" t="s">
        <v>75</v>
      </c>
      <c r="E548" s="5" t="s">
        <v>9</v>
      </c>
      <c r="F548" s="6">
        <v>3428.1509861617842</v>
      </c>
      <c r="G548" s="6">
        <v>3529.868733867761</v>
      </c>
      <c r="H548" s="6">
        <v>3633.8381567995398</v>
      </c>
      <c r="I548" s="6">
        <v>2.1205386819761101</v>
      </c>
      <c r="J548" s="6">
        <v>2.2010033277916259</v>
      </c>
      <c r="K548" s="6">
        <v>2.284521235158675</v>
      </c>
    </row>
    <row r="549" spans="1:11" x14ac:dyDescent="0.25">
      <c r="A549" t="str">
        <f t="shared" si="15"/>
        <v>2011Bronchiolitis (acute, excludes chronic) hospitalisation, 0-4 yearsMMaori</v>
      </c>
      <c r="B549" s="5">
        <v>2011</v>
      </c>
      <c r="C549" s="5" t="s">
        <v>151</v>
      </c>
      <c r="D549" s="5" t="s">
        <v>75</v>
      </c>
      <c r="E549" s="5" t="s">
        <v>9</v>
      </c>
      <c r="F549" s="6">
        <v>3432.7221386800793</v>
      </c>
      <c r="G549" s="6">
        <v>3535.6539910433976</v>
      </c>
      <c r="H549" s="6">
        <v>3640.8882826796421</v>
      </c>
      <c r="I549" s="6">
        <v>2.089683689445534</v>
      </c>
      <c r="J549" s="6">
        <v>2.1694267011701749</v>
      </c>
      <c r="K549" s="6">
        <v>2.2522127322527377</v>
      </c>
    </row>
    <row r="550" spans="1:11" x14ac:dyDescent="0.25">
      <c r="A550" t="str">
        <f t="shared" si="15"/>
        <v>2012Bronchiolitis (acute, excludes chronic) hospitalisation, 0-4 yearsMMaori</v>
      </c>
      <c r="B550" s="5">
        <v>2012</v>
      </c>
      <c r="C550" s="5" t="s">
        <v>151</v>
      </c>
      <c r="D550" s="5" t="s">
        <v>75</v>
      </c>
      <c r="E550" s="5" t="s">
        <v>9</v>
      </c>
      <c r="F550" s="6">
        <v>3523.2779042802531</v>
      </c>
      <c r="G550" s="6">
        <v>3628.3732654596938</v>
      </c>
      <c r="H550" s="6">
        <v>3735.8073016065828</v>
      </c>
      <c r="I550" s="6">
        <v>2.0990250808652404</v>
      </c>
      <c r="J550" s="6">
        <v>2.1787552132274182</v>
      </c>
      <c r="K550" s="6">
        <v>2.2615138439455418</v>
      </c>
    </row>
    <row r="551" spans="1:11" x14ac:dyDescent="0.25">
      <c r="A551" t="str">
        <f t="shared" si="15"/>
        <v>2013Bronchiolitis (acute, excludes chronic) hospitalisation, 0-4 yearsMMaori</v>
      </c>
      <c r="B551" s="5">
        <v>2013</v>
      </c>
      <c r="C551" s="5" t="s">
        <v>151</v>
      </c>
      <c r="D551" s="5" t="s">
        <v>75</v>
      </c>
      <c r="E551" s="5" t="s">
        <v>9</v>
      </c>
      <c r="F551" s="6">
        <v>3603.1178150841697</v>
      </c>
      <c r="G551" s="6">
        <v>3709.3975304802766</v>
      </c>
      <c r="H551" s="6">
        <v>3818.0161882928646</v>
      </c>
      <c r="I551" s="6">
        <v>2.0919453176288951</v>
      </c>
      <c r="J551" s="6">
        <v>2.1706462064912109</v>
      </c>
      <c r="K551" s="6">
        <v>2.2523078944984767</v>
      </c>
    </row>
    <row r="552" spans="1:11" x14ac:dyDescent="0.25">
      <c r="A552" t="str">
        <f t="shared" si="15"/>
        <v>2014Bronchiolitis (acute, excludes chronic) hospitalisation, 0-4 yearsMMaori</v>
      </c>
      <c r="B552" s="5">
        <v>2014</v>
      </c>
      <c r="C552" s="5" t="s">
        <v>151</v>
      </c>
      <c r="D552" s="5" t="s">
        <v>75</v>
      </c>
      <c r="E552" s="5" t="s">
        <v>9</v>
      </c>
      <c r="F552" s="6">
        <v>3675.5685648045251</v>
      </c>
      <c r="G552" s="6">
        <v>3782.8968410210114</v>
      </c>
      <c r="H552" s="6">
        <v>3892.5636496729135</v>
      </c>
      <c r="I552" s="6">
        <v>2.0859724138947908</v>
      </c>
      <c r="J552" s="6">
        <v>2.163593861870305</v>
      </c>
      <c r="K552" s="6">
        <v>2.2441036937696341</v>
      </c>
    </row>
    <row r="553" spans="1:11" x14ac:dyDescent="0.25">
      <c r="A553" t="str">
        <f t="shared" si="15"/>
        <v>1996Bronchiolitis (acute, excludes chronic) hospitalisation, 0-4 yearsMnonMaori</v>
      </c>
      <c r="B553" s="5">
        <v>1996</v>
      </c>
      <c r="C553" s="5" t="s">
        <v>151</v>
      </c>
      <c r="D553" s="5" t="s">
        <v>75</v>
      </c>
      <c r="E553" s="5" t="s">
        <v>74</v>
      </c>
      <c r="F553" s="6">
        <v>1153.3232431060387</v>
      </c>
      <c r="G553" s="6">
        <v>1190.9099297655364</v>
      </c>
      <c r="H553" s="6">
        <v>1229.4096186451657</v>
      </c>
      <c r="I553" s="6"/>
      <c r="J553" s="6"/>
      <c r="K553" s="6"/>
    </row>
    <row r="554" spans="1:11" x14ac:dyDescent="0.25">
      <c r="A554" t="str">
        <f t="shared" si="15"/>
        <v>1997Bronchiolitis (acute, excludes chronic) hospitalisation, 0-4 yearsMnonMaori</v>
      </c>
      <c r="B554" s="5">
        <v>1997</v>
      </c>
      <c r="C554" s="5" t="s">
        <v>151</v>
      </c>
      <c r="D554" s="5" t="s">
        <v>75</v>
      </c>
      <c r="E554" s="5" t="s">
        <v>74</v>
      </c>
      <c r="F554" s="6">
        <v>1214.3440001658955</v>
      </c>
      <c r="G554" s="6">
        <v>1253.1618643894158</v>
      </c>
      <c r="H554" s="6">
        <v>1292.9047792386721</v>
      </c>
      <c r="I554" s="6"/>
      <c r="J554" s="6"/>
      <c r="K554" s="6"/>
    </row>
    <row r="555" spans="1:11" x14ac:dyDescent="0.25">
      <c r="A555" t="str">
        <f t="shared" si="15"/>
        <v>1998Bronchiolitis (acute, excludes chronic) hospitalisation, 0-4 yearsMnonMaori</v>
      </c>
      <c r="B555" s="5">
        <v>1998</v>
      </c>
      <c r="C555" s="5" t="s">
        <v>151</v>
      </c>
      <c r="D555" s="5" t="s">
        <v>75</v>
      </c>
      <c r="E555" s="5" t="s">
        <v>74</v>
      </c>
      <c r="F555" s="6">
        <v>1272.1693518863322</v>
      </c>
      <c r="G555" s="6">
        <v>1312.0159061956463</v>
      </c>
      <c r="H555" s="6">
        <v>1352.793081220042</v>
      </c>
      <c r="I555" s="6"/>
      <c r="J555" s="6"/>
      <c r="K555" s="6"/>
    </row>
    <row r="556" spans="1:11" x14ac:dyDescent="0.25">
      <c r="A556" t="str">
        <f t="shared" si="15"/>
        <v>1999Bronchiolitis (acute, excludes chronic) hospitalisation, 0-4 yearsMnonMaori</v>
      </c>
      <c r="B556" s="5">
        <v>1999</v>
      </c>
      <c r="C556" s="5" t="s">
        <v>151</v>
      </c>
      <c r="D556" s="5" t="s">
        <v>75</v>
      </c>
      <c r="E556" s="5" t="s">
        <v>74</v>
      </c>
      <c r="F556" s="6">
        <v>1340.8912141149992</v>
      </c>
      <c r="G556" s="6">
        <v>1382.2301559603707</v>
      </c>
      <c r="H556" s="6">
        <v>1424.5195530621147</v>
      </c>
      <c r="I556" s="6"/>
      <c r="J556" s="6"/>
      <c r="K556" s="6"/>
    </row>
    <row r="557" spans="1:11" x14ac:dyDescent="0.25">
      <c r="A557" t="str">
        <f t="shared" si="15"/>
        <v>2000Bronchiolitis (acute, excludes chronic) hospitalisation, 0-4 yearsMnonMaori</v>
      </c>
      <c r="B557" s="5">
        <v>2000</v>
      </c>
      <c r="C557" s="5" t="s">
        <v>151</v>
      </c>
      <c r="D557" s="5" t="s">
        <v>75</v>
      </c>
      <c r="E557" s="5" t="s">
        <v>74</v>
      </c>
      <c r="F557" s="6">
        <v>1368.8030452156856</v>
      </c>
      <c r="G557" s="6">
        <v>1410.8502553893561</v>
      </c>
      <c r="H557" s="6">
        <v>1453.8607528506063</v>
      </c>
      <c r="I557" s="6"/>
      <c r="J557" s="6"/>
      <c r="K557" s="6"/>
    </row>
    <row r="558" spans="1:11" x14ac:dyDescent="0.25">
      <c r="A558" t="str">
        <f t="shared" si="15"/>
        <v>2001Bronchiolitis (acute, excludes chronic) hospitalisation, 0-4 yearsMnonMaori</v>
      </c>
      <c r="B558" s="5">
        <v>2001</v>
      </c>
      <c r="C558" s="5" t="s">
        <v>151</v>
      </c>
      <c r="D558" s="5" t="s">
        <v>75</v>
      </c>
      <c r="E558" s="5" t="s">
        <v>74</v>
      </c>
      <c r="F558" s="6">
        <v>1408.9863349777952</v>
      </c>
      <c r="G558" s="6">
        <v>1451.7123873941043</v>
      </c>
      <c r="H558" s="6">
        <v>1495.4048412827899</v>
      </c>
      <c r="I558" s="6"/>
      <c r="J558" s="6"/>
      <c r="K558" s="6"/>
    </row>
    <row r="559" spans="1:11" x14ac:dyDescent="0.25">
      <c r="A559" t="str">
        <f t="shared" si="15"/>
        <v>2002Bronchiolitis (acute, excludes chronic) hospitalisation, 0-4 yearsMnonMaori</v>
      </c>
      <c r="B559" s="5">
        <v>2002</v>
      </c>
      <c r="C559" s="5" t="s">
        <v>151</v>
      </c>
      <c r="D559" s="5" t="s">
        <v>75</v>
      </c>
      <c r="E559" s="5" t="s">
        <v>74</v>
      </c>
      <c r="F559" s="6">
        <v>1388.0761580453925</v>
      </c>
      <c r="G559" s="6">
        <v>1430.0895449266379</v>
      </c>
      <c r="H559" s="6">
        <v>1473.0514573247021</v>
      </c>
      <c r="I559" s="6"/>
      <c r="J559" s="6"/>
      <c r="K559" s="6"/>
    </row>
    <row r="560" spans="1:11" x14ac:dyDescent="0.25">
      <c r="A560" t="str">
        <f t="shared" si="15"/>
        <v>2003Bronchiolitis (acute, excludes chronic) hospitalisation, 0-4 yearsMnonMaori</v>
      </c>
      <c r="B560" s="5">
        <v>2003</v>
      </c>
      <c r="C560" s="5" t="s">
        <v>151</v>
      </c>
      <c r="D560" s="5" t="s">
        <v>75</v>
      </c>
      <c r="E560" s="5" t="s">
        <v>74</v>
      </c>
      <c r="F560" s="6">
        <v>1296.4570355617852</v>
      </c>
      <c r="G560" s="6">
        <v>1336.5963004931862</v>
      </c>
      <c r="H560" s="6">
        <v>1377.6623278823781</v>
      </c>
      <c r="I560" s="6"/>
      <c r="J560" s="6"/>
      <c r="K560" s="6"/>
    </row>
    <row r="561" spans="1:11" x14ac:dyDescent="0.25">
      <c r="A561" t="str">
        <f t="shared" si="15"/>
        <v>2004Bronchiolitis (acute, excludes chronic) hospitalisation, 0-4 yearsMnonMaori</v>
      </c>
      <c r="B561" s="5">
        <v>2004</v>
      </c>
      <c r="C561" s="5" t="s">
        <v>151</v>
      </c>
      <c r="D561" s="5" t="s">
        <v>75</v>
      </c>
      <c r="E561" s="5" t="s">
        <v>74</v>
      </c>
      <c r="F561" s="6">
        <v>1279.362349815495</v>
      </c>
      <c r="G561" s="6">
        <v>1318.9482259421104</v>
      </c>
      <c r="H561" s="6">
        <v>1359.4475365159356</v>
      </c>
      <c r="I561" s="6"/>
      <c r="J561" s="6"/>
      <c r="K561" s="6"/>
    </row>
    <row r="562" spans="1:11" x14ac:dyDescent="0.25">
      <c r="A562" t="str">
        <f t="shared" si="15"/>
        <v>2005Bronchiolitis (acute, excludes chronic) hospitalisation, 0-4 yearsMnonMaori</v>
      </c>
      <c r="B562" s="5">
        <v>2005</v>
      </c>
      <c r="C562" s="5" t="s">
        <v>151</v>
      </c>
      <c r="D562" s="5" t="s">
        <v>75</v>
      </c>
      <c r="E562" s="5" t="s">
        <v>74</v>
      </c>
      <c r="F562" s="6">
        <v>1284.4509786039916</v>
      </c>
      <c r="G562" s="6">
        <v>1323.8928409778448</v>
      </c>
      <c r="H562" s="6">
        <v>1364.2379810644095</v>
      </c>
      <c r="I562" s="6"/>
      <c r="J562" s="6"/>
      <c r="K562" s="6"/>
    </row>
    <row r="563" spans="1:11" x14ac:dyDescent="0.25">
      <c r="A563" t="str">
        <f t="shared" si="15"/>
        <v>2006Bronchiolitis (acute, excludes chronic) hospitalisation, 0-4 yearsMnonMaori</v>
      </c>
      <c r="B563" s="5">
        <v>2006</v>
      </c>
      <c r="C563" s="5" t="s">
        <v>151</v>
      </c>
      <c r="D563" s="5" t="s">
        <v>75</v>
      </c>
      <c r="E563" s="5" t="s">
        <v>74</v>
      </c>
      <c r="F563" s="6">
        <v>1340.0392218818604</v>
      </c>
      <c r="G563" s="6">
        <v>1379.8759248356105</v>
      </c>
      <c r="H563" s="6">
        <v>1420.5961416565922</v>
      </c>
      <c r="I563" s="6"/>
      <c r="J563" s="6"/>
      <c r="K563" s="6"/>
    </row>
    <row r="564" spans="1:11" x14ac:dyDescent="0.25">
      <c r="A564" t="str">
        <f t="shared" si="15"/>
        <v>2007Bronchiolitis (acute, excludes chronic) hospitalisation, 0-4 yearsMnonMaori</v>
      </c>
      <c r="B564" s="5">
        <v>2007</v>
      </c>
      <c r="C564" s="5" t="s">
        <v>151</v>
      </c>
      <c r="D564" s="5" t="s">
        <v>75</v>
      </c>
      <c r="E564" s="5" t="s">
        <v>74</v>
      </c>
      <c r="F564" s="6">
        <v>1401.8792974095597</v>
      </c>
      <c r="G564" s="6">
        <v>1442.1468261004486</v>
      </c>
      <c r="H564" s="6">
        <v>1483.2775463173843</v>
      </c>
      <c r="I564" s="6"/>
      <c r="J564" s="6"/>
      <c r="K564" s="6"/>
    </row>
    <row r="565" spans="1:11" x14ac:dyDescent="0.25">
      <c r="A565" t="str">
        <f t="shared" si="15"/>
        <v>2008Bronchiolitis (acute, excludes chronic) hospitalisation, 0-4 yearsMnonMaori</v>
      </c>
      <c r="B565" s="5">
        <v>2008</v>
      </c>
      <c r="C565" s="5" t="s">
        <v>151</v>
      </c>
      <c r="D565" s="5" t="s">
        <v>75</v>
      </c>
      <c r="E565" s="5" t="s">
        <v>74</v>
      </c>
      <c r="F565" s="6">
        <v>1466.3420609775289</v>
      </c>
      <c r="G565" s="6">
        <v>1507.1439012406865</v>
      </c>
      <c r="H565" s="6">
        <v>1548.7932824846259</v>
      </c>
      <c r="I565" s="6"/>
      <c r="J565" s="6"/>
      <c r="K565" s="6"/>
    </row>
    <row r="566" spans="1:11" x14ac:dyDescent="0.25">
      <c r="A566" t="str">
        <f t="shared" si="15"/>
        <v>2009Bronchiolitis (acute, excludes chronic) hospitalisation, 0-4 yearsMnonMaori</v>
      </c>
      <c r="B566" s="5">
        <v>2009</v>
      </c>
      <c r="C566" s="5" t="s">
        <v>151</v>
      </c>
      <c r="D566" s="5" t="s">
        <v>75</v>
      </c>
      <c r="E566" s="5" t="s">
        <v>74</v>
      </c>
      <c r="F566" s="6">
        <v>1516.2491746347785</v>
      </c>
      <c r="G566" s="6">
        <v>1557.7212353123114</v>
      </c>
      <c r="H566" s="6">
        <v>1600.040221146658</v>
      </c>
      <c r="I566" s="6"/>
      <c r="J566" s="6"/>
      <c r="K566" s="6"/>
    </row>
    <row r="567" spans="1:11" x14ac:dyDescent="0.25">
      <c r="A567" t="str">
        <f t="shared" si="15"/>
        <v>2010Bronchiolitis (acute, excludes chronic) hospitalisation, 0-4 yearsMnonMaori</v>
      </c>
      <c r="B567" s="5">
        <v>2010</v>
      </c>
      <c r="C567" s="5" t="s">
        <v>151</v>
      </c>
      <c r="D567" s="5" t="s">
        <v>75</v>
      </c>
      <c r="E567" s="5" t="s">
        <v>74</v>
      </c>
      <c r="F567" s="6">
        <v>1561.4516858992486</v>
      </c>
      <c r="G567" s="6">
        <v>1603.7543829656317</v>
      </c>
      <c r="H567" s="6">
        <v>1646.9128344998348</v>
      </c>
      <c r="I567" s="6"/>
      <c r="J567" s="6"/>
      <c r="K567" s="6"/>
    </row>
    <row r="568" spans="1:11" x14ac:dyDescent="0.25">
      <c r="A568" t="str">
        <f t="shared" si="15"/>
        <v>2011Bronchiolitis (acute, excludes chronic) hospitalisation, 0-4 yearsMnonMaori</v>
      </c>
      <c r="B568" s="5">
        <v>2011</v>
      </c>
      <c r="C568" s="5" t="s">
        <v>151</v>
      </c>
      <c r="D568" s="5" t="s">
        <v>75</v>
      </c>
      <c r="E568" s="5" t="s">
        <v>74</v>
      </c>
      <c r="F568" s="6">
        <v>1586.7126087015311</v>
      </c>
      <c r="G568" s="6">
        <v>1629.7642087360168</v>
      </c>
      <c r="H568" s="6">
        <v>1673.6880088146459</v>
      </c>
      <c r="I568" s="6"/>
      <c r="J568" s="6"/>
      <c r="K568" s="6"/>
    </row>
    <row r="569" spans="1:11" x14ac:dyDescent="0.25">
      <c r="A569" t="str">
        <f t="shared" si="15"/>
        <v>2012Bronchiolitis (acute, excludes chronic) hospitalisation, 0-4 yearsMnonMaori</v>
      </c>
      <c r="B569" s="5">
        <v>2012</v>
      </c>
      <c r="C569" s="5" t="s">
        <v>151</v>
      </c>
      <c r="D569" s="5" t="s">
        <v>75</v>
      </c>
      <c r="E569" s="5" t="s">
        <v>74</v>
      </c>
      <c r="F569" s="6">
        <v>1621.4030845782868</v>
      </c>
      <c r="G569" s="6">
        <v>1665.3423218136277</v>
      </c>
      <c r="H569" s="6">
        <v>1710.1706671204724</v>
      </c>
      <c r="I569" s="6"/>
      <c r="J569" s="6"/>
      <c r="K569" s="6"/>
    </row>
    <row r="570" spans="1:11" x14ac:dyDescent="0.25">
      <c r="A570" t="str">
        <f t="shared" si="15"/>
        <v>2013Bronchiolitis (acute, excludes chronic) hospitalisation, 0-4 yearsMnonMaori</v>
      </c>
      <c r="B570" s="5">
        <v>2013</v>
      </c>
      <c r="C570" s="5" t="s">
        <v>151</v>
      </c>
      <c r="D570" s="5" t="s">
        <v>75</v>
      </c>
      <c r="E570" s="5" t="s">
        <v>74</v>
      </c>
      <c r="F570" s="6">
        <v>1664.0917978498676</v>
      </c>
      <c r="G570" s="6">
        <v>1708.890891287353</v>
      </c>
      <c r="H570" s="6">
        <v>1754.5905750274878</v>
      </c>
      <c r="I570" s="6"/>
      <c r="J570" s="6"/>
      <c r="K570" s="6"/>
    </row>
    <row r="571" spans="1:11" x14ac:dyDescent="0.25">
      <c r="A571" t="str">
        <f t="shared" si="15"/>
        <v>2014Bronchiolitis (acute, excludes chronic) hospitalisation, 0-4 yearsMnonMaori</v>
      </c>
      <c r="B571" s="5">
        <v>2014</v>
      </c>
      <c r="C571" s="5" t="s">
        <v>151</v>
      </c>
      <c r="D571" s="5" t="s">
        <v>75</v>
      </c>
      <c r="E571" s="5" t="s">
        <v>74</v>
      </c>
      <c r="F571" s="6">
        <v>1703.0516693535451</v>
      </c>
      <c r="G571" s="6">
        <v>1748.4320452595989</v>
      </c>
      <c r="H571" s="6">
        <v>1794.7154753188313</v>
      </c>
      <c r="I571" s="6"/>
      <c r="J571" s="6"/>
      <c r="K571" s="6"/>
    </row>
    <row r="572" spans="1:11" x14ac:dyDescent="0.25">
      <c r="A572" t="str">
        <f t="shared" ref="A572:A593" si="16">B572&amp;C572&amp;D572&amp;E572</f>
        <v>1996Bronchiectasis (excludes congenital) hospitalisation, 0-14 yearsTMaori</v>
      </c>
      <c r="B572" s="5">
        <v>1996</v>
      </c>
      <c r="C572" s="5" t="s">
        <v>146</v>
      </c>
      <c r="D572" s="5" t="s">
        <v>76</v>
      </c>
      <c r="E572" s="5" t="s">
        <v>9</v>
      </c>
      <c r="F572">
        <v>6.2456165174926319</v>
      </c>
      <c r="G572">
        <v>8.4147862093755865</v>
      </c>
      <c r="H572">
        <v>11.093846573322169</v>
      </c>
      <c r="I572">
        <v>2.1964462060756991</v>
      </c>
      <c r="J572">
        <v>3.2403694352111145</v>
      </c>
      <c r="K572">
        <v>4.7804467269017747</v>
      </c>
    </row>
    <row r="573" spans="1:11" x14ac:dyDescent="0.25">
      <c r="A573" t="str">
        <f t="shared" si="16"/>
        <v>1997Bronchiectasis (excludes congenital) hospitalisation, 0-14 yearsTMaori</v>
      </c>
      <c r="B573" s="5">
        <v>1997</v>
      </c>
      <c r="C573" s="5" t="s">
        <v>146</v>
      </c>
      <c r="D573" s="5" t="s">
        <v>76</v>
      </c>
      <c r="E573" s="5" t="s">
        <v>9</v>
      </c>
      <c r="F573">
        <v>7.3760736048658613</v>
      </c>
      <c r="G573">
        <v>9.6894701335425868</v>
      </c>
      <c r="H573">
        <v>12.49871051432185</v>
      </c>
      <c r="I573">
        <v>1.8727920939322231</v>
      </c>
      <c r="J573">
        <v>2.6378785350990759</v>
      </c>
      <c r="K573">
        <v>3.7155235695843736</v>
      </c>
    </row>
    <row r="574" spans="1:11" x14ac:dyDescent="0.25">
      <c r="A574" t="str">
        <f t="shared" si="16"/>
        <v>1998Bronchiectasis (excludes congenital) hospitalisation, 0-14 yearsTMaori</v>
      </c>
      <c r="B574" s="5">
        <v>1998</v>
      </c>
      <c r="C574" s="5" t="s">
        <v>146</v>
      </c>
      <c r="D574" s="5" t="s">
        <v>76</v>
      </c>
      <c r="E574" s="5" t="s">
        <v>9</v>
      </c>
      <c r="F574">
        <v>8.8003505058923359</v>
      </c>
      <c r="G574">
        <v>11.267934725987098</v>
      </c>
      <c r="H574">
        <v>14.212966441190686</v>
      </c>
      <c r="I574">
        <v>1.5998192068702786</v>
      </c>
      <c r="J574">
        <v>2.1625671610388837</v>
      </c>
      <c r="K574">
        <v>2.9232657702321156</v>
      </c>
    </row>
    <row r="575" spans="1:11" x14ac:dyDescent="0.25">
      <c r="A575" t="str">
        <f t="shared" si="16"/>
        <v>1999Bronchiectasis (excludes congenital) hospitalisation, 0-14 yearsTMaori</v>
      </c>
      <c r="B575" s="5">
        <v>1999</v>
      </c>
      <c r="C575" s="5" t="s">
        <v>146</v>
      </c>
      <c r="D575" s="5" t="s">
        <v>76</v>
      </c>
      <c r="E575" s="5" t="s">
        <v>9</v>
      </c>
      <c r="F575">
        <v>13.137373934903591</v>
      </c>
      <c r="G575">
        <v>16.095138781565499</v>
      </c>
      <c r="H575">
        <v>19.520036715145544</v>
      </c>
      <c r="I575">
        <v>1.5588738578940196</v>
      </c>
      <c r="J575">
        <v>1.9960214189901389</v>
      </c>
      <c r="K575">
        <v>2.555756185718439</v>
      </c>
    </row>
    <row r="576" spans="1:11" x14ac:dyDescent="0.25">
      <c r="A576" t="str">
        <f t="shared" si="16"/>
        <v>2000Bronchiectasis (excludes congenital) hospitalisation, 0-14 yearsTMaori</v>
      </c>
      <c r="B576" s="5">
        <v>2000</v>
      </c>
      <c r="C576" s="5" t="s">
        <v>146</v>
      </c>
      <c r="D576" s="5" t="s">
        <v>76</v>
      </c>
      <c r="E576" s="5" t="s">
        <v>9</v>
      </c>
      <c r="F576">
        <v>17.629365380563744</v>
      </c>
      <c r="G576">
        <v>21.012269131228191</v>
      </c>
      <c r="H576">
        <v>24.855162041832457</v>
      </c>
      <c r="I576">
        <v>1.4665528736994635</v>
      </c>
      <c r="J576">
        <v>1.8132419815124812</v>
      </c>
      <c r="K576">
        <v>2.2418874508257778</v>
      </c>
    </row>
    <row r="577" spans="1:11" x14ac:dyDescent="0.25">
      <c r="A577" t="str">
        <f t="shared" si="16"/>
        <v>2001Bronchiectasis (excludes congenital) hospitalisation, 0-14 yearsTMaori</v>
      </c>
      <c r="B577" s="5">
        <v>2001</v>
      </c>
      <c r="C577" s="5" t="s">
        <v>146</v>
      </c>
      <c r="D577" s="5" t="s">
        <v>76</v>
      </c>
      <c r="E577" s="5" t="s">
        <v>9</v>
      </c>
      <c r="F577">
        <v>20.285455605978981</v>
      </c>
      <c r="G577">
        <v>23.886764598853635</v>
      </c>
      <c r="H577">
        <v>27.943118502932457</v>
      </c>
      <c r="I577">
        <v>1.448927740653124</v>
      </c>
      <c r="J577">
        <v>1.7652437167359767</v>
      </c>
      <c r="K577">
        <v>2.1506147560341602</v>
      </c>
    </row>
    <row r="578" spans="1:11" x14ac:dyDescent="0.25">
      <c r="A578" t="str">
        <f t="shared" si="16"/>
        <v>2002Bronchiectasis (excludes congenital) hospitalisation, 0-14 yearsTMaori</v>
      </c>
      <c r="B578" s="5">
        <v>2002</v>
      </c>
      <c r="C578" s="5" t="s">
        <v>146</v>
      </c>
      <c r="D578" s="5" t="s">
        <v>76</v>
      </c>
      <c r="E578" s="5" t="s">
        <v>9</v>
      </c>
      <c r="F578">
        <v>20.217163616955531</v>
      </c>
      <c r="G578">
        <v>23.806348625090152</v>
      </c>
      <c r="H578">
        <v>27.849046613242152</v>
      </c>
      <c r="I578">
        <v>1.3771385249133039</v>
      </c>
      <c r="J578">
        <v>1.6747876290372237</v>
      </c>
      <c r="K578">
        <v>2.0367693965664824</v>
      </c>
    </row>
    <row r="579" spans="1:11" x14ac:dyDescent="0.25">
      <c r="A579" t="str">
        <f t="shared" si="16"/>
        <v>2003Bronchiectasis (excludes congenital) hospitalisation, 0-14 yearsTMaori</v>
      </c>
      <c r="B579" s="5">
        <v>2003</v>
      </c>
      <c r="C579" s="5" t="s">
        <v>146</v>
      </c>
      <c r="D579" s="5" t="s">
        <v>76</v>
      </c>
      <c r="E579" s="5" t="s">
        <v>9</v>
      </c>
      <c r="F579">
        <v>23.392305241310098</v>
      </c>
      <c r="G579">
        <v>27.248332667316898</v>
      </c>
      <c r="H579">
        <v>31.558538843606538</v>
      </c>
      <c r="I579">
        <v>1.5794475472887084</v>
      </c>
      <c r="J579">
        <v>1.9044968064964314</v>
      </c>
      <c r="K579">
        <v>2.2964409879779968</v>
      </c>
    </row>
    <row r="580" spans="1:11" x14ac:dyDescent="0.25">
      <c r="A580" t="str">
        <f t="shared" si="16"/>
        <v>2004Bronchiectasis (excludes congenital) hospitalisation, 0-14 yearsTMaori</v>
      </c>
      <c r="B580" s="5">
        <v>2004</v>
      </c>
      <c r="C580" s="5" t="s">
        <v>146</v>
      </c>
      <c r="D580" s="5" t="s">
        <v>76</v>
      </c>
      <c r="E580" s="5" t="s">
        <v>9</v>
      </c>
      <c r="F580">
        <v>26.135601973878419</v>
      </c>
      <c r="G580">
        <v>30.218208436110775</v>
      </c>
      <c r="H580">
        <v>34.757719183886572</v>
      </c>
      <c r="I580">
        <v>1.7701235096390415</v>
      </c>
      <c r="J580">
        <v>2.1229371501827603</v>
      </c>
      <c r="K580">
        <v>2.5460721351275235</v>
      </c>
    </row>
    <row r="581" spans="1:11" x14ac:dyDescent="0.25">
      <c r="A581" t="str">
        <f t="shared" si="16"/>
        <v>2005Bronchiectasis (excludes congenital) hospitalisation, 0-14 yearsTMaori</v>
      </c>
      <c r="B581" s="5">
        <v>2005</v>
      </c>
      <c r="C581" s="5" t="s">
        <v>146</v>
      </c>
      <c r="D581" s="5" t="s">
        <v>76</v>
      </c>
      <c r="E581" s="5" t="s">
        <v>9</v>
      </c>
      <c r="F581">
        <v>29.743021797282275</v>
      </c>
      <c r="G581">
        <v>34.089610334110162</v>
      </c>
      <c r="H581">
        <v>38.892716184107989</v>
      </c>
      <c r="I581">
        <v>2.0500419004238508</v>
      </c>
      <c r="J581">
        <v>2.4449962193883543</v>
      </c>
      <c r="K581">
        <v>2.916041136323789</v>
      </c>
    </row>
    <row r="582" spans="1:11" x14ac:dyDescent="0.25">
      <c r="A582" t="str">
        <f t="shared" si="16"/>
        <v>2006Bronchiectasis (excludes congenital) hospitalisation, 0-14 yearsTMaori</v>
      </c>
      <c r="B582" s="5">
        <v>2006</v>
      </c>
      <c r="C582" s="5" t="s">
        <v>146</v>
      </c>
      <c r="D582" s="5" t="s">
        <v>76</v>
      </c>
      <c r="E582" s="5" t="s">
        <v>9</v>
      </c>
      <c r="F582">
        <v>32.251574089913831</v>
      </c>
      <c r="G582">
        <v>36.754920475099922</v>
      </c>
      <c r="H582">
        <v>41.711110991785638</v>
      </c>
      <c r="I582">
        <v>2.4569472504000021</v>
      </c>
      <c r="J582">
        <v>2.9316434784148968</v>
      </c>
      <c r="K582">
        <v>3.4980537262789695</v>
      </c>
    </row>
    <row r="583" spans="1:11" x14ac:dyDescent="0.25">
      <c r="A583" t="str">
        <f t="shared" si="16"/>
        <v>2007Bronchiectasis (excludes congenital) hospitalisation, 0-14 yearsTMaori</v>
      </c>
      <c r="B583" s="5">
        <v>2007</v>
      </c>
      <c r="C583" s="5" t="s">
        <v>146</v>
      </c>
      <c r="D583" s="5" t="s">
        <v>76</v>
      </c>
      <c r="E583" s="5" t="s">
        <v>9</v>
      </c>
      <c r="F583">
        <v>33.048933429736699</v>
      </c>
      <c r="G583">
        <v>37.571027934276366</v>
      </c>
      <c r="H583">
        <v>42.539119597948982</v>
      </c>
      <c r="I583">
        <v>2.6284735266065842</v>
      </c>
      <c r="J583">
        <v>3.1377722529786594</v>
      </c>
      <c r="K583">
        <v>3.7457538042141421</v>
      </c>
    </row>
    <row r="584" spans="1:11" x14ac:dyDescent="0.25">
      <c r="A584" t="str">
        <f t="shared" si="16"/>
        <v>2008Bronchiectasis (excludes congenital) hospitalisation, 0-14 yearsTMaori</v>
      </c>
      <c r="B584" s="5">
        <v>2008</v>
      </c>
      <c r="C584" s="5" t="s">
        <v>146</v>
      </c>
      <c r="D584" s="5" t="s">
        <v>76</v>
      </c>
      <c r="E584" s="5" t="s">
        <v>9</v>
      </c>
      <c r="F584">
        <v>31.634855576560838</v>
      </c>
      <c r="G584">
        <v>36.031938449243185</v>
      </c>
      <c r="H584">
        <v>40.869250731262639</v>
      </c>
      <c r="I584">
        <v>2.8439266497552445</v>
      </c>
      <c r="J584">
        <v>3.4188509851569799</v>
      </c>
      <c r="K584">
        <v>4.1100012406138511</v>
      </c>
    </row>
    <row r="585" spans="1:11" x14ac:dyDescent="0.25">
      <c r="A585" t="str">
        <f t="shared" si="16"/>
        <v>2009Bronchiectasis (excludes congenital) hospitalisation, 0-14 yearsTMaori</v>
      </c>
      <c r="B585" s="5">
        <v>2009</v>
      </c>
      <c r="C585" s="5" t="s">
        <v>146</v>
      </c>
      <c r="D585" s="5" t="s">
        <v>76</v>
      </c>
      <c r="E585" s="5" t="s">
        <v>9</v>
      </c>
      <c r="F585">
        <v>28.51689530225087</v>
      </c>
      <c r="G585">
        <v>32.663581118367929</v>
      </c>
      <c r="H585">
        <v>37.243721768651596</v>
      </c>
      <c r="I585">
        <v>2.4482224673049999</v>
      </c>
      <c r="J585">
        <v>2.9464479232591816</v>
      </c>
      <c r="K585">
        <v>3.5460647389756978</v>
      </c>
    </row>
    <row r="586" spans="1:11" x14ac:dyDescent="0.25">
      <c r="A586" t="str">
        <f t="shared" si="16"/>
        <v>2010Bronchiectasis (excludes congenital) hospitalisation, 0-14 yearsTMaori</v>
      </c>
      <c r="B586" s="5">
        <v>2010</v>
      </c>
      <c r="C586" s="5" t="s">
        <v>146</v>
      </c>
      <c r="D586" s="5" t="s">
        <v>76</v>
      </c>
      <c r="E586" s="5" t="s">
        <v>9</v>
      </c>
      <c r="F586">
        <v>29.016836877829181</v>
      </c>
      <c r="G586">
        <v>33.174753021583342</v>
      </c>
      <c r="H586">
        <v>37.761249981662729</v>
      </c>
      <c r="I586">
        <v>2.3345472340764606</v>
      </c>
      <c r="J586">
        <v>2.7980512334544114</v>
      </c>
      <c r="K586">
        <v>3.35357991080995</v>
      </c>
    </row>
    <row r="587" spans="1:11" x14ac:dyDescent="0.25">
      <c r="A587" t="str">
        <f t="shared" si="16"/>
        <v>2011Bronchiectasis (excludes congenital) hospitalisation, 0-14 yearsTMaori</v>
      </c>
      <c r="B587" s="5">
        <v>2011</v>
      </c>
      <c r="C587" s="5" t="s">
        <v>146</v>
      </c>
      <c r="D587" s="5" t="s">
        <v>76</v>
      </c>
      <c r="E587" s="5" t="s">
        <v>9</v>
      </c>
      <c r="F587">
        <v>33.283089483363888</v>
      </c>
      <c r="G587">
        <v>37.69322140986398</v>
      </c>
      <c r="H587">
        <v>42.525127192465916</v>
      </c>
      <c r="I587">
        <v>2.3824165776467709</v>
      </c>
      <c r="J587">
        <v>2.8229048208109906</v>
      </c>
      <c r="K587">
        <v>3.3448355346943957</v>
      </c>
    </row>
    <row r="588" spans="1:11" x14ac:dyDescent="0.25">
      <c r="A588" t="str">
        <f t="shared" si="16"/>
        <v>2012Bronchiectasis (excludes congenital) hospitalisation, 0-14 yearsTMaori</v>
      </c>
      <c r="B588" s="5">
        <v>2012</v>
      </c>
      <c r="C588" s="5" t="s">
        <v>146</v>
      </c>
      <c r="D588" s="5" t="s">
        <v>76</v>
      </c>
      <c r="E588" s="5" t="s">
        <v>9</v>
      </c>
      <c r="F588">
        <v>39.584549573893597</v>
      </c>
      <c r="G588">
        <v>44.372068635885668</v>
      </c>
      <c r="H588">
        <v>49.579034764606781</v>
      </c>
      <c r="I588">
        <v>2.4917342868923709</v>
      </c>
      <c r="J588">
        <v>2.9164531712876687</v>
      </c>
      <c r="K588">
        <v>3.4135658625631371</v>
      </c>
    </row>
    <row r="589" spans="1:11" x14ac:dyDescent="0.25">
      <c r="A589" t="str">
        <f t="shared" si="16"/>
        <v>2013Bronchiectasis (excludes congenital) hospitalisation, 0-14 yearsTMaori</v>
      </c>
      <c r="B589" s="5">
        <v>2013</v>
      </c>
      <c r="C589" s="5" t="s">
        <v>146</v>
      </c>
      <c r="D589" s="5" t="s">
        <v>76</v>
      </c>
      <c r="E589" s="5" t="s">
        <v>9</v>
      </c>
      <c r="F589">
        <v>49.646735189346622</v>
      </c>
      <c r="G589">
        <v>54.982144438029543</v>
      </c>
      <c r="H589">
        <v>60.734693187101051</v>
      </c>
      <c r="I589">
        <v>2.6181997320529042</v>
      </c>
      <c r="J589">
        <v>3.0187843447730165</v>
      </c>
      <c r="K589">
        <v>3.4806584114578585</v>
      </c>
    </row>
    <row r="590" spans="1:11" x14ac:dyDescent="0.25">
      <c r="A590" t="str">
        <f t="shared" si="16"/>
        <v>2014Bronchiectasis (excludes congenital) hospitalisation, 0-14 yearsTMaori</v>
      </c>
      <c r="B590" s="5">
        <v>2014</v>
      </c>
      <c r="C590" s="5" t="s">
        <v>146</v>
      </c>
      <c r="D590" s="5" t="s">
        <v>76</v>
      </c>
      <c r="E590" s="5" t="s">
        <v>9</v>
      </c>
      <c r="F590">
        <v>53.88124972218835</v>
      </c>
      <c r="G590">
        <v>59.415551125708397</v>
      </c>
      <c r="H590">
        <v>65.364025337596786</v>
      </c>
      <c r="I590">
        <v>2.6213463319214765</v>
      </c>
      <c r="J590">
        <v>3.0046507806158154</v>
      </c>
      <c r="K590">
        <v>3.4440036417613138</v>
      </c>
    </row>
    <row r="591" spans="1:11" x14ac:dyDescent="0.25">
      <c r="A591" t="str">
        <f t="shared" si="16"/>
        <v>1996Bronchiectasis (excludes congenital) hospitalisation, 0-14 yearsTnonMaori</v>
      </c>
      <c r="B591" s="5">
        <v>1996</v>
      </c>
      <c r="C591" s="5" t="s">
        <v>146</v>
      </c>
      <c r="D591" s="5" t="s">
        <v>76</v>
      </c>
      <c r="E591" s="5" t="s">
        <v>74</v>
      </c>
      <c r="F591">
        <v>1.9394593587518467</v>
      </c>
      <c r="G591">
        <v>2.5968601351244849</v>
      </c>
      <c r="H591">
        <v>3.4054365719978454</v>
      </c>
    </row>
    <row r="592" spans="1:11" x14ac:dyDescent="0.25">
      <c r="A592" t="str">
        <f t="shared" si="16"/>
        <v>1997Bronchiectasis (excludes congenital) hospitalisation, 0-14 yearsTnonMaori</v>
      </c>
      <c r="B592" s="5">
        <v>1997</v>
      </c>
      <c r="C592" s="5" t="s">
        <v>146</v>
      </c>
      <c r="D592" s="5" t="s">
        <v>76</v>
      </c>
      <c r="E592" s="5" t="s">
        <v>74</v>
      </c>
      <c r="F592">
        <v>2.8842564231712697</v>
      </c>
      <c r="G592">
        <v>3.6732055720596932</v>
      </c>
      <c r="H592">
        <v>4.6113732244967229</v>
      </c>
    </row>
    <row r="593" spans="1:8" x14ac:dyDescent="0.25">
      <c r="A593" t="str">
        <f t="shared" si="16"/>
        <v>1998Bronchiectasis (excludes congenital) hospitalisation, 0-14 yearsTnonMaori</v>
      </c>
      <c r="B593" s="5">
        <v>1998</v>
      </c>
      <c r="C593" s="5" t="s">
        <v>146</v>
      </c>
      <c r="D593" s="5" t="s">
        <v>76</v>
      </c>
      <c r="E593" s="5" t="s">
        <v>74</v>
      </c>
      <c r="F593">
        <v>4.2616268397200425</v>
      </c>
      <c r="G593">
        <v>5.2104438322156215</v>
      </c>
      <c r="H593">
        <v>6.3075599405921556</v>
      </c>
    </row>
    <row r="594" spans="1:8" x14ac:dyDescent="0.25">
      <c r="A594" t="str">
        <f t="shared" ref="A594:A657" si="17">B594&amp;C594&amp;D594&amp;E594</f>
        <v>1999Bronchiectasis (excludes congenital) hospitalisation, 0-14 yearsTnonMaori</v>
      </c>
      <c r="B594" s="5">
        <v>1999</v>
      </c>
      <c r="C594" s="5" t="s">
        <v>146</v>
      </c>
      <c r="D594" s="5" t="s">
        <v>76</v>
      </c>
      <c r="E594" s="5" t="s">
        <v>74</v>
      </c>
      <c r="F594">
        <v>6.8696960252661112</v>
      </c>
      <c r="G594">
        <v>8.0636102540966856</v>
      </c>
      <c r="H594">
        <v>9.4053764230337524</v>
      </c>
    </row>
    <row r="595" spans="1:8" x14ac:dyDescent="0.25">
      <c r="A595" t="str">
        <f t="shared" si="17"/>
        <v>2000Bronchiectasis (excludes congenital) hospitalisation, 0-14 yearsTnonMaori</v>
      </c>
      <c r="B595" s="5">
        <v>2000</v>
      </c>
      <c r="C595" s="5" t="s">
        <v>146</v>
      </c>
      <c r="D595" s="5" t="s">
        <v>76</v>
      </c>
      <c r="E595" s="5" t="s">
        <v>74</v>
      </c>
      <c r="F595">
        <v>10.138889979962034</v>
      </c>
      <c r="G595">
        <v>11.588232208092386</v>
      </c>
      <c r="H595">
        <v>13.186623618731872</v>
      </c>
    </row>
    <row r="596" spans="1:8" x14ac:dyDescent="0.25">
      <c r="A596" t="str">
        <f t="shared" si="17"/>
        <v>2001Bronchiectasis (excludes congenital) hospitalisation, 0-14 yearsTnonMaori</v>
      </c>
      <c r="B596" s="5">
        <v>2001</v>
      </c>
      <c r="C596" s="5" t="s">
        <v>146</v>
      </c>
      <c r="D596" s="5" t="s">
        <v>76</v>
      </c>
      <c r="E596" s="5" t="s">
        <v>74</v>
      </c>
      <c r="F596">
        <v>11.962814486077487</v>
      </c>
      <c r="G596">
        <v>13.531709175558742</v>
      </c>
      <c r="H596">
        <v>15.249176717181562</v>
      </c>
    </row>
    <row r="597" spans="1:8" x14ac:dyDescent="0.25">
      <c r="A597" t="str">
        <f t="shared" si="17"/>
        <v>2002Bronchiectasis (excludes congenital) hospitalisation, 0-14 yearsTnonMaori</v>
      </c>
      <c r="B597" s="5">
        <v>2002</v>
      </c>
      <c r="C597" s="5" t="s">
        <v>146</v>
      </c>
      <c r="D597" s="5" t="s">
        <v>76</v>
      </c>
      <c r="E597" s="5" t="s">
        <v>74</v>
      </c>
      <c r="F597">
        <v>12.606517147305759</v>
      </c>
      <c r="G597">
        <v>14.214547690906686</v>
      </c>
      <c r="H597">
        <v>15.970853814883753</v>
      </c>
    </row>
    <row r="598" spans="1:8" x14ac:dyDescent="0.25">
      <c r="A598" t="str">
        <f t="shared" si="17"/>
        <v>2003Bronchiectasis (excludes congenital) hospitalisation, 0-14 yearsTnonMaori</v>
      </c>
      <c r="B598" s="5">
        <v>2003</v>
      </c>
      <c r="C598" s="5" t="s">
        <v>146</v>
      </c>
      <c r="D598" s="5" t="s">
        <v>76</v>
      </c>
      <c r="E598" s="5" t="s">
        <v>74</v>
      </c>
      <c r="F598">
        <v>12.70252408269384</v>
      </c>
      <c r="G598">
        <v>14.307365900730355</v>
      </c>
      <c r="H598">
        <v>16.058835698119402</v>
      </c>
    </row>
    <row r="599" spans="1:8" x14ac:dyDescent="0.25">
      <c r="A599" t="str">
        <f t="shared" si="17"/>
        <v>2004Bronchiectasis (excludes congenital) hospitalisation, 0-14 yearsTnonMaori</v>
      </c>
      <c r="B599" s="5">
        <v>2004</v>
      </c>
      <c r="C599" s="5" t="s">
        <v>146</v>
      </c>
      <c r="D599" s="5" t="s">
        <v>76</v>
      </c>
      <c r="E599" s="5" t="s">
        <v>74</v>
      </c>
      <c r="F599">
        <v>12.637521817938842</v>
      </c>
      <c r="G599">
        <v>14.234151224641455</v>
      </c>
      <c r="H599">
        <v>15.976658275513426</v>
      </c>
    </row>
    <row r="600" spans="1:8" x14ac:dyDescent="0.25">
      <c r="A600" t="str">
        <f t="shared" si="17"/>
        <v>2005Bronchiectasis (excludes congenital) hospitalisation, 0-14 yearsTnonMaori</v>
      </c>
      <c r="B600" s="5">
        <v>2005</v>
      </c>
      <c r="C600" s="5" t="s">
        <v>146</v>
      </c>
      <c r="D600" s="5" t="s">
        <v>76</v>
      </c>
      <c r="E600" s="5" t="s">
        <v>74</v>
      </c>
      <c r="F600">
        <v>12.365335920059556</v>
      </c>
      <c r="G600">
        <v>13.942602472668892</v>
      </c>
      <c r="H600">
        <v>15.665307875570402</v>
      </c>
    </row>
    <row r="601" spans="1:8" x14ac:dyDescent="0.25">
      <c r="A601" t="str">
        <f t="shared" si="17"/>
        <v>2006Bronchiectasis (excludes congenital) hospitalisation, 0-14 yearsTnonMaori</v>
      </c>
      <c r="B601" s="5">
        <v>2006</v>
      </c>
      <c r="C601" s="5" t="s">
        <v>146</v>
      </c>
      <c r="D601" s="5" t="s">
        <v>76</v>
      </c>
      <c r="E601" s="5" t="s">
        <v>74</v>
      </c>
      <c r="F601">
        <v>11.042752280139004</v>
      </c>
      <c r="G601">
        <v>12.537309105189301</v>
      </c>
      <c r="H601">
        <v>14.177734077629099</v>
      </c>
    </row>
    <row r="602" spans="1:8" x14ac:dyDescent="0.25">
      <c r="A602" t="str">
        <f t="shared" si="17"/>
        <v>2007Bronchiectasis (excludes congenital) hospitalisation, 0-14 yearsTnonMaori</v>
      </c>
      <c r="B602" s="5">
        <v>2007</v>
      </c>
      <c r="C602" s="5" t="s">
        <v>146</v>
      </c>
      <c r="D602" s="5" t="s">
        <v>76</v>
      </c>
      <c r="E602" s="5" t="s">
        <v>74</v>
      </c>
      <c r="F602">
        <v>10.512593907123417</v>
      </c>
      <c r="G602">
        <v>11.973790608483622</v>
      </c>
      <c r="H602">
        <v>13.581280154302485</v>
      </c>
    </row>
    <row r="603" spans="1:8" x14ac:dyDescent="0.25">
      <c r="A603" t="str">
        <f t="shared" si="17"/>
        <v>2008Bronchiectasis (excludes congenital) hospitalisation, 0-14 yearsTnonMaori</v>
      </c>
      <c r="B603" s="5">
        <v>2008</v>
      </c>
      <c r="C603" s="5" t="s">
        <v>146</v>
      </c>
      <c r="D603" s="5" t="s">
        <v>76</v>
      </c>
      <c r="E603" s="5" t="s">
        <v>74</v>
      </c>
      <c r="F603">
        <v>9.1743585794637657</v>
      </c>
      <c r="G603">
        <v>10.539195362908963</v>
      </c>
      <c r="H603">
        <v>12.049837937874353</v>
      </c>
    </row>
    <row r="604" spans="1:8" x14ac:dyDescent="0.25">
      <c r="A604" t="str">
        <f t="shared" si="17"/>
        <v>2009Bronchiectasis (excludes congenital) hospitalisation, 0-14 yearsTnonMaori</v>
      </c>
      <c r="B604" s="5">
        <v>2009</v>
      </c>
      <c r="C604" s="5" t="s">
        <v>146</v>
      </c>
      <c r="D604" s="5" t="s">
        <v>76</v>
      </c>
      <c r="E604" s="5" t="s">
        <v>74</v>
      </c>
      <c r="F604">
        <v>9.6874511986929317</v>
      </c>
      <c r="G604">
        <v>11.085748660453996</v>
      </c>
      <c r="H604">
        <v>12.629183306308869</v>
      </c>
    </row>
    <row r="605" spans="1:8" x14ac:dyDescent="0.25">
      <c r="A605" t="str">
        <f t="shared" si="17"/>
        <v>2010Bronchiectasis (excludes congenital) hospitalisation, 0-14 yearsTnonMaori</v>
      </c>
      <c r="B605" s="5">
        <v>2010</v>
      </c>
      <c r="C605" s="5" t="s">
        <v>146</v>
      </c>
      <c r="D605" s="5" t="s">
        <v>76</v>
      </c>
      <c r="E605" s="5" t="s">
        <v>74</v>
      </c>
      <c r="F605">
        <v>10.40660932345525</v>
      </c>
      <c r="G605">
        <v>11.856377976548531</v>
      </c>
      <c r="H605">
        <v>13.451612322636176</v>
      </c>
    </row>
    <row r="606" spans="1:8" x14ac:dyDescent="0.25">
      <c r="A606" t="str">
        <f t="shared" si="17"/>
        <v>2011Bronchiectasis (excludes congenital) hospitalisation, 0-14 yearsTnonMaori</v>
      </c>
      <c r="B606" s="5">
        <v>2011</v>
      </c>
      <c r="C606" s="5" t="s">
        <v>146</v>
      </c>
      <c r="D606" s="5" t="s">
        <v>76</v>
      </c>
      <c r="E606" s="5" t="s">
        <v>74</v>
      </c>
      <c r="F606">
        <v>11.810050101339561</v>
      </c>
      <c r="G606">
        <v>13.352636309939463</v>
      </c>
      <c r="H606">
        <v>15.040736572567871</v>
      </c>
    </row>
    <row r="607" spans="1:8" x14ac:dyDescent="0.25">
      <c r="A607" t="str">
        <f t="shared" si="17"/>
        <v>2012Bronchiectasis (excludes congenital) hospitalisation, 0-14 yearsTnonMaori</v>
      </c>
      <c r="B607" s="5">
        <v>2012</v>
      </c>
      <c r="C607" s="5" t="s">
        <v>146</v>
      </c>
      <c r="D607" s="5" t="s">
        <v>76</v>
      </c>
      <c r="E607" s="5" t="s">
        <v>74</v>
      </c>
      <c r="F607">
        <v>13.56511883138795</v>
      </c>
      <c r="G607">
        <v>15.214394344722008</v>
      </c>
      <c r="H607">
        <v>17.008900127851739</v>
      </c>
    </row>
    <row r="608" spans="1:8" x14ac:dyDescent="0.25">
      <c r="A608" t="str">
        <f t="shared" si="17"/>
        <v>2013Bronchiectasis (excludes congenital) hospitalisation, 0-14 yearsTnonMaori</v>
      </c>
      <c r="B608" s="5">
        <v>2013</v>
      </c>
      <c r="C608" s="5" t="s">
        <v>146</v>
      </c>
      <c r="D608" s="5" t="s">
        <v>76</v>
      </c>
      <c r="E608" s="5" t="s">
        <v>74</v>
      </c>
      <c r="F608">
        <v>16.406945471500489</v>
      </c>
      <c r="G608">
        <v>18.213339595864266</v>
      </c>
      <c r="H608">
        <v>20.164301233686164</v>
      </c>
    </row>
    <row r="609" spans="1:11" x14ac:dyDescent="0.25">
      <c r="A609" t="str">
        <f t="shared" si="17"/>
        <v>2014Bronchiectasis (excludes congenital) hospitalisation, 0-14 yearsTnonMaori</v>
      </c>
      <c r="B609" s="5">
        <v>2014</v>
      </c>
      <c r="C609" s="5" t="s">
        <v>146</v>
      </c>
      <c r="D609" s="5" t="s">
        <v>76</v>
      </c>
      <c r="E609" s="5" t="s">
        <v>74</v>
      </c>
      <c r="F609">
        <v>17.893047626297715</v>
      </c>
      <c r="G609">
        <v>19.774528044663789</v>
      </c>
      <c r="H609">
        <v>21.800044618621584</v>
      </c>
    </row>
    <row r="610" spans="1:11" x14ac:dyDescent="0.25">
      <c r="A610" t="str">
        <f t="shared" si="17"/>
        <v>1996Bronchiectasis (excludes congenital) hospitalisation, 0-14 yearsFMaori</v>
      </c>
      <c r="B610" s="5">
        <v>1996</v>
      </c>
      <c r="C610" s="5" t="s">
        <v>146</v>
      </c>
      <c r="D610" s="5" t="s">
        <v>73</v>
      </c>
      <c r="E610" s="5" t="s">
        <v>9</v>
      </c>
      <c r="F610">
        <v>9.2680172178390272</v>
      </c>
      <c r="G610">
        <v>13.096718118631724</v>
      </c>
      <c r="H610">
        <v>17.976268857260475</v>
      </c>
      <c r="I610">
        <v>2.9798162601814591</v>
      </c>
      <c r="J610">
        <v>4.9095690856972345</v>
      </c>
      <c r="K610">
        <v>8.0890452640748229</v>
      </c>
    </row>
    <row r="611" spans="1:11" x14ac:dyDescent="0.25">
      <c r="A611" t="str">
        <f t="shared" si="17"/>
        <v>1997Bronchiectasis (excludes congenital) hospitalisation, 0-14 yearsFMaori</v>
      </c>
      <c r="B611" s="5">
        <v>1997</v>
      </c>
      <c r="C611" s="5" t="s">
        <v>146</v>
      </c>
      <c r="D611" s="5" t="s">
        <v>73</v>
      </c>
      <c r="E611" s="5" t="s">
        <v>9</v>
      </c>
      <c r="F611">
        <v>11.926957977421052</v>
      </c>
      <c r="G611">
        <v>16.176071244278965</v>
      </c>
      <c r="H611">
        <v>21.447123652954708</v>
      </c>
      <c r="I611">
        <v>2.447691725170003</v>
      </c>
      <c r="J611">
        <v>3.6952053800583506</v>
      </c>
      <c r="K611">
        <v>5.5785386126857173</v>
      </c>
    </row>
    <row r="612" spans="1:11" x14ac:dyDescent="0.25">
      <c r="A612" t="str">
        <f t="shared" si="17"/>
        <v>1998Bronchiectasis (excludes congenital) hospitalisation, 0-14 yearsFMaori</v>
      </c>
      <c r="B612" s="5">
        <v>1998</v>
      </c>
      <c r="C612" s="5" t="s">
        <v>146</v>
      </c>
      <c r="D612" s="5" t="s">
        <v>73</v>
      </c>
      <c r="E612" s="5" t="s">
        <v>9</v>
      </c>
      <c r="F612">
        <v>12.942386200877531</v>
      </c>
      <c r="G612">
        <v>17.277971379029381</v>
      </c>
      <c r="H612">
        <v>22.600011969986326</v>
      </c>
      <c r="I612">
        <v>1.9918839886095328</v>
      </c>
      <c r="J612">
        <v>2.8870550094178311</v>
      </c>
      <c r="K612">
        <v>4.1845241364799737</v>
      </c>
    </row>
    <row r="613" spans="1:11" x14ac:dyDescent="0.25">
      <c r="A613" t="str">
        <f t="shared" si="17"/>
        <v>1999Bronchiectasis (excludes congenital) hospitalisation, 0-14 yearsFMaori</v>
      </c>
      <c r="B613" s="5">
        <v>1999</v>
      </c>
      <c r="C613" s="5" t="s">
        <v>146</v>
      </c>
      <c r="D613" s="5" t="s">
        <v>73</v>
      </c>
      <c r="E613" s="5" t="s">
        <v>9</v>
      </c>
      <c r="F613">
        <v>14.714941757043725</v>
      </c>
      <c r="G613">
        <v>19.282975506737749</v>
      </c>
      <c r="H613">
        <v>24.821011814988061</v>
      </c>
      <c r="I613">
        <v>1.5632501852523888</v>
      </c>
      <c r="J613">
        <v>2.1724593626308004</v>
      </c>
      <c r="K613">
        <v>3.0190814796034977</v>
      </c>
    </row>
    <row r="614" spans="1:11" x14ac:dyDescent="0.25">
      <c r="A614" t="str">
        <f t="shared" si="17"/>
        <v>2000Bronchiectasis (excludes congenital) hospitalisation, 0-14 yearsFMaori</v>
      </c>
      <c r="B614" s="5">
        <v>2000</v>
      </c>
      <c r="C614" s="5" t="s">
        <v>146</v>
      </c>
      <c r="D614" s="5" t="s">
        <v>73</v>
      </c>
      <c r="E614" s="5" t="s">
        <v>9</v>
      </c>
      <c r="F614">
        <v>19.001887329181347</v>
      </c>
      <c r="G614">
        <v>24.117551297602777</v>
      </c>
      <c r="H614">
        <v>30.186711808482819</v>
      </c>
      <c r="I614">
        <v>1.3848219370446264</v>
      </c>
      <c r="J614">
        <v>1.8404680827643043</v>
      </c>
      <c r="K614">
        <v>2.4460348822196307</v>
      </c>
    </row>
    <row r="615" spans="1:11" x14ac:dyDescent="0.25">
      <c r="A615" t="str">
        <f t="shared" si="17"/>
        <v>2001Bronchiectasis (excludes congenital) hospitalisation, 0-14 yearsFMaori</v>
      </c>
      <c r="B615" s="5">
        <v>2001</v>
      </c>
      <c r="C615" s="5" t="s">
        <v>146</v>
      </c>
      <c r="D615" s="5" t="s">
        <v>73</v>
      </c>
      <c r="E615" s="5" t="s">
        <v>9</v>
      </c>
      <c r="F615">
        <v>22.729859672438494</v>
      </c>
      <c r="G615">
        <v>28.266817952906475</v>
      </c>
      <c r="H615">
        <v>34.744718275673655</v>
      </c>
      <c r="I615">
        <v>1.4157219080841348</v>
      </c>
      <c r="J615">
        <v>1.8396059320965701</v>
      </c>
      <c r="K615">
        <v>2.39040588838848</v>
      </c>
    </row>
    <row r="616" spans="1:11" x14ac:dyDescent="0.25">
      <c r="A616" t="str">
        <f t="shared" si="17"/>
        <v>2002Bronchiectasis (excludes congenital) hospitalisation, 0-14 yearsFMaori</v>
      </c>
      <c r="B616" s="5">
        <v>2002</v>
      </c>
      <c r="C616" s="5" t="s">
        <v>146</v>
      </c>
      <c r="D616" s="5" t="s">
        <v>73</v>
      </c>
      <c r="E616" s="5" t="s">
        <v>9</v>
      </c>
      <c r="F616">
        <v>22.656349627484506</v>
      </c>
      <c r="G616">
        <v>28.175400975926898</v>
      </c>
      <c r="H616">
        <v>34.63235129060795</v>
      </c>
      <c r="I616">
        <v>1.3902091491483612</v>
      </c>
      <c r="J616">
        <v>1.8042032669269592</v>
      </c>
      <c r="K616">
        <v>2.3414818053700839</v>
      </c>
    </row>
    <row r="617" spans="1:11" x14ac:dyDescent="0.25">
      <c r="A617" t="str">
        <f t="shared" si="17"/>
        <v>2003Bronchiectasis (excludes congenital) hospitalisation, 0-14 yearsFMaori</v>
      </c>
      <c r="B617" s="5">
        <v>2003</v>
      </c>
      <c r="C617" s="5" t="s">
        <v>146</v>
      </c>
      <c r="D617" s="5" t="s">
        <v>73</v>
      </c>
      <c r="E617" s="5" t="s">
        <v>9</v>
      </c>
      <c r="F617">
        <v>21.311599387001873</v>
      </c>
      <c r="G617">
        <v>26.680704833944052</v>
      </c>
      <c r="H617">
        <v>32.991104707360179</v>
      </c>
      <c r="I617">
        <v>1.3217534549753014</v>
      </c>
      <c r="J617">
        <v>1.7231669757769377</v>
      </c>
      <c r="K617">
        <v>2.246488870697692</v>
      </c>
    </row>
    <row r="618" spans="1:11" x14ac:dyDescent="0.25">
      <c r="A618" t="str">
        <f t="shared" si="17"/>
        <v>2004Bronchiectasis (excludes congenital) hospitalisation, 0-14 yearsFMaori</v>
      </c>
      <c r="B618" s="5">
        <v>2004</v>
      </c>
      <c r="C618" s="5" t="s">
        <v>146</v>
      </c>
      <c r="D618" s="5" t="s">
        <v>73</v>
      </c>
      <c r="E618" s="5" t="s">
        <v>9</v>
      </c>
      <c r="F618">
        <v>22.895095280635033</v>
      </c>
      <c r="G618">
        <v>28.472304696931253</v>
      </c>
      <c r="H618">
        <v>34.997296370683181</v>
      </c>
      <c r="I618">
        <v>1.4482907038182813</v>
      </c>
      <c r="J618">
        <v>1.880275633054036</v>
      </c>
      <c r="K618">
        <v>2.4411096798011012</v>
      </c>
    </row>
    <row r="619" spans="1:11" x14ac:dyDescent="0.25">
      <c r="A619" t="str">
        <f t="shared" si="17"/>
        <v>2005Bronchiectasis (excludes congenital) hospitalisation, 0-14 yearsFMaori</v>
      </c>
      <c r="B619" s="5">
        <v>2005</v>
      </c>
      <c r="C619" s="5" t="s">
        <v>146</v>
      </c>
      <c r="D619" s="5" t="s">
        <v>73</v>
      </c>
      <c r="E619" s="5" t="s">
        <v>9</v>
      </c>
      <c r="F619">
        <v>26.317403708104898</v>
      </c>
      <c r="G619">
        <v>32.276224367908725</v>
      </c>
      <c r="H619">
        <v>39.181134197853801</v>
      </c>
      <c r="I619">
        <v>1.6353062017829811</v>
      </c>
      <c r="J619">
        <v>2.1008693325603192</v>
      </c>
      <c r="K619">
        <v>2.6989758539900466</v>
      </c>
    </row>
    <row r="620" spans="1:11" x14ac:dyDescent="0.25">
      <c r="A620" t="str">
        <f t="shared" si="17"/>
        <v>2006Bronchiectasis (excludes congenital) hospitalisation, 0-14 yearsFMaori</v>
      </c>
      <c r="B620" s="5">
        <v>2006</v>
      </c>
      <c r="C620" s="5" t="s">
        <v>146</v>
      </c>
      <c r="D620" s="5" t="s">
        <v>73</v>
      </c>
      <c r="E620" s="5" t="s">
        <v>9</v>
      </c>
      <c r="F620">
        <v>28.735942707266179</v>
      </c>
      <c r="G620">
        <v>34.931260473184224</v>
      </c>
      <c r="H620">
        <v>42.066248109627089</v>
      </c>
      <c r="I620">
        <v>2.0148990243148455</v>
      </c>
      <c r="J620">
        <v>2.5918681748200729</v>
      </c>
      <c r="K620">
        <v>3.3340532476209219</v>
      </c>
    </row>
    <row r="621" spans="1:11" x14ac:dyDescent="0.25">
      <c r="A621" t="str">
        <f t="shared" si="17"/>
        <v>2007Bronchiectasis (excludes congenital) hospitalisation, 0-14 yearsFMaori</v>
      </c>
      <c r="B621" s="5">
        <v>2007</v>
      </c>
      <c r="C621" s="5" t="s">
        <v>146</v>
      </c>
      <c r="D621" s="5" t="s">
        <v>73</v>
      </c>
      <c r="E621" s="5" t="s">
        <v>9</v>
      </c>
      <c r="F621">
        <v>28.053717894791088</v>
      </c>
      <c r="G621">
        <v>34.133660754111752</v>
      </c>
      <c r="H621">
        <v>41.140291889814364</v>
      </c>
      <c r="I621">
        <v>2.1136839450276339</v>
      </c>
      <c r="J621">
        <v>2.7343394301082791</v>
      </c>
      <c r="K621">
        <v>3.53724223369976</v>
      </c>
    </row>
    <row r="622" spans="1:11" x14ac:dyDescent="0.25">
      <c r="A622" t="str">
        <f t="shared" si="17"/>
        <v>2008Bronchiectasis (excludes congenital) hospitalisation, 0-14 yearsFMaori</v>
      </c>
      <c r="B622" s="5">
        <v>2008</v>
      </c>
      <c r="C622" s="5" t="s">
        <v>146</v>
      </c>
      <c r="D622" s="5" t="s">
        <v>73</v>
      </c>
      <c r="E622" s="5" t="s">
        <v>9</v>
      </c>
      <c r="F622">
        <v>25.360947617849607</v>
      </c>
      <c r="G622">
        <v>31.136201653061143</v>
      </c>
      <c r="H622">
        <v>37.833307522360514</v>
      </c>
      <c r="I622">
        <v>2.1587247194887436</v>
      </c>
      <c r="J622">
        <v>2.8322192796520791</v>
      </c>
      <c r="K622">
        <v>3.7158355466150805</v>
      </c>
    </row>
    <row r="623" spans="1:11" x14ac:dyDescent="0.25">
      <c r="A623" t="str">
        <f t="shared" si="17"/>
        <v>2009Bronchiectasis (excludes congenital) hospitalisation, 0-14 yearsFMaori</v>
      </c>
      <c r="B623" s="5">
        <v>2009</v>
      </c>
      <c r="C623" s="5" t="s">
        <v>146</v>
      </c>
      <c r="D623" s="5" t="s">
        <v>73</v>
      </c>
      <c r="E623" s="5" t="s">
        <v>9</v>
      </c>
      <c r="F623">
        <v>20.764119431197585</v>
      </c>
      <c r="G623">
        <v>25.995296346384738</v>
      </c>
      <c r="H623">
        <v>32.143586498185492</v>
      </c>
      <c r="I623">
        <v>1.8334775808147099</v>
      </c>
      <c r="J623">
        <v>2.4411496909613226</v>
      </c>
      <c r="K623">
        <v>3.2502234420737079</v>
      </c>
    </row>
    <row r="624" spans="1:11" x14ac:dyDescent="0.25">
      <c r="A624" t="str">
        <f t="shared" si="17"/>
        <v>2010Bronchiectasis (excludes congenital) hospitalisation, 0-14 yearsFMaori</v>
      </c>
      <c r="B624" s="5">
        <v>2010</v>
      </c>
      <c r="C624" s="5" t="s">
        <v>146</v>
      </c>
      <c r="D624" s="5" t="s">
        <v>73</v>
      </c>
      <c r="E624" s="5" t="s">
        <v>9</v>
      </c>
      <c r="F624">
        <v>19.987278292707259</v>
      </c>
      <c r="G624">
        <v>25.094059468421079</v>
      </c>
      <c r="H624">
        <v>31.107862247580503</v>
      </c>
      <c r="I624">
        <v>1.5298036380248354</v>
      </c>
      <c r="J624">
        <v>2.0224460415778185</v>
      </c>
      <c r="K624">
        <v>2.6737339939751035</v>
      </c>
    </row>
    <row r="625" spans="1:11" x14ac:dyDescent="0.25">
      <c r="A625" t="str">
        <f t="shared" si="17"/>
        <v>2011Bronchiectasis (excludes congenital) hospitalisation, 0-14 yearsFMaori</v>
      </c>
      <c r="B625" s="5">
        <v>2011</v>
      </c>
      <c r="C625" s="5" t="s">
        <v>146</v>
      </c>
      <c r="D625" s="5" t="s">
        <v>73</v>
      </c>
      <c r="E625" s="5" t="s">
        <v>9</v>
      </c>
      <c r="F625">
        <v>21.672155450575019</v>
      </c>
      <c r="G625">
        <v>26.917330515308407</v>
      </c>
      <c r="H625">
        <v>33.048517145148665</v>
      </c>
      <c r="I625">
        <v>1.4183634863621561</v>
      </c>
      <c r="J625">
        <v>1.8444994422904959</v>
      </c>
      <c r="K625">
        <v>2.3986645350945386</v>
      </c>
    </row>
    <row r="626" spans="1:11" x14ac:dyDescent="0.25">
      <c r="A626" t="str">
        <f t="shared" si="17"/>
        <v>2012Bronchiectasis (excludes congenital) hospitalisation, 0-14 yearsFMaori</v>
      </c>
      <c r="B626" s="5">
        <v>2012</v>
      </c>
      <c r="C626" s="5" t="s">
        <v>146</v>
      </c>
      <c r="D626" s="5" t="s">
        <v>73</v>
      </c>
      <c r="E626" s="5" t="s">
        <v>9</v>
      </c>
      <c r="F626">
        <v>24.864640363256676</v>
      </c>
      <c r="G626">
        <v>30.431377194737529</v>
      </c>
      <c r="H626">
        <v>36.87270692172099</v>
      </c>
      <c r="I626">
        <v>1.3886821605262174</v>
      </c>
      <c r="J626">
        <v>1.7726813453130961</v>
      </c>
      <c r="K626">
        <v>2.2628642041677054</v>
      </c>
    </row>
    <row r="627" spans="1:11" x14ac:dyDescent="0.25">
      <c r="A627" t="str">
        <f t="shared" si="17"/>
        <v>2013Bronchiectasis (excludes congenital) hospitalisation, 0-14 yearsFMaori</v>
      </c>
      <c r="B627" s="5">
        <v>2013</v>
      </c>
      <c r="C627" s="5" t="s">
        <v>146</v>
      </c>
      <c r="D627" s="5" t="s">
        <v>73</v>
      </c>
      <c r="E627" s="5" t="s">
        <v>9</v>
      </c>
      <c r="F627">
        <v>38.982663383049882</v>
      </c>
      <c r="G627">
        <v>45.878408395171633</v>
      </c>
      <c r="H627">
        <v>53.642502930099035</v>
      </c>
      <c r="I627">
        <v>1.8812232718037141</v>
      </c>
      <c r="J627">
        <v>2.3202936800010989</v>
      </c>
      <c r="K627">
        <v>2.8618414635553058</v>
      </c>
    </row>
    <row r="628" spans="1:11" x14ac:dyDescent="0.25">
      <c r="A628" t="str">
        <f t="shared" si="17"/>
        <v>2014Bronchiectasis (excludes congenital) hospitalisation, 0-14 yearsFMaori</v>
      </c>
      <c r="B628" s="5">
        <v>2014</v>
      </c>
      <c r="C628" s="5" t="s">
        <v>146</v>
      </c>
      <c r="D628" s="5" t="s">
        <v>73</v>
      </c>
      <c r="E628" s="5" t="s">
        <v>9</v>
      </c>
      <c r="F628">
        <v>49.699888246180493</v>
      </c>
      <c r="G628">
        <v>57.419680394917464</v>
      </c>
      <c r="H628">
        <v>65.998797419507511</v>
      </c>
      <c r="I628">
        <v>2.2787598889072527</v>
      </c>
      <c r="J628">
        <v>2.7684706841060591</v>
      </c>
      <c r="K628">
        <v>3.3634214671165035</v>
      </c>
    </row>
    <row r="629" spans="1:11" x14ac:dyDescent="0.25">
      <c r="A629" t="str">
        <f t="shared" si="17"/>
        <v>1996Bronchiectasis (excludes congenital) hospitalisation, 0-14 yearsFnonMaori</v>
      </c>
      <c r="B629" s="5">
        <v>1996</v>
      </c>
      <c r="C629" s="5" t="s">
        <v>146</v>
      </c>
      <c r="D629" s="5" t="s">
        <v>73</v>
      </c>
      <c r="E629" s="5" t="s">
        <v>74</v>
      </c>
      <c r="F629">
        <v>1.7425584495615662</v>
      </c>
      <c r="G629">
        <v>2.6675901469205594</v>
      </c>
      <c r="H629">
        <v>3.9086376338843327</v>
      </c>
    </row>
    <row r="630" spans="1:11" x14ac:dyDescent="0.25">
      <c r="A630" t="str">
        <f t="shared" si="17"/>
        <v>1997Bronchiectasis (excludes congenital) hospitalisation, 0-14 yearsFnonMaori</v>
      </c>
      <c r="B630" s="5">
        <v>1997</v>
      </c>
      <c r="C630" s="5" t="s">
        <v>146</v>
      </c>
      <c r="D630" s="5" t="s">
        <v>73</v>
      </c>
      <c r="E630" s="5" t="s">
        <v>74</v>
      </c>
      <c r="F630">
        <v>3.1680791087774636</v>
      </c>
      <c r="G630">
        <v>4.3775838094345731</v>
      </c>
      <c r="H630">
        <v>5.8965766631991761</v>
      </c>
    </row>
    <row r="631" spans="1:11" x14ac:dyDescent="0.25">
      <c r="A631" t="str">
        <f t="shared" si="17"/>
        <v>1998Bronchiectasis (excludes congenital) hospitalisation, 0-14 yearsFnonMaori</v>
      </c>
      <c r="B631" s="5">
        <v>1998</v>
      </c>
      <c r="C631" s="5" t="s">
        <v>146</v>
      </c>
      <c r="D631" s="5" t="s">
        <v>73</v>
      </c>
      <c r="E631" s="5" t="s">
        <v>74</v>
      </c>
      <c r="F631">
        <v>4.5557816895412353</v>
      </c>
      <c r="G631">
        <v>5.9846353196136191</v>
      </c>
      <c r="H631">
        <v>7.7197435321769028</v>
      </c>
    </row>
    <row r="632" spans="1:11" x14ac:dyDescent="0.25">
      <c r="A632" t="str">
        <f t="shared" si="17"/>
        <v>1999Bronchiectasis (excludes congenital) hospitalisation, 0-14 yearsFnonMaori</v>
      </c>
      <c r="B632" s="5">
        <v>1999</v>
      </c>
      <c r="C632" s="5" t="s">
        <v>146</v>
      </c>
      <c r="D632" s="5" t="s">
        <v>73</v>
      </c>
      <c r="E632" s="5" t="s">
        <v>74</v>
      </c>
      <c r="F632">
        <v>7.1093955373041631</v>
      </c>
      <c r="G632">
        <v>8.8761041234789726</v>
      </c>
      <c r="H632">
        <v>10.948641643955156</v>
      </c>
    </row>
    <row r="633" spans="1:11" x14ac:dyDescent="0.25">
      <c r="A633" t="str">
        <f t="shared" si="17"/>
        <v>2000Bronchiectasis (excludes congenital) hospitalisation, 0-14 yearsFnonMaori</v>
      </c>
      <c r="B633" s="5">
        <v>2000</v>
      </c>
      <c r="C633" s="5" t="s">
        <v>146</v>
      </c>
      <c r="D633" s="5" t="s">
        <v>73</v>
      </c>
      <c r="E633" s="5" t="s">
        <v>74</v>
      </c>
      <c r="F633">
        <v>10.924240446039947</v>
      </c>
      <c r="G633">
        <v>13.104031264361424</v>
      </c>
      <c r="H633">
        <v>15.591311055269955</v>
      </c>
    </row>
    <row r="634" spans="1:11" x14ac:dyDescent="0.25">
      <c r="A634" t="str">
        <f t="shared" si="17"/>
        <v>2001Bronchiectasis (excludes congenital) hospitalisation, 0-14 yearsFnonMaori</v>
      </c>
      <c r="B634" s="5">
        <v>2001</v>
      </c>
      <c r="C634" s="5" t="s">
        <v>146</v>
      </c>
      <c r="D634" s="5" t="s">
        <v>73</v>
      </c>
      <c r="E634" s="5" t="s">
        <v>74</v>
      </c>
      <c r="F634">
        <v>12.997555596810148</v>
      </c>
      <c r="G634">
        <v>15.365691890703584</v>
      </c>
      <c r="H634">
        <v>18.040480833771991</v>
      </c>
    </row>
    <row r="635" spans="1:11" x14ac:dyDescent="0.25">
      <c r="A635" t="str">
        <f t="shared" si="17"/>
        <v>2002Bronchiectasis (excludes congenital) hospitalisation, 0-14 yearsFnonMaori</v>
      </c>
      <c r="B635" s="5">
        <v>2002</v>
      </c>
      <c r="C635" s="5" t="s">
        <v>146</v>
      </c>
      <c r="D635" s="5" t="s">
        <v>73</v>
      </c>
      <c r="E635" s="5" t="s">
        <v>74</v>
      </c>
      <c r="F635">
        <v>13.240082538932519</v>
      </c>
      <c r="G635">
        <v>15.616533620359274</v>
      </c>
      <c r="H635">
        <v>18.296390408371831</v>
      </c>
    </row>
    <row r="636" spans="1:11" x14ac:dyDescent="0.25">
      <c r="A636" t="str">
        <f t="shared" si="17"/>
        <v>2003Bronchiectasis (excludes congenital) hospitalisation, 0-14 yearsFnonMaori</v>
      </c>
      <c r="B636" s="5">
        <v>2003</v>
      </c>
      <c r="C636" s="5" t="s">
        <v>146</v>
      </c>
      <c r="D636" s="5" t="s">
        <v>73</v>
      </c>
      <c r="E636" s="5" t="s">
        <v>74</v>
      </c>
      <c r="F636">
        <v>13.134660596308436</v>
      </c>
      <c r="G636">
        <v>15.483528415413319</v>
      </c>
      <c r="H636">
        <v>18.131239220951063</v>
      </c>
    </row>
    <row r="637" spans="1:11" x14ac:dyDescent="0.25">
      <c r="A637" t="str">
        <f t="shared" si="17"/>
        <v>2004Bronchiectasis (excludes congenital) hospitalisation, 0-14 yearsFnonMaori</v>
      </c>
      <c r="B637" s="5">
        <v>2004</v>
      </c>
      <c r="C637" s="5" t="s">
        <v>146</v>
      </c>
      <c r="D637" s="5" t="s">
        <v>73</v>
      </c>
      <c r="E637" s="5" t="s">
        <v>74</v>
      </c>
      <c r="F637">
        <v>12.83103912860677</v>
      </c>
      <c r="G637">
        <v>15.142622813595226</v>
      </c>
      <c r="H637">
        <v>17.750365603411215</v>
      </c>
    </row>
    <row r="638" spans="1:11" x14ac:dyDescent="0.25">
      <c r="A638" t="str">
        <f t="shared" si="17"/>
        <v>2005Bronchiectasis (excludes congenital) hospitalisation, 0-14 yearsFnonMaori</v>
      </c>
      <c r="B638" s="5">
        <v>2005</v>
      </c>
      <c r="C638" s="5" t="s">
        <v>146</v>
      </c>
      <c r="D638" s="5" t="s">
        <v>73</v>
      </c>
      <c r="E638" s="5" t="s">
        <v>74</v>
      </c>
      <c r="F638">
        <v>13.032646147915429</v>
      </c>
      <c r="G638">
        <v>15.363270750672461</v>
      </c>
      <c r="H638">
        <v>17.990417282367673</v>
      </c>
    </row>
    <row r="639" spans="1:11" x14ac:dyDescent="0.25">
      <c r="A639" t="str">
        <f t="shared" si="17"/>
        <v>2006Bronchiectasis (excludes congenital) hospitalisation, 0-14 yearsFnonMaori</v>
      </c>
      <c r="B639" s="5">
        <v>2006</v>
      </c>
      <c r="C639" s="5" t="s">
        <v>146</v>
      </c>
      <c r="D639" s="5" t="s">
        <v>73</v>
      </c>
      <c r="E639" s="5" t="s">
        <v>74</v>
      </c>
      <c r="F639">
        <v>11.292051637703377</v>
      </c>
      <c r="G639">
        <v>13.477251973129052</v>
      </c>
      <c r="H639">
        <v>15.961953618334391</v>
      </c>
    </row>
    <row r="640" spans="1:11" x14ac:dyDescent="0.25">
      <c r="A640" t="str">
        <f t="shared" si="17"/>
        <v>2007Bronchiectasis (excludes congenital) hospitalisation, 0-14 yearsFnonMaori</v>
      </c>
      <c r="B640" s="5">
        <v>2007</v>
      </c>
      <c r="C640" s="5" t="s">
        <v>146</v>
      </c>
      <c r="D640" s="5" t="s">
        <v>73</v>
      </c>
      <c r="E640" s="5" t="s">
        <v>74</v>
      </c>
      <c r="F640">
        <v>10.374867495037675</v>
      </c>
      <c r="G640">
        <v>12.483329749869446</v>
      </c>
      <c r="H640">
        <v>14.894380336891784</v>
      </c>
    </row>
    <row r="641" spans="1:11" x14ac:dyDescent="0.25">
      <c r="A641" t="str">
        <f t="shared" si="17"/>
        <v>2008Bronchiectasis (excludes congenital) hospitalisation, 0-14 yearsFnonMaori</v>
      </c>
      <c r="B641" s="5">
        <v>2008</v>
      </c>
      <c r="C641" s="5" t="s">
        <v>146</v>
      </c>
      <c r="D641" s="5" t="s">
        <v>73</v>
      </c>
      <c r="E641" s="5" t="s">
        <v>74</v>
      </c>
      <c r="F641">
        <v>9.0182387700649986</v>
      </c>
      <c r="G641">
        <v>10.993570263700075</v>
      </c>
      <c r="H641">
        <v>13.272976133802667</v>
      </c>
    </row>
    <row r="642" spans="1:11" x14ac:dyDescent="0.25">
      <c r="A642" t="str">
        <f t="shared" si="17"/>
        <v>2009Bronchiectasis (excludes congenital) hospitalisation, 0-14 yearsFnonMaori</v>
      </c>
      <c r="B642" s="5">
        <v>2009</v>
      </c>
      <c r="C642" s="5" t="s">
        <v>146</v>
      </c>
      <c r="D642" s="5" t="s">
        <v>73</v>
      </c>
      <c r="E642" s="5" t="s">
        <v>74</v>
      </c>
      <c r="F642">
        <v>8.7096571973553356</v>
      </c>
      <c r="G642">
        <v>10.648792428680526</v>
      </c>
      <c r="H642">
        <v>12.891012493702428</v>
      </c>
    </row>
    <row r="643" spans="1:11" x14ac:dyDescent="0.25">
      <c r="A643" t="str">
        <f t="shared" si="17"/>
        <v>2010Bronchiectasis (excludes congenital) hospitalisation, 0-14 yearsFnonMaori</v>
      </c>
      <c r="B643" s="5">
        <v>2010</v>
      </c>
      <c r="C643" s="5" t="s">
        <v>146</v>
      </c>
      <c r="D643" s="5" t="s">
        <v>73</v>
      </c>
      <c r="E643" s="5" t="s">
        <v>74</v>
      </c>
      <c r="F643">
        <v>10.303908872567462</v>
      </c>
      <c r="G643">
        <v>12.407776995050932</v>
      </c>
      <c r="H643">
        <v>14.814903006530219</v>
      </c>
    </row>
    <row r="644" spans="1:11" x14ac:dyDescent="0.25">
      <c r="A644" t="str">
        <f t="shared" si="17"/>
        <v>2011Bronchiectasis (excludes congenital) hospitalisation, 0-14 yearsFnonMaori</v>
      </c>
      <c r="B644" s="5">
        <v>2011</v>
      </c>
      <c r="C644" s="5" t="s">
        <v>146</v>
      </c>
      <c r="D644" s="5" t="s">
        <v>73</v>
      </c>
      <c r="E644" s="5" t="s">
        <v>74</v>
      </c>
      <c r="F644">
        <v>12.30715889966315</v>
      </c>
      <c r="G644">
        <v>14.59329826735134</v>
      </c>
      <c r="H644">
        <v>17.180924449689847</v>
      </c>
    </row>
    <row r="645" spans="1:11" x14ac:dyDescent="0.25">
      <c r="A645" t="str">
        <f t="shared" si="17"/>
        <v>2012Bronchiectasis (excludes congenital) hospitalisation, 0-14 yearsFnonMaori</v>
      </c>
      <c r="B645" s="5">
        <v>2012</v>
      </c>
      <c r="C645" s="5" t="s">
        <v>146</v>
      </c>
      <c r="D645" s="5" t="s">
        <v>73</v>
      </c>
      <c r="E645" s="5" t="s">
        <v>74</v>
      </c>
      <c r="F645">
        <v>14.683233773896495</v>
      </c>
      <c r="G645">
        <v>17.166862659889194</v>
      </c>
      <c r="H645">
        <v>19.950264839136263</v>
      </c>
    </row>
    <row r="646" spans="1:11" x14ac:dyDescent="0.25">
      <c r="A646" t="str">
        <f t="shared" si="17"/>
        <v>2013Bronchiectasis (excludes congenital) hospitalisation, 0-14 yearsFnonMaori</v>
      </c>
      <c r="B646" s="5">
        <v>2013</v>
      </c>
      <c r="C646" s="5" t="s">
        <v>146</v>
      </c>
      <c r="D646" s="5" t="s">
        <v>73</v>
      </c>
      <c r="E646" s="5" t="s">
        <v>74</v>
      </c>
      <c r="F646">
        <v>17.107842734043068</v>
      </c>
      <c r="G646">
        <v>19.772673084706199</v>
      </c>
      <c r="H646">
        <v>22.734934456119142</v>
      </c>
    </row>
    <row r="647" spans="1:11" x14ac:dyDescent="0.25">
      <c r="A647" t="str">
        <f t="shared" si="17"/>
        <v>2014Bronchiectasis (excludes congenital) hospitalisation, 0-14 yearsFnonMaori</v>
      </c>
      <c r="B647" s="5">
        <v>2014</v>
      </c>
      <c r="C647" s="5" t="s">
        <v>146</v>
      </c>
      <c r="D647" s="5" t="s">
        <v>73</v>
      </c>
      <c r="E647" s="5" t="s">
        <v>74</v>
      </c>
      <c r="F647">
        <v>18.017552373765241</v>
      </c>
      <c r="G647">
        <v>20.740577360839314</v>
      </c>
      <c r="H647">
        <v>23.758911080614272</v>
      </c>
    </row>
    <row r="648" spans="1:11" x14ac:dyDescent="0.25">
      <c r="A648" t="str">
        <f t="shared" si="17"/>
        <v>1996Bronchiectasis (excludes congenital) hospitalisation, 0-14 yearsMMaori</v>
      </c>
      <c r="B648" s="5">
        <v>1996</v>
      </c>
      <c r="C648" s="5" t="s">
        <v>146</v>
      </c>
      <c r="D648" s="5" t="s">
        <v>75</v>
      </c>
      <c r="E648" s="5" t="s">
        <v>9</v>
      </c>
      <c r="F648">
        <v>2.0122275967277465</v>
      </c>
      <c r="G648">
        <v>3.8942728274940586</v>
      </c>
      <c r="H648">
        <v>6.8025109228601019</v>
      </c>
      <c r="I648">
        <v>0.77510787815497795</v>
      </c>
      <c r="J648">
        <v>1.538197961395255</v>
      </c>
      <c r="K648">
        <v>3.0525466649526702</v>
      </c>
    </row>
    <row r="649" spans="1:11" x14ac:dyDescent="0.25">
      <c r="A649" t="str">
        <f t="shared" si="17"/>
        <v>1997Bronchiectasis (excludes congenital) hospitalisation, 0-14 yearsMMaori</v>
      </c>
      <c r="B649" s="5">
        <v>1997</v>
      </c>
      <c r="C649" s="5" t="s">
        <v>146</v>
      </c>
      <c r="D649" s="5" t="s">
        <v>75</v>
      </c>
      <c r="E649" s="5" t="s">
        <v>9</v>
      </c>
      <c r="F649">
        <v>1.6982329019794862</v>
      </c>
      <c r="G649">
        <v>3.4019334116032098</v>
      </c>
      <c r="H649">
        <v>6.086998584260277</v>
      </c>
      <c r="I649">
        <v>0.56805972109573422</v>
      </c>
      <c r="J649">
        <v>1.1308369851919666</v>
      </c>
      <c r="K649">
        <v>2.2511581786002801</v>
      </c>
    </row>
    <row r="650" spans="1:11" x14ac:dyDescent="0.25">
      <c r="A650" t="str">
        <f t="shared" si="17"/>
        <v>1998Bronchiectasis (excludes congenital) hospitalisation, 0-14 yearsMMaori</v>
      </c>
      <c r="B650" s="5">
        <v>1998</v>
      </c>
      <c r="C650" s="5" t="s">
        <v>146</v>
      </c>
      <c r="D650" s="5" t="s">
        <v>75</v>
      </c>
      <c r="E650" s="5" t="s">
        <v>9</v>
      </c>
      <c r="F650">
        <v>3.2361993709675545</v>
      </c>
      <c r="G650">
        <v>5.4604341996763841</v>
      </c>
      <c r="H650">
        <v>8.6298401705002679</v>
      </c>
      <c r="I650">
        <v>0.70664256390416702</v>
      </c>
      <c r="J650">
        <v>1.21896303203361</v>
      </c>
      <c r="K650">
        <v>2.1027191813286827</v>
      </c>
    </row>
    <row r="651" spans="1:11" x14ac:dyDescent="0.25">
      <c r="A651" t="str">
        <f t="shared" si="17"/>
        <v>1999Bronchiectasis (excludes congenital) hospitalisation, 0-14 yearsMMaori</v>
      </c>
      <c r="B651" s="5">
        <v>1999</v>
      </c>
      <c r="C651" s="5" t="s">
        <v>146</v>
      </c>
      <c r="D651" s="5" t="s">
        <v>75</v>
      </c>
      <c r="E651" s="5" t="s">
        <v>9</v>
      </c>
      <c r="F651">
        <v>9.4115608442050416</v>
      </c>
      <c r="G651">
        <v>13.004693051683008</v>
      </c>
      <c r="H651">
        <v>17.517236196678827</v>
      </c>
      <c r="I651">
        <v>1.2238064520612952</v>
      </c>
      <c r="J651">
        <v>1.7810909285818508</v>
      </c>
      <c r="K651">
        <v>2.5921459153392936</v>
      </c>
    </row>
    <row r="652" spans="1:11" x14ac:dyDescent="0.25">
      <c r="A652" t="str">
        <f t="shared" si="17"/>
        <v>2000Bronchiectasis (excludes congenital) hospitalisation, 0-14 yearsMMaori</v>
      </c>
      <c r="B652" s="5">
        <v>2000</v>
      </c>
      <c r="C652" s="5" t="s">
        <v>146</v>
      </c>
      <c r="D652" s="5" t="s">
        <v>75</v>
      </c>
      <c r="E652" s="5" t="s">
        <v>9</v>
      </c>
      <c r="F652">
        <v>13.788858956274565</v>
      </c>
      <c r="G652">
        <v>18.069404141027466</v>
      </c>
      <c r="H652">
        <v>23.258904909023212</v>
      </c>
      <c r="I652">
        <v>1.2922281063006911</v>
      </c>
      <c r="J652">
        <v>1.7772103084918738</v>
      </c>
      <c r="K652">
        <v>2.4442097066373738</v>
      </c>
    </row>
    <row r="653" spans="1:11" x14ac:dyDescent="0.25">
      <c r="A653" t="str">
        <f t="shared" si="17"/>
        <v>2001Bronchiectasis (excludes congenital) hospitalisation, 0-14 yearsMMaori</v>
      </c>
      <c r="B653" s="5">
        <v>2001</v>
      </c>
      <c r="C653" s="5" t="s">
        <v>146</v>
      </c>
      <c r="D653" s="5" t="s">
        <v>75</v>
      </c>
      <c r="E653" s="5" t="s">
        <v>9</v>
      </c>
      <c r="F653">
        <v>15.249188866218853</v>
      </c>
      <c r="G653">
        <v>19.717080805041892</v>
      </c>
      <c r="H653">
        <v>25.084961185930403</v>
      </c>
      <c r="I653">
        <v>1.2364268320024512</v>
      </c>
      <c r="J653">
        <v>1.6702719493193376</v>
      </c>
      <c r="K653">
        <v>2.2563473328743555</v>
      </c>
    </row>
    <row r="654" spans="1:11" x14ac:dyDescent="0.25">
      <c r="A654" t="str">
        <f t="shared" si="17"/>
        <v>2002Bronchiectasis (excludes congenital) hospitalisation, 0-14 yearsMMaori</v>
      </c>
      <c r="B654" s="5">
        <v>2002</v>
      </c>
      <c r="C654" s="5" t="s">
        <v>146</v>
      </c>
      <c r="D654" s="5" t="s">
        <v>75</v>
      </c>
      <c r="E654" s="5" t="s">
        <v>9</v>
      </c>
      <c r="F654">
        <v>15.20307505004777</v>
      </c>
      <c r="G654">
        <v>19.65745600482132</v>
      </c>
      <c r="H654">
        <v>25.009103820733149</v>
      </c>
      <c r="I654">
        <v>1.1332786688410557</v>
      </c>
      <c r="J654">
        <v>1.5245588587364762</v>
      </c>
      <c r="K654">
        <v>2.0509339650139053</v>
      </c>
    </row>
    <row r="655" spans="1:11" x14ac:dyDescent="0.25">
      <c r="A655" t="str">
        <f t="shared" si="17"/>
        <v>2003Bronchiectasis (excludes congenital) hospitalisation, 0-14 yearsMMaori</v>
      </c>
      <c r="B655" s="5">
        <v>2003</v>
      </c>
      <c r="C655" s="5" t="s">
        <v>146</v>
      </c>
      <c r="D655" s="5" t="s">
        <v>75</v>
      </c>
      <c r="E655" s="5" t="s">
        <v>9</v>
      </c>
      <c r="F655">
        <v>22.418839863482809</v>
      </c>
      <c r="G655">
        <v>27.776028558182457</v>
      </c>
      <c r="H655">
        <v>34.027511515935565</v>
      </c>
      <c r="I655">
        <v>1.615496620676506</v>
      </c>
      <c r="J655">
        <v>2.1055011166650948</v>
      </c>
      <c r="K655">
        <v>2.7441313683599899</v>
      </c>
    </row>
    <row r="656" spans="1:11" x14ac:dyDescent="0.25">
      <c r="A656" t="str">
        <f t="shared" si="17"/>
        <v>2004Bronchiectasis (excludes congenital) hospitalisation, 0-14 yearsMMaori</v>
      </c>
      <c r="B656" s="5">
        <v>2004</v>
      </c>
      <c r="C656" s="5" t="s">
        <v>146</v>
      </c>
      <c r="D656" s="5" t="s">
        <v>75</v>
      </c>
      <c r="E656" s="5" t="s">
        <v>9</v>
      </c>
      <c r="F656">
        <v>26.097293669845481</v>
      </c>
      <c r="G656">
        <v>31.875800501465552</v>
      </c>
      <c r="H656">
        <v>38.55286248137174</v>
      </c>
      <c r="I656">
        <v>1.8473446803836759</v>
      </c>
      <c r="J656">
        <v>2.3822527934448523</v>
      </c>
      <c r="K656">
        <v>3.072046290082223</v>
      </c>
    </row>
    <row r="657" spans="1:11" x14ac:dyDescent="0.25">
      <c r="A657" t="str">
        <f t="shared" si="17"/>
        <v>2005Bronchiectasis (excludes congenital) hospitalisation, 0-14 yearsMMaori</v>
      </c>
      <c r="B657" s="5">
        <v>2005</v>
      </c>
      <c r="C657" s="5" t="s">
        <v>146</v>
      </c>
      <c r="D657" s="5" t="s">
        <v>75</v>
      </c>
      <c r="E657" s="5" t="s">
        <v>9</v>
      </c>
      <c r="F657">
        <v>29.670361616367117</v>
      </c>
      <c r="G657">
        <v>35.815728737218059</v>
      </c>
      <c r="H657">
        <v>42.858859249290845</v>
      </c>
      <c r="I657">
        <v>2.2159410301970062</v>
      </c>
      <c r="J657">
        <v>2.8437897995943775</v>
      </c>
      <c r="K657">
        <v>3.6495287167267492</v>
      </c>
    </row>
    <row r="658" spans="1:11" x14ac:dyDescent="0.25">
      <c r="A658" t="str">
        <f t="shared" ref="A658:A721" si="18">B658&amp;C658&amp;D658&amp;E658</f>
        <v>2006Bronchiectasis (excludes congenital) hospitalisation, 0-14 yearsMMaori</v>
      </c>
      <c r="B658" s="5">
        <v>2006</v>
      </c>
      <c r="C658" s="5" t="s">
        <v>146</v>
      </c>
      <c r="D658" s="5" t="s">
        <v>75</v>
      </c>
      <c r="E658" s="5" t="s">
        <v>9</v>
      </c>
      <c r="F658">
        <v>32.134187761403624</v>
      </c>
      <c r="G658">
        <v>38.489120932664882</v>
      </c>
      <c r="H658">
        <v>45.733011171951638</v>
      </c>
      <c r="I658">
        <v>2.5776284037588213</v>
      </c>
      <c r="J658">
        <v>3.3060824756373934</v>
      </c>
      <c r="K658">
        <v>4.2404022704660473</v>
      </c>
    </row>
    <row r="659" spans="1:11" x14ac:dyDescent="0.25">
      <c r="A659" t="str">
        <f t="shared" si="18"/>
        <v>2007Bronchiectasis (excludes congenital) hospitalisation, 0-14 yearsMMaori</v>
      </c>
      <c r="B659" s="5">
        <v>2007</v>
      </c>
      <c r="C659" s="5" t="s">
        <v>146</v>
      </c>
      <c r="D659" s="5" t="s">
        <v>75</v>
      </c>
      <c r="E659" s="5" t="s">
        <v>9</v>
      </c>
      <c r="F659">
        <v>34.332812744521256</v>
      </c>
      <c r="G659">
        <v>40.839660142907057</v>
      </c>
      <c r="H659">
        <v>48.220990731874863</v>
      </c>
      <c r="I659">
        <v>2.7826296556243033</v>
      </c>
      <c r="J659">
        <v>3.5553497871320272</v>
      </c>
      <c r="K659">
        <v>4.5426498216571902</v>
      </c>
    </row>
    <row r="660" spans="1:11" x14ac:dyDescent="0.25">
      <c r="A660" t="str">
        <f t="shared" si="18"/>
        <v>2008Bronchiectasis (excludes congenital) hospitalisation, 0-14 yearsMMaori</v>
      </c>
      <c r="B660" s="5">
        <v>2008</v>
      </c>
      <c r="C660" s="5" t="s">
        <v>146</v>
      </c>
      <c r="D660" s="5" t="s">
        <v>75</v>
      </c>
      <c r="E660" s="5" t="s">
        <v>9</v>
      </c>
      <c r="F660">
        <v>34.232057606276598</v>
      </c>
      <c r="G660">
        <v>40.667349198304201</v>
      </c>
      <c r="H660">
        <v>47.960916633551058</v>
      </c>
      <c r="I660">
        <v>3.1282255634547651</v>
      </c>
      <c r="J660">
        <v>4.0258831798507044</v>
      </c>
      <c r="K660">
        <v>5.1811274631696449</v>
      </c>
    </row>
    <row r="661" spans="1:11" x14ac:dyDescent="0.25">
      <c r="A661" t="str">
        <f t="shared" si="18"/>
        <v>2009Bronchiectasis (excludes congenital) hospitalisation, 0-14 yearsMMaori</v>
      </c>
      <c r="B661" s="5">
        <v>2009</v>
      </c>
      <c r="C661" s="5" t="s">
        <v>146</v>
      </c>
      <c r="D661" s="5" t="s">
        <v>75</v>
      </c>
      <c r="E661" s="5" t="s">
        <v>9</v>
      </c>
      <c r="F661">
        <v>32.724136596077102</v>
      </c>
      <c r="G661">
        <v>38.951622782555866</v>
      </c>
      <c r="H661">
        <v>46.01929081005354</v>
      </c>
      <c r="I661">
        <v>2.6536688045794579</v>
      </c>
      <c r="J661">
        <v>3.3885230804484157</v>
      </c>
      <c r="K661">
        <v>4.3268732883760341</v>
      </c>
    </row>
    <row r="662" spans="1:11" x14ac:dyDescent="0.25">
      <c r="A662" t="str">
        <f t="shared" si="18"/>
        <v>2010Bronchiectasis (excludes congenital) hospitalisation, 0-14 yearsMMaori</v>
      </c>
      <c r="B662" s="5">
        <v>2010</v>
      </c>
      <c r="C662" s="5" t="s">
        <v>146</v>
      </c>
      <c r="D662" s="5" t="s">
        <v>75</v>
      </c>
      <c r="E662" s="5" t="s">
        <v>9</v>
      </c>
      <c r="F662">
        <v>34.441330240008988</v>
      </c>
      <c r="G662">
        <v>40.789202215089837</v>
      </c>
      <c r="H662">
        <v>47.96805296136391</v>
      </c>
      <c r="I662">
        <v>2.8263644842557598</v>
      </c>
      <c r="J662">
        <v>3.6016247624503759</v>
      </c>
      <c r="K662">
        <v>4.5895357805953472</v>
      </c>
    </row>
    <row r="663" spans="1:11" x14ac:dyDescent="0.25">
      <c r="A663" t="str">
        <f t="shared" si="18"/>
        <v>2011Bronchiectasis (excludes congenital) hospitalisation, 0-14 yearsMMaori</v>
      </c>
      <c r="B663" s="5">
        <v>2011</v>
      </c>
      <c r="C663" s="5" t="s">
        <v>146</v>
      </c>
      <c r="D663" s="5" t="s">
        <v>75</v>
      </c>
      <c r="E663" s="5" t="s">
        <v>9</v>
      </c>
      <c r="F663">
        <v>40.993978449671893</v>
      </c>
      <c r="G663">
        <v>47.860261674471559</v>
      </c>
      <c r="H663">
        <v>55.547626703459144</v>
      </c>
      <c r="I663">
        <v>3.1269735736339697</v>
      </c>
      <c r="J663">
        <v>3.9326917764890239</v>
      </c>
      <c r="K663">
        <v>4.9460170496070806</v>
      </c>
    </row>
    <row r="664" spans="1:11" x14ac:dyDescent="0.25">
      <c r="A664" t="str">
        <f t="shared" si="18"/>
        <v>2012Bronchiectasis (excludes congenital) hospitalisation, 0-14 yearsMMaori</v>
      </c>
      <c r="B664" s="5">
        <v>2012</v>
      </c>
      <c r="C664" s="5" t="s">
        <v>146</v>
      </c>
      <c r="D664" s="5" t="s">
        <v>75</v>
      </c>
      <c r="E664" s="5" t="s">
        <v>9</v>
      </c>
      <c r="F664">
        <v>50.001339061781913</v>
      </c>
      <c r="G664">
        <v>57.558131062600268</v>
      </c>
      <c r="H664">
        <v>65.934447922587751</v>
      </c>
      <c r="I664">
        <v>3.4765461749832816</v>
      </c>
      <c r="J664">
        <v>4.3097730603809978</v>
      </c>
      <c r="K664">
        <v>5.3427001676671582</v>
      </c>
    </row>
    <row r="665" spans="1:11" x14ac:dyDescent="0.25">
      <c r="A665" t="str">
        <f t="shared" si="18"/>
        <v>2013Bronchiectasis (excludes congenital) hospitalisation, 0-14 yearsMMaori</v>
      </c>
      <c r="B665" s="5">
        <v>2013</v>
      </c>
      <c r="C665" s="5" t="s">
        <v>146</v>
      </c>
      <c r="D665" s="5" t="s">
        <v>75</v>
      </c>
      <c r="E665" s="5" t="s">
        <v>9</v>
      </c>
      <c r="F665">
        <v>55.656911758679264</v>
      </c>
      <c r="G665">
        <v>63.593964780665999</v>
      </c>
      <c r="H665">
        <v>72.345392048303125</v>
      </c>
      <c r="I665">
        <v>3.123399527579926</v>
      </c>
      <c r="J665">
        <v>3.8027209830488702</v>
      </c>
      <c r="K665">
        <v>4.6297909528482908</v>
      </c>
    </row>
    <row r="666" spans="1:11" x14ac:dyDescent="0.25">
      <c r="A666" t="str">
        <f t="shared" si="18"/>
        <v>2014Bronchiectasis (excludes congenital) hospitalisation, 0-14 yearsMMaori</v>
      </c>
      <c r="B666" s="5">
        <v>2014</v>
      </c>
      <c r="C666" s="5" t="s">
        <v>146</v>
      </c>
      <c r="D666" s="5" t="s">
        <v>75</v>
      </c>
      <c r="E666" s="5" t="s">
        <v>9</v>
      </c>
      <c r="F666">
        <v>53.519545736446261</v>
      </c>
      <c r="G666">
        <v>61.282672463595816</v>
      </c>
      <c r="H666">
        <v>69.85536753611828</v>
      </c>
      <c r="I666">
        <v>2.6837113129225618</v>
      </c>
      <c r="J666">
        <v>3.2510285973231725</v>
      </c>
      <c r="K666">
        <v>3.9382726784809159</v>
      </c>
    </row>
    <row r="667" spans="1:11" x14ac:dyDescent="0.25">
      <c r="A667" t="str">
        <f t="shared" si="18"/>
        <v>1996Bronchiectasis (excludes congenital) hospitalisation, 0-14 yearsMnonMaori</v>
      </c>
      <c r="B667" s="5">
        <v>1996</v>
      </c>
      <c r="C667" s="5" t="s">
        <v>146</v>
      </c>
      <c r="D667" s="5" t="s">
        <v>75</v>
      </c>
      <c r="E667" s="5" t="s">
        <v>74</v>
      </c>
      <c r="F667">
        <v>1.6537977340741876</v>
      </c>
      <c r="G667">
        <v>2.5317110835081822</v>
      </c>
      <c r="H667">
        <v>3.7095433234170101</v>
      </c>
    </row>
    <row r="668" spans="1:11" x14ac:dyDescent="0.25">
      <c r="A668" t="str">
        <f t="shared" si="18"/>
        <v>1997Bronchiectasis (excludes congenital) hospitalisation, 0-14 yearsMnonMaori</v>
      </c>
      <c r="B668" s="5">
        <v>1997</v>
      </c>
      <c r="C668" s="5" t="s">
        <v>146</v>
      </c>
      <c r="D668" s="5" t="s">
        <v>75</v>
      </c>
      <c r="E668" s="5" t="s">
        <v>74</v>
      </c>
      <c r="F668">
        <v>2.0440158329829208</v>
      </c>
      <c r="G668">
        <v>3.0083322849806775</v>
      </c>
      <c r="H668">
        <v>4.2700875459989192</v>
      </c>
    </row>
    <row r="669" spans="1:11" x14ac:dyDescent="0.25">
      <c r="A669" t="str">
        <f t="shared" si="18"/>
        <v>1998Bronchiectasis (excludes congenital) hospitalisation, 0-14 yearsMnonMaori</v>
      </c>
      <c r="B669" s="5">
        <v>1998</v>
      </c>
      <c r="C669" s="5" t="s">
        <v>146</v>
      </c>
      <c r="D669" s="5" t="s">
        <v>75</v>
      </c>
      <c r="E669" s="5" t="s">
        <v>74</v>
      </c>
      <c r="F669">
        <v>3.2796106295147416</v>
      </c>
      <c r="G669">
        <v>4.4795732570877718</v>
      </c>
      <c r="H669">
        <v>5.9751229722232146</v>
      </c>
    </row>
    <row r="670" spans="1:11" x14ac:dyDescent="0.25">
      <c r="A670" t="str">
        <f t="shared" si="18"/>
        <v>1999Bronchiectasis (excludes congenital) hospitalisation, 0-14 yearsMnonMaori</v>
      </c>
      <c r="B670" s="5">
        <v>1999</v>
      </c>
      <c r="C670" s="5" t="s">
        <v>146</v>
      </c>
      <c r="D670" s="5" t="s">
        <v>75</v>
      </c>
      <c r="E670" s="5" t="s">
        <v>74</v>
      </c>
      <c r="F670">
        <v>5.743118381526644</v>
      </c>
      <c r="G670">
        <v>7.3015323603032831</v>
      </c>
      <c r="H670">
        <v>9.1525340399290833</v>
      </c>
    </row>
    <row r="671" spans="1:11" x14ac:dyDescent="0.25">
      <c r="A671" t="str">
        <f t="shared" si="18"/>
        <v>2000Bronchiectasis (excludes congenital) hospitalisation, 0-14 yearsMnonMaori</v>
      </c>
      <c r="B671" s="5">
        <v>2000</v>
      </c>
      <c r="C671" s="5" t="s">
        <v>146</v>
      </c>
      <c r="D671" s="5" t="s">
        <v>75</v>
      </c>
      <c r="E671" s="5" t="s">
        <v>74</v>
      </c>
      <c r="F671">
        <v>8.2988677473704744</v>
      </c>
      <c r="G671">
        <v>10.167285241756794</v>
      </c>
      <c r="H671">
        <v>12.33079030295545</v>
      </c>
    </row>
    <row r="672" spans="1:11" x14ac:dyDescent="0.25">
      <c r="A672" t="str">
        <f t="shared" si="18"/>
        <v>2001Bronchiectasis (excludes congenital) hospitalisation, 0-14 yearsMnonMaori</v>
      </c>
      <c r="B672" s="5">
        <v>2001</v>
      </c>
      <c r="C672" s="5" t="s">
        <v>146</v>
      </c>
      <c r="D672" s="5" t="s">
        <v>75</v>
      </c>
      <c r="E672" s="5" t="s">
        <v>74</v>
      </c>
      <c r="F672">
        <v>9.7872801382995913</v>
      </c>
      <c r="G672">
        <v>11.804712887070226</v>
      </c>
      <c r="H672">
        <v>14.11554301902369</v>
      </c>
    </row>
    <row r="673" spans="1:11" x14ac:dyDescent="0.25">
      <c r="A673" t="str">
        <f t="shared" si="18"/>
        <v>2002Bronchiectasis (excludes congenital) hospitalisation, 0-14 yearsMnonMaori</v>
      </c>
      <c r="B673" s="5">
        <v>2002</v>
      </c>
      <c r="C673" s="5" t="s">
        <v>146</v>
      </c>
      <c r="D673" s="5" t="s">
        <v>75</v>
      </c>
      <c r="E673" s="5" t="s">
        <v>74</v>
      </c>
      <c r="F673">
        <v>10.772790298860127</v>
      </c>
      <c r="G673">
        <v>12.89386493159931</v>
      </c>
      <c r="H673">
        <v>15.310417573488852</v>
      </c>
    </row>
    <row r="674" spans="1:11" x14ac:dyDescent="0.25">
      <c r="A674" t="str">
        <f t="shared" si="18"/>
        <v>2003Bronchiectasis (excludes congenital) hospitalisation, 0-14 yearsMnonMaori</v>
      </c>
      <c r="B674" s="5">
        <v>2003</v>
      </c>
      <c r="C674" s="5" t="s">
        <v>146</v>
      </c>
      <c r="D674" s="5" t="s">
        <v>75</v>
      </c>
      <c r="E674" s="5" t="s">
        <v>74</v>
      </c>
      <c r="F674">
        <v>11.053152991354183</v>
      </c>
      <c r="G674">
        <v>13.192122454048819</v>
      </c>
      <c r="H674">
        <v>15.624256870670184</v>
      </c>
    </row>
    <row r="675" spans="1:11" x14ac:dyDescent="0.25">
      <c r="A675" t="str">
        <f t="shared" si="18"/>
        <v>2004Bronchiectasis (excludes congenital) hospitalisation, 0-14 yearsMnonMaori</v>
      </c>
      <c r="B675" s="5">
        <v>2004</v>
      </c>
      <c r="C675" s="5" t="s">
        <v>146</v>
      </c>
      <c r="D675" s="5" t="s">
        <v>75</v>
      </c>
      <c r="E675" s="5" t="s">
        <v>74</v>
      </c>
      <c r="F675">
        <v>11.226308677654499</v>
      </c>
      <c r="G675">
        <v>13.38052812412557</v>
      </c>
      <c r="H675">
        <v>15.827666809967143</v>
      </c>
    </row>
    <row r="676" spans="1:11" x14ac:dyDescent="0.25">
      <c r="A676" t="str">
        <f t="shared" si="18"/>
        <v>2005Bronchiectasis (excludes congenital) hospitalisation, 0-14 yearsMnonMaori</v>
      </c>
      <c r="B676" s="5">
        <v>2005</v>
      </c>
      <c r="C676" s="5" t="s">
        <v>146</v>
      </c>
      <c r="D676" s="5" t="s">
        <v>75</v>
      </c>
      <c r="E676" s="5" t="s">
        <v>74</v>
      </c>
      <c r="F676">
        <v>10.514911815079428</v>
      </c>
      <c r="G676">
        <v>12.59436570956356</v>
      </c>
      <c r="H676">
        <v>14.964703109399796</v>
      </c>
    </row>
    <row r="677" spans="1:11" x14ac:dyDescent="0.25">
      <c r="A677" t="str">
        <f t="shared" si="18"/>
        <v>2006Bronchiectasis (excludes congenital) hospitalisation, 0-14 yearsMnonMaori</v>
      </c>
      <c r="B677" s="5">
        <v>2006</v>
      </c>
      <c r="C677" s="5" t="s">
        <v>146</v>
      </c>
      <c r="D677" s="5" t="s">
        <v>75</v>
      </c>
      <c r="E677" s="5" t="s">
        <v>74</v>
      </c>
      <c r="F677">
        <v>9.6523019451245862</v>
      </c>
      <c r="G677">
        <v>11.641911905190568</v>
      </c>
      <c r="H677">
        <v>13.920872950785215</v>
      </c>
    </row>
    <row r="678" spans="1:11" x14ac:dyDescent="0.25">
      <c r="A678" t="str">
        <f t="shared" si="18"/>
        <v>2007Bronchiectasis (excludes congenital) hospitalisation, 0-14 yearsMnonMaori</v>
      </c>
      <c r="B678" s="5">
        <v>2007</v>
      </c>
      <c r="C678" s="5" t="s">
        <v>146</v>
      </c>
      <c r="D678" s="5" t="s">
        <v>75</v>
      </c>
      <c r="E678" s="5" t="s">
        <v>74</v>
      </c>
      <c r="F678">
        <v>9.5158772708624397</v>
      </c>
      <c r="G678">
        <v>11.486819184632447</v>
      </c>
      <c r="H678">
        <v>13.745691739747514</v>
      </c>
    </row>
    <row r="679" spans="1:11" x14ac:dyDescent="0.25">
      <c r="A679" t="str">
        <f t="shared" si="18"/>
        <v>2008Bronchiectasis (excludes congenital) hospitalisation, 0-14 yearsMnonMaori</v>
      </c>
      <c r="B679" s="5">
        <v>2008</v>
      </c>
      <c r="C679" s="5" t="s">
        <v>146</v>
      </c>
      <c r="D679" s="5" t="s">
        <v>75</v>
      </c>
      <c r="E679" s="5" t="s">
        <v>74</v>
      </c>
      <c r="F679">
        <v>8.2702582041372636</v>
      </c>
      <c r="G679">
        <v>10.101472740650241</v>
      </c>
      <c r="H679">
        <v>12.217440293356985</v>
      </c>
    </row>
    <row r="680" spans="1:11" x14ac:dyDescent="0.25">
      <c r="A680" t="str">
        <f t="shared" si="18"/>
        <v>2009Bronchiectasis (excludes congenital) hospitalisation, 0-14 yearsMnonMaori</v>
      </c>
      <c r="B680" s="5">
        <v>2009</v>
      </c>
      <c r="C680" s="5" t="s">
        <v>146</v>
      </c>
      <c r="D680" s="5" t="s">
        <v>75</v>
      </c>
      <c r="E680" s="5" t="s">
        <v>74</v>
      </c>
      <c r="F680">
        <v>9.5383808744938019</v>
      </c>
      <c r="G680">
        <v>11.49516230457585</v>
      </c>
      <c r="H680">
        <v>13.735252119143588</v>
      </c>
    </row>
    <row r="681" spans="1:11" x14ac:dyDescent="0.25">
      <c r="A681" t="str">
        <f t="shared" si="18"/>
        <v>2010Bronchiectasis (excludes congenital) hospitalisation, 0-14 yearsMnonMaori</v>
      </c>
      <c r="B681" s="5">
        <v>2010</v>
      </c>
      <c r="C681" s="5" t="s">
        <v>146</v>
      </c>
      <c r="D681" s="5" t="s">
        <v>75</v>
      </c>
      <c r="E681" s="5" t="s">
        <v>74</v>
      </c>
      <c r="F681">
        <v>9.3820079126849283</v>
      </c>
      <c r="G681">
        <v>11.325222616289095</v>
      </c>
      <c r="H681">
        <v>13.552317353074793</v>
      </c>
    </row>
    <row r="682" spans="1:11" x14ac:dyDescent="0.25">
      <c r="A682" t="str">
        <f t="shared" si="18"/>
        <v>2011Bronchiectasis (excludes congenital) hospitalisation, 0-14 yearsMnonMaori</v>
      </c>
      <c r="B682" s="5">
        <v>2011</v>
      </c>
      <c r="C682" s="5" t="s">
        <v>146</v>
      </c>
      <c r="D682" s="5" t="s">
        <v>75</v>
      </c>
      <c r="E682" s="5" t="s">
        <v>74</v>
      </c>
      <c r="F682">
        <v>10.145454060400658</v>
      </c>
      <c r="G682">
        <v>12.169848133178544</v>
      </c>
      <c r="H682">
        <v>14.479810366129303</v>
      </c>
    </row>
    <row r="683" spans="1:11" x14ac:dyDescent="0.25">
      <c r="A683" t="str">
        <f t="shared" si="18"/>
        <v>2012Bronchiectasis (excludes congenital) hospitalisation, 0-14 yearsMnonMaori</v>
      </c>
      <c r="B683" s="5">
        <v>2012</v>
      </c>
      <c r="C683" s="5" t="s">
        <v>146</v>
      </c>
      <c r="D683" s="5" t="s">
        <v>75</v>
      </c>
      <c r="E683" s="5" t="s">
        <v>74</v>
      </c>
      <c r="F683">
        <v>11.227409087761743</v>
      </c>
      <c r="G683">
        <v>13.355257981382422</v>
      </c>
      <c r="H683">
        <v>15.769077634057856</v>
      </c>
    </row>
    <row r="684" spans="1:11" x14ac:dyDescent="0.25">
      <c r="A684" t="str">
        <f t="shared" si="18"/>
        <v>2013Bronchiectasis (excludes congenital) hospitalisation, 0-14 yearsMnonMaori</v>
      </c>
      <c r="B684" s="5">
        <v>2013</v>
      </c>
      <c r="C684" s="5" t="s">
        <v>146</v>
      </c>
      <c r="D684" s="5" t="s">
        <v>75</v>
      </c>
      <c r="E684" s="5" t="s">
        <v>74</v>
      </c>
      <c r="F684">
        <v>14.330704792352002</v>
      </c>
      <c r="G684">
        <v>16.723279216157188</v>
      </c>
      <c r="H684">
        <v>19.401086153448414</v>
      </c>
    </row>
    <row r="685" spans="1:11" x14ac:dyDescent="0.25">
      <c r="A685" t="str">
        <f t="shared" si="18"/>
        <v>2014Bronchiectasis (excludes congenital) hospitalisation, 0-14 yearsMnonMaori</v>
      </c>
      <c r="B685" s="5">
        <v>2014</v>
      </c>
      <c r="C685" s="5" t="s">
        <v>146</v>
      </c>
      <c r="D685" s="5" t="s">
        <v>75</v>
      </c>
      <c r="E685" s="5" t="s">
        <v>74</v>
      </c>
      <c r="F685">
        <v>16.303494503154333</v>
      </c>
      <c r="G685">
        <v>18.850240971135921</v>
      </c>
      <c r="H685">
        <v>21.682006185395878</v>
      </c>
    </row>
    <row r="686" spans="1:11" x14ac:dyDescent="0.25">
      <c r="A686" t="str">
        <f t="shared" si="18"/>
        <v>1996Bronchiectasis (excludes congenital) hospitalisation, 15-24 yearsTMaori</v>
      </c>
      <c r="B686" s="5">
        <v>1996</v>
      </c>
      <c r="C686" s="5" t="s">
        <v>147</v>
      </c>
      <c r="D686" s="5" t="s">
        <v>76</v>
      </c>
      <c r="E686" s="5" t="s">
        <v>9</v>
      </c>
      <c r="F686">
        <v>4.8502854405202083</v>
      </c>
      <c r="G686">
        <v>7.5700680526306217</v>
      </c>
      <c r="H686">
        <v>11.263661206283031</v>
      </c>
      <c r="I686">
        <v>1.0270314843907136</v>
      </c>
      <c r="J686">
        <v>1.6480971890131619</v>
      </c>
      <c r="K686">
        <v>2.6447332781083008</v>
      </c>
    </row>
    <row r="687" spans="1:11" x14ac:dyDescent="0.25">
      <c r="A687" t="str">
        <f t="shared" si="18"/>
        <v>1997Bronchiectasis (excludes congenital) hospitalisation, 15-24 yearsTMaori</v>
      </c>
      <c r="B687" s="5">
        <v>1997</v>
      </c>
      <c r="C687" s="5" t="s">
        <v>147</v>
      </c>
      <c r="D687" s="5" t="s">
        <v>76</v>
      </c>
      <c r="E687" s="5" t="s">
        <v>9</v>
      </c>
      <c r="F687">
        <v>2.442824968204905</v>
      </c>
      <c r="G687">
        <v>4.4682337466233708</v>
      </c>
      <c r="H687">
        <v>7.496936985141633</v>
      </c>
      <c r="I687">
        <v>0.53731887211281426</v>
      </c>
      <c r="J687">
        <v>0.96094031475915698</v>
      </c>
      <c r="K687">
        <v>1.7185443066580981</v>
      </c>
    </row>
    <row r="688" spans="1:11" x14ac:dyDescent="0.25">
      <c r="A688" t="str">
        <f t="shared" si="18"/>
        <v>1998Bronchiectasis (excludes congenital) hospitalisation, 15-24 yearsTMaori</v>
      </c>
      <c r="B688" s="5">
        <v>1998</v>
      </c>
      <c r="C688" s="5" t="s">
        <v>147</v>
      </c>
      <c r="D688" s="5" t="s">
        <v>76</v>
      </c>
      <c r="E688" s="5" t="s">
        <v>9</v>
      </c>
      <c r="F688">
        <v>3.1815688653058256</v>
      </c>
      <c r="G688">
        <v>5.4615752788971337</v>
      </c>
      <c r="H688">
        <v>8.7445110926345713</v>
      </c>
      <c r="I688">
        <v>0.59960688812558005</v>
      </c>
      <c r="J688">
        <v>1.0189612793338099</v>
      </c>
      <c r="K688">
        <v>1.7316046718998654</v>
      </c>
    </row>
    <row r="689" spans="1:11" x14ac:dyDescent="0.25">
      <c r="A689" t="str">
        <f t="shared" si="18"/>
        <v>1999Bronchiectasis (excludes congenital) hospitalisation, 15-24 yearsTMaori</v>
      </c>
      <c r="B689" s="5">
        <v>1999</v>
      </c>
      <c r="C689" s="5" t="s">
        <v>147</v>
      </c>
      <c r="D689" s="5" t="s">
        <v>76</v>
      </c>
      <c r="E689" s="5" t="s">
        <v>9</v>
      </c>
      <c r="F689">
        <v>7.6332842115747956</v>
      </c>
      <c r="G689">
        <v>11.022330384040814</v>
      </c>
      <c r="H689">
        <v>15.402601916032678</v>
      </c>
      <c r="I689">
        <v>1.5212155539443284</v>
      </c>
      <c r="J689">
        <v>2.314602109983797</v>
      </c>
      <c r="K689">
        <v>3.5217776426558336</v>
      </c>
    </row>
    <row r="690" spans="1:11" x14ac:dyDescent="0.25">
      <c r="A690" t="str">
        <f t="shared" si="18"/>
        <v>2000Bronchiectasis (excludes congenital) hospitalisation, 15-24 yearsTMaori</v>
      </c>
      <c r="B690" s="5">
        <v>2000</v>
      </c>
      <c r="C690" s="5" t="s">
        <v>147</v>
      </c>
      <c r="D690" s="5" t="s">
        <v>76</v>
      </c>
      <c r="E690" s="5" t="s">
        <v>9</v>
      </c>
      <c r="F690">
        <v>11.096643942702364</v>
      </c>
      <c r="G690">
        <v>15.102357096771785</v>
      </c>
      <c r="H690">
        <v>20.082933348460923</v>
      </c>
      <c r="I690">
        <v>2.5730500857136982</v>
      </c>
      <c r="J690">
        <v>3.825280267627988</v>
      </c>
      <c r="K690">
        <v>5.6869352085873963</v>
      </c>
    </row>
    <row r="691" spans="1:11" x14ac:dyDescent="0.25">
      <c r="A691" t="str">
        <f t="shared" si="18"/>
        <v>2001Bronchiectasis (excludes congenital) hospitalisation, 15-24 yearsTMaori</v>
      </c>
      <c r="B691" s="5">
        <v>2001</v>
      </c>
      <c r="C691" s="5" t="s">
        <v>147</v>
      </c>
      <c r="D691" s="5" t="s">
        <v>76</v>
      </c>
      <c r="E691" s="5" t="s">
        <v>9</v>
      </c>
      <c r="F691">
        <v>13.811929724928028</v>
      </c>
      <c r="G691">
        <v>18.18934166639281</v>
      </c>
      <c r="H691">
        <v>23.51394206935711</v>
      </c>
      <c r="I691">
        <v>3.5645122477654092</v>
      </c>
      <c r="J691">
        <v>5.2630798439166337</v>
      </c>
      <c r="K691">
        <v>7.7710518348777331</v>
      </c>
    </row>
    <row r="692" spans="1:11" x14ac:dyDescent="0.25">
      <c r="A692" t="str">
        <f t="shared" si="18"/>
        <v>2002Bronchiectasis (excludes congenital) hospitalisation, 15-24 yearsTMaori</v>
      </c>
      <c r="B692" s="5">
        <v>2002</v>
      </c>
      <c r="C692" s="5" t="s">
        <v>147</v>
      </c>
      <c r="D692" s="5" t="s">
        <v>76</v>
      </c>
      <c r="E692" s="5" t="s">
        <v>9</v>
      </c>
      <c r="F692">
        <v>13.777022936143664</v>
      </c>
      <c r="G692">
        <v>18.053893805339445</v>
      </c>
      <c r="H692">
        <v>23.238940032480571</v>
      </c>
      <c r="I692">
        <v>3.5395756386339721</v>
      </c>
      <c r="J692">
        <v>5.1884390495675827</v>
      </c>
      <c r="K692">
        <v>7.6054031667668953</v>
      </c>
    </row>
    <row r="693" spans="1:11" x14ac:dyDescent="0.25">
      <c r="A693" t="str">
        <f t="shared" si="18"/>
        <v>2003Bronchiectasis (excludes congenital) hospitalisation, 15-24 yearsTMaori</v>
      </c>
      <c r="B693" s="5">
        <v>2003</v>
      </c>
      <c r="C693" s="5" t="s">
        <v>147</v>
      </c>
      <c r="D693" s="5" t="s">
        <v>76</v>
      </c>
      <c r="E693" s="5" t="s">
        <v>9</v>
      </c>
      <c r="F693">
        <v>11.561736612677009</v>
      </c>
      <c r="G693">
        <v>15.39039262302701</v>
      </c>
      <c r="H693">
        <v>20.081123910090543</v>
      </c>
      <c r="I693">
        <v>2.7279839556843393</v>
      </c>
      <c r="J693">
        <v>3.9869238525266586</v>
      </c>
      <c r="K693">
        <v>5.8268531135325059</v>
      </c>
    </row>
    <row r="694" spans="1:11" x14ac:dyDescent="0.25">
      <c r="A694" t="str">
        <f t="shared" si="18"/>
        <v>2004Bronchiectasis (excludes congenital) hospitalisation, 15-24 yearsTMaori</v>
      </c>
      <c r="B694" s="5">
        <v>2004</v>
      </c>
      <c r="C694" s="5" t="s">
        <v>147</v>
      </c>
      <c r="D694" s="5" t="s">
        <v>76</v>
      </c>
      <c r="E694" s="5" t="s">
        <v>9</v>
      </c>
      <c r="F694">
        <v>11.49696885874719</v>
      </c>
      <c r="G694">
        <v>15.261391762931114</v>
      </c>
      <c r="H694">
        <v>19.864799120451831</v>
      </c>
      <c r="I694">
        <v>2.7856992142384942</v>
      </c>
      <c r="J694">
        <v>4.0712282616063042</v>
      </c>
      <c r="K694">
        <v>5.9499961350395987</v>
      </c>
    </row>
    <row r="695" spans="1:11" x14ac:dyDescent="0.25">
      <c r="A695" t="str">
        <f t="shared" si="18"/>
        <v>2005Bronchiectasis (excludes congenital) hospitalisation, 15-24 yearsTMaori</v>
      </c>
      <c r="B695" s="5">
        <v>2005</v>
      </c>
      <c r="C695" s="5" t="s">
        <v>147</v>
      </c>
      <c r="D695" s="5" t="s">
        <v>76</v>
      </c>
      <c r="E695" s="5" t="s">
        <v>9</v>
      </c>
      <c r="F695">
        <v>13.011744832458204</v>
      </c>
      <c r="G695">
        <v>17.010578685839075</v>
      </c>
      <c r="H695">
        <v>21.850799953896662</v>
      </c>
      <c r="I695">
        <v>2.8178112489833591</v>
      </c>
      <c r="J695">
        <v>4.0319153761359372</v>
      </c>
      <c r="K695">
        <v>5.7691378747197986</v>
      </c>
    </row>
    <row r="696" spans="1:11" x14ac:dyDescent="0.25">
      <c r="A696" t="str">
        <f t="shared" si="18"/>
        <v>2006Bronchiectasis (excludes congenital) hospitalisation, 15-24 yearsTMaori</v>
      </c>
      <c r="B696" s="5">
        <v>2006</v>
      </c>
      <c r="C696" s="5" t="s">
        <v>147</v>
      </c>
      <c r="D696" s="5" t="s">
        <v>76</v>
      </c>
      <c r="E696" s="5" t="s">
        <v>9</v>
      </c>
      <c r="F696">
        <v>14.902228764182329</v>
      </c>
      <c r="G696">
        <v>19.153066237035326</v>
      </c>
      <c r="H696">
        <v>24.239431145590107</v>
      </c>
      <c r="I696">
        <v>2.9995091560385556</v>
      </c>
      <c r="J696">
        <v>4.2161259954477783</v>
      </c>
      <c r="K696">
        <v>5.9262090844779634</v>
      </c>
    </row>
    <row r="697" spans="1:11" x14ac:dyDescent="0.25">
      <c r="A697" t="str">
        <f t="shared" si="18"/>
        <v>2007Bronchiectasis (excludes congenital) hospitalisation, 15-24 yearsTMaori</v>
      </c>
      <c r="B697" s="5">
        <v>2007</v>
      </c>
      <c r="C697" s="5" t="s">
        <v>147</v>
      </c>
      <c r="D697" s="5" t="s">
        <v>76</v>
      </c>
      <c r="E697" s="5" t="s">
        <v>9</v>
      </c>
      <c r="F697">
        <v>18.09868534496972</v>
      </c>
      <c r="G697">
        <v>22.756205233068329</v>
      </c>
      <c r="H697">
        <v>28.246450877283397</v>
      </c>
      <c r="I697">
        <v>3.1801505874670335</v>
      </c>
      <c r="J697">
        <v>4.3555688539542539</v>
      </c>
      <c r="K697">
        <v>5.9654345037310375</v>
      </c>
    </row>
    <row r="698" spans="1:11" x14ac:dyDescent="0.25">
      <c r="A698" t="str">
        <f t="shared" si="18"/>
        <v>2008Bronchiectasis (excludes congenital) hospitalisation, 15-24 yearsTMaori</v>
      </c>
      <c r="B698" s="5">
        <v>2008</v>
      </c>
      <c r="C698" s="5" t="s">
        <v>147</v>
      </c>
      <c r="D698" s="5" t="s">
        <v>76</v>
      </c>
      <c r="E698" s="5" t="s">
        <v>9</v>
      </c>
      <c r="F698">
        <v>16.171988076358293</v>
      </c>
      <c r="G698">
        <v>20.560309996357873</v>
      </c>
      <c r="H698">
        <v>25.772526618692307</v>
      </c>
      <c r="I698">
        <v>2.9642055817103508</v>
      </c>
      <c r="J698">
        <v>4.1014963277148428</v>
      </c>
      <c r="K698">
        <v>5.6751367820284129</v>
      </c>
    </row>
    <row r="699" spans="1:11" x14ac:dyDescent="0.25">
      <c r="A699" t="str">
        <f t="shared" si="18"/>
        <v>2009Bronchiectasis (excludes congenital) hospitalisation, 15-24 yearsTMaori</v>
      </c>
      <c r="B699" s="5">
        <v>2009</v>
      </c>
      <c r="C699" s="5" t="s">
        <v>147</v>
      </c>
      <c r="D699" s="5" t="s">
        <v>76</v>
      </c>
      <c r="E699" s="5" t="s">
        <v>9</v>
      </c>
      <c r="F699">
        <v>17.22056545700325</v>
      </c>
      <c r="G699">
        <v>21.717422598050454</v>
      </c>
      <c r="H699">
        <v>27.029212328828024</v>
      </c>
      <c r="I699">
        <v>2.8761030883692689</v>
      </c>
      <c r="J699">
        <v>3.9258036881629561</v>
      </c>
      <c r="K699">
        <v>5.3586168939209804</v>
      </c>
    </row>
    <row r="700" spans="1:11" x14ac:dyDescent="0.25">
      <c r="A700" t="str">
        <f t="shared" si="18"/>
        <v>2010Bronchiectasis (excludes congenital) hospitalisation, 15-24 yearsTMaori</v>
      </c>
      <c r="B700" s="5">
        <v>2010</v>
      </c>
      <c r="C700" s="5" t="s">
        <v>147</v>
      </c>
      <c r="D700" s="5" t="s">
        <v>76</v>
      </c>
      <c r="E700" s="5" t="s">
        <v>9</v>
      </c>
      <c r="F700">
        <v>13.429142036948893</v>
      </c>
      <c r="G700">
        <v>17.40024538540748</v>
      </c>
      <c r="H700">
        <v>22.178041120709473</v>
      </c>
      <c r="I700">
        <v>2.6384342636182505</v>
      </c>
      <c r="J700">
        <v>3.7128645581516273</v>
      </c>
      <c r="K700">
        <v>5.2248272459415919</v>
      </c>
    </row>
    <row r="701" spans="1:11" x14ac:dyDescent="0.25">
      <c r="A701" t="str">
        <f t="shared" si="18"/>
        <v>2011Bronchiectasis (excludes congenital) hospitalisation, 15-24 yearsTMaori</v>
      </c>
      <c r="B701" s="5">
        <v>2011</v>
      </c>
      <c r="C701" s="5" t="s">
        <v>147</v>
      </c>
      <c r="D701" s="5" t="s">
        <v>76</v>
      </c>
      <c r="E701" s="5" t="s">
        <v>9</v>
      </c>
      <c r="F701">
        <v>16.051938982987533</v>
      </c>
      <c r="G701">
        <v>20.339910116151888</v>
      </c>
      <c r="H701">
        <v>25.421397765709333</v>
      </c>
      <c r="I701">
        <v>3.0172593113937549</v>
      </c>
      <c r="J701">
        <v>4.1682356630668762</v>
      </c>
      <c r="K701">
        <v>5.758268265924066</v>
      </c>
    </row>
    <row r="702" spans="1:11" x14ac:dyDescent="0.25">
      <c r="A702" t="str">
        <f t="shared" si="18"/>
        <v>2012Bronchiectasis (excludes congenital) hospitalisation, 15-24 yearsTMaori</v>
      </c>
      <c r="B702" s="5">
        <v>2012</v>
      </c>
      <c r="C702" s="5" t="s">
        <v>147</v>
      </c>
      <c r="D702" s="5" t="s">
        <v>76</v>
      </c>
      <c r="E702" s="5" t="s">
        <v>9</v>
      </c>
      <c r="F702">
        <v>14.694110702616957</v>
      </c>
      <c r="G702">
        <v>18.779894328329835</v>
      </c>
      <c r="H702">
        <v>23.650168845668304</v>
      </c>
      <c r="I702">
        <v>3.0526979045149267</v>
      </c>
      <c r="J702">
        <v>4.2786208356131281</v>
      </c>
      <c r="K702">
        <v>5.9968581325611714</v>
      </c>
    </row>
    <row r="703" spans="1:11" x14ac:dyDescent="0.25">
      <c r="A703" t="str">
        <f t="shared" si="18"/>
        <v>2013Bronchiectasis (excludes congenital) hospitalisation, 15-24 yearsTMaori</v>
      </c>
      <c r="B703" s="5">
        <v>2013</v>
      </c>
      <c r="C703" s="5" t="s">
        <v>147</v>
      </c>
      <c r="D703" s="5" t="s">
        <v>76</v>
      </c>
      <c r="E703" s="5" t="s">
        <v>9</v>
      </c>
      <c r="F703">
        <v>17.002665836399586</v>
      </c>
      <c r="G703">
        <v>21.346873815029628</v>
      </c>
      <c r="H703">
        <v>26.46266184592761</v>
      </c>
      <c r="I703">
        <v>3.8117428126412713</v>
      </c>
      <c r="J703">
        <v>5.3285898626420858</v>
      </c>
      <c r="K703">
        <v>7.4490518694195504</v>
      </c>
    </row>
    <row r="704" spans="1:11" x14ac:dyDescent="0.25">
      <c r="A704" t="str">
        <f t="shared" si="18"/>
        <v>2014Bronchiectasis (excludes congenital) hospitalisation, 15-24 yearsTMaori</v>
      </c>
      <c r="B704" s="5">
        <v>2014</v>
      </c>
      <c r="C704" s="5" t="s">
        <v>147</v>
      </c>
      <c r="D704" s="5" t="s">
        <v>76</v>
      </c>
      <c r="E704" s="5" t="s">
        <v>9</v>
      </c>
      <c r="F704">
        <v>16.321429657242014</v>
      </c>
      <c r="G704">
        <v>20.552220446488612</v>
      </c>
      <c r="H704">
        <v>25.544533465351144</v>
      </c>
      <c r="I704">
        <v>3.466786880463085</v>
      </c>
      <c r="J704">
        <v>4.8252131798710538</v>
      </c>
      <c r="K704">
        <v>6.7159254473962031</v>
      </c>
    </row>
    <row r="705" spans="1:8" x14ac:dyDescent="0.25">
      <c r="A705" t="str">
        <f t="shared" si="18"/>
        <v>1996Bronchiectasis (excludes congenital) hospitalisation, 15-24 yearsTnonMaori</v>
      </c>
      <c r="B705" s="5">
        <v>1996</v>
      </c>
      <c r="C705" s="5" t="s">
        <v>147</v>
      </c>
      <c r="D705" s="5" t="s">
        <v>76</v>
      </c>
      <c r="E705" s="5" t="s">
        <v>74</v>
      </c>
      <c r="F705">
        <v>3.5134470658729566</v>
      </c>
      <c r="G705">
        <v>4.593217016020386</v>
      </c>
      <c r="H705">
        <v>5.9001794127937348</v>
      </c>
    </row>
    <row r="706" spans="1:8" x14ac:dyDescent="0.25">
      <c r="A706" t="str">
        <f t="shared" si="18"/>
        <v>1997Bronchiectasis (excludes congenital) hospitalisation, 15-24 yearsTnonMaori</v>
      </c>
      <c r="B706" s="5">
        <v>1997</v>
      </c>
      <c r="C706" s="5" t="s">
        <v>147</v>
      </c>
      <c r="D706" s="5" t="s">
        <v>76</v>
      </c>
      <c r="E706" s="5" t="s">
        <v>74</v>
      </c>
      <c r="F706">
        <v>3.5567711288118202</v>
      </c>
      <c r="G706">
        <v>4.6498556445134218</v>
      </c>
      <c r="H706">
        <v>5.972934100551341</v>
      </c>
    </row>
    <row r="707" spans="1:8" x14ac:dyDescent="0.25">
      <c r="A707" t="str">
        <f t="shared" si="18"/>
        <v>1998Bronchiectasis (excludes congenital) hospitalisation, 15-24 yearsTnonMaori</v>
      </c>
      <c r="B707" s="5">
        <v>1998</v>
      </c>
      <c r="C707" s="5" t="s">
        <v>147</v>
      </c>
      <c r="D707" s="5" t="s">
        <v>76</v>
      </c>
      <c r="E707" s="5" t="s">
        <v>74</v>
      </c>
      <c r="F707">
        <v>4.1783392106761355</v>
      </c>
      <c r="G707">
        <v>5.3599438856674473</v>
      </c>
      <c r="H707">
        <v>6.771966647769899</v>
      </c>
    </row>
    <row r="708" spans="1:8" x14ac:dyDescent="0.25">
      <c r="A708" t="str">
        <f t="shared" si="18"/>
        <v>1999Bronchiectasis (excludes congenital) hospitalisation, 15-24 yearsTnonMaori</v>
      </c>
      <c r="B708" s="5">
        <v>1999</v>
      </c>
      <c r="C708" s="5" t="s">
        <v>147</v>
      </c>
      <c r="D708" s="5" t="s">
        <v>76</v>
      </c>
      <c r="E708" s="5" t="s">
        <v>74</v>
      </c>
      <c r="F708">
        <v>3.6426171626996999</v>
      </c>
      <c r="G708">
        <v>4.7620843066275329</v>
      </c>
      <c r="H708">
        <v>6.1170965120858973</v>
      </c>
    </row>
    <row r="709" spans="1:8" x14ac:dyDescent="0.25">
      <c r="A709" t="str">
        <f t="shared" si="18"/>
        <v>2000Bronchiectasis (excludes congenital) hospitalisation, 15-24 yearsTnonMaori</v>
      </c>
      <c r="B709" s="5">
        <v>2000</v>
      </c>
      <c r="C709" s="5" t="s">
        <v>147</v>
      </c>
      <c r="D709" s="5" t="s">
        <v>76</v>
      </c>
      <c r="E709" s="5" t="s">
        <v>74</v>
      </c>
      <c r="F709">
        <v>2.9395746302289139</v>
      </c>
      <c r="G709">
        <v>3.9480393697104397</v>
      </c>
      <c r="H709">
        <v>5.1909426516402712</v>
      </c>
    </row>
    <row r="710" spans="1:8" x14ac:dyDescent="0.25">
      <c r="A710" t="str">
        <f t="shared" si="18"/>
        <v>2001Bronchiectasis (excludes congenital) hospitalisation, 15-24 yearsTnonMaori</v>
      </c>
      <c r="B710" s="5">
        <v>2001</v>
      </c>
      <c r="C710" s="5" t="s">
        <v>147</v>
      </c>
      <c r="D710" s="5" t="s">
        <v>76</v>
      </c>
      <c r="E710" s="5" t="s">
        <v>74</v>
      </c>
      <c r="F710">
        <v>2.5208492022690936</v>
      </c>
      <c r="G710">
        <v>3.4560261682932825</v>
      </c>
      <c r="H710">
        <v>4.6244349254017081</v>
      </c>
    </row>
    <row r="711" spans="1:8" x14ac:dyDescent="0.25">
      <c r="A711" t="str">
        <f t="shared" si="18"/>
        <v>2002Bronchiectasis (excludes congenital) hospitalisation, 15-24 yearsTnonMaori</v>
      </c>
      <c r="B711" s="5">
        <v>2002</v>
      </c>
      <c r="C711" s="5" t="s">
        <v>147</v>
      </c>
      <c r="D711" s="5" t="s">
        <v>76</v>
      </c>
      <c r="E711" s="5" t="s">
        <v>74</v>
      </c>
      <c r="F711">
        <v>2.5567077057088654</v>
      </c>
      <c r="G711">
        <v>3.4796387955726495</v>
      </c>
      <c r="H711">
        <v>4.6271819399067118</v>
      </c>
    </row>
    <row r="712" spans="1:8" x14ac:dyDescent="0.25">
      <c r="A712" t="str">
        <f t="shared" si="18"/>
        <v>2003Bronchiectasis (excludes congenital) hospitalisation, 15-24 yearsTnonMaori</v>
      </c>
      <c r="B712" s="5">
        <v>2003</v>
      </c>
      <c r="C712" s="5" t="s">
        <v>147</v>
      </c>
      <c r="D712" s="5" t="s">
        <v>76</v>
      </c>
      <c r="E712" s="5" t="s">
        <v>74</v>
      </c>
      <c r="F712">
        <v>2.8915676874777838</v>
      </c>
      <c r="G712">
        <v>3.8602173485890781</v>
      </c>
      <c r="H712">
        <v>5.0492593355460773</v>
      </c>
    </row>
    <row r="713" spans="1:8" x14ac:dyDescent="0.25">
      <c r="A713" t="str">
        <f t="shared" si="18"/>
        <v>2004Bronchiectasis (excludes congenital) hospitalisation, 15-24 yearsTnonMaori</v>
      </c>
      <c r="B713" s="5">
        <v>2004</v>
      </c>
      <c r="C713" s="5" t="s">
        <v>147</v>
      </c>
      <c r="D713" s="5" t="s">
        <v>76</v>
      </c>
      <c r="E713" s="5" t="s">
        <v>74</v>
      </c>
      <c r="F713">
        <v>2.7996311187677834</v>
      </c>
      <c r="G713">
        <v>3.7485964387832502</v>
      </c>
      <c r="H713">
        <v>4.9157855032810316</v>
      </c>
    </row>
    <row r="714" spans="1:8" x14ac:dyDescent="0.25">
      <c r="A714" t="str">
        <f t="shared" si="18"/>
        <v>2005Bronchiectasis (excludes congenital) hospitalisation, 15-24 yearsTnonMaori</v>
      </c>
      <c r="B714" s="5">
        <v>2005</v>
      </c>
      <c r="C714" s="5" t="s">
        <v>147</v>
      </c>
      <c r="D714" s="5" t="s">
        <v>76</v>
      </c>
      <c r="E714" s="5" t="s">
        <v>74</v>
      </c>
      <c r="F714">
        <v>3.2116846296350237</v>
      </c>
      <c r="G714">
        <v>4.2189820715288633</v>
      </c>
      <c r="H714">
        <v>5.442179484573507</v>
      </c>
    </row>
    <row r="715" spans="1:8" x14ac:dyDescent="0.25">
      <c r="A715" t="str">
        <f t="shared" si="18"/>
        <v>2006Bronchiectasis (excludes congenital) hospitalisation, 15-24 yearsTnonMaori</v>
      </c>
      <c r="B715" s="5">
        <v>2006</v>
      </c>
      <c r="C715" s="5" t="s">
        <v>147</v>
      </c>
      <c r="D715" s="5" t="s">
        <v>76</v>
      </c>
      <c r="E715" s="5" t="s">
        <v>74</v>
      </c>
      <c r="F715">
        <v>3.4985185128071623</v>
      </c>
      <c r="G715">
        <v>4.5428116374404395</v>
      </c>
      <c r="H715">
        <v>5.8010690433723058</v>
      </c>
    </row>
    <row r="716" spans="1:8" x14ac:dyDescent="0.25">
      <c r="A716" t="str">
        <f t="shared" si="18"/>
        <v>2007Bronchiectasis (excludes congenital) hospitalisation, 15-24 yearsTnonMaori</v>
      </c>
      <c r="B716" s="5">
        <v>2007</v>
      </c>
      <c r="C716" s="5" t="s">
        <v>147</v>
      </c>
      <c r="D716" s="5" t="s">
        <v>76</v>
      </c>
      <c r="E716" s="5" t="s">
        <v>74</v>
      </c>
      <c r="F716">
        <v>4.1024527934601807</v>
      </c>
      <c r="G716">
        <v>5.2246230047330879</v>
      </c>
      <c r="H716">
        <v>6.5590357412547906</v>
      </c>
    </row>
    <row r="717" spans="1:8" x14ac:dyDescent="0.25">
      <c r="A717" t="str">
        <f t="shared" si="18"/>
        <v>2008Bronchiectasis (excludes congenital) hospitalisation, 15-24 yearsTnonMaori</v>
      </c>
      <c r="B717" s="5">
        <v>2008</v>
      </c>
      <c r="C717" s="5" t="s">
        <v>147</v>
      </c>
      <c r="D717" s="5" t="s">
        <v>76</v>
      </c>
      <c r="E717" s="5" t="s">
        <v>74</v>
      </c>
      <c r="F717">
        <v>3.9151010761924714</v>
      </c>
      <c r="G717">
        <v>5.0128802645577624</v>
      </c>
      <c r="H717">
        <v>6.3230663565656284</v>
      </c>
    </row>
    <row r="718" spans="1:8" x14ac:dyDescent="0.25">
      <c r="A718" t="str">
        <f t="shared" si="18"/>
        <v>2009Bronchiectasis (excludes congenital) hospitalisation, 15-24 yearsTnonMaori</v>
      </c>
      <c r="B718" s="5">
        <v>2009</v>
      </c>
      <c r="C718" s="5" t="s">
        <v>147</v>
      </c>
      <c r="D718" s="5" t="s">
        <v>76</v>
      </c>
      <c r="E718" s="5" t="s">
        <v>74</v>
      </c>
      <c r="F718">
        <v>4.3797116091795383</v>
      </c>
      <c r="G718">
        <v>5.5319685657060766</v>
      </c>
      <c r="H718">
        <v>6.8944834017563936</v>
      </c>
    </row>
    <row r="719" spans="1:8" x14ac:dyDescent="0.25">
      <c r="A719" t="str">
        <f t="shared" si="18"/>
        <v>2010Bronchiectasis (excludes congenital) hospitalisation, 15-24 yearsTnonMaori</v>
      </c>
      <c r="B719" s="5">
        <v>2010</v>
      </c>
      <c r="C719" s="5" t="s">
        <v>147</v>
      </c>
      <c r="D719" s="5" t="s">
        <v>76</v>
      </c>
      <c r="E719" s="5" t="s">
        <v>74</v>
      </c>
      <c r="F719">
        <v>3.6319534317445061</v>
      </c>
      <c r="G719">
        <v>4.6864745839449178</v>
      </c>
      <c r="H719">
        <v>5.9516570601751564</v>
      </c>
    </row>
    <row r="720" spans="1:8" x14ac:dyDescent="0.25">
      <c r="A720" t="str">
        <f t="shared" si="18"/>
        <v>2011Bronchiectasis (excludes congenital) hospitalisation, 15-24 yearsTnonMaori</v>
      </c>
      <c r="B720" s="5">
        <v>2011</v>
      </c>
      <c r="C720" s="5" t="s">
        <v>147</v>
      </c>
      <c r="D720" s="5" t="s">
        <v>76</v>
      </c>
      <c r="E720" s="5" t="s">
        <v>74</v>
      </c>
      <c r="F720">
        <v>3.8111181410385595</v>
      </c>
      <c r="G720">
        <v>4.8797409168526533</v>
      </c>
      <c r="H720">
        <v>6.155129185562096</v>
      </c>
    </row>
    <row r="721" spans="1:11" x14ac:dyDescent="0.25">
      <c r="A721" t="str">
        <f t="shared" si="18"/>
        <v>2012Bronchiectasis (excludes congenital) hospitalisation, 15-24 yearsTnonMaori</v>
      </c>
      <c r="B721" s="5">
        <v>2012</v>
      </c>
      <c r="C721" s="5" t="s">
        <v>147</v>
      </c>
      <c r="D721" s="5" t="s">
        <v>76</v>
      </c>
      <c r="E721" s="5" t="s">
        <v>74</v>
      </c>
      <c r="F721">
        <v>3.3802497490470143</v>
      </c>
      <c r="G721">
        <v>4.3892401429954404</v>
      </c>
      <c r="H721">
        <v>5.6049616734283347</v>
      </c>
    </row>
    <row r="722" spans="1:11" x14ac:dyDescent="0.25">
      <c r="A722" t="str">
        <f t="shared" ref="A722:A785" si="19">B722&amp;C722&amp;D722&amp;E722</f>
        <v>2013Bronchiectasis (excludes congenital) hospitalisation, 15-24 yearsTnonMaori</v>
      </c>
      <c r="B722" s="5">
        <v>2013</v>
      </c>
      <c r="C722" s="5" t="s">
        <v>147</v>
      </c>
      <c r="D722" s="5" t="s">
        <v>76</v>
      </c>
      <c r="E722" s="5" t="s">
        <v>74</v>
      </c>
      <c r="F722">
        <v>3.0496303571812375</v>
      </c>
      <c r="G722">
        <v>4.0061018703445797</v>
      </c>
      <c r="H722">
        <v>5.1675795351271319</v>
      </c>
    </row>
    <row r="723" spans="1:11" x14ac:dyDescent="0.25">
      <c r="A723" t="str">
        <f t="shared" si="19"/>
        <v>2014Bronchiectasis (excludes congenital) hospitalisation, 15-24 yearsTnonMaori</v>
      </c>
      <c r="B723" s="5">
        <v>2014</v>
      </c>
      <c r="C723" s="5" t="s">
        <v>147</v>
      </c>
      <c r="D723" s="5" t="s">
        <v>76</v>
      </c>
      <c r="E723" s="5" t="s">
        <v>74</v>
      </c>
      <c r="F723">
        <v>3.2729933178381443</v>
      </c>
      <c r="G723">
        <v>4.259339366025241</v>
      </c>
      <c r="H723">
        <v>5.4495453120414261</v>
      </c>
    </row>
    <row r="724" spans="1:11" x14ac:dyDescent="0.25">
      <c r="A724" t="str">
        <f t="shared" si="19"/>
        <v>1996Bronchiectasis (excludes congenital) hospitalisation, 15-24 yearsFMaori</v>
      </c>
      <c r="B724" s="5">
        <v>1996</v>
      </c>
      <c r="C724" s="5" t="s">
        <v>147</v>
      </c>
      <c r="D724" s="5" t="s">
        <v>73</v>
      </c>
      <c r="E724" s="5" t="s">
        <v>9</v>
      </c>
      <c r="F724">
        <v>4.2404279880984301</v>
      </c>
      <c r="G724">
        <v>7.9638749206851989</v>
      </c>
      <c r="H724">
        <v>13.618468656117543</v>
      </c>
      <c r="I724">
        <v>1.2932733315176632</v>
      </c>
      <c r="J724">
        <v>2.6041579749638273</v>
      </c>
      <c r="K724">
        <v>5.2437783980354808</v>
      </c>
    </row>
    <row r="725" spans="1:11" x14ac:dyDescent="0.25">
      <c r="A725" t="str">
        <f t="shared" si="19"/>
        <v>1997Bronchiectasis (excludes congenital) hospitalisation, 15-24 yearsFMaori</v>
      </c>
      <c r="B725" s="5">
        <v>1997</v>
      </c>
      <c r="C725" s="5" t="s">
        <v>147</v>
      </c>
      <c r="D725" s="5" t="s">
        <v>73</v>
      </c>
      <c r="E725" s="5" t="s">
        <v>9</v>
      </c>
      <c r="F725">
        <v>1.3620929935294352</v>
      </c>
      <c r="G725">
        <v>3.7116032925831739</v>
      </c>
      <c r="H725">
        <v>8.0785977968974638</v>
      </c>
      <c r="I725">
        <v>0.40051407745430456</v>
      </c>
      <c r="J725">
        <v>0.98080370371937076</v>
      </c>
      <c r="K725">
        <v>2.4018529169911362</v>
      </c>
    </row>
    <row r="726" spans="1:11" x14ac:dyDescent="0.25">
      <c r="A726" t="str">
        <f t="shared" si="19"/>
        <v>1998Bronchiectasis (excludes congenital) hospitalisation, 15-24 yearsFMaori</v>
      </c>
      <c r="B726" s="5">
        <v>1998</v>
      </c>
      <c r="C726" s="5" t="s">
        <v>147</v>
      </c>
      <c r="D726" s="5" t="s">
        <v>73</v>
      </c>
      <c r="E726" s="5" t="s">
        <v>9</v>
      </c>
      <c r="F726">
        <v>2.1709314582700059</v>
      </c>
      <c r="G726">
        <v>5.0284584708774336</v>
      </c>
      <c r="H726">
        <v>9.9080677952906111</v>
      </c>
      <c r="I726">
        <v>0.55103243014545189</v>
      </c>
      <c r="J726">
        <v>1.2180690839082569</v>
      </c>
      <c r="K726">
        <v>2.692568008713137</v>
      </c>
    </row>
    <row r="727" spans="1:11" x14ac:dyDescent="0.25">
      <c r="A727" t="str">
        <f t="shared" si="19"/>
        <v>1999Bronchiectasis (excludes congenital) hospitalisation, 15-24 yearsFMaori</v>
      </c>
      <c r="B727" s="5">
        <v>1999</v>
      </c>
      <c r="C727" s="5" t="s">
        <v>147</v>
      </c>
      <c r="D727" s="5" t="s">
        <v>73</v>
      </c>
      <c r="E727" s="5" t="s">
        <v>9</v>
      </c>
      <c r="F727">
        <v>8.455626111414249</v>
      </c>
      <c r="G727">
        <v>13.659791304430609</v>
      </c>
      <c r="H727">
        <v>20.880442026621324</v>
      </c>
      <c r="I727">
        <v>1.8733200636058533</v>
      </c>
      <c r="J727">
        <v>3.3478804346931681</v>
      </c>
      <c r="K727">
        <v>5.983122490786255</v>
      </c>
    </row>
    <row r="728" spans="1:11" x14ac:dyDescent="0.25">
      <c r="A728" t="str">
        <f t="shared" si="19"/>
        <v>2000Bronchiectasis (excludes congenital) hospitalisation, 15-24 yearsFMaori</v>
      </c>
      <c r="B728" s="5">
        <v>2000</v>
      </c>
      <c r="C728" s="5" t="s">
        <v>147</v>
      </c>
      <c r="D728" s="5" t="s">
        <v>73</v>
      </c>
      <c r="E728" s="5" t="s">
        <v>9</v>
      </c>
      <c r="F728">
        <v>16.638696595474805</v>
      </c>
      <c r="G728">
        <v>23.631414426527868</v>
      </c>
      <c r="H728">
        <v>32.572791917782524</v>
      </c>
      <c r="I728">
        <v>4.0709844334151475</v>
      </c>
      <c r="J728">
        <v>6.9568073433965418</v>
      </c>
      <c r="K728">
        <v>11.88832067641577</v>
      </c>
    </row>
    <row r="729" spans="1:11" x14ac:dyDescent="0.25">
      <c r="A729" t="str">
        <f t="shared" si="19"/>
        <v>2001Bronchiectasis (excludes congenital) hospitalisation, 15-24 yearsFMaori</v>
      </c>
      <c r="B729" s="5">
        <v>2001</v>
      </c>
      <c r="C729" s="5" t="s">
        <v>147</v>
      </c>
      <c r="D729" s="5" t="s">
        <v>73</v>
      </c>
      <c r="E729" s="5" t="s">
        <v>9</v>
      </c>
      <c r="F729">
        <v>20.88100760838185</v>
      </c>
      <c r="G729">
        <v>28.521069672650047</v>
      </c>
      <c r="H729">
        <v>38.043110093978093</v>
      </c>
      <c r="I729">
        <v>5.2101074576538497</v>
      </c>
      <c r="J729">
        <v>8.8070324581466188</v>
      </c>
      <c r="K729">
        <v>14.887182529201738</v>
      </c>
    </row>
    <row r="730" spans="1:11" x14ac:dyDescent="0.25">
      <c r="A730" t="str">
        <f t="shared" si="19"/>
        <v>2002Bronchiectasis (excludes congenital) hospitalisation, 15-24 yearsFMaori</v>
      </c>
      <c r="B730" s="5">
        <v>2002</v>
      </c>
      <c r="C730" s="5" t="s">
        <v>147</v>
      </c>
      <c r="D730" s="5" t="s">
        <v>73</v>
      </c>
      <c r="E730" s="5" t="s">
        <v>9</v>
      </c>
      <c r="F730">
        <v>21.156317000469546</v>
      </c>
      <c r="G730">
        <v>28.693493488785201</v>
      </c>
      <c r="H730">
        <v>38.043409527321081</v>
      </c>
      <c r="I730">
        <v>7.5467712972069414</v>
      </c>
      <c r="J730">
        <v>13.929325301008824</v>
      </c>
      <c r="K730">
        <v>25.709816251240266</v>
      </c>
    </row>
    <row r="731" spans="1:11" x14ac:dyDescent="0.25">
      <c r="A731" t="str">
        <f t="shared" si="19"/>
        <v>2003Bronchiectasis (excludes congenital) hospitalisation, 15-24 yearsFMaori</v>
      </c>
      <c r="B731" s="5">
        <v>2003</v>
      </c>
      <c r="C731" s="5" t="s">
        <v>147</v>
      </c>
      <c r="D731" s="5" t="s">
        <v>73</v>
      </c>
      <c r="E731" s="5" t="s">
        <v>9</v>
      </c>
      <c r="F731">
        <v>14.256978823800241</v>
      </c>
      <c r="G731">
        <v>20.355838203500038</v>
      </c>
      <c r="H731">
        <v>28.181060336080495</v>
      </c>
      <c r="I731">
        <v>4.9327319504539346</v>
      </c>
      <c r="J731">
        <v>9.0162782443264167</v>
      </c>
      <c r="K731">
        <v>16.480375215124521</v>
      </c>
    </row>
    <row r="732" spans="1:11" x14ac:dyDescent="0.25">
      <c r="A732" t="str">
        <f t="shared" si="19"/>
        <v>2004Bronchiectasis (excludes congenital) hospitalisation, 15-24 yearsFMaori</v>
      </c>
      <c r="B732" s="5">
        <v>2004</v>
      </c>
      <c r="C732" s="5" t="s">
        <v>147</v>
      </c>
      <c r="D732" s="5" t="s">
        <v>73</v>
      </c>
      <c r="E732" s="5" t="s">
        <v>9</v>
      </c>
      <c r="F732">
        <v>12.561785955716553</v>
      </c>
      <c r="G732">
        <v>18.249020405194475</v>
      </c>
      <c r="H732">
        <v>25.628409562330198</v>
      </c>
      <c r="I732">
        <v>3.9417340223940562</v>
      </c>
      <c r="J732">
        <v>7.006870747966035</v>
      </c>
      <c r="K732">
        <v>12.45549227821388</v>
      </c>
    </row>
    <row r="733" spans="1:11" x14ac:dyDescent="0.25">
      <c r="A733" t="str">
        <f t="shared" si="19"/>
        <v>2005Bronchiectasis (excludes congenital) hospitalisation, 15-24 yearsFMaori</v>
      </c>
      <c r="B733" s="5">
        <v>2005</v>
      </c>
      <c r="C733" s="5" t="s">
        <v>147</v>
      </c>
      <c r="D733" s="5" t="s">
        <v>73</v>
      </c>
      <c r="E733" s="5" t="s">
        <v>9</v>
      </c>
      <c r="F733">
        <v>10.634759441103093</v>
      </c>
      <c r="G733">
        <v>15.879513545907415</v>
      </c>
      <c r="H733">
        <v>22.805630285425231</v>
      </c>
      <c r="I733">
        <v>2.6978011340334915</v>
      </c>
      <c r="J733">
        <v>4.6366268085944817</v>
      </c>
      <c r="K733">
        <v>7.9688261269409653</v>
      </c>
    </row>
    <row r="734" spans="1:11" x14ac:dyDescent="0.25">
      <c r="A734" t="str">
        <f t="shared" si="19"/>
        <v>2006Bronchiectasis (excludes congenital) hospitalisation, 15-24 yearsFMaori</v>
      </c>
      <c r="B734" s="5">
        <v>2006</v>
      </c>
      <c r="C734" s="5" t="s">
        <v>147</v>
      </c>
      <c r="D734" s="5" t="s">
        <v>73</v>
      </c>
      <c r="E734" s="5" t="s">
        <v>9</v>
      </c>
      <c r="F734">
        <v>11.461520650086207</v>
      </c>
      <c r="G734">
        <v>16.868784502666408</v>
      </c>
      <c r="H734">
        <v>23.943893093391466</v>
      </c>
      <c r="I734">
        <v>1.9757818754669727</v>
      </c>
      <c r="J734">
        <v>3.1853192011006874</v>
      </c>
      <c r="K734">
        <v>5.1353130317093676</v>
      </c>
    </row>
    <row r="735" spans="1:11" x14ac:dyDescent="0.25">
      <c r="A735" t="str">
        <f t="shared" si="19"/>
        <v>2007Bronchiectasis (excludes congenital) hospitalisation, 15-24 yearsFMaori</v>
      </c>
      <c r="B735" s="5">
        <v>2007</v>
      </c>
      <c r="C735" s="5" t="s">
        <v>147</v>
      </c>
      <c r="D735" s="5" t="s">
        <v>73</v>
      </c>
      <c r="E735" s="5" t="s">
        <v>9</v>
      </c>
      <c r="F735">
        <v>12.440686722728138</v>
      </c>
      <c r="G735">
        <v>18.073094594832035</v>
      </c>
      <c r="H735">
        <v>25.38134431606251</v>
      </c>
      <c r="I735">
        <v>1.8698652678138223</v>
      </c>
      <c r="J735">
        <v>2.9439004360993857</v>
      </c>
      <c r="K735">
        <v>4.6348525355512731</v>
      </c>
    </row>
    <row r="736" spans="1:11" x14ac:dyDescent="0.25">
      <c r="A736" t="str">
        <f t="shared" si="19"/>
        <v>2008Bronchiectasis (excludes congenital) hospitalisation, 15-24 yearsFMaori</v>
      </c>
      <c r="B736" s="5">
        <v>2008</v>
      </c>
      <c r="C736" s="5" t="s">
        <v>147</v>
      </c>
      <c r="D736" s="5" t="s">
        <v>73</v>
      </c>
      <c r="E736" s="5" t="s">
        <v>9</v>
      </c>
      <c r="F736">
        <v>11.86896303846129</v>
      </c>
      <c r="G736">
        <v>17.352303923819047</v>
      </c>
      <c r="H736">
        <v>24.496275689815754</v>
      </c>
      <c r="I736">
        <v>1.5217701194428981</v>
      </c>
      <c r="J736">
        <v>2.3679315179322664</v>
      </c>
      <c r="K736">
        <v>3.6845904660486442</v>
      </c>
    </row>
    <row r="737" spans="1:11" x14ac:dyDescent="0.25">
      <c r="A737" t="str">
        <f t="shared" si="19"/>
        <v>2009Bronchiectasis (excludes congenital) hospitalisation, 15-24 yearsFMaori</v>
      </c>
      <c r="B737" s="5">
        <v>2009</v>
      </c>
      <c r="C737" s="5" t="s">
        <v>147</v>
      </c>
      <c r="D737" s="5" t="s">
        <v>73</v>
      </c>
      <c r="E737" s="5" t="s">
        <v>9</v>
      </c>
      <c r="F737">
        <v>16.147225126064949</v>
      </c>
      <c r="G737">
        <v>22.404544675112081</v>
      </c>
      <c r="H737">
        <v>30.284435762361131</v>
      </c>
      <c r="I737">
        <v>1.8415368222055803</v>
      </c>
      <c r="J737">
        <v>2.7439712559492664</v>
      </c>
      <c r="K737">
        <v>4.0886384473474564</v>
      </c>
    </row>
    <row r="738" spans="1:11" x14ac:dyDescent="0.25">
      <c r="A738" t="str">
        <f t="shared" si="19"/>
        <v>2010Bronchiectasis (excludes congenital) hospitalisation, 15-24 yearsFMaori</v>
      </c>
      <c r="B738" s="5">
        <v>2010</v>
      </c>
      <c r="C738" s="5" t="s">
        <v>147</v>
      </c>
      <c r="D738" s="5" t="s">
        <v>73</v>
      </c>
      <c r="E738" s="5" t="s">
        <v>9</v>
      </c>
      <c r="F738">
        <v>14.560241070388729</v>
      </c>
      <c r="G738">
        <v>20.475723548105915</v>
      </c>
      <c r="H738">
        <v>27.990988143641999</v>
      </c>
      <c r="I738">
        <v>1.9451736537544246</v>
      </c>
      <c r="J738">
        <v>2.969335790093659</v>
      </c>
      <c r="K738">
        <v>4.5327341429457082</v>
      </c>
    </row>
    <row r="739" spans="1:11" x14ac:dyDescent="0.25">
      <c r="A739" t="str">
        <f t="shared" si="19"/>
        <v>2011Bronchiectasis (excludes congenital) hospitalisation, 15-24 yearsFMaori</v>
      </c>
      <c r="B739" s="5">
        <v>2011</v>
      </c>
      <c r="C739" s="5" t="s">
        <v>147</v>
      </c>
      <c r="D739" s="5" t="s">
        <v>73</v>
      </c>
      <c r="E739" s="5" t="s">
        <v>9</v>
      </c>
      <c r="F739">
        <v>14.750790992109435</v>
      </c>
      <c r="G739">
        <v>20.647380011124934</v>
      </c>
      <c r="H739">
        <v>28.115871313929631</v>
      </c>
      <c r="I739">
        <v>2.360227807443307</v>
      </c>
      <c r="J739">
        <v>3.6619150610489899</v>
      </c>
      <c r="K739">
        <v>5.6814947574332937</v>
      </c>
    </row>
    <row r="740" spans="1:11" x14ac:dyDescent="0.25">
      <c r="A740" t="str">
        <f t="shared" si="19"/>
        <v>2012Bronchiectasis (excludes congenital) hospitalisation, 15-24 yearsFMaori</v>
      </c>
      <c r="B740" s="5">
        <v>2012</v>
      </c>
      <c r="C740" s="5" t="s">
        <v>147</v>
      </c>
      <c r="D740" s="5" t="s">
        <v>73</v>
      </c>
      <c r="E740" s="5" t="s">
        <v>9</v>
      </c>
      <c r="F740">
        <v>12.958972866434578</v>
      </c>
      <c r="G740">
        <v>18.502570440262126</v>
      </c>
      <c r="H740">
        <v>25.615356574211312</v>
      </c>
      <c r="I740">
        <v>3.271963953941547</v>
      </c>
      <c r="J740">
        <v>5.4937972579053875</v>
      </c>
      <c r="K740">
        <v>9.2243706641726515</v>
      </c>
    </row>
    <row r="741" spans="1:11" x14ac:dyDescent="0.25">
      <c r="A741" t="str">
        <f t="shared" si="19"/>
        <v>2013Bronchiectasis (excludes congenital) hospitalisation, 15-24 yearsFMaori</v>
      </c>
      <c r="B741" s="5">
        <v>2013</v>
      </c>
      <c r="C741" s="5" t="s">
        <v>147</v>
      </c>
      <c r="D741" s="5" t="s">
        <v>73</v>
      </c>
      <c r="E741" s="5" t="s">
        <v>9</v>
      </c>
      <c r="F741">
        <v>17.824458156856348</v>
      </c>
      <c r="G741">
        <v>24.258805953519232</v>
      </c>
      <c r="H741">
        <v>32.259069227141573</v>
      </c>
      <c r="I741">
        <v>4.5067065265457984</v>
      </c>
      <c r="J741">
        <v>7.4355944954703421</v>
      </c>
      <c r="K741">
        <v>12.267953365812978</v>
      </c>
    </row>
    <row r="742" spans="1:11" x14ac:dyDescent="0.25">
      <c r="A742" t="str">
        <f t="shared" si="19"/>
        <v>2014Bronchiectasis (excludes congenital) hospitalisation, 15-24 yearsFMaori</v>
      </c>
      <c r="B742" s="5">
        <v>2014</v>
      </c>
      <c r="C742" s="5" t="s">
        <v>147</v>
      </c>
      <c r="D742" s="5" t="s">
        <v>73</v>
      </c>
      <c r="E742" s="5" t="s">
        <v>9</v>
      </c>
      <c r="F742">
        <v>20.819906774483144</v>
      </c>
      <c r="G742">
        <v>27.714395368839298</v>
      </c>
      <c r="H742">
        <v>36.16127418752238</v>
      </c>
      <c r="I742">
        <v>4.1869412153184573</v>
      </c>
      <c r="J742">
        <v>6.5829280938914412</v>
      </c>
      <c r="K742">
        <v>10.350024053549834</v>
      </c>
    </row>
    <row r="743" spans="1:11" x14ac:dyDescent="0.25">
      <c r="A743" t="str">
        <f t="shared" si="19"/>
        <v>1996Bronchiectasis (excludes congenital) hospitalisation, 15-24 yearsFnonMaori</v>
      </c>
      <c r="B743" s="5">
        <v>1996</v>
      </c>
      <c r="C743" s="5" t="s">
        <v>147</v>
      </c>
      <c r="D743" s="5" t="s">
        <v>73</v>
      </c>
      <c r="E743" s="5" t="s">
        <v>74</v>
      </c>
      <c r="F743">
        <v>1.8679902463599474</v>
      </c>
      <c r="G743">
        <v>3.0581381764275726</v>
      </c>
      <c r="H743">
        <v>4.7230463836045518</v>
      </c>
    </row>
    <row r="744" spans="1:11" x14ac:dyDescent="0.25">
      <c r="A744" t="str">
        <f t="shared" si="19"/>
        <v>1997Bronchiectasis (excludes congenital) hospitalisation, 15-24 yearsFnonMaori</v>
      </c>
      <c r="B744" s="5">
        <v>1997</v>
      </c>
      <c r="C744" s="5" t="s">
        <v>147</v>
      </c>
      <c r="D744" s="5" t="s">
        <v>73</v>
      </c>
      <c r="E744" s="5" t="s">
        <v>74</v>
      </c>
      <c r="F744">
        <v>2.424638339536545</v>
      </c>
      <c r="G744">
        <v>3.7842468156555249</v>
      </c>
      <c r="H744">
        <v>5.6306592960795241</v>
      </c>
    </row>
    <row r="745" spans="1:11" x14ac:dyDescent="0.25">
      <c r="A745" t="str">
        <f t="shared" si="19"/>
        <v>1998Bronchiectasis (excludes congenital) hospitalisation, 15-24 yearsFnonMaori</v>
      </c>
      <c r="B745" s="5">
        <v>1998</v>
      </c>
      <c r="C745" s="5" t="s">
        <v>147</v>
      </c>
      <c r="D745" s="5" t="s">
        <v>73</v>
      </c>
      <c r="E745" s="5" t="s">
        <v>74</v>
      </c>
      <c r="F745">
        <v>2.6966910698327382</v>
      </c>
      <c r="G745">
        <v>4.128221081470425</v>
      </c>
      <c r="H745">
        <v>6.0488003746216057</v>
      </c>
    </row>
    <row r="746" spans="1:11" x14ac:dyDescent="0.25">
      <c r="A746" t="str">
        <f t="shared" si="19"/>
        <v>1999Bronchiectasis (excludes congenital) hospitalisation, 15-24 yearsFnonMaori</v>
      </c>
      <c r="B746" s="5">
        <v>1999</v>
      </c>
      <c r="C746" s="5" t="s">
        <v>147</v>
      </c>
      <c r="D746" s="5" t="s">
        <v>73</v>
      </c>
      <c r="E746" s="5" t="s">
        <v>74</v>
      </c>
      <c r="F746">
        <v>2.6404457618258133</v>
      </c>
      <c r="G746">
        <v>4.0801311668355691</v>
      </c>
      <c r="H746">
        <v>6.0230784811612574</v>
      </c>
    </row>
    <row r="747" spans="1:11" x14ac:dyDescent="0.25">
      <c r="A747" t="str">
        <f t="shared" si="19"/>
        <v>2000Bronchiectasis (excludes congenital) hospitalisation, 15-24 yearsFnonMaori</v>
      </c>
      <c r="B747" s="5">
        <v>2000</v>
      </c>
      <c r="C747" s="5" t="s">
        <v>147</v>
      </c>
      <c r="D747" s="5" t="s">
        <v>73</v>
      </c>
      <c r="E747" s="5" t="s">
        <v>74</v>
      </c>
      <c r="F747">
        <v>2.1027200073450931</v>
      </c>
      <c r="G747">
        <v>3.3968763629711551</v>
      </c>
      <c r="H747">
        <v>5.1924863556014671</v>
      </c>
    </row>
    <row r="748" spans="1:11" x14ac:dyDescent="0.25">
      <c r="A748" t="str">
        <f t="shared" si="19"/>
        <v>2001Bronchiectasis (excludes congenital) hospitalisation, 15-24 yearsFnonMaori</v>
      </c>
      <c r="B748" s="5">
        <v>2001</v>
      </c>
      <c r="C748" s="5" t="s">
        <v>147</v>
      </c>
      <c r="D748" s="5" t="s">
        <v>73</v>
      </c>
      <c r="E748" s="5" t="s">
        <v>74</v>
      </c>
      <c r="F748">
        <v>1.9781249127241449</v>
      </c>
      <c r="G748">
        <v>3.2384426659251937</v>
      </c>
      <c r="H748">
        <v>5.0015120440621192</v>
      </c>
    </row>
    <row r="749" spans="1:11" x14ac:dyDescent="0.25">
      <c r="A749" t="str">
        <f t="shared" si="19"/>
        <v>2002Bronchiectasis (excludes congenital) hospitalisation, 15-24 yearsFnonMaori</v>
      </c>
      <c r="B749" s="5">
        <v>2002</v>
      </c>
      <c r="C749" s="5" t="s">
        <v>147</v>
      </c>
      <c r="D749" s="5" t="s">
        <v>73</v>
      </c>
      <c r="E749" s="5" t="s">
        <v>74</v>
      </c>
      <c r="F749">
        <v>1.0968282020307927</v>
      </c>
      <c r="G749">
        <v>2.0599341941355256</v>
      </c>
      <c r="H749">
        <v>3.5225502077681745</v>
      </c>
    </row>
    <row r="750" spans="1:11" x14ac:dyDescent="0.25">
      <c r="A750" t="str">
        <f t="shared" si="19"/>
        <v>2003Bronchiectasis (excludes congenital) hospitalisation, 15-24 yearsFnonMaori</v>
      </c>
      <c r="B750" s="5">
        <v>2003</v>
      </c>
      <c r="C750" s="5" t="s">
        <v>147</v>
      </c>
      <c r="D750" s="5" t="s">
        <v>73</v>
      </c>
      <c r="E750" s="5" t="s">
        <v>74</v>
      </c>
      <c r="F750">
        <v>1.263604317612111</v>
      </c>
      <c r="G750">
        <v>2.2576763551312489</v>
      </c>
      <c r="H750">
        <v>3.7236938111283684</v>
      </c>
    </row>
    <row r="751" spans="1:11" x14ac:dyDescent="0.25">
      <c r="A751" t="str">
        <f t="shared" si="19"/>
        <v>2004Bronchiectasis (excludes congenital) hospitalisation, 15-24 yearsFnonMaori</v>
      </c>
      <c r="B751" s="5">
        <v>2004</v>
      </c>
      <c r="C751" s="5" t="s">
        <v>147</v>
      </c>
      <c r="D751" s="5" t="s">
        <v>73</v>
      </c>
      <c r="E751" s="5" t="s">
        <v>74</v>
      </c>
      <c r="F751">
        <v>1.5435600917493826</v>
      </c>
      <c r="G751">
        <v>2.6044465584714582</v>
      </c>
      <c r="H751">
        <v>4.1161484069435756</v>
      </c>
    </row>
    <row r="752" spans="1:11" x14ac:dyDescent="0.25">
      <c r="A752" t="str">
        <f t="shared" si="19"/>
        <v>2005Bronchiectasis (excludes congenital) hospitalisation, 15-24 yearsFnonMaori</v>
      </c>
      <c r="B752" s="5">
        <v>2005</v>
      </c>
      <c r="C752" s="5" t="s">
        <v>147</v>
      </c>
      <c r="D752" s="5" t="s">
        <v>73</v>
      </c>
      <c r="E752" s="5" t="s">
        <v>74</v>
      </c>
      <c r="F752">
        <v>2.1943331604078473</v>
      </c>
      <c r="G752">
        <v>3.4247987171348457</v>
      </c>
      <c r="H752">
        <v>5.0958290178269205</v>
      </c>
    </row>
    <row r="753" spans="1:11" x14ac:dyDescent="0.25">
      <c r="A753" t="str">
        <f t="shared" si="19"/>
        <v>2006Bronchiectasis (excludes congenital) hospitalisation, 15-24 yearsFnonMaori</v>
      </c>
      <c r="B753" s="5">
        <v>2006</v>
      </c>
      <c r="C753" s="5" t="s">
        <v>147</v>
      </c>
      <c r="D753" s="5" t="s">
        <v>73</v>
      </c>
      <c r="E753" s="5" t="s">
        <v>74</v>
      </c>
      <c r="F753">
        <v>3.7287255329479221</v>
      </c>
      <c r="G753">
        <v>5.29579092005517</v>
      </c>
      <c r="H753">
        <v>7.2995501905039433</v>
      </c>
    </row>
    <row r="754" spans="1:11" x14ac:dyDescent="0.25">
      <c r="A754" t="str">
        <f t="shared" si="19"/>
        <v>2007Bronchiectasis (excludes congenital) hospitalisation, 15-24 yearsFnonMaori</v>
      </c>
      <c r="B754" s="5">
        <v>2007</v>
      </c>
      <c r="C754" s="5" t="s">
        <v>147</v>
      </c>
      <c r="D754" s="5" t="s">
        <v>73</v>
      </c>
      <c r="E754" s="5" t="s">
        <v>74</v>
      </c>
      <c r="F754">
        <v>4.4429451525761667</v>
      </c>
      <c r="G754">
        <v>6.1391663838939312</v>
      </c>
      <c r="H754">
        <v>8.2694168305235891</v>
      </c>
    </row>
    <row r="755" spans="1:11" x14ac:dyDescent="0.25">
      <c r="A755" t="str">
        <f t="shared" si="19"/>
        <v>2008Bronchiectasis (excludes congenital) hospitalisation, 15-24 yearsFnonMaori</v>
      </c>
      <c r="B755" s="5">
        <v>2008</v>
      </c>
      <c r="C755" s="5" t="s">
        <v>147</v>
      </c>
      <c r="D755" s="5" t="s">
        <v>73</v>
      </c>
      <c r="E755" s="5" t="s">
        <v>74</v>
      </c>
      <c r="F755">
        <v>5.4562093230398947</v>
      </c>
      <c r="G755">
        <v>7.3280429743895166</v>
      </c>
      <c r="H755">
        <v>9.6350231764789367</v>
      </c>
    </row>
    <row r="756" spans="1:11" x14ac:dyDescent="0.25">
      <c r="A756" t="str">
        <f t="shared" si="19"/>
        <v>2009Bronchiectasis (excludes congenital) hospitalisation, 15-24 yearsFnonMaori</v>
      </c>
      <c r="B756" s="5">
        <v>2009</v>
      </c>
      <c r="C756" s="5" t="s">
        <v>147</v>
      </c>
      <c r="D756" s="5" t="s">
        <v>73</v>
      </c>
      <c r="E756" s="5" t="s">
        <v>74</v>
      </c>
      <c r="F756">
        <v>6.1840966107617659</v>
      </c>
      <c r="G756">
        <v>8.1650070592161921</v>
      </c>
      <c r="H756">
        <v>10.578713700510416</v>
      </c>
    </row>
    <row r="757" spans="1:11" x14ac:dyDescent="0.25">
      <c r="A757" t="str">
        <f t="shared" si="19"/>
        <v>2010Bronchiectasis (excludes congenital) hospitalisation, 15-24 yearsFnonMaori</v>
      </c>
      <c r="B757" s="5">
        <v>2010</v>
      </c>
      <c r="C757" s="5" t="s">
        <v>147</v>
      </c>
      <c r="D757" s="5" t="s">
        <v>73</v>
      </c>
      <c r="E757" s="5" t="s">
        <v>74</v>
      </c>
      <c r="F757">
        <v>5.0843633842339644</v>
      </c>
      <c r="G757">
        <v>6.8957251707325664</v>
      </c>
      <c r="H757">
        <v>9.1427311477624364</v>
      </c>
    </row>
    <row r="758" spans="1:11" x14ac:dyDescent="0.25">
      <c r="A758" t="str">
        <f t="shared" si="19"/>
        <v>2011Bronchiectasis (excludes congenital) hospitalisation, 15-24 yearsFnonMaori</v>
      </c>
      <c r="B758" s="5">
        <v>2011</v>
      </c>
      <c r="C758" s="5" t="s">
        <v>147</v>
      </c>
      <c r="D758" s="5" t="s">
        <v>73</v>
      </c>
      <c r="E758" s="5" t="s">
        <v>74</v>
      </c>
      <c r="F758">
        <v>4.0281630639144126</v>
      </c>
      <c r="G758">
        <v>5.6384104128319947</v>
      </c>
      <c r="H758">
        <v>7.6779146553649378</v>
      </c>
    </row>
    <row r="759" spans="1:11" x14ac:dyDescent="0.25">
      <c r="A759" t="str">
        <f t="shared" si="19"/>
        <v>2012Bronchiectasis (excludes congenital) hospitalisation, 15-24 yearsFnonMaori</v>
      </c>
      <c r="B759" s="5">
        <v>2012</v>
      </c>
      <c r="C759" s="5" t="s">
        <v>147</v>
      </c>
      <c r="D759" s="5" t="s">
        <v>73</v>
      </c>
      <c r="E759" s="5" t="s">
        <v>74</v>
      </c>
      <c r="F759">
        <v>2.1578783214116712</v>
      </c>
      <c r="G759">
        <v>3.3679019395259906</v>
      </c>
      <c r="H759">
        <v>5.0111711227776592</v>
      </c>
    </row>
    <row r="760" spans="1:11" x14ac:dyDescent="0.25">
      <c r="A760" t="str">
        <f t="shared" si="19"/>
        <v>2013Bronchiectasis (excludes congenital) hospitalisation, 15-24 yearsFnonMaori</v>
      </c>
      <c r="B760" s="5">
        <v>2013</v>
      </c>
      <c r="C760" s="5" t="s">
        <v>147</v>
      </c>
      <c r="D760" s="5" t="s">
        <v>73</v>
      </c>
      <c r="E760" s="5" t="s">
        <v>74</v>
      </c>
      <c r="F760">
        <v>2.0681603924626195</v>
      </c>
      <c r="G760">
        <v>3.2625240615659381</v>
      </c>
      <c r="H760">
        <v>4.8953879767453188</v>
      </c>
    </row>
    <row r="761" spans="1:11" x14ac:dyDescent="0.25">
      <c r="A761" t="str">
        <f t="shared" si="19"/>
        <v>2014Bronchiectasis (excludes congenital) hospitalisation, 15-24 yearsFnonMaori</v>
      </c>
      <c r="B761" s="5">
        <v>2014</v>
      </c>
      <c r="C761" s="5" t="s">
        <v>147</v>
      </c>
      <c r="D761" s="5" t="s">
        <v>73</v>
      </c>
      <c r="E761" s="5" t="s">
        <v>74</v>
      </c>
      <c r="F761">
        <v>2.8195303479756806</v>
      </c>
      <c r="G761">
        <v>4.2100407255787253</v>
      </c>
      <c r="H761">
        <v>6.0463207513606028</v>
      </c>
    </row>
    <row r="762" spans="1:11" x14ac:dyDescent="0.25">
      <c r="A762" t="str">
        <f t="shared" si="19"/>
        <v>1996Bronchiectasis (excludes congenital) hospitalisation, 15-24 yearsMMaori</v>
      </c>
      <c r="B762" s="5">
        <v>1996</v>
      </c>
      <c r="C762" s="5" t="s">
        <v>147</v>
      </c>
      <c r="D762" s="5" t="s">
        <v>75</v>
      </c>
      <c r="E762" s="5" t="s">
        <v>9</v>
      </c>
      <c r="F762">
        <v>3.5593780521173786</v>
      </c>
      <c r="G762">
        <v>7.1302158295903322</v>
      </c>
      <c r="H762">
        <v>12.757925687832008</v>
      </c>
      <c r="I762">
        <v>0.60275900786696113</v>
      </c>
      <c r="J762">
        <v>1.1733563750515708</v>
      </c>
      <c r="K762">
        <v>2.2841055295817947</v>
      </c>
    </row>
    <row r="763" spans="1:11" x14ac:dyDescent="0.25">
      <c r="A763" t="str">
        <f t="shared" si="19"/>
        <v>1997Bronchiectasis (excludes congenital) hospitalisation, 15-24 yearsMMaori</v>
      </c>
      <c r="B763" s="5">
        <v>1997</v>
      </c>
      <c r="C763" s="5" t="s">
        <v>147</v>
      </c>
      <c r="D763" s="5" t="s">
        <v>75</v>
      </c>
      <c r="E763" s="5" t="s">
        <v>9</v>
      </c>
      <c r="F763">
        <v>2.2469226829811708</v>
      </c>
      <c r="G763">
        <v>5.2044744920906103</v>
      </c>
      <c r="H763">
        <v>10.254889526311718</v>
      </c>
      <c r="I763">
        <v>0.44051463708216998</v>
      </c>
      <c r="J763">
        <v>0.94627066282140837</v>
      </c>
      <c r="K763">
        <v>2.0326865260312377</v>
      </c>
    </row>
    <row r="764" spans="1:11" x14ac:dyDescent="0.25">
      <c r="A764" t="str">
        <f t="shared" si="19"/>
        <v>1998Bronchiectasis (excludes congenital) hospitalisation, 15-24 yearsMMaori</v>
      </c>
      <c r="B764" s="5">
        <v>1998</v>
      </c>
      <c r="C764" s="5" t="s">
        <v>147</v>
      </c>
      <c r="D764" s="5" t="s">
        <v>75</v>
      </c>
      <c r="E764" s="5" t="s">
        <v>9</v>
      </c>
      <c r="F764">
        <v>2.6880568262578328</v>
      </c>
      <c r="G764">
        <v>5.8785706335428367</v>
      </c>
      <c r="H764">
        <v>11.159358205484896</v>
      </c>
      <c r="I764">
        <v>0.43622472621064373</v>
      </c>
      <c r="J764">
        <v>0.89371040946107516</v>
      </c>
      <c r="K764">
        <v>1.8309789610444922</v>
      </c>
    </row>
    <row r="765" spans="1:11" x14ac:dyDescent="0.25">
      <c r="A765" t="str">
        <f t="shared" si="19"/>
        <v>1999Bronchiectasis (excludes congenital) hospitalisation, 15-24 yearsMMaori</v>
      </c>
      <c r="B765" s="5">
        <v>1999</v>
      </c>
      <c r="C765" s="5" t="s">
        <v>147</v>
      </c>
      <c r="D765" s="5" t="s">
        <v>75</v>
      </c>
      <c r="E765" s="5" t="s">
        <v>9</v>
      </c>
      <c r="F765">
        <v>4.5099631067405275</v>
      </c>
      <c r="G765">
        <v>8.4700841942826752</v>
      </c>
      <c r="H765">
        <v>14.484101930695655</v>
      </c>
      <c r="I765">
        <v>0.82365647211650117</v>
      </c>
      <c r="J765">
        <v>1.5532465450387962</v>
      </c>
      <c r="K765">
        <v>2.9291032261004477</v>
      </c>
    </row>
    <row r="766" spans="1:11" x14ac:dyDescent="0.25">
      <c r="A766" t="str">
        <f t="shared" si="19"/>
        <v>2000Bronchiectasis (excludes congenital) hospitalisation, 15-24 yearsMMaori</v>
      </c>
      <c r="B766" s="5">
        <v>2000</v>
      </c>
      <c r="C766" s="5" t="s">
        <v>147</v>
      </c>
      <c r="D766" s="5" t="s">
        <v>75</v>
      </c>
      <c r="E766" s="5" t="s">
        <v>9</v>
      </c>
      <c r="F766">
        <v>3.1436808703751469</v>
      </c>
      <c r="G766">
        <v>6.5556330666387526</v>
      </c>
      <c r="H766">
        <v>12.056042617631153</v>
      </c>
      <c r="I766">
        <v>0.71157270729479294</v>
      </c>
      <c r="J766">
        <v>1.455826326670397</v>
      </c>
      <c r="K766">
        <v>2.9785154372827516</v>
      </c>
    </row>
    <row r="767" spans="1:11" x14ac:dyDescent="0.25">
      <c r="A767" t="str">
        <f t="shared" si="19"/>
        <v>2001Bronchiectasis (excludes congenital) hospitalisation, 15-24 yearsMMaori</v>
      </c>
      <c r="B767" s="5">
        <v>2001</v>
      </c>
      <c r="C767" s="5" t="s">
        <v>147</v>
      </c>
      <c r="D767" s="5" t="s">
        <v>75</v>
      </c>
      <c r="E767" s="5" t="s">
        <v>9</v>
      </c>
      <c r="F767">
        <v>4.060984369094446</v>
      </c>
      <c r="G767">
        <v>7.8592407276194969</v>
      </c>
      <c r="H767">
        <v>13.728511910507681</v>
      </c>
      <c r="I767">
        <v>1.0714704491371034</v>
      </c>
      <c r="J767">
        <v>2.133651893313679</v>
      </c>
      <c r="K767">
        <v>4.2488063067976602</v>
      </c>
    </row>
    <row r="768" spans="1:11" x14ac:dyDescent="0.25">
      <c r="A768" t="str">
        <f t="shared" si="19"/>
        <v>2002Bronchiectasis (excludes congenital) hospitalisation, 15-24 yearsMMaori</v>
      </c>
      <c r="B768" s="5">
        <v>2002</v>
      </c>
      <c r="C768" s="5" t="s">
        <v>147</v>
      </c>
      <c r="D768" s="5" t="s">
        <v>75</v>
      </c>
      <c r="E768" s="5" t="s">
        <v>9</v>
      </c>
      <c r="F768">
        <v>3.7641549119154636</v>
      </c>
      <c r="G768">
        <v>7.2847853869951624</v>
      </c>
      <c r="H768">
        <v>12.725054037267977</v>
      </c>
      <c r="I768">
        <v>0.77620358437589143</v>
      </c>
      <c r="J768">
        <v>1.5007179908160975</v>
      </c>
      <c r="K768">
        <v>2.9014997267372262</v>
      </c>
    </row>
    <row r="769" spans="1:11" x14ac:dyDescent="0.25">
      <c r="A769" t="str">
        <f t="shared" si="19"/>
        <v>2003Bronchiectasis (excludes congenital) hospitalisation, 15-24 yearsMMaori</v>
      </c>
      <c r="B769" s="5">
        <v>2003</v>
      </c>
      <c r="C769" s="5" t="s">
        <v>147</v>
      </c>
      <c r="D769" s="5" t="s">
        <v>75</v>
      </c>
      <c r="E769" s="5" t="s">
        <v>9</v>
      </c>
      <c r="F769">
        <v>6.1760296943965152</v>
      </c>
      <c r="G769">
        <v>10.420805363242167</v>
      </c>
      <c r="H769">
        <v>16.469365153782391</v>
      </c>
      <c r="I769">
        <v>1.09971212082754</v>
      </c>
      <c r="J769">
        <v>1.9284083551607993</v>
      </c>
      <c r="K769">
        <v>3.3815747901874467</v>
      </c>
    </row>
    <row r="770" spans="1:11" x14ac:dyDescent="0.25">
      <c r="A770" t="str">
        <f t="shared" si="19"/>
        <v>2004Bronchiectasis (excludes congenital) hospitalisation, 15-24 yearsMMaori</v>
      </c>
      <c r="B770" s="5">
        <v>2004</v>
      </c>
      <c r="C770" s="5" t="s">
        <v>147</v>
      </c>
      <c r="D770" s="5" t="s">
        <v>75</v>
      </c>
      <c r="E770" s="5" t="s">
        <v>9</v>
      </c>
      <c r="F770">
        <v>7.6785888493559087</v>
      </c>
      <c r="G770">
        <v>12.252519677106731</v>
      </c>
      <c r="H770">
        <v>18.550462036978409</v>
      </c>
      <c r="I770">
        <v>1.4785433034346147</v>
      </c>
      <c r="J770">
        <v>2.5284165302218535</v>
      </c>
      <c r="K770">
        <v>4.3237760675988399</v>
      </c>
    </row>
    <row r="771" spans="1:11" x14ac:dyDescent="0.25">
      <c r="A771" t="str">
        <f t="shared" si="19"/>
        <v>2005Bronchiectasis (excludes congenital) hospitalisation, 15-24 yearsMMaori</v>
      </c>
      <c r="B771" s="5">
        <v>2005</v>
      </c>
      <c r="C771" s="5" t="s">
        <v>147</v>
      </c>
      <c r="D771" s="5" t="s">
        <v>75</v>
      </c>
      <c r="E771" s="5" t="s">
        <v>9</v>
      </c>
      <c r="F771">
        <v>12.502568460983117</v>
      </c>
      <c r="G771">
        <v>18.278628643489235</v>
      </c>
      <c r="H771">
        <v>25.80396980415086</v>
      </c>
      <c r="I771">
        <v>2.2729586863659708</v>
      </c>
      <c r="J771">
        <v>3.6733557937751353</v>
      </c>
      <c r="K771">
        <v>5.9365543547273916</v>
      </c>
    </row>
    <row r="772" spans="1:11" x14ac:dyDescent="0.25">
      <c r="A772" t="str">
        <f t="shared" si="19"/>
        <v>2006Bronchiectasis (excludes congenital) hospitalisation, 15-24 yearsMMaori</v>
      </c>
      <c r="B772" s="5">
        <v>2006</v>
      </c>
      <c r="C772" s="5" t="s">
        <v>147</v>
      </c>
      <c r="D772" s="5" t="s">
        <v>75</v>
      </c>
      <c r="E772" s="5" t="s">
        <v>9</v>
      </c>
      <c r="F772">
        <v>15.324220327908735</v>
      </c>
      <c r="G772">
        <v>21.654792962201931</v>
      </c>
      <c r="H772">
        <v>29.722895217777129</v>
      </c>
      <c r="I772">
        <v>3.4702458334763668</v>
      </c>
      <c r="J772">
        <v>5.6865181746207307</v>
      </c>
      <c r="K772">
        <v>9.3182127439940938</v>
      </c>
    </row>
    <row r="773" spans="1:11" x14ac:dyDescent="0.25">
      <c r="A773" t="str">
        <f t="shared" si="19"/>
        <v>2007Bronchiectasis (excludes congenital) hospitalisation, 15-24 yearsMMaori</v>
      </c>
      <c r="B773" s="5">
        <v>2007</v>
      </c>
      <c r="C773" s="5" t="s">
        <v>147</v>
      </c>
      <c r="D773" s="5" t="s">
        <v>75</v>
      </c>
      <c r="E773" s="5" t="s">
        <v>9</v>
      </c>
      <c r="F773">
        <v>20.405607771177234</v>
      </c>
      <c r="G773">
        <v>27.582395144547874</v>
      </c>
      <c r="H773">
        <v>36.46538914469825</v>
      </c>
      <c r="I773">
        <v>4.0568554094006473</v>
      </c>
      <c r="J773">
        <v>6.3642165006019562</v>
      </c>
      <c r="K773">
        <v>9.9839031908011933</v>
      </c>
    </row>
    <row r="774" spans="1:11" x14ac:dyDescent="0.25">
      <c r="A774" t="str">
        <f t="shared" si="19"/>
        <v>2008Bronchiectasis (excludes congenital) hospitalisation, 15-24 yearsMMaori</v>
      </c>
      <c r="B774" s="5">
        <v>2008</v>
      </c>
      <c r="C774" s="5" t="s">
        <v>147</v>
      </c>
      <c r="D774" s="5" t="s">
        <v>75</v>
      </c>
      <c r="E774" s="5" t="s">
        <v>9</v>
      </c>
      <c r="F774">
        <v>17.161089777258269</v>
      </c>
      <c r="G774">
        <v>23.712826031723928</v>
      </c>
      <c r="H774">
        <v>31.941021048144261</v>
      </c>
      <c r="I774">
        <v>5.0448321366721371</v>
      </c>
      <c r="J774">
        <v>8.5801156986861695</v>
      </c>
      <c r="K774">
        <v>14.592831517165969</v>
      </c>
    </row>
    <row r="775" spans="1:11" x14ac:dyDescent="0.25">
      <c r="A775" t="str">
        <f t="shared" si="19"/>
        <v>2009Bronchiectasis (excludes congenital) hospitalisation, 15-24 yearsMMaori</v>
      </c>
      <c r="B775" s="5">
        <v>2009</v>
      </c>
      <c r="C775" s="5" t="s">
        <v>147</v>
      </c>
      <c r="D775" s="5" t="s">
        <v>75</v>
      </c>
      <c r="E775" s="5" t="s">
        <v>9</v>
      </c>
      <c r="F775">
        <v>14.657468781629769</v>
      </c>
      <c r="G775">
        <v>20.712600381897953</v>
      </c>
      <c r="H775">
        <v>28.429662288317864</v>
      </c>
      <c r="I775">
        <v>4.1039788091549125</v>
      </c>
      <c r="J775">
        <v>6.9437678052348382</v>
      </c>
      <c r="K775">
        <v>11.748577070003051</v>
      </c>
    </row>
    <row r="776" spans="1:11" x14ac:dyDescent="0.25">
      <c r="A776" t="str">
        <f t="shared" si="19"/>
        <v>2010Bronchiectasis (excludes congenital) hospitalisation, 15-24 yearsMMaori</v>
      </c>
      <c r="B776" s="5">
        <v>2010</v>
      </c>
      <c r="C776" s="5" t="s">
        <v>147</v>
      </c>
      <c r="D776" s="5" t="s">
        <v>75</v>
      </c>
      <c r="E776" s="5" t="s">
        <v>9</v>
      </c>
      <c r="F776">
        <v>9.1799258567825053</v>
      </c>
      <c r="G776">
        <v>14.053060757402786</v>
      </c>
      <c r="H776">
        <v>20.590990040601373</v>
      </c>
      <c r="I776">
        <v>3.0328127160914526</v>
      </c>
      <c r="J776">
        <v>5.4856033739207497</v>
      </c>
      <c r="K776">
        <v>9.9220912047453016</v>
      </c>
    </row>
    <row r="777" spans="1:11" x14ac:dyDescent="0.25">
      <c r="A777" t="str">
        <f t="shared" si="19"/>
        <v>2011Bronchiectasis (excludes congenital) hospitalisation, 15-24 yearsMMaori</v>
      </c>
      <c r="B777" s="5">
        <v>2011</v>
      </c>
      <c r="C777" s="5" t="s">
        <v>147</v>
      </c>
      <c r="D777" s="5" t="s">
        <v>75</v>
      </c>
      <c r="E777" s="5" t="s">
        <v>9</v>
      </c>
      <c r="F777">
        <v>13.822926889639662</v>
      </c>
      <c r="G777">
        <v>19.63226578730395</v>
      </c>
      <c r="H777">
        <v>27.060492310041134</v>
      </c>
      <c r="I777">
        <v>2.9291857321597767</v>
      </c>
      <c r="J777">
        <v>4.725672649023636</v>
      </c>
      <c r="K777">
        <v>7.623955606688015</v>
      </c>
    </row>
    <row r="778" spans="1:11" x14ac:dyDescent="0.25">
      <c r="A778" t="str">
        <f t="shared" si="19"/>
        <v>2012Bronchiectasis (excludes congenital) hospitalisation, 15-24 yearsMMaori</v>
      </c>
      <c r="B778" s="5">
        <v>2012</v>
      </c>
      <c r="C778" s="5" t="s">
        <v>147</v>
      </c>
      <c r="D778" s="5" t="s">
        <v>75</v>
      </c>
      <c r="E778" s="5" t="s">
        <v>9</v>
      </c>
      <c r="F778">
        <v>13.140760318384562</v>
      </c>
      <c r="G778">
        <v>18.762123042889478</v>
      </c>
      <c r="H778">
        <v>25.974686781196866</v>
      </c>
      <c r="I778">
        <v>2.2294792410951927</v>
      </c>
      <c r="J778">
        <v>3.5011437783920529</v>
      </c>
      <c r="K778">
        <v>5.4981484155698386</v>
      </c>
    </row>
    <row r="779" spans="1:11" x14ac:dyDescent="0.25">
      <c r="A779" t="str">
        <f t="shared" si="19"/>
        <v>2013Bronchiectasis (excludes congenital) hospitalisation, 15-24 yearsMMaori</v>
      </c>
      <c r="B779" s="5">
        <v>2013</v>
      </c>
      <c r="C779" s="5" t="s">
        <v>147</v>
      </c>
      <c r="D779" s="5" t="s">
        <v>75</v>
      </c>
      <c r="E779" s="5" t="s">
        <v>9</v>
      </c>
      <c r="F779">
        <v>12.839551007689407</v>
      </c>
      <c r="G779">
        <v>18.332062223576003</v>
      </c>
      <c r="H779">
        <v>25.379301330787193</v>
      </c>
      <c r="I779">
        <v>2.4512989635232958</v>
      </c>
      <c r="J779">
        <v>3.8968604335834285</v>
      </c>
      <c r="K779">
        <v>6.1948874718249796</v>
      </c>
    </row>
    <row r="780" spans="1:11" x14ac:dyDescent="0.25">
      <c r="A780" t="str">
        <f t="shared" si="19"/>
        <v>2014Bronchiectasis (excludes congenital) hospitalisation, 15-24 yearsMMaori</v>
      </c>
      <c r="B780" s="5">
        <v>2014</v>
      </c>
      <c r="C780" s="5" t="s">
        <v>147</v>
      </c>
      <c r="D780" s="5" t="s">
        <v>75</v>
      </c>
      <c r="E780" s="5" t="s">
        <v>9</v>
      </c>
      <c r="F780">
        <v>8.8851785235912484</v>
      </c>
      <c r="G780">
        <v>13.482691300112338</v>
      </c>
      <c r="H780">
        <v>19.616607972986412</v>
      </c>
      <c r="I780">
        <v>1.8901570276474715</v>
      </c>
      <c r="J780">
        <v>3.1394918938609582</v>
      </c>
      <c r="K780">
        <v>5.2145981563691333</v>
      </c>
    </row>
    <row r="781" spans="1:11" x14ac:dyDescent="0.25">
      <c r="A781" t="str">
        <f t="shared" si="19"/>
        <v>1996Bronchiectasis (excludes congenital) hospitalisation, 15-24 yearsMnonMaori</v>
      </c>
      <c r="B781" s="5">
        <v>1996</v>
      </c>
      <c r="C781" s="5" t="s">
        <v>147</v>
      </c>
      <c r="D781" s="5" t="s">
        <v>75</v>
      </c>
      <c r="E781" s="5" t="s">
        <v>74</v>
      </c>
      <c r="F781">
        <v>4.360794462693681</v>
      </c>
      <c r="G781">
        <v>6.0767691565803688</v>
      </c>
      <c r="H781">
        <v>8.2438235268102158</v>
      </c>
    </row>
    <row r="782" spans="1:11" x14ac:dyDescent="0.25">
      <c r="A782" t="str">
        <f t="shared" si="19"/>
        <v>1997Bronchiectasis (excludes congenital) hospitalisation, 15-24 yearsMnonMaori</v>
      </c>
      <c r="B782" s="5">
        <v>1997</v>
      </c>
      <c r="C782" s="5" t="s">
        <v>147</v>
      </c>
      <c r="D782" s="5" t="s">
        <v>75</v>
      </c>
      <c r="E782" s="5" t="s">
        <v>74</v>
      </c>
      <c r="F782">
        <v>3.8724970396354301</v>
      </c>
      <c r="G782">
        <v>5.4999850429399411</v>
      </c>
      <c r="H782">
        <v>7.5810048912472627</v>
      </c>
    </row>
    <row r="783" spans="1:11" x14ac:dyDescent="0.25">
      <c r="A783" t="str">
        <f t="shared" si="19"/>
        <v>1998Bronchiectasis (excludes congenital) hospitalisation, 15-24 yearsMnonMaori</v>
      </c>
      <c r="B783" s="5">
        <v>1998</v>
      </c>
      <c r="C783" s="5" t="s">
        <v>147</v>
      </c>
      <c r="D783" s="5" t="s">
        <v>75</v>
      </c>
      <c r="E783" s="5" t="s">
        <v>74</v>
      </c>
      <c r="F783">
        <v>4.7793763801153979</v>
      </c>
      <c r="G783">
        <v>6.5777130615360395</v>
      </c>
      <c r="H783">
        <v>8.8302727674111239</v>
      </c>
    </row>
    <row r="784" spans="1:11" x14ac:dyDescent="0.25">
      <c r="A784" t="str">
        <f t="shared" si="19"/>
        <v>1999Bronchiectasis (excludes congenital) hospitalisation, 15-24 yearsMnonMaori</v>
      </c>
      <c r="B784" s="5">
        <v>1999</v>
      </c>
      <c r="C784" s="5" t="s">
        <v>147</v>
      </c>
      <c r="D784" s="5" t="s">
        <v>75</v>
      </c>
      <c r="E784" s="5" t="s">
        <v>74</v>
      </c>
      <c r="F784">
        <v>3.8193182258916751</v>
      </c>
      <c r="G784">
        <v>5.4531485818119831</v>
      </c>
      <c r="H784">
        <v>7.549456213462725</v>
      </c>
    </row>
    <row r="785" spans="1:11" x14ac:dyDescent="0.25">
      <c r="A785" t="str">
        <f t="shared" si="19"/>
        <v>2000Bronchiectasis (excludes congenital) hospitalisation, 15-24 yearsMnonMaori</v>
      </c>
      <c r="B785" s="5">
        <v>2000</v>
      </c>
      <c r="C785" s="5" t="s">
        <v>147</v>
      </c>
      <c r="D785" s="5" t="s">
        <v>75</v>
      </c>
      <c r="E785" s="5" t="s">
        <v>74</v>
      </c>
      <c r="F785">
        <v>3.0381770270627868</v>
      </c>
      <c r="G785">
        <v>4.5030323648783455</v>
      </c>
      <c r="H785">
        <v>6.4283586986369121</v>
      </c>
    </row>
    <row r="786" spans="1:11" x14ac:dyDescent="0.25">
      <c r="A786" t="str">
        <f t="shared" ref="A786:A849" si="20">B786&amp;C786&amp;D786&amp;E786</f>
        <v>2001Bronchiectasis (excludes congenital) hospitalisation, 15-24 yearsMnonMaori</v>
      </c>
      <c r="B786" s="5">
        <v>2001</v>
      </c>
      <c r="C786" s="5" t="s">
        <v>147</v>
      </c>
      <c r="D786" s="5" t="s">
        <v>75</v>
      </c>
      <c r="E786" s="5" t="s">
        <v>74</v>
      </c>
      <c r="F786">
        <v>2.3837469588384304</v>
      </c>
      <c r="G786">
        <v>3.683469057088625</v>
      </c>
      <c r="H786">
        <v>5.4375269584728869</v>
      </c>
    </row>
    <row r="787" spans="1:11" x14ac:dyDescent="0.25">
      <c r="A787" t="str">
        <f t="shared" si="20"/>
        <v>2002Bronchiectasis (excludes congenital) hospitalisation, 15-24 yearsMnonMaori</v>
      </c>
      <c r="B787" s="5">
        <v>2002</v>
      </c>
      <c r="C787" s="5" t="s">
        <v>147</v>
      </c>
      <c r="D787" s="5" t="s">
        <v>75</v>
      </c>
      <c r="E787" s="5" t="s">
        <v>74</v>
      </c>
      <c r="F787">
        <v>3.3616746657655137</v>
      </c>
      <c r="G787">
        <v>4.854200077280117</v>
      </c>
      <c r="H787">
        <v>6.7832580594187224</v>
      </c>
    </row>
    <row r="788" spans="1:11" x14ac:dyDescent="0.25">
      <c r="A788" t="str">
        <f t="shared" si="20"/>
        <v>2003Bronchiectasis (excludes congenital) hospitalisation, 15-24 yearsMnonMaori</v>
      </c>
      <c r="B788" s="5">
        <v>2003</v>
      </c>
      <c r="C788" s="5" t="s">
        <v>147</v>
      </c>
      <c r="D788" s="5" t="s">
        <v>75</v>
      </c>
      <c r="E788" s="5" t="s">
        <v>74</v>
      </c>
      <c r="F788">
        <v>3.8240770271230295</v>
      </c>
      <c r="G788">
        <v>5.4038374887528597</v>
      </c>
      <c r="H788">
        <v>7.4171891521868885</v>
      </c>
    </row>
    <row r="789" spans="1:11" x14ac:dyDescent="0.25">
      <c r="A789" t="str">
        <f t="shared" si="20"/>
        <v>2004Bronchiectasis (excludes congenital) hospitalisation, 15-24 yearsMnonMaori</v>
      </c>
      <c r="B789" s="5">
        <v>2004</v>
      </c>
      <c r="C789" s="5" t="s">
        <v>147</v>
      </c>
      <c r="D789" s="5" t="s">
        <v>75</v>
      </c>
      <c r="E789" s="5" t="s">
        <v>74</v>
      </c>
      <c r="F789">
        <v>3.3559447018987005</v>
      </c>
      <c r="G789">
        <v>4.8459261085560312</v>
      </c>
      <c r="H789">
        <v>6.771696017447332</v>
      </c>
    </row>
    <row r="790" spans="1:11" x14ac:dyDescent="0.25">
      <c r="A790" t="str">
        <f t="shared" si="20"/>
        <v>2005Bronchiectasis (excludes congenital) hospitalisation, 15-24 yearsMnonMaori</v>
      </c>
      <c r="B790" s="5">
        <v>2005</v>
      </c>
      <c r="C790" s="5" t="s">
        <v>147</v>
      </c>
      <c r="D790" s="5" t="s">
        <v>75</v>
      </c>
      <c r="E790" s="5" t="s">
        <v>74</v>
      </c>
      <c r="F790">
        <v>3.4659682576990938</v>
      </c>
      <c r="G790">
        <v>4.976002780472335</v>
      </c>
      <c r="H790">
        <v>6.9204153009227278</v>
      </c>
    </row>
    <row r="791" spans="1:11" x14ac:dyDescent="0.25">
      <c r="A791" t="str">
        <f t="shared" si="20"/>
        <v>2006Bronchiectasis (excludes congenital) hospitalisation, 15-24 yearsMnonMaori</v>
      </c>
      <c r="B791" s="5">
        <v>2006</v>
      </c>
      <c r="C791" s="5" t="s">
        <v>147</v>
      </c>
      <c r="D791" s="5" t="s">
        <v>75</v>
      </c>
      <c r="E791" s="5" t="s">
        <v>74</v>
      </c>
      <c r="F791">
        <v>2.5095576193625413</v>
      </c>
      <c r="G791">
        <v>3.8080935112189676</v>
      </c>
      <c r="H791">
        <v>5.5405761261798965</v>
      </c>
    </row>
    <row r="792" spans="1:11" x14ac:dyDescent="0.25">
      <c r="A792" t="str">
        <f t="shared" si="20"/>
        <v>2007Bronchiectasis (excludes congenital) hospitalisation, 15-24 yearsMnonMaori</v>
      </c>
      <c r="B792" s="5">
        <v>2007</v>
      </c>
      <c r="C792" s="5" t="s">
        <v>147</v>
      </c>
      <c r="D792" s="5" t="s">
        <v>75</v>
      </c>
      <c r="E792" s="5" t="s">
        <v>74</v>
      </c>
      <c r="F792">
        <v>2.9447300055469778</v>
      </c>
      <c r="G792">
        <v>4.3339812751403111</v>
      </c>
      <c r="H792">
        <v>6.1517404709460237</v>
      </c>
    </row>
    <row r="793" spans="1:11" x14ac:dyDescent="0.25">
      <c r="A793" t="str">
        <f t="shared" si="20"/>
        <v>2008Bronchiectasis (excludes congenital) hospitalisation, 15-24 yearsMnonMaori</v>
      </c>
      <c r="B793" s="5">
        <v>2008</v>
      </c>
      <c r="C793" s="5" t="s">
        <v>147</v>
      </c>
      <c r="D793" s="5" t="s">
        <v>75</v>
      </c>
      <c r="E793" s="5" t="s">
        <v>74</v>
      </c>
      <c r="F793">
        <v>1.6881369308702352</v>
      </c>
      <c r="G793">
        <v>2.7636953701399336</v>
      </c>
      <c r="H793">
        <v>4.268303350037721</v>
      </c>
    </row>
    <row r="794" spans="1:11" x14ac:dyDescent="0.25">
      <c r="A794" t="str">
        <f t="shared" si="20"/>
        <v>2009Bronchiectasis (excludes congenital) hospitalisation, 15-24 yearsMnonMaori</v>
      </c>
      <c r="B794" s="5">
        <v>2009</v>
      </c>
      <c r="C794" s="5" t="s">
        <v>147</v>
      </c>
      <c r="D794" s="5" t="s">
        <v>75</v>
      </c>
      <c r="E794" s="5" t="s">
        <v>74</v>
      </c>
      <c r="F794">
        <v>1.8693707436301858</v>
      </c>
      <c r="G794">
        <v>2.9829050974721429</v>
      </c>
      <c r="H794">
        <v>4.516154164922983</v>
      </c>
    </row>
    <row r="795" spans="1:11" x14ac:dyDescent="0.25">
      <c r="A795" t="str">
        <f t="shared" si="20"/>
        <v>2010Bronchiectasis (excludes congenital) hospitalisation, 15-24 yearsMnonMaori</v>
      </c>
      <c r="B795" s="5">
        <v>2010</v>
      </c>
      <c r="C795" s="5" t="s">
        <v>147</v>
      </c>
      <c r="D795" s="5" t="s">
        <v>75</v>
      </c>
      <c r="E795" s="5" t="s">
        <v>74</v>
      </c>
      <c r="F795">
        <v>1.5423755615489292</v>
      </c>
      <c r="G795">
        <v>2.5618076626197235</v>
      </c>
      <c r="H795">
        <v>4.0005800019029358</v>
      </c>
    </row>
    <row r="796" spans="1:11" x14ac:dyDescent="0.25">
      <c r="A796" t="str">
        <f t="shared" si="20"/>
        <v>2011Bronchiectasis (excludes congenital) hospitalisation, 15-24 yearsMnonMaori</v>
      </c>
      <c r="B796" s="5">
        <v>2011</v>
      </c>
      <c r="C796" s="5" t="s">
        <v>147</v>
      </c>
      <c r="D796" s="5" t="s">
        <v>75</v>
      </c>
      <c r="E796" s="5" t="s">
        <v>74</v>
      </c>
      <c r="F796">
        <v>2.8227033691128449</v>
      </c>
      <c r="G796">
        <v>4.1543854696241267</v>
      </c>
      <c r="H796">
        <v>5.8968185607976462</v>
      </c>
    </row>
    <row r="797" spans="1:11" x14ac:dyDescent="0.25">
      <c r="A797" t="str">
        <f t="shared" si="20"/>
        <v>2012Bronchiectasis (excludes congenital) hospitalisation, 15-24 yearsMnonMaori</v>
      </c>
      <c r="B797" s="5">
        <v>2012</v>
      </c>
      <c r="C797" s="5" t="s">
        <v>147</v>
      </c>
      <c r="D797" s="5" t="s">
        <v>75</v>
      </c>
      <c r="E797" s="5" t="s">
        <v>74</v>
      </c>
      <c r="F797">
        <v>3.8284448233431969</v>
      </c>
      <c r="G797">
        <v>5.358855342840628</v>
      </c>
      <c r="H797">
        <v>7.297239995006148</v>
      </c>
    </row>
    <row r="798" spans="1:11" x14ac:dyDescent="0.25">
      <c r="A798" t="str">
        <f t="shared" si="20"/>
        <v>2013Bronchiectasis (excludes congenital) hospitalisation, 15-24 yearsMnonMaori</v>
      </c>
      <c r="B798" s="5">
        <v>2013</v>
      </c>
      <c r="C798" s="5" t="s">
        <v>147</v>
      </c>
      <c r="D798" s="5" t="s">
        <v>75</v>
      </c>
      <c r="E798" s="5" t="s">
        <v>74</v>
      </c>
      <c r="F798">
        <v>3.2948449723878266</v>
      </c>
      <c r="G798">
        <v>4.7043158296327343</v>
      </c>
      <c r="H798">
        <v>6.5127560412650434</v>
      </c>
    </row>
    <row r="799" spans="1:11" x14ac:dyDescent="0.25">
      <c r="A799" t="str">
        <f t="shared" si="20"/>
        <v>2014Bronchiectasis (excludes congenital) hospitalisation, 15-24 yearsMnonMaori</v>
      </c>
      <c r="B799" s="5">
        <v>2014</v>
      </c>
      <c r="C799" s="5" t="s">
        <v>147</v>
      </c>
      <c r="D799" s="5" t="s">
        <v>75</v>
      </c>
      <c r="E799" s="5" t="s">
        <v>74</v>
      </c>
      <c r="F799">
        <v>2.9740977153771704</v>
      </c>
      <c r="G799">
        <v>4.2945456640537065</v>
      </c>
      <c r="H799">
        <v>6.0011971124924424</v>
      </c>
    </row>
    <row r="800" spans="1:11" x14ac:dyDescent="0.25">
      <c r="A800" t="str">
        <f t="shared" si="20"/>
        <v>1996Bronchiectasis (excludes congenital) hospitalisation, 25-44 yearsTMaori</v>
      </c>
      <c r="B800" s="5">
        <v>1996</v>
      </c>
      <c r="C800" s="5" t="s">
        <v>148</v>
      </c>
      <c r="D800" s="5" t="s">
        <v>76</v>
      </c>
      <c r="E800" s="5" t="s">
        <v>9</v>
      </c>
      <c r="F800">
        <v>33.790054629067129</v>
      </c>
      <c r="G800">
        <v>39.342621843791363</v>
      </c>
      <c r="H800">
        <v>45.547249386921628</v>
      </c>
      <c r="I800">
        <v>4.562543539673201</v>
      </c>
      <c r="J800">
        <v>5.5620998914471329</v>
      </c>
      <c r="K800">
        <v>6.7806378028892453</v>
      </c>
    </row>
    <row r="801" spans="1:11" x14ac:dyDescent="0.25">
      <c r="A801" t="str">
        <f t="shared" si="20"/>
        <v>1997Bronchiectasis (excludes congenital) hospitalisation, 25-44 yearsTMaori</v>
      </c>
      <c r="B801" s="5">
        <v>1997</v>
      </c>
      <c r="C801" s="5" t="s">
        <v>148</v>
      </c>
      <c r="D801" s="5" t="s">
        <v>76</v>
      </c>
      <c r="E801" s="5" t="s">
        <v>9</v>
      </c>
      <c r="F801">
        <v>35.994198612009001</v>
      </c>
      <c r="G801">
        <v>41.649020212352966</v>
      </c>
      <c r="H801">
        <v>47.940149554486368</v>
      </c>
      <c r="I801">
        <v>4.4254956934401131</v>
      </c>
      <c r="J801">
        <v>5.345738670138461</v>
      </c>
      <c r="K801">
        <v>6.4573380947524432</v>
      </c>
    </row>
    <row r="802" spans="1:11" x14ac:dyDescent="0.25">
      <c r="A802" t="str">
        <f t="shared" si="20"/>
        <v>1998Bronchiectasis (excludes congenital) hospitalisation, 25-44 yearsTMaori</v>
      </c>
      <c r="B802" s="5">
        <v>1998</v>
      </c>
      <c r="C802" s="5" t="s">
        <v>148</v>
      </c>
      <c r="D802" s="5" t="s">
        <v>76</v>
      </c>
      <c r="E802" s="5" t="s">
        <v>9</v>
      </c>
      <c r="F802">
        <v>33.760251769606448</v>
      </c>
      <c r="G802">
        <v>39.157861837739425</v>
      </c>
      <c r="H802">
        <v>45.173039879779395</v>
      </c>
      <c r="I802">
        <v>3.8906464328264385</v>
      </c>
      <c r="J802">
        <v>4.6934340475525671</v>
      </c>
      <c r="K802">
        <v>5.6618671316074209</v>
      </c>
    </row>
    <row r="803" spans="1:11" x14ac:dyDescent="0.25">
      <c r="A803" t="str">
        <f t="shared" si="20"/>
        <v>1999Bronchiectasis (excludes congenital) hospitalisation, 25-44 yearsTMaori</v>
      </c>
      <c r="B803" s="5">
        <v>1999</v>
      </c>
      <c r="C803" s="5" t="s">
        <v>148</v>
      </c>
      <c r="D803" s="5" t="s">
        <v>76</v>
      </c>
      <c r="E803" s="5" t="s">
        <v>9</v>
      </c>
      <c r="F803">
        <v>33.289045723791475</v>
      </c>
      <c r="G803">
        <v>38.579982266266434</v>
      </c>
      <c r="H803">
        <v>44.472893284951063</v>
      </c>
      <c r="I803">
        <v>4.0057455541518507</v>
      </c>
      <c r="J803">
        <v>4.843186805277103</v>
      </c>
      <c r="K803">
        <v>5.8557035422527584</v>
      </c>
    </row>
    <row r="804" spans="1:11" x14ac:dyDescent="0.25">
      <c r="A804" t="str">
        <f t="shared" si="20"/>
        <v>2000Bronchiectasis (excludes congenital) hospitalisation, 25-44 yearsTMaori</v>
      </c>
      <c r="B804" s="5">
        <v>2000</v>
      </c>
      <c r="C804" s="5" t="s">
        <v>148</v>
      </c>
      <c r="D804" s="5" t="s">
        <v>76</v>
      </c>
      <c r="E804" s="5" t="s">
        <v>9</v>
      </c>
      <c r="F804">
        <v>27.469468013837545</v>
      </c>
      <c r="G804">
        <v>32.243505846007352</v>
      </c>
      <c r="H804">
        <v>37.608750934597474</v>
      </c>
      <c r="I804">
        <v>3.6613304914573161</v>
      </c>
      <c r="J804">
        <v>4.4902208387139071</v>
      </c>
      <c r="K804">
        <v>5.5067640649930869</v>
      </c>
    </row>
    <row r="805" spans="1:11" x14ac:dyDescent="0.25">
      <c r="A805" t="str">
        <f t="shared" si="20"/>
        <v>2001Bronchiectasis (excludes congenital) hospitalisation, 25-44 yearsTMaori</v>
      </c>
      <c r="B805" s="5">
        <v>2001</v>
      </c>
      <c r="C805" s="5" t="s">
        <v>148</v>
      </c>
      <c r="D805" s="5" t="s">
        <v>76</v>
      </c>
      <c r="E805" s="5" t="s">
        <v>9</v>
      </c>
      <c r="F805">
        <v>24.404280938368576</v>
      </c>
      <c r="G805">
        <v>28.867690800745002</v>
      </c>
      <c r="H805">
        <v>33.911156381956438</v>
      </c>
      <c r="I805">
        <v>3.6224456564295697</v>
      </c>
      <c r="J805">
        <v>4.4924657568371558</v>
      </c>
      <c r="K805">
        <v>5.5714427462928144</v>
      </c>
    </row>
    <row r="806" spans="1:11" x14ac:dyDescent="0.25">
      <c r="A806" t="str">
        <f t="shared" si="20"/>
        <v>2002Bronchiectasis (excludes congenital) hospitalisation, 25-44 yearsTMaori</v>
      </c>
      <c r="B806" s="5">
        <v>2002</v>
      </c>
      <c r="C806" s="5" t="s">
        <v>148</v>
      </c>
      <c r="D806" s="5" t="s">
        <v>76</v>
      </c>
      <c r="E806" s="5" t="s">
        <v>9</v>
      </c>
      <c r="F806">
        <v>23.389163901031647</v>
      </c>
      <c r="G806">
        <v>27.716842816054786</v>
      </c>
      <c r="H806">
        <v>32.613129801361929</v>
      </c>
      <c r="I806">
        <v>3.8010367807306724</v>
      </c>
      <c r="J806">
        <v>4.7353267540027657</v>
      </c>
      <c r="K806">
        <v>5.8992640062967094</v>
      </c>
    </row>
    <row r="807" spans="1:11" x14ac:dyDescent="0.25">
      <c r="A807" t="str">
        <f t="shared" si="20"/>
        <v>2003Bronchiectasis (excludes congenital) hospitalisation, 25-44 yearsTMaori</v>
      </c>
      <c r="B807" s="5">
        <v>2003</v>
      </c>
      <c r="C807" s="5" t="s">
        <v>148</v>
      </c>
      <c r="D807" s="5" t="s">
        <v>76</v>
      </c>
      <c r="E807" s="5" t="s">
        <v>9</v>
      </c>
      <c r="F807">
        <v>21.84083681060088</v>
      </c>
      <c r="G807">
        <v>26.014438706807717</v>
      </c>
      <c r="H807">
        <v>30.753320897319924</v>
      </c>
      <c r="I807">
        <v>3.6323016138036568</v>
      </c>
      <c r="J807">
        <v>4.5478193527652611</v>
      </c>
      <c r="K807">
        <v>5.6940923591771524</v>
      </c>
    </row>
    <row r="808" spans="1:11" x14ac:dyDescent="0.25">
      <c r="A808" t="str">
        <f t="shared" si="20"/>
        <v>2004Bronchiectasis (excludes congenital) hospitalisation, 25-44 yearsTMaori</v>
      </c>
      <c r="B808" s="5">
        <v>2004</v>
      </c>
      <c r="C808" s="5" t="s">
        <v>148</v>
      </c>
      <c r="D808" s="5" t="s">
        <v>76</v>
      </c>
      <c r="E808" s="5" t="s">
        <v>9</v>
      </c>
      <c r="F808">
        <v>20.430890986105894</v>
      </c>
      <c r="G808">
        <v>24.471352435141615</v>
      </c>
      <c r="H808">
        <v>29.077012080036894</v>
      </c>
      <c r="I808">
        <v>3.0667329612859056</v>
      </c>
      <c r="J808">
        <v>3.8331609546470684</v>
      </c>
      <c r="K808">
        <v>4.7911321558528792</v>
      </c>
    </row>
    <row r="809" spans="1:11" x14ac:dyDescent="0.25">
      <c r="A809" t="str">
        <f t="shared" si="20"/>
        <v>2005Bronchiectasis (excludes congenital) hospitalisation, 25-44 yearsTMaori</v>
      </c>
      <c r="B809" s="5">
        <v>2005</v>
      </c>
      <c r="C809" s="5" t="s">
        <v>148</v>
      </c>
      <c r="D809" s="5" t="s">
        <v>76</v>
      </c>
      <c r="E809" s="5" t="s">
        <v>9</v>
      </c>
      <c r="F809">
        <v>20.364393860080021</v>
      </c>
      <c r="G809">
        <v>24.391704679788713</v>
      </c>
      <c r="H809">
        <v>28.98237412528216</v>
      </c>
      <c r="I809">
        <v>2.9297023485376896</v>
      </c>
      <c r="J809">
        <v>3.6514758991396583</v>
      </c>
      <c r="K809">
        <v>4.5510685577505336</v>
      </c>
    </row>
    <row r="810" spans="1:11" x14ac:dyDescent="0.25">
      <c r="A810" t="str">
        <f t="shared" si="20"/>
        <v>2006Bronchiectasis (excludes congenital) hospitalisation, 25-44 yearsTMaori</v>
      </c>
      <c r="B810" s="5">
        <v>2006</v>
      </c>
      <c r="C810" s="5" t="s">
        <v>148</v>
      </c>
      <c r="D810" s="5" t="s">
        <v>76</v>
      </c>
      <c r="E810" s="5" t="s">
        <v>9</v>
      </c>
      <c r="F810">
        <v>19.323186672677831</v>
      </c>
      <c r="G810">
        <v>23.250196801905663</v>
      </c>
      <c r="H810">
        <v>27.740777582102215</v>
      </c>
      <c r="I810">
        <v>2.4389899350347695</v>
      </c>
      <c r="J810">
        <v>3.0317853834273221</v>
      </c>
      <c r="K810">
        <v>3.7686595090571871</v>
      </c>
    </row>
    <row r="811" spans="1:11" x14ac:dyDescent="0.25">
      <c r="A811" t="str">
        <f t="shared" si="20"/>
        <v>2007Bronchiectasis (excludes congenital) hospitalisation, 25-44 yearsTMaori</v>
      </c>
      <c r="B811" s="5">
        <v>2007</v>
      </c>
      <c r="C811" s="5" t="s">
        <v>148</v>
      </c>
      <c r="D811" s="5" t="s">
        <v>76</v>
      </c>
      <c r="E811" s="5" t="s">
        <v>9</v>
      </c>
      <c r="F811">
        <v>20.30609616593463</v>
      </c>
      <c r="G811">
        <v>24.304201046160848</v>
      </c>
      <c r="H811">
        <v>28.859265145147774</v>
      </c>
      <c r="I811">
        <v>2.7902128964248814</v>
      </c>
      <c r="J811">
        <v>3.4653877596993188</v>
      </c>
      <c r="K811">
        <v>4.3039412298828399</v>
      </c>
    </row>
    <row r="812" spans="1:11" x14ac:dyDescent="0.25">
      <c r="A812" t="str">
        <f t="shared" si="20"/>
        <v>2008Bronchiectasis (excludes congenital) hospitalisation, 25-44 yearsTMaori</v>
      </c>
      <c r="B812" s="5">
        <v>2008</v>
      </c>
      <c r="C812" s="5" t="s">
        <v>148</v>
      </c>
      <c r="D812" s="5" t="s">
        <v>76</v>
      </c>
      <c r="E812" s="5" t="s">
        <v>9</v>
      </c>
      <c r="F812">
        <v>16.615721083928044</v>
      </c>
      <c r="G812">
        <v>20.255185283466297</v>
      </c>
      <c r="H812">
        <v>24.454893579105043</v>
      </c>
      <c r="I812">
        <v>2.3440576853346591</v>
      </c>
      <c r="J812">
        <v>2.9564754329487504</v>
      </c>
      <c r="K812">
        <v>3.7288958545325182</v>
      </c>
    </row>
    <row r="813" spans="1:11" x14ac:dyDescent="0.25">
      <c r="A813" t="str">
        <f t="shared" si="20"/>
        <v>2009Bronchiectasis (excludes congenital) hospitalisation, 25-44 yearsTMaori</v>
      </c>
      <c r="B813" s="5">
        <v>2009</v>
      </c>
      <c r="C813" s="5" t="s">
        <v>148</v>
      </c>
      <c r="D813" s="5" t="s">
        <v>76</v>
      </c>
      <c r="E813" s="5" t="s">
        <v>9</v>
      </c>
      <c r="F813">
        <v>13.315847375547895</v>
      </c>
      <c r="G813">
        <v>16.580928829187901</v>
      </c>
      <c r="H813">
        <v>20.404259702763142</v>
      </c>
      <c r="I813">
        <v>2.1962480525470367</v>
      </c>
      <c r="J813">
        <v>2.8322807233725817</v>
      </c>
      <c r="K813">
        <v>3.6525082340698454</v>
      </c>
    </row>
    <row r="814" spans="1:11" x14ac:dyDescent="0.25">
      <c r="A814" t="str">
        <f t="shared" si="20"/>
        <v>2010Bronchiectasis (excludes congenital) hospitalisation, 25-44 yearsTMaori</v>
      </c>
      <c r="B814" s="5">
        <v>2010</v>
      </c>
      <c r="C814" s="5" t="s">
        <v>148</v>
      </c>
      <c r="D814" s="5" t="s">
        <v>76</v>
      </c>
      <c r="E814" s="5" t="s">
        <v>9</v>
      </c>
      <c r="F814">
        <v>12.823800846815264</v>
      </c>
      <c r="G814">
        <v>16.054545650470459</v>
      </c>
      <c r="H814">
        <v>19.85169431918148</v>
      </c>
      <c r="I814">
        <v>2.5182688960040664</v>
      </c>
      <c r="J814">
        <v>3.2903349089501455</v>
      </c>
      <c r="K814">
        <v>4.2991055602659838</v>
      </c>
    </row>
    <row r="815" spans="1:11" x14ac:dyDescent="0.25">
      <c r="A815" t="str">
        <f t="shared" si="20"/>
        <v>2011Bronchiectasis (excludes congenital) hospitalisation, 25-44 yearsTMaori</v>
      </c>
      <c r="B815" s="5">
        <v>2011</v>
      </c>
      <c r="C815" s="5" t="s">
        <v>148</v>
      </c>
      <c r="D815" s="5" t="s">
        <v>76</v>
      </c>
      <c r="E815" s="5" t="s">
        <v>9</v>
      </c>
      <c r="F815">
        <v>11.869351441720413</v>
      </c>
      <c r="G815">
        <v>14.99205539773333</v>
      </c>
      <c r="H815">
        <v>18.684574192747974</v>
      </c>
      <c r="I815">
        <v>2.5417924721996963</v>
      </c>
      <c r="J815">
        <v>3.3576728532476059</v>
      </c>
      <c r="K815">
        <v>4.4354396012823578</v>
      </c>
    </row>
    <row r="816" spans="1:11" x14ac:dyDescent="0.25">
      <c r="A816" t="str">
        <f t="shared" si="20"/>
        <v>2012Bronchiectasis (excludes congenital) hospitalisation, 25-44 yearsTMaori</v>
      </c>
      <c r="B816" s="5">
        <v>2012</v>
      </c>
      <c r="C816" s="5" t="s">
        <v>148</v>
      </c>
      <c r="D816" s="5" t="s">
        <v>76</v>
      </c>
      <c r="E816" s="5" t="s">
        <v>9</v>
      </c>
      <c r="F816">
        <v>14.824114831856154</v>
      </c>
      <c r="G816">
        <v>18.280328347828753</v>
      </c>
      <c r="H816">
        <v>22.300450324387302</v>
      </c>
      <c r="I816">
        <v>3.3562680361017083</v>
      </c>
      <c r="J816">
        <v>4.3794109724107084</v>
      </c>
      <c r="K816">
        <v>5.7144543460086457</v>
      </c>
    </row>
    <row r="817" spans="1:11" x14ac:dyDescent="0.25">
      <c r="A817" t="str">
        <f t="shared" si="20"/>
        <v>2013Bronchiectasis (excludes congenital) hospitalisation, 25-44 yearsTMaori</v>
      </c>
      <c r="B817" s="5">
        <v>2013</v>
      </c>
      <c r="C817" s="5" t="s">
        <v>148</v>
      </c>
      <c r="D817" s="5" t="s">
        <v>76</v>
      </c>
      <c r="E817" s="5" t="s">
        <v>9</v>
      </c>
      <c r="F817">
        <v>13.920502791950724</v>
      </c>
      <c r="G817">
        <v>17.246935410038393</v>
      </c>
      <c r="H817">
        <v>21.128661070115221</v>
      </c>
      <c r="I817">
        <v>2.7260573689302552</v>
      </c>
      <c r="J817">
        <v>3.5395052282152415</v>
      </c>
      <c r="K817">
        <v>4.5956836431066144</v>
      </c>
    </row>
    <row r="818" spans="1:11" x14ac:dyDescent="0.25">
      <c r="A818" t="str">
        <f t="shared" si="20"/>
        <v>2014Bronchiectasis (excludes congenital) hospitalisation, 25-44 yearsTMaori</v>
      </c>
      <c r="B818" s="5">
        <v>2014</v>
      </c>
      <c r="C818" s="5" t="s">
        <v>148</v>
      </c>
      <c r="D818" s="5" t="s">
        <v>76</v>
      </c>
      <c r="E818" s="5" t="s">
        <v>9</v>
      </c>
      <c r="F818">
        <v>15.405417520615664</v>
      </c>
      <c r="G818">
        <v>18.873812545101266</v>
      </c>
      <c r="H818">
        <v>22.889986773964122</v>
      </c>
      <c r="I818">
        <v>2.9353284582965213</v>
      </c>
      <c r="J818">
        <v>3.7723014391929408</v>
      </c>
      <c r="K818">
        <v>4.8479270208811567</v>
      </c>
    </row>
    <row r="819" spans="1:11" x14ac:dyDescent="0.25">
      <c r="A819" t="str">
        <f t="shared" si="20"/>
        <v>1996Bronchiectasis (excludes congenital) hospitalisation, 25-44 yearsTnonMaori</v>
      </c>
      <c r="B819" s="5">
        <v>1996</v>
      </c>
      <c r="C819" s="5" t="s">
        <v>148</v>
      </c>
      <c r="D819" s="5" t="s">
        <v>76</v>
      </c>
      <c r="E819" s="5" t="s">
        <v>74</v>
      </c>
      <c r="F819">
        <v>6.1654847898226741</v>
      </c>
      <c r="G819">
        <v>7.0733396759538065</v>
      </c>
      <c r="H819">
        <v>8.077236396746585</v>
      </c>
    </row>
    <row r="820" spans="1:11" x14ac:dyDescent="0.25">
      <c r="A820" t="str">
        <f t="shared" si="20"/>
        <v>1997Bronchiectasis (excludes congenital) hospitalisation, 25-44 yearsTnonMaori</v>
      </c>
      <c r="B820" s="5">
        <v>1997</v>
      </c>
      <c r="C820" s="5" t="s">
        <v>148</v>
      </c>
      <c r="D820" s="5" t="s">
        <v>76</v>
      </c>
      <c r="E820" s="5" t="s">
        <v>74</v>
      </c>
      <c r="F820">
        <v>6.8440793804297808</v>
      </c>
      <c r="G820">
        <v>7.7910692576511984</v>
      </c>
      <c r="H820">
        <v>8.8324601752022502</v>
      </c>
    </row>
    <row r="821" spans="1:11" x14ac:dyDescent="0.25">
      <c r="A821" t="str">
        <f t="shared" si="20"/>
        <v>1998Bronchiectasis (excludes congenital) hospitalisation, 25-44 yearsTnonMaori</v>
      </c>
      <c r="B821" s="5">
        <v>1998</v>
      </c>
      <c r="C821" s="5" t="s">
        <v>148</v>
      </c>
      <c r="D821" s="5" t="s">
        <v>76</v>
      </c>
      <c r="E821" s="5" t="s">
        <v>74</v>
      </c>
      <c r="F821">
        <v>7.365169499447056</v>
      </c>
      <c r="G821">
        <v>8.3431153907784523</v>
      </c>
      <c r="H821">
        <v>9.4147763342913908</v>
      </c>
    </row>
    <row r="822" spans="1:11" x14ac:dyDescent="0.25">
      <c r="A822" t="str">
        <f t="shared" si="20"/>
        <v>1999Bronchiectasis (excludes congenital) hospitalisation, 25-44 yearsTnonMaori</v>
      </c>
      <c r="B822" s="5">
        <v>1999</v>
      </c>
      <c r="C822" s="5" t="s">
        <v>148</v>
      </c>
      <c r="D822" s="5" t="s">
        <v>76</v>
      </c>
      <c r="E822" s="5" t="s">
        <v>74</v>
      </c>
      <c r="F822">
        <v>7.0014102630170374</v>
      </c>
      <c r="G822">
        <v>7.9658257707982569</v>
      </c>
      <c r="H822">
        <v>9.0259669535574822</v>
      </c>
    </row>
    <row r="823" spans="1:11" x14ac:dyDescent="0.25">
      <c r="A823" t="str">
        <f t="shared" si="20"/>
        <v>2000Bronchiectasis (excludes congenital) hospitalisation, 25-44 yearsTnonMaori</v>
      </c>
      <c r="B823" s="5">
        <v>2000</v>
      </c>
      <c r="C823" s="5" t="s">
        <v>148</v>
      </c>
      <c r="D823" s="5" t="s">
        <v>76</v>
      </c>
      <c r="E823" s="5" t="s">
        <v>74</v>
      </c>
      <c r="F823">
        <v>6.259177563611817</v>
      </c>
      <c r="G823">
        <v>7.1808285169427348</v>
      </c>
      <c r="H823">
        <v>8.199980788851974</v>
      </c>
    </row>
    <row r="824" spans="1:11" x14ac:dyDescent="0.25">
      <c r="A824" t="str">
        <f t="shared" si="20"/>
        <v>2001Bronchiectasis (excludes congenital) hospitalisation, 25-44 yearsTnonMaori</v>
      </c>
      <c r="B824" s="5">
        <v>2001</v>
      </c>
      <c r="C824" s="5" t="s">
        <v>148</v>
      </c>
      <c r="D824" s="5" t="s">
        <v>76</v>
      </c>
      <c r="E824" s="5" t="s">
        <v>74</v>
      </c>
      <c r="F824">
        <v>5.5511753672495194</v>
      </c>
      <c r="G824">
        <v>6.4258009661644717</v>
      </c>
      <c r="H824">
        <v>7.3991136185801736</v>
      </c>
    </row>
    <row r="825" spans="1:11" x14ac:dyDescent="0.25">
      <c r="A825" t="str">
        <f t="shared" si="20"/>
        <v>2002Bronchiectasis (excludes congenital) hospitalisation, 25-44 yearsTnonMaori</v>
      </c>
      <c r="B825" s="5">
        <v>2002</v>
      </c>
      <c r="C825" s="5" t="s">
        <v>148</v>
      </c>
      <c r="D825" s="5" t="s">
        <v>76</v>
      </c>
      <c r="E825" s="5" t="s">
        <v>74</v>
      </c>
      <c r="F825">
        <v>5.0315233745249435</v>
      </c>
      <c r="G825">
        <v>5.8532059678090373</v>
      </c>
      <c r="H825">
        <v>6.7708142049940045</v>
      </c>
    </row>
    <row r="826" spans="1:11" x14ac:dyDescent="0.25">
      <c r="A826" t="str">
        <f t="shared" si="20"/>
        <v>2003Bronchiectasis (excludes congenital) hospitalisation, 25-44 yearsTnonMaori</v>
      </c>
      <c r="B826" s="5">
        <v>2003</v>
      </c>
      <c r="C826" s="5" t="s">
        <v>148</v>
      </c>
      <c r="D826" s="5" t="s">
        <v>76</v>
      </c>
      <c r="E826" s="5" t="s">
        <v>74</v>
      </c>
      <c r="F826">
        <v>4.9063021938731257</v>
      </c>
      <c r="G826">
        <v>5.7202005376466563</v>
      </c>
      <c r="H826">
        <v>6.63054060039111</v>
      </c>
    </row>
    <row r="827" spans="1:11" x14ac:dyDescent="0.25">
      <c r="A827" t="str">
        <f t="shared" si="20"/>
        <v>2004Bronchiectasis (excludes congenital) hospitalisation, 25-44 yearsTnonMaori</v>
      </c>
      <c r="B827" s="5">
        <v>2004</v>
      </c>
      <c r="C827" s="5" t="s">
        <v>148</v>
      </c>
      <c r="D827" s="5" t="s">
        <v>76</v>
      </c>
      <c r="E827" s="5" t="s">
        <v>74</v>
      </c>
      <c r="F827">
        <v>5.5258050303997495</v>
      </c>
      <c r="G827">
        <v>6.3841181533152636</v>
      </c>
      <c r="H827">
        <v>7.3379739804359829</v>
      </c>
    </row>
    <row r="828" spans="1:11" x14ac:dyDescent="0.25">
      <c r="A828" t="str">
        <f t="shared" si="20"/>
        <v>2005Bronchiectasis (excludes congenital) hospitalisation, 25-44 yearsTnonMaori</v>
      </c>
      <c r="B828" s="5">
        <v>2005</v>
      </c>
      <c r="C828" s="5" t="s">
        <v>148</v>
      </c>
      <c r="D828" s="5" t="s">
        <v>76</v>
      </c>
      <c r="E828" s="5" t="s">
        <v>74</v>
      </c>
      <c r="F828">
        <v>5.8109684621473017</v>
      </c>
      <c r="G828">
        <v>6.679957735866684</v>
      </c>
      <c r="H828">
        <v>7.6422432629743104</v>
      </c>
    </row>
    <row r="829" spans="1:11" x14ac:dyDescent="0.25">
      <c r="A829" t="str">
        <f t="shared" si="20"/>
        <v>2006Bronchiectasis (excludes congenital) hospitalisation, 25-44 yearsTnonMaori</v>
      </c>
      <c r="B829" s="5">
        <v>2006</v>
      </c>
      <c r="C829" s="5" t="s">
        <v>148</v>
      </c>
      <c r="D829" s="5" t="s">
        <v>76</v>
      </c>
      <c r="E829" s="5" t="s">
        <v>74</v>
      </c>
      <c r="F829">
        <v>6.7403570422188563</v>
      </c>
      <c r="G829">
        <v>7.6688135410238596</v>
      </c>
      <c r="H829">
        <v>8.6894265059150406</v>
      </c>
    </row>
    <row r="830" spans="1:11" x14ac:dyDescent="0.25">
      <c r="A830" t="str">
        <f t="shared" si="20"/>
        <v>2007Bronchiectasis (excludes congenital) hospitalisation, 25-44 yearsTnonMaori</v>
      </c>
      <c r="B830" s="5">
        <v>2007</v>
      </c>
      <c r="C830" s="5" t="s">
        <v>148</v>
      </c>
      <c r="D830" s="5" t="s">
        <v>76</v>
      </c>
      <c r="E830" s="5" t="s">
        <v>74</v>
      </c>
      <c r="F830">
        <v>6.1306642329412622</v>
      </c>
      <c r="G830">
        <v>7.0134145820003848</v>
      </c>
      <c r="H830">
        <v>7.9875773275052531</v>
      </c>
    </row>
    <row r="831" spans="1:11" x14ac:dyDescent="0.25">
      <c r="A831" t="str">
        <f t="shared" si="20"/>
        <v>2008Bronchiectasis (excludes congenital) hospitalisation, 25-44 yearsTnonMaori</v>
      </c>
      <c r="B831" s="5">
        <v>2008</v>
      </c>
      <c r="C831" s="5" t="s">
        <v>148</v>
      </c>
      <c r="D831" s="5" t="s">
        <v>76</v>
      </c>
      <c r="E831" s="5" t="s">
        <v>74</v>
      </c>
      <c r="F831">
        <v>5.9678716297091645</v>
      </c>
      <c r="G831">
        <v>6.8511258567313833</v>
      </c>
      <c r="H831">
        <v>7.8282755561935495</v>
      </c>
    </row>
    <row r="832" spans="1:11" x14ac:dyDescent="0.25">
      <c r="A832" t="str">
        <f t="shared" si="20"/>
        <v>2009Bronchiectasis (excludes congenital) hospitalisation, 25-44 yearsTnonMaori</v>
      </c>
      <c r="B832" s="5">
        <v>2009</v>
      </c>
      <c r="C832" s="5" t="s">
        <v>148</v>
      </c>
      <c r="D832" s="5" t="s">
        <v>76</v>
      </c>
      <c r="E832" s="5" t="s">
        <v>74</v>
      </c>
      <c r="F832">
        <v>5.0389079971248476</v>
      </c>
      <c r="G832">
        <v>5.8542674433217572</v>
      </c>
      <c r="H832">
        <v>6.763987110212021</v>
      </c>
    </row>
    <row r="833" spans="1:11" x14ac:dyDescent="0.25">
      <c r="A833" t="str">
        <f t="shared" si="20"/>
        <v>2010Bronchiectasis (excludes congenital) hospitalisation, 25-44 yearsTnonMaori</v>
      </c>
      <c r="B833" s="5">
        <v>2010</v>
      </c>
      <c r="C833" s="5" t="s">
        <v>148</v>
      </c>
      <c r="D833" s="5" t="s">
        <v>76</v>
      </c>
      <c r="E833" s="5" t="s">
        <v>74</v>
      </c>
      <c r="F833">
        <v>4.1320998763417949</v>
      </c>
      <c r="G833">
        <v>4.8793044157298322</v>
      </c>
      <c r="H833">
        <v>5.722578544868699</v>
      </c>
    </row>
    <row r="834" spans="1:11" x14ac:dyDescent="0.25">
      <c r="A834" t="str">
        <f t="shared" si="20"/>
        <v>2011Bronchiectasis (excludes congenital) hospitalisation, 25-44 yearsTnonMaori</v>
      </c>
      <c r="B834" s="5">
        <v>2011</v>
      </c>
      <c r="C834" s="5" t="s">
        <v>148</v>
      </c>
      <c r="D834" s="5" t="s">
        <v>76</v>
      </c>
      <c r="E834" s="5" t="s">
        <v>74</v>
      </c>
      <c r="F834">
        <v>3.7511587152371164</v>
      </c>
      <c r="G834">
        <v>4.4650137321248335</v>
      </c>
      <c r="H834">
        <v>5.2751785607647683</v>
      </c>
    </row>
    <row r="835" spans="1:11" x14ac:dyDescent="0.25">
      <c r="A835" t="str">
        <f t="shared" si="20"/>
        <v>2012Bronchiectasis (excludes congenital) hospitalisation, 25-44 yearsTnonMaori</v>
      </c>
      <c r="B835" s="5">
        <v>2012</v>
      </c>
      <c r="C835" s="5" t="s">
        <v>148</v>
      </c>
      <c r="D835" s="5" t="s">
        <v>76</v>
      </c>
      <c r="E835" s="5" t="s">
        <v>74</v>
      </c>
      <c r="F835">
        <v>3.479802693964877</v>
      </c>
      <c r="G835">
        <v>4.1741522919384959</v>
      </c>
      <c r="H835">
        <v>4.9664492905078959</v>
      </c>
    </row>
    <row r="836" spans="1:11" x14ac:dyDescent="0.25">
      <c r="A836" t="str">
        <f t="shared" si="20"/>
        <v>2013Bronchiectasis (excludes congenital) hospitalisation, 25-44 yearsTnonMaori</v>
      </c>
      <c r="B836" s="5">
        <v>2013</v>
      </c>
      <c r="C836" s="5" t="s">
        <v>148</v>
      </c>
      <c r="D836" s="5" t="s">
        <v>76</v>
      </c>
      <c r="E836" s="5" t="s">
        <v>74</v>
      </c>
      <c r="F836">
        <v>4.1168503413940147</v>
      </c>
      <c r="G836">
        <v>4.8726966900780591</v>
      </c>
      <c r="H836">
        <v>5.7271279221044367</v>
      </c>
    </row>
    <row r="837" spans="1:11" x14ac:dyDescent="0.25">
      <c r="A837" t="str">
        <f t="shared" si="20"/>
        <v>2014Bronchiectasis (excludes congenital) hospitalisation, 25-44 yearsTnonMaori</v>
      </c>
      <c r="B837" s="5">
        <v>2014</v>
      </c>
      <c r="C837" s="5" t="s">
        <v>148</v>
      </c>
      <c r="D837" s="5" t="s">
        <v>76</v>
      </c>
      <c r="E837" s="5" t="s">
        <v>74</v>
      </c>
      <c r="F837">
        <v>4.2418890012178609</v>
      </c>
      <c r="G837">
        <v>5.0032620269972901</v>
      </c>
      <c r="H837">
        <v>5.8618408916292024</v>
      </c>
    </row>
    <row r="838" spans="1:11" x14ac:dyDescent="0.25">
      <c r="A838" t="str">
        <f t="shared" si="20"/>
        <v>1996Bronchiectasis (excludes congenital) hospitalisation, 25-44 yearsFMaori</v>
      </c>
      <c r="B838" s="5">
        <v>1996</v>
      </c>
      <c r="C838" s="5" t="s">
        <v>148</v>
      </c>
      <c r="D838" s="5" t="s">
        <v>73</v>
      </c>
      <c r="E838" s="5" t="s">
        <v>9</v>
      </c>
      <c r="F838">
        <v>36.85327225650493</v>
      </c>
      <c r="G838">
        <v>45.013386029061834</v>
      </c>
      <c r="H838">
        <v>54.44239373124239</v>
      </c>
      <c r="I838">
        <v>4.268069330631211</v>
      </c>
      <c r="J838">
        <v>5.5241181830361148</v>
      </c>
      <c r="K838">
        <v>7.1498092782005465</v>
      </c>
    </row>
    <row r="839" spans="1:11" x14ac:dyDescent="0.25">
      <c r="A839" t="str">
        <f t="shared" si="20"/>
        <v>1997Bronchiectasis (excludes congenital) hospitalisation, 25-44 yearsFMaori</v>
      </c>
      <c r="B839" s="5">
        <v>1997</v>
      </c>
      <c r="C839" s="5" t="s">
        <v>148</v>
      </c>
      <c r="D839" s="5" t="s">
        <v>73</v>
      </c>
      <c r="E839" s="5" t="s">
        <v>9</v>
      </c>
      <c r="F839">
        <v>37.354408368421886</v>
      </c>
      <c r="G839">
        <v>45.407821898569416</v>
      </c>
      <c r="H839">
        <v>54.682730489194313</v>
      </c>
      <c r="I839">
        <v>4.0201673062781973</v>
      </c>
      <c r="J839">
        <v>5.1577979102734073</v>
      </c>
      <c r="K839">
        <v>6.6173562582024044</v>
      </c>
    </row>
    <row r="840" spans="1:11" x14ac:dyDescent="0.25">
      <c r="A840" t="str">
        <f t="shared" si="20"/>
        <v>1998Bronchiectasis (excludes congenital) hospitalisation, 25-44 yearsFMaori</v>
      </c>
      <c r="B840" s="5">
        <v>1998</v>
      </c>
      <c r="C840" s="5" t="s">
        <v>148</v>
      </c>
      <c r="D840" s="5" t="s">
        <v>73</v>
      </c>
      <c r="E840" s="5" t="s">
        <v>9</v>
      </c>
      <c r="F840">
        <v>36.074399267498301</v>
      </c>
      <c r="G840">
        <v>43.851849583065658</v>
      </c>
      <c r="H840">
        <v>52.808938459103125</v>
      </c>
      <c r="I840">
        <v>4.0855649063916424</v>
      </c>
      <c r="J840">
        <v>5.252528673831093</v>
      </c>
      <c r="K840">
        <v>6.7528134056213984</v>
      </c>
    </row>
    <row r="841" spans="1:11" x14ac:dyDescent="0.25">
      <c r="A841" t="str">
        <f t="shared" si="20"/>
        <v>1999Bronchiectasis (excludes congenital) hospitalisation, 25-44 yearsFMaori</v>
      </c>
      <c r="B841" s="5">
        <v>1999</v>
      </c>
      <c r="C841" s="5" t="s">
        <v>148</v>
      </c>
      <c r="D841" s="5" t="s">
        <v>73</v>
      </c>
      <c r="E841" s="5" t="s">
        <v>9</v>
      </c>
      <c r="F841">
        <v>32.380976382055294</v>
      </c>
      <c r="G841">
        <v>39.671270022017481</v>
      </c>
      <c r="H841">
        <v>48.112952480606886</v>
      </c>
      <c r="I841">
        <v>4.3379227644619069</v>
      </c>
      <c r="J841">
        <v>5.6778555895270495</v>
      </c>
      <c r="K841">
        <v>7.4316777513032779</v>
      </c>
    </row>
    <row r="842" spans="1:11" x14ac:dyDescent="0.25">
      <c r="A842" t="str">
        <f t="shared" si="20"/>
        <v>2000Bronchiectasis (excludes congenital) hospitalisation, 25-44 yearsFMaori</v>
      </c>
      <c r="B842" s="5">
        <v>2000</v>
      </c>
      <c r="C842" s="5" t="s">
        <v>148</v>
      </c>
      <c r="D842" s="5" t="s">
        <v>73</v>
      </c>
      <c r="E842" s="5" t="s">
        <v>9</v>
      </c>
      <c r="F842">
        <v>29.865629020851244</v>
      </c>
      <c r="G842">
        <v>36.828742289717162</v>
      </c>
      <c r="H842">
        <v>44.927942338576699</v>
      </c>
      <c r="I842">
        <v>4.3243407995783887</v>
      </c>
      <c r="J842">
        <v>5.7262375854425303</v>
      </c>
      <c r="K842">
        <v>7.5826116406300867</v>
      </c>
    </row>
    <row r="843" spans="1:11" x14ac:dyDescent="0.25">
      <c r="A843" t="str">
        <f t="shared" si="20"/>
        <v>2001Bronchiectasis (excludes congenital) hospitalisation, 25-44 yearsFMaori</v>
      </c>
      <c r="B843" s="5">
        <v>2001</v>
      </c>
      <c r="C843" s="5" t="s">
        <v>148</v>
      </c>
      <c r="D843" s="5" t="s">
        <v>73</v>
      </c>
      <c r="E843" s="5" t="s">
        <v>9</v>
      </c>
      <c r="F843">
        <v>23.339136025941727</v>
      </c>
      <c r="G843">
        <v>29.479422018481852</v>
      </c>
      <c r="H843">
        <v>36.740155585799812</v>
      </c>
      <c r="I843">
        <v>3.4000870573541846</v>
      </c>
      <c r="J843">
        <v>4.5776408545222909</v>
      </c>
      <c r="K843">
        <v>6.1630174285295443</v>
      </c>
    </row>
    <row r="844" spans="1:11" x14ac:dyDescent="0.25">
      <c r="A844" t="str">
        <f t="shared" si="20"/>
        <v>2002Bronchiectasis (excludes congenital) hospitalisation, 25-44 yearsFMaori</v>
      </c>
      <c r="B844" s="5">
        <v>2002</v>
      </c>
      <c r="C844" s="5" t="s">
        <v>148</v>
      </c>
      <c r="D844" s="5" t="s">
        <v>73</v>
      </c>
      <c r="E844" s="5" t="s">
        <v>9</v>
      </c>
      <c r="F844">
        <v>22.378745911575308</v>
      </c>
      <c r="G844">
        <v>28.311095189893656</v>
      </c>
      <c r="H844">
        <v>35.333528073989839</v>
      </c>
      <c r="I844">
        <v>3.2943677749421063</v>
      </c>
      <c r="J844">
        <v>4.4253965443739167</v>
      </c>
      <c r="K844">
        <v>5.9447323167495378</v>
      </c>
    </row>
    <row r="845" spans="1:11" x14ac:dyDescent="0.25">
      <c r="A845" t="str">
        <f t="shared" si="20"/>
        <v>2003Bronchiectasis (excludes congenital) hospitalisation, 25-44 yearsFMaori</v>
      </c>
      <c r="B845" s="5">
        <v>2003</v>
      </c>
      <c r="C845" s="5" t="s">
        <v>148</v>
      </c>
      <c r="D845" s="5" t="s">
        <v>73</v>
      </c>
      <c r="E845" s="5" t="s">
        <v>9</v>
      </c>
      <c r="F845">
        <v>15.310461623245123</v>
      </c>
      <c r="G845">
        <v>20.214759746170284</v>
      </c>
      <c r="H845">
        <v>26.190565951557968</v>
      </c>
      <c r="I845">
        <v>2.5603081834626797</v>
      </c>
      <c r="J845">
        <v>3.5653113816081192</v>
      </c>
      <c r="K845">
        <v>4.9648106153505509</v>
      </c>
    </row>
    <row r="846" spans="1:11" x14ac:dyDescent="0.25">
      <c r="A846" t="str">
        <f t="shared" si="20"/>
        <v>2004Bronchiectasis (excludes congenital) hospitalisation, 25-44 yearsFMaori</v>
      </c>
      <c r="B846" s="5">
        <v>2004</v>
      </c>
      <c r="C846" s="5" t="s">
        <v>148</v>
      </c>
      <c r="D846" s="5" t="s">
        <v>73</v>
      </c>
      <c r="E846" s="5" t="s">
        <v>9</v>
      </c>
      <c r="F846">
        <v>15.627157243637608</v>
      </c>
      <c r="G846">
        <v>20.579868855396374</v>
      </c>
      <c r="H846">
        <v>26.604252805633486</v>
      </c>
      <c r="I846">
        <v>2.6785709620071168</v>
      </c>
      <c r="J846">
        <v>3.7254615746400428</v>
      </c>
      <c r="K846">
        <v>5.1815181083422015</v>
      </c>
    </row>
    <row r="847" spans="1:11" x14ac:dyDescent="0.25">
      <c r="A847" t="str">
        <f t="shared" si="20"/>
        <v>2005Bronchiectasis (excludes congenital) hospitalisation, 25-44 yearsFMaori</v>
      </c>
      <c r="B847" s="5">
        <v>2005</v>
      </c>
      <c r="C847" s="5" t="s">
        <v>148</v>
      </c>
      <c r="D847" s="5" t="s">
        <v>73</v>
      </c>
      <c r="E847" s="5" t="s">
        <v>9</v>
      </c>
      <c r="F847">
        <v>14.483764412728426</v>
      </c>
      <c r="G847">
        <v>19.280046626118725</v>
      </c>
      <c r="H847">
        <v>25.156278645688307</v>
      </c>
      <c r="I847">
        <v>2.3152832626276072</v>
      </c>
      <c r="J847">
        <v>3.2307301228331728</v>
      </c>
      <c r="K847">
        <v>4.5081382891940542</v>
      </c>
    </row>
    <row r="848" spans="1:11" x14ac:dyDescent="0.25">
      <c r="A848" t="str">
        <f t="shared" si="20"/>
        <v>2006Bronchiectasis (excludes congenital) hospitalisation, 25-44 yearsFMaori</v>
      </c>
      <c r="B848" s="5">
        <v>2006</v>
      </c>
      <c r="C848" s="5" t="s">
        <v>148</v>
      </c>
      <c r="D848" s="5" t="s">
        <v>73</v>
      </c>
      <c r="E848" s="5" t="s">
        <v>9</v>
      </c>
      <c r="F848">
        <v>16.674513952725114</v>
      </c>
      <c r="G848">
        <v>21.799008149421695</v>
      </c>
      <c r="H848">
        <v>28.001737922232305</v>
      </c>
      <c r="I848">
        <v>2.2110820997874243</v>
      </c>
      <c r="J848">
        <v>3.0111891313076429</v>
      </c>
      <c r="K848">
        <v>4.1008246529502514</v>
      </c>
    </row>
    <row r="849" spans="1:11" x14ac:dyDescent="0.25">
      <c r="A849" t="str">
        <f t="shared" si="20"/>
        <v>2007Bronchiectasis (excludes congenital) hospitalisation, 25-44 yearsFMaori</v>
      </c>
      <c r="B849" s="5">
        <v>2007</v>
      </c>
      <c r="C849" s="5" t="s">
        <v>148</v>
      </c>
      <c r="D849" s="5" t="s">
        <v>73</v>
      </c>
      <c r="E849" s="5" t="s">
        <v>9</v>
      </c>
      <c r="F849">
        <v>16.942994037134479</v>
      </c>
      <c r="G849">
        <v>22.048918061453421</v>
      </c>
      <c r="H849">
        <v>28.210144281015001</v>
      </c>
      <c r="I849">
        <v>1.9590828298345009</v>
      </c>
      <c r="J849">
        <v>2.6401843259584115</v>
      </c>
      <c r="K849">
        <v>3.5580799182571212</v>
      </c>
    </row>
    <row r="850" spans="1:11" x14ac:dyDescent="0.25">
      <c r="A850" t="str">
        <f t="shared" ref="A850:A913" si="21">B850&amp;C850&amp;D850&amp;E850</f>
        <v>2008Bronchiectasis (excludes congenital) hospitalisation, 25-44 yearsFMaori</v>
      </c>
      <c r="B850" s="5">
        <v>2008</v>
      </c>
      <c r="C850" s="5" t="s">
        <v>148</v>
      </c>
      <c r="D850" s="5" t="s">
        <v>73</v>
      </c>
      <c r="E850" s="5" t="s">
        <v>9</v>
      </c>
      <c r="F850">
        <v>15.6509830428288</v>
      </c>
      <c r="G850">
        <v>20.559682681858078</v>
      </c>
      <c r="H850">
        <v>26.520492716861213</v>
      </c>
      <c r="I850">
        <v>2.0260262522069157</v>
      </c>
      <c r="J850">
        <v>2.7616163163487961</v>
      </c>
      <c r="K850">
        <v>3.7642773238581939</v>
      </c>
    </row>
    <row r="851" spans="1:11" x14ac:dyDescent="0.25">
      <c r="A851" t="str">
        <f t="shared" si="21"/>
        <v>2009Bronchiectasis (excludes congenital) hospitalisation, 25-44 yearsFMaori</v>
      </c>
      <c r="B851" s="5">
        <v>2009</v>
      </c>
      <c r="C851" s="5" t="s">
        <v>148</v>
      </c>
      <c r="D851" s="5" t="s">
        <v>73</v>
      </c>
      <c r="E851" s="5" t="s">
        <v>9</v>
      </c>
      <c r="F851">
        <v>11.328499833441596</v>
      </c>
      <c r="G851">
        <v>15.531112228624666</v>
      </c>
      <c r="H851">
        <v>20.781850114246737</v>
      </c>
      <c r="I851">
        <v>1.6416340893618016</v>
      </c>
      <c r="J851">
        <v>2.3226662811953367</v>
      </c>
      <c r="K851">
        <v>3.2862247980602293</v>
      </c>
    </row>
    <row r="852" spans="1:11" x14ac:dyDescent="0.25">
      <c r="A852" t="str">
        <f t="shared" si="21"/>
        <v>2010Bronchiectasis (excludes congenital) hospitalisation, 25-44 yearsFMaori</v>
      </c>
      <c r="B852" s="5">
        <v>2010</v>
      </c>
      <c r="C852" s="5" t="s">
        <v>148</v>
      </c>
      <c r="D852" s="5" t="s">
        <v>73</v>
      </c>
      <c r="E852" s="5" t="s">
        <v>9</v>
      </c>
      <c r="F852">
        <v>9.3419244608445347</v>
      </c>
      <c r="G852">
        <v>13.20115710550642</v>
      </c>
      <c r="H852">
        <v>18.119619526507041</v>
      </c>
      <c r="I852">
        <v>1.7339789105561711</v>
      </c>
      <c r="J852">
        <v>2.5436210431754254</v>
      </c>
      <c r="K852">
        <v>3.7313072101953035</v>
      </c>
    </row>
    <row r="853" spans="1:11" x14ac:dyDescent="0.25">
      <c r="A853" t="str">
        <f t="shared" si="21"/>
        <v>2011Bronchiectasis (excludes congenital) hospitalisation, 25-44 yearsFMaori</v>
      </c>
      <c r="B853" s="5">
        <v>2011</v>
      </c>
      <c r="C853" s="5" t="s">
        <v>148</v>
      </c>
      <c r="D853" s="5" t="s">
        <v>73</v>
      </c>
      <c r="E853" s="5" t="s">
        <v>9</v>
      </c>
      <c r="F853">
        <v>8.1831994485428332</v>
      </c>
      <c r="G853">
        <v>11.816398475451406</v>
      </c>
      <c r="H853">
        <v>16.512232482353753</v>
      </c>
      <c r="I853">
        <v>1.4500274915630313</v>
      </c>
      <c r="J853">
        <v>2.1594327965818572</v>
      </c>
      <c r="K853">
        <v>3.2159045466970984</v>
      </c>
    </row>
    <row r="854" spans="1:11" x14ac:dyDescent="0.25">
      <c r="A854" t="str">
        <f t="shared" si="21"/>
        <v>2012Bronchiectasis (excludes congenital) hospitalisation, 25-44 yearsFMaori</v>
      </c>
      <c r="B854" s="5">
        <v>2012</v>
      </c>
      <c r="C854" s="5" t="s">
        <v>148</v>
      </c>
      <c r="D854" s="5" t="s">
        <v>73</v>
      </c>
      <c r="E854" s="5" t="s">
        <v>9</v>
      </c>
      <c r="F854">
        <v>10.38203156251156</v>
      </c>
      <c r="G854">
        <v>14.405242271951854</v>
      </c>
      <c r="H854">
        <v>19.471702752825202</v>
      </c>
      <c r="I854">
        <v>2.0430606161546594</v>
      </c>
      <c r="J854">
        <v>2.983689739973677</v>
      </c>
      <c r="K854">
        <v>4.3573863614383708</v>
      </c>
    </row>
    <row r="855" spans="1:11" x14ac:dyDescent="0.25">
      <c r="A855" t="str">
        <f t="shared" si="21"/>
        <v>2013Bronchiectasis (excludes congenital) hospitalisation, 25-44 yearsFMaori</v>
      </c>
      <c r="B855" s="5">
        <v>2013</v>
      </c>
      <c r="C855" s="5" t="s">
        <v>148</v>
      </c>
      <c r="D855" s="5" t="s">
        <v>73</v>
      </c>
      <c r="E855" s="5" t="s">
        <v>9</v>
      </c>
      <c r="F855">
        <v>10.580383410266593</v>
      </c>
      <c r="G855">
        <v>14.619747021489744</v>
      </c>
      <c r="H855">
        <v>19.692703295137342</v>
      </c>
      <c r="I855">
        <v>1.8948919523261769</v>
      </c>
      <c r="J855">
        <v>2.7431327764222266</v>
      </c>
      <c r="K855">
        <v>3.9710852219539303</v>
      </c>
    </row>
    <row r="856" spans="1:11" x14ac:dyDescent="0.25">
      <c r="A856" t="str">
        <f t="shared" si="21"/>
        <v>2014Bronchiectasis (excludes congenital) hospitalisation, 25-44 yearsFMaori</v>
      </c>
      <c r="B856" s="5">
        <v>2014</v>
      </c>
      <c r="C856" s="5" t="s">
        <v>148</v>
      </c>
      <c r="D856" s="5" t="s">
        <v>73</v>
      </c>
      <c r="E856" s="5" t="s">
        <v>9</v>
      </c>
      <c r="F856">
        <v>11.702195060521998</v>
      </c>
      <c r="G856">
        <v>15.926502601384083</v>
      </c>
      <c r="H856">
        <v>21.17887215672155</v>
      </c>
      <c r="I856">
        <v>2.1287683015121597</v>
      </c>
      <c r="J856">
        <v>3.0519972908048127</v>
      </c>
      <c r="K856">
        <v>4.3756229630360775</v>
      </c>
    </row>
    <row r="857" spans="1:11" x14ac:dyDescent="0.25">
      <c r="A857" t="str">
        <f t="shared" si="21"/>
        <v>1996Bronchiectasis (excludes congenital) hospitalisation, 25-44 yearsFnonMaori</v>
      </c>
      <c r="B857" s="5">
        <v>1996</v>
      </c>
      <c r="C857" s="5" t="s">
        <v>148</v>
      </c>
      <c r="D857" s="5" t="s">
        <v>73</v>
      </c>
      <c r="E857" s="5" t="s">
        <v>74</v>
      </c>
      <c r="F857">
        <v>6.7981148186352751</v>
      </c>
      <c r="G857">
        <v>8.1485197342975724</v>
      </c>
      <c r="H857">
        <v>9.6886166006278973</v>
      </c>
    </row>
    <row r="858" spans="1:11" x14ac:dyDescent="0.25">
      <c r="A858" t="str">
        <f t="shared" si="21"/>
        <v>1997Bronchiectasis (excludes congenital) hospitalisation, 25-44 yearsFnonMaori</v>
      </c>
      <c r="B858" s="5">
        <v>1997</v>
      </c>
      <c r="C858" s="5" t="s">
        <v>148</v>
      </c>
      <c r="D858" s="5" t="s">
        <v>73</v>
      </c>
      <c r="E858" s="5" t="s">
        <v>74</v>
      </c>
      <c r="F858">
        <v>7.4106019760049495</v>
      </c>
      <c r="G858">
        <v>8.8037225747300401</v>
      </c>
      <c r="H858">
        <v>10.382643884965725</v>
      </c>
    </row>
    <row r="859" spans="1:11" x14ac:dyDescent="0.25">
      <c r="A859" t="str">
        <f t="shared" si="21"/>
        <v>1998Bronchiectasis (excludes congenital) hospitalisation, 25-44 yearsFnonMaori</v>
      </c>
      <c r="B859" s="5">
        <v>1998</v>
      </c>
      <c r="C859" s="5" t="s">
        <v>148</v>
      </c>
      <c r="D859" s="5" t="s">
        <v>73</v>
      </c>
      <c r="E859" s="5" t="s">
        <v>74</v>
      </c>
      <c r="F859">
        <v>7.0045978744026591</v>
      </c>
      <c r="G859">
        <v>8.3487120787254963</v>
      </c>
      <c r="H859">
        <v>9.8755917441076964</v>
      </c>
    </row>
    <row r="860" spans="1:11" x14ac:dyDescent="0.25">
      <c r="A860" t="str">
        <f t="shared" si="21"/>
        <v>1999Bronchiectasis (excludes congenital) hospitalisation, 25-44 yearsFnonMaori</v>
      </c>
      <c r="B860" s="5">
        <v>1999</v>
      </c>
      <c r="C860" s="5" t="s">
        <v>148</v>
      </c>
      <c r="D860" s="5" t="s">
        <v>73</v>
      </c>
      <c r="E860" s="5" t="s">
        <v>74</v>
      </c>
      <c r="F860">
        <v>5.7478172772788501</v>
      </c>
      <c r="G860">
        <v>6.9870163825920741</v>
      </c>
      <c r="H860">
        <v>8.4141700217711826</v>
      </c>
    </row>
    <row r="861" spans="1:11" x14ac:dyDescent="0.25">
      <c r="A861" t="str">
        <f t="shared" si="21"/>
        <v>2000Bronchiectasis (excludes congenital) hospitalisation, 25-44 yearsFnonMaori</v>
      </c>
      <c r="B861" s="5">
        <v>2000</v>
      </c>
      <c r="C861" s="5" t="s">
        <v>148</v>
      </c>
      <c r="D861" s="5" t="s">
        <v>73</v>
      </c>
      <c r="E861" s="5" t="s">
        <v>74</v>
      </c>
      <c r="F861">
        <v>5.2329883640541874</v>
      </c>
      <c r="G861">
        <v>6.4315777576789097</v>
      </c>
      <c r="H861">
        <v>7.8225218169316904</v>
      </c>
    </row>
    <row r="862" spans="1:11" x14ac:dyDescent="0.25">
      <c r="A862" t="str">
        <f t="shared" si="21"/>
        <v>2001Bronchiectasis (excludes congenital) hospitalisation, 25-44 yearsFnonMaori</v>
      </c>
      <c r="B862" s="5">
        <v>2001</v>
      </c>
      <c r="C862" s="5" t="s">
        <v>148</v>
      </c>
      <c r="D862" s="5" t="s">
        <v>73</v>
      </c>
      <c r="E862" s="5" t="s">
        <v>74</v>
      </c>
      <c r="F862">
        <v>5.2340103382315268</v>
      </c>
      <c r="G862">
        <v>6.4398721864252142</v>
      </c>
      <c r="H862">
        <v>7.8403133161075091</v>
      </c>
    </row>
    <row r="863" spans="1:11" x14ac:dyDescent="0.25">
      <c r="A863" t="str">
        <f t="shared" si="21"/>
        <v>2002Bronchiectasis (excludes congenital) hospitalisation, 25-44 yearsFnonMaori</v>
      </c>
      <c r="B863" s="5">
        <v>2002</v>
      </c>
      <c r="C863" s="5" t="s">
        <v>148</v>
      </c>
      <c r="D863" s="5" t="s">
        <v>73</v>
      </c>
      <c r="E863" s="5" t="s">
        <v>74</v>
      </c>
      <c r="F863">
        <v>5.2271510785827422</v>
      </c>
      <c r="G863">
        <v>6.3974143121447593</v>
      </c>
      <c r="H863">
        <v>7.7515382060766305</v>
      </c>
    </row>
    <row r="864" spans="1:11" x14ac:dyDescent="0.25">
      <c r="A864" t="str">
        <f t="shared" si="21"/>
        <v>2003Bronchiectasis (excludes congenital) hospitalisation, 25-44 yearsFnonMaori</v>
      </c>
      <c r="B864" s="5">
        <v>2003</v>
      </c>
      <c r="C864" s="5" t="s">
        <v>148</v>
      </c>
      <c r="D864" s="5" t="s">
        <v>73</v>
      </c>
      <c r="E864" s="5" t="s">
        <v>74</v>
      </c>
      <c r="F864">
        <v>4.5762959575862174</v>
      </c>
      <c r="G864">
        <v>5.669844112480436</v>
      </c>
      <c r="H864">
        <v>6.9459420891239194</v>
      </c>
    </row>
    <row r="865" spans="1:11" x14ac:dyDescent="0.25">
      <c r="A865" t="str">
        <f t="shared" si="21"/>
        <v>2004Bronchiectasis (excludes congenital) hospitalisation, 25-44 yearsFnonMaori</v>
      </c>
      <c r="B865" s="5">
        <v>2004</v>
      </c>
      <c r="C865" s="5" t="s">
        <v>148</v>
      </c>
      <c r="D865" s="5" t="s">
        <v>73</v>
      </c>
      <c r="E865" s="5" t="s">
        <v>74</v>
      </c>
      <c r="F865">
        <v>4.4532143419839851</v>
      </c>
      <c r="G865">
        <v>5.5241125007133691</v>
      </c>
      <c r="H865">
        <v>6.7748335971517495</v>
      </c>
    </row>
    <row r="866" spans="1:11" x14ac:dyDescent="0.25">
      <c r="A866" t="str">
        <f t="shared" si="21"/>
        <v>2005Bronchiectasis (excludes congenital) hospitalisation, 25-44 yearsFnonMaori</v>
      </c>
      <c r="B866" s="5">
        <v>2005</v>
      </c>
      <c r="C866" s="5" t="s">
        <v>148</v>
      </c>
      <c r="D866" s="5" t="s">
        <v>73</v>
      </c>
      <c r="E866" s="5" t="s">
        <v>74</v>
      </c>
      <c r="F866">
        <v>4.8502567313972031</v>
      </c>
      <c r="G866">
        <v>5.9677057176200101</v>
      </c>
      <c r="H866">
        <v>7.2654675822750407</v>
      </c>
    </row>
    <row r="867" spans="1:11" x14ac:dyDescent="0.25">
      <c r="A867" t="str">
        <f t="shared" si="21"/>
        <v>2006Bronchiectasis (excludes congenital) hospitalisation, 25-44 yearsFnonMaori</v>
      </c>
      <c r="B867" s="5">
        <v>2006</v>
      </c>
      <c r="C867" s="5" t="s">
        <v>148</v>
      </c>
      <c r="D867" s="5" t="s">
        <v>73</v>
      </c>
      <c r="E867" s="5" t="s">
        <v>74</v>
      </c>
      <c r="F867">
        <v>6.0118305274280646</v>
      </c>
      <c r="G867">
        <v>7.2393354249240502</v>
      </c>
      <c r="H867">
        <v>8.6437765761559611</v>
      </c>
    </row>
    <row r="868" spans="1:11" x14ac:dyDescent="0.25">
      <c r="A868" t="str">
        <f t="shared" si="21"/>
        <v>2007Bronchiectasis (excludes congenital) hospitalisation, 25-44 yearsFnonMaori</v>
      </c>
      <c r="B868" s="5">
        <v>2007</v>
      </c>
      <c r="C868" s="5" t="s">
        <v>148</v>
      </c>
      <c r="D868" s="5" t="s">
        <v>73</v>
      </c>
      <c r="E868" s="5" t="s">
        <v>74</v>
      </c>
      <c r="F868">
        <v>7.0297547602136614</v>
      </c>
      <c r="G868">
        <v>8.3512798120447354</v>
      </c>
      <c r="H868">
        <v>9.8490568661317504</v>
      </c>
    </row>
    <row r="869" spans="1:11" x14ac:dyDescent="0.25">
      <c r="A869" t="str">
        <f t="shared" si="21"/>
        <v>2008Bronchiectasis (excludes congenital) hospitalisation, 25-44 yearsFnonMaori</v>
      </c>
      <c r="B869" s="5">
        <v>2008</v>
      </c>
      <c r="C869" s="5" t="s">
        <v>148</v>
      </c>
      <c r="D869" s="5" t="s">
        <v>73</v>
      </c>
      <c r="E869" s="5" t="s">
        <v>74</v>
      </c>
      <c r="F869">
        <v>6.2110187639151979</v>
      </c>
      <c r="G869">
        <v>7.4448005539888182</v>
      </c>
      <c r="H869">
        <v>8.8518921948659486</v>
      </c>
    </row>
    <row r="870" spans="1:11" x14ac:dyDescent="0.25">
      <c r="A870" t="str">
        <f t="shared" si="21"/>
        <v>2009Bronchiectasis (excludes congenital) hospitalisation, 25-44 yearsFnonMaori</v>
      </c>
      <c r="B870" s="5">
        <v>2009</v>
      </c>
      <c r="C870" s="5" t="s">
        <v>148</v>
      </c>
      <c r="D870" s="5" t="s">
        <v>73</v>
      </c>
      <c r="E870" s="5" t="s">
        <v>74</v>
      </c>
      <c r="F870">
        <v>5.5108367382940644</v>
      </c>
      <c r="G870">
        <v>6.6867601059898005</v>
      </c>
      <c r="H870">
        <v>8.0393298458399958</v>
      </c>
    </row>
    <row r="871" spans="1:11" x14ac:dyDescent="0.25">
      <c r="A871" t="str">
        <f t="shared" si="21"/>
        <v>2010Bronchiectasis (excludes congenital) hospitalisation, 25-44 yearsFnonMaori</v>
      </c>
      <c r="B871" s="5">
        <v>2010</v>
      </c>
      <c r="C871" s="5" t="s">
        <v>148</v>
      </c>
      <c r="D871" s="5" t="s">
        <v>73</v>
      </c>
      <c r="E871" s="5" t="s">
        <v>74</v>
      </c>
      <c r="F871">
        <v>4.15690289390486</v>
      </c>
      <c r="G871">
        <v>5.1899071761988003</v>
      </c>
      <c r="H871">
        <v>6.4017313279691965</v>
      </c>
    </row>
    <row r="872" spans="1:11" x14ac:dyDescent="0.25">
      <c r="A872" t="str">
        <f t="shared" si="21"/>
        <v>2011Bronchiectasis (excludes congenital) hospitalisation, 25-44 yearsFnonMaori</v>
      </c>
      <c r="B872" s="5">
        <v>2011</v>
      </c>
      <c r="C872" s="5" t="s">
        <v>148</v>
      </c>
      <c r="D872" s="5" t="s">
        <v>73</v>
      </c>
      <c r="E872" s="5" t="s">
        <v>74</v>
      </c>
      <c r="F872">
        <v>4.3886974042876004</v>
      </c>
      <c r="G872">
        <v>5.4719917629089707</v>
      </c>
      <c r="H872">
        <v>6.7416468962042666</v>
      </c>
    </row>
    <row r="873" spans="1:11" x14ac:dyDescent="0.25">
      <c r="A873" t="str">
        <f t="shared" si="21"/>
        <v>2012Bronchiectasis (excludes congenital) hospitalisation, 25-44 yearsFnonMaori</v>
      </c>
      <c r="B873" s="5">
        <v>2012</v>
      </c>
      <c r="C873" s="5" t="s">
        <v>148</v>
      </c>
      <c r="D873" s="5" t="s">
        <v>73</v>
      </c>
      <c r="E873" s="5" t="s">
        <v>74</v>
      </c>
      <c r="F873">
        <v>3.8101789793626351</v>
      </c>
      <c r="G873">
        <v>4.8279960476315953</v>
      </c>
      <c r="H873">
        <v>6.0341666820175446</v>
      </c>
    </row>
    <row r="874" spans="1:11" x14ac:dyDescent="0.25">
      <c r="A874" t="str">
        <f t="shared" si="21"/>
        <v>2013Bronchiectasis (excludes congenital) hospitalisation, 25-44 yearsFnonMaori</v>
      </c>
      <c r="B874" s="5">
        <v>2013</v>
      </c>
      <c r="C874" s="5" t="s">
        <v>148</v>
      </c>
      <c r="D874" s="5" t="s">
        <v>73</v>
      </c>
      <c r="E874" s="5" t="s">
        <v>74</v>
      </c>
      <c r="F874">
        <v>4.2510821517794435</v>
      </c>
      <c r="G874">
        <v>5.329580524555495</v>
      </c>
      <c r="H874">
        <v>6.5983833400648981</v>
      </c>
    </row>
    <row r="875" spans="1:11" x14ac:dyDescent="0.25">
      <c r="A875" t="str">
        <f t="shared" si="21"/>
        <v>2014Bronchiectasis (excludes congenital) hospitalisation, 25-44 yearsFnonMaori</v>
      </c>
      <c r="B875" s="5">
        <v>2014</v>
      </c>
      <c r="C875" s="5" t="s">
        <v>148</v>
      </c>
      <c r="D875" s="5" t="s">
        <v>73</v>
      </c>
      <c r="E875" s="5" t="s">
        <v>74</v>
      </c>
      <c r="F875">
        <v>4.150337943912545</v>
      </c>
      <c r="G875">
        <v>5.2183868738573675</v>
      </c>
      <c r="H875">
        <v>6.4773940550015787</v>
      </c>
    </row>
    <row r="876" spans="1:11" x14ac:dyDescent="0.25">
      <c r="A876" t="str">
        <f t="shared" si="21"/>
        <v>1996Bronchiectasis (excludes congenital) hospitalisation, 25-44 yearsMMaori</v>
      </c>
      <c r="B876" s="5">
        <v>1996</v>
      </c>
      <c r="C876" s="5" t="s">
        <v>148</v>
      </c>
      <c r="D876" s="5" t="s">
        <v>75</v>
      </c>
      <c r="E876" s="5" t="s">
        <v>9</v>
      </c>
      <c r="F876">
        <v>26.033787224697893</v>
      </c>
      <c r="G876">
        <v>33.213123820744954</v>
      </c>
      <c r="H876">
        <v>41.760516769522575</v>
      </c>
      <c r="I876">
        <v>4.0840522597275069</v>
      </c>
      <c r="J876">
        <v>5.5640701713698562</v>
      </c>
      <c r="K876">
        <v>7.5804311265089899</v>
      </c>
    </row>
    <row r="877" spans="1:11" x14ac:dyDescent="0.25">
      <c r="A877" t="str">
        <f t="shared" si="21"/>
        <v>1997Bronchiectasis (excludes congenital) hospitalisation, 25-44 yearsMMaori</v>
      </c>
      <c r="B877" s="5">
        <v>1997</v>
      </c>
      <c r="C877" s="5" t="s">
        <v>148</v>
      </c>
      <c r="D877" s="5" t="s">
        <v>75</v>
      </c>
      <c r="E877" s="5" t="s">
        <v>9</v>
      </c>
      <c r="F877">
        <v>29.838389676913202</v>
      </c>
      <c r="G877">
        <v>37.462145372118187</v>
      </c>
      <c r="H877">
        <v>46.439965570385766</v>
      </c>
      <c r="I877">
        <v>4.1523052732284196</v>
      </c>
      <c r="J877">
        <v>5.5474182763654021</v>
      </c>
      <c r="K877">
        <v>7.4112685623969572</v>
      </c>
    </row>
    <row r="878" spans="1:11" x14ac:dyDescent="0.25">
      <c r="A878" t="str">
        <f t="shared" si="21"/>
        <v>1998Bronchiectasis (excludes congenital) hospitalisation, 25-44 yearsMMaori</v>
      </c>
      <c r="B878" s="5">
        <v>1998</v>
      </c>
      <c r="C878" s="5" t="s">
        <v>148</v>
      </c>
      <c r="D878" s="5" t="s">
        <v>75</v>
      </c>
      <c r="E878" s="5" t="s">
        <v>9</v>
      </c>
      <c r="F878">
        <v>26.754268600984393</v>
      </c>
      <c r="G878">
        <v>33.901164161173909</v>
      </c>
      <c r="H878">
        <v>42.370638510218676</v>
      </c>
      <c r="I878">
        <v>3.0511754830815971</v>
      </c>
      <c r="J878">
        <v>4.0518538077597164</v>
      </c>
      <c r="K878">
        <v>5.380719454023569</v>
      </c>
    </row>
    <row r="879" spans="1:11" x14ac:dyDescent="0.25">
      <c r="A879" t="str">
        <f t="shared" si="21"/>
        <v>1999Bronchiectasis (excludes congenital) hospitalisation, 25-44 yearsMMaori</v>
      </c>
      <c r="B879" s="5">
        <v>1999</v>
      </c>
      <c r="C879" s="5" t="s">
        <v>148</v>
      </c>
      <c r="D879" s="5" t="s">
        <v>75</v>
      </c>
      <c r="E879" s="5" t="s">
        <v>9</v>
      </c>
      <c r="F879">
        <v>29.879434404507162</v>
      </c>
      <c r="G879">
        <v>37.304573860527185</v>
      </c>
      <c r="H879">
        <v>46.015054036937528</v>
      </c>
      <c r="I879">
        <v>3.1557156045030932</v>
      </c>
      <c r="J879">
        <v>4.1340440620653682</v>
      </c>
      <c r="K879">
        <v>5.4156718947393925</v>
      </c>
    </row>
    <row r="880" spans="1:11" x14ac:dyDescent="0.25">
      <c r="A880" t="str">
        <f t="shared" si="21"/>
        <v>2000Bronchiectasis (excludes congenital) hospitalisation, 25-44 yearsMMaori</v>
      </c>
      <c r="B880" s="5">
        <v>2000</v>
      </c>
      <c r="C880" s="5" t="s">
        <v>148</v>
      </c>
      <c r="D880" s="5" t="s">
        <v>75</v>
      </c>
      <c r="E880" s="5" t="s">
        <v>9</v>
      </c>
      <c r="F880">
        <v>20.979981677419786</v>
      </c>
      <c r="G880">
        <v>27.18392793553312</v>
      </c>
      <c r="H880">
        <v>34.648147668208189</v>
      </c>
      <c r="I880">
        <v>2.5105757679759066</v>
      </c>
      <c r="J880">
        <v>3.4008952284734706</v>
      </c>
      <c r="K880">
        <v>4.606946542935253</v>
      </c>
    </row>
    <row r="881" spans="1:11" x14ac:dyDescent="0.25">
      <c r="A881" t="str">
        <f t="shared" si="21"/>
        <v>2001Bronchiectasis (excludes congenital) hospitalisation, 25-44 yearsMMaori</v>
      </c>
      <c r="B881" s="5">
        <v>2001</v>
      </c>
      <c r="C881" s="5" t="s">
        <v>148</v>
      </c>
      <c r="D881" s="5" t="s">
        <v>75</v>
      </c>
      <c r="E881" s="5" t="s">
        <v>9</v>
      </c>
      <c r="F881">
        <v>21.956565374924946</v>
      </c>
      <c r="G881">
        <v>28.219641344823248</v>
      </c>
      <c r="H881">
        <v>35.713762217791533</v>
      </c>
      <c r="I881">
        <v>3.2223072293077601</v>
      </c>
      <c r="J881">
        <v>4.4026691480008999</v>
      </c>
      <c r="K881">
        <v>6.0154089127383052</v>
      </c>
    </row>
    <row r="882" spans="1:11" x14ac:dyDescent="0.25">
      <c r="A882" t="str">
        <f t="shared" si="21"/>
        <v>2002Bronchiectasis (excludes congenital) hospitalisation, 25-44 yearsMMaori</v>
      </c>
      <c r="B882" s="5">
        <v>2002</v>
      </c>
      <c r="C882" s="5" t="s">
        <v>148</v>
      </c>
      <c r="D882" s="5" t="s">
        <v>75</v>
      </c>
      <c r="E882" s="5" t="s">
        <v>9</v>
      </c>
      <c r="F882">
        <v>21.005312351407763</v>
      </c>
      <c r="G882">
        <v>27.104109210842349</v>
      </c>
      <c r="H882">
        <v>34.421260598980844</v>
      </c>
      <c r="I882">
        <v>3.7083904137575305</v>
      </c>
      <c r="J882">
        <v>5.156328599019206</v>
      </c>
      <c r="K882">
        <v>7.1696131352371086</v>
      </c>
    </row>
    <row r="883" spans="1:11" x14ac:dyDescent="0.25">
      <c r="A883" t="str">
        <f t="shared" si="21"/>
        <v>2003Bronchiectasis (excludes congenital) hospitalisation, 25-44 yearsMMaori</v>
      </c>
      <c r="B883" s="5">
        <v>2003</v>
      </c>
      <c r="C883" s="5" t="s">
        <v>148</v>
      </c>
      <c r="D883" s="5" t="s">
        <v>75</v>
      </c>
      <c r="E883" s="5" t="s">
        <v>9</v>
      </c>
      <c r="F883">
        <v>25.760010615324596</v>
      </c>
      <c r="G883">
        <v>32.486798302883642</v>
      </c>
      <c r="H883">
        <v>40.432632613194038</v>
      </c>
      <c r="I883">
        <v>4.1540262299431259</v>
      </c>
      <c r="J883">
        <v>5.6611211695022234</v>
      </c>
      <c r="K883">
        <v>7.7149953134082647</v>
      </c>
    </row>
    <row r="884" spans="1:11" x14ac:dyDescent="0.25">
      <c r="A884" t="str">
        <f t="shared" si="21"/>
        <v>2004Bronchiectasis (excludes congenital) hospitalisation, 25-44 yearsMMaori</v>
      </c>
      <c r="B884" s="5">
        <v>2004</v>
      </c>
      <c r="C884" s="5" t="s">
        <v>148</v>
      </c>
      <c r="D884" s="5" t="s">
        <v>75</v>
      </c>
      <c r="E884" s="5" t="s">
        <v>9</v>
      </c>
      <c r="F884">
        <v>22.506240733880297</v>
      </c>
      <c r="G884">
        <v>28.81690352525349</v>
      </c>
      <c r="H884">
        <v>36.348602712337573</v>
      </c>
      <c r="I884">
        <v>2.9287935336190567</v>
      </c>
      <c r="J884">
        <v>3.9635834198534741</v>
      </c>
      <c r="K884">
        <v>5.363981224966996</v>
      </c>
    </row>
    <row r="885" spans="1:11" x14ac:dyDescent="0.25">
      <c r="A885" t="str">
        <f t="shared" si="21"/>
        <v>2005Bronchiectasis (excludes congenital) hospitalisation, 25-44 yearsMMaori</v>
      </c>
      <c r="B885" s="5">
        <v>2005</v>
      </c>
      <c r="C885" s="5" t="s">
        <v>148</v>
      </c>
      <c r="D885" s="5" t="s">
        <v>75</v>
      </c>
      <c r="E885" s="5" t="s">
        <v>9</v>
      </c>
      <c r="F885">
        <v>23.684745605719307</v>
      </c>
      <c r="G885">
        <v>30.111678881977127</v>
      </c>
      <c r="H885">
        <v>37.745250225154358</v>
      </c>
      <c r="I885">
        <v>3.0261248604783555</v>
      </c>
      <c r="J885">
        <v>4.0605594006256043</v>
      </c>
      <c r="K885">
        <v>5.4485995807200762</v>
      </c>
    </row>
    <row r="886" spans="1:11" x14ac:dyDescent="0.25">
      <c r="A886" t="str">
        <f t="shared" si="21"/>
        <v>2006Bronchiectasis (excludes congenital) hospitalisation, 25-44 yearsMMaori</v>
      </c>
      <c r="B886" s="5">
        <v>2006</v>
      </c>
      <c r="C886" s="5" t="s">
        <v>148</v>
      </c>
      <c r="D886" s="5" t="s">
        <v>75</v>
      </c>
      <c r="E886" s="5" t="s">
        <v>9</v>
      </c>
      <c r="F886">
        <v>19.087259939701372</v>
      </c>
      <c r="G886">
        <v>24.895529793933935</v>
      </c>
      <c r="H886">
        <v>31.91494563476321</v>
      </c>
      <c r="I886">
        <v>2.2558733606074983</v>
      </c>
      <c r="J886">
        <v>3.0649244305434569</v>
      </c>
      <c r="K886">
        <v>4.1641352431292624</v>
      </c>
    </row>
    <row r="887" spans="1:11" x14ac:dyDescent="0.25">
      <c r="A887" t="str">
        <f t="shared" si="21"/>
        <v>2007Bronchiectasis (excludes congenital) hospitalisation, 25-44 yearsMMaori</v>
      </c>
      <c r="B887" s="5">
        <v>2007</v>
      </c>
      <c r="C887" s="5" t="s">
        <v>148</v>
      </c>
      <c r="D887" s="5" t="s">
        <v>75</v>
      </c>
      <c r="E887" s="5" t="s">
        <v>9</v>
      </c>
      <c r="F887">
        <v>20.886352369654496</v>
      </c>
      <c r="G887">
        <v>26.950609739698123</v>
      </c>
      <c r="H887">
        <v>34.226321696655752</v>
      </c>
      <c r="I887">
        <v>3.5009106989382812</v>
      </c>
      <c r="J887">
        <v>4.8275111770938768</v>
      </c>
      <c r="K887">
        <v>6.6568005210855432</v>
      </c>
    </row>
    <row r="888" spans="1:11" x14ac:dyDescent="0.25">
      <c r="A888" t="str">
        <f t="shared" si="21"/>
        <v>2008Bronchiectasis (excludes congenital) hospitalisation, 25-44 yearsMMaori</v>
      </c>
      <c r="B888" s="5">
        <v>2008</v>
      </c>
      <c r="C888" s="5" t="s">
        <v>148</v>
      </c>
      <c r="D888" s="5" t="s">
        <v>75</v>
      </c>
      <c r="E888" s="5" t="s">
        <v>9</v>
      </c>
      <c r="F888">
        <v>14.827898809883488</v>
      </c>
      <c r="G888">
        <v>20.042969007532886</v>
      </c>
      <c r="H888">
        <v>26.497867956883464</v>
      </c>
      <c r="I888">
        <v>2.2774429158970162</v>
      </c>
      <c r="J888">
        <v>3.2343416853586975</v>
      </c>
      <c r="K888">
        <v>4.593294551810394</v>
      </c>
    </row>
    <row r="889" spans="1:11" x14ac:dyDescent="0.25">
      <c r="A889" t="str">
        <f t="shared" si="21"/>
        <v>2009Bronchiectasis (excludes congenital) hospitalisation, 25-44 yearsMMaori</v>
      </c>
      <c r="B889" s="5">
        <v>2009</v>
      </c>
      <c r="C889" s="5" t="s">
        <v>148</v>
      </c>
      <c r="D889" s="5" t="s">
        <v>75</v>
      </c>
      <c r="E889" s="5" t="s">
        <v>9</v>
      </c>
      <c r="F889">
        <v>12.990407325487903</v>
      </c>
      <c r="G889">
        <v>17.878309876375987</v>
      </c>
      <c r="H889">
        <v>24.000796530919825</v>
      </c>
      <c r="I889">
        <v>2.4822115630290158</v>
      </c>
      <c r="J889">
        <v>3.6220291503054578</v>
      </c>
      <c r="K889">
        <v>5.2852445621731725</v>
      </c>
    </row>
    <row r="890" spans="1:11" x14ac:dyDescent="0.25">
      <c r="A890" t="str">
        <f t="shared" si="21"/>
        <v>2010Bronchiectasis (excludes congenital) hospitalisation, 25-44 yearsMMaori</v>
      </c>
      <c r="B890" s="5">
        <v>2010</v>
      </c>
      <c r="C890" s="5" t="s">
        <v>148</v>
      </c>
      <c r="D890" s="5" t="s">
        <v>75</v>
      </c>
      <c r="E890" s="5" t="s">
        <v>9</v>
      </c>
      <c r="F890">
        <v>14.224736337263346</v>
      </c>
      <c r="G890">
        <v>19.359641426906933</v>
      </c>
      <c r="H890">
        <v>25.744218994118658</v>
      </c>
      <c r="I890">
        <v>2.9396793912096251</v>
      </c>
      <c r="J890">
        <v>4.2932807587110231</v>
      </c>
      <c r="K890">
        <v>6.2701598440412774</v>
      </c>
    </row>
    <row r="891" spans="1:11" x14ac:dyDescent="0.25">
      <c r="A891" t="str">
        <f t="shared" si="21"/>
        <v>2011Bronchiectasis (excludes congenital) hospitalisation, 25-44 yearsMMaori</v>
      </c>
      <c r="B891" s="5">
        <v>2011</v>
      </c>
      <c r="C891" s="5" t="s">
        <v>148</v>
      </c>
      <c r="D891" s="5" t="s">
        <v>75</v>
      </c>
      <c r="E891" s="5" t="s">
        <v>9</v>
      </c>
      <c r="F891">
        <v>13.616049862053885</v>
      </c>
      <c r="G891">
        <v>18.667290605755607</v>
      </c>
      <c r="H891">
        <v>24.97830353018141</v>
      </c>
      <c r="I891">
        <v>3.6841293175392527</v>
      </c>
      <c r="J891">
        <v>5.5265802727128994</v>
      </c>
      <c r="K891">
        <v>8.2904498941801759</v>
      </c>
    </row>
    <row r="892" spans="1:11" x14ac:dyDescent="0.25">
      <c r="A892" t="str">
        <f t="shared" si="21"/>
        <v>2012Bronchiectasis (excludes congenital) hospitalisation, 25-44 yearsMMaori</v>
      </c>
      <c r="B892" s="5">
        <v>2012</v>
      </c>
      <c r="C892" s="5" t="s">
        <v>148</v>
      </c>
      <c r="D892" s="5" t="s">
        <v>75</v>
      </c>
      <c r="E892" s="5" t="s">
        <v>9</v>
      </c>
      <c r="F892">
        <v>17.164636052548609</v>
      </c>
      <c r="G892">
        <v>22.784808629517396</v>
      </c>
      <c r="H892">
        <v>29.657560296871033</v>
      </c>
      <c r="I892">
        <v>4.4656062252134179</v>
      </c>
      <c r="J892">
        <v>6.5642040345834261</v>
      </c>
      <c r="K892">
        <v>9.6490313822021001</v>
      </c>
    </row>
    <row r="893" spans="1:11" x14ac:dyDescent="0.25">
      <c r="A893" t="str">
        <f t="shared" si="21"/>
        <v>2013Bronchiectasis (excludes congenital) hospitalisation, 25-44 yearsMMaori</v>
      </c>
      <c r="B893" s="5">
        <v>2013</v>
      </c>
      <c r="C893" s="5" t="s">
        <v>148</v>
      </c>
      <c r="D893" s="5" t="s">
        <v>75</v>
      </c>
      <c r="E893" s="5" t="s">
        <v>9</v>
      </c>
      <c r="F893">
        <v>15.072821583228505</v>
      </c>
      <c r="G893">
        <v>20.307774395000635</v>
      </c>
      <c r="H893">
        <v>26.773268836320813</v>
      </c>
      <c r="I893">
        <v>3.1779213151640144</v>
      </c>
      <c r="J893">
        <v>4.6142602296520439</v>
      </c>
      <c r="K893">
        <v>6.6997874885551312</v>
      </c>
    </row>
    <row r="894" spans="1:11" x14ac:dyDescent="0.25">
      <c r="A894" t="str">
        <f t="shared" si="21"/>
        <v>2014Bronchiectasis (excludes congenital) hospitalisation, 25-44 yearsMMaori</v>
      </c>
      <c r="B894" s="5">
        <v>2014</v>
      </c>
      <c r="C894" s="5" t="s">
        <v>148</v>
      </c>
      <c r="D894" s="5" t="s">
        <v>75</v>
      </c>
      <c r="E894" s="5" t="s">
        <v>9</v>
      </c>
      <c r="F894">
        <v>16.825144699164671</v>
      </c>
      <c r="G894">
        <v>22.273476391840649</v>
      </c>
      <c r="H894">
        <v>28.923961773768941</v>
      </c>
      <c r="I894">
        <v>3.2637574073327538</v>
      </c>
      <c r="J894">
        <v>4.6396688956342702</v>
      </c>
      <c r="K894">
        <v>6.5956273014507794</v>
      </c>
    </row>
    <row r="895" spans="1:11" x14ac:dyDescent="0.25">
      <c r="A895" t="str">
        <f t="shared" si="21"/>
        <v>1996Bronchiectasis (excludes congenital) hospitalisation, 25-44 yearsMnonMaori</v>
      </c>
      <c r="B895" s="5">
        <v>1996</v>
      </c>
      <c r="C895" s="5" t="s">
        <v>148</v>
      </c>
      <c r="D895" s="5" t="s">
        <v>75</v>
      </c>
      <c r="E895" s="5" t="s">
        <v>74</v>
      </c>
      <c r="F895">
        <v>4.7999527106206266</v>
      </c>
      <c r="G895">
        <v>5.9692136867080503</v>
      </c>
      <c r="H895">
        <v>7.3371770468646318</v>
      </c>
    </row>
    <row r="896" spans="1:11" x14ac:dyDescent="0.25">
      <c r="A896" t="str">
        <f t="shared" si="21"/>
        <v>1997Bronchiectasis (excludes congenital) hospitalisation, 25-44 yearsMnonMaori</v>
      </c>
      <c r="B896" s="5">
        <v>1997</v>
      </c>
      <c r="C896" s="5" t="s">
        <v>148</v>
      </c>
      <c r="D896" s="5" t="s">
        <v>75</v>
      </c>
      <c r="E896" s="5" t="s">
        <v>74</v>
      </c>
      <c r="F896">
        <v>5.5120807048011491</v>
      </c>
      <c r="G896">
        <v>6.7530774687974144</v>
      </c>
      <c r="H896">
        <v>8.1900704256199113</v>
      </c>
    </row>
    <row r="897" spans="1:8" x14ac:dyDescent="0.25">
      <c r="A897" t="str">
        <f t="shared" si="21"/>
        <v>1998Bronchiectasis (excludes congenital) hospitalisation, 25-44 yearsMnonMaori</v>
      </c>
      <c r="B897" s="5">
        <v>1998</v>
      </c>
      <c r="C897" s="5" t="s">
        <v>148</v>
      </c>
      <c r="D897" s="5" t="s">
        <v>75</v>
      </c>
      <c r="E897" s="5" t="s">
        <v>74</v>
      </c>
      <c r="F897">
        <v>6.9750475810101813</v>
      </c>
      <c r="G897">
        <v>8.3668280667603785</v>
      </c>
      <c r="H897">
        <v>9.9549380112976245</v>
      </c>
    </row>
    <row r="898" spans="1:8" x14ac:dyDescent="0.25">
      <c r="A898" t="str">
        <f t="shared" si="21"/>
        <v>1999Bronchiectasis (excludes congenital) hospitalisation, 25-44 yearsMnonMaori</v>
      </c>
      <c r="B898" s="5">
        <v>1999</v>
      </c>
      <c r="C898" s="5" t="s">
        <v>148</v>
      </c>
      <c r="D898" s="5" t="s">
        <v>75</v>
      </c>
      <c r="E898" s="5" t="s">
        <v>74</v>
      </c>
      <c r="F898">
        <v>7.5658250031691141</v>
      </c>
      <c r="G898">
        <v>9.0237484894850919</v>
      </c>
      <c r="H898">
        <v>10.680698443792028</v>
      </c>
    </row>
    <row r="899" spans="1:8" x14ac:dyDescent="0.25">
      <c r="A899" t="str">
        <f t="shared" si="21"/>
        <v>2000Bronchiectasis (excludes congenital) hospitalisation, 25-44 yearsMnonMaori</v>
      </c>
      <c r="B899" s="5">
        <v>2000</v>
      </c>
      <c r="C899" s="5" t="s">
        <v>148</v>
      </c>
      <c r="D899" s="5" t="s">
        <v>75</v>
      </c>
      <c r="E899" s="5" t="s">
        <v>74</v>
      </c>
      <c r="F899">
        <v>6.6161566758104486</v>
      </c>
      <c r="G899">
        <v>7.993168301081397</v>
      </c>
      <c r="H899">
        <v>9.5722610169513462</v>
      </c>
    </row>
    <row r="900" spans="1:8" x14ac:dyDescent="0.25">
      <c r="A900" t="str">
        <f t="shared" si="21"/>
        <v>2001Bronchiectasis (excludes congenital) hospitalisation, 25-44 yearsMnonMaori</v>
      </c>
      <c r="B900" s="5">
        <v>2001</v>
      </c>
      <c r="C900" s="5" t="s">
        <v>148</v>
      </c>
      <c r="D900" s="5" t="s">
        <v>75</v>
      </c>
      <c r="E900" s="5" t="s">
        <v>74</v>
      </c>
      <c r="F900">
        <v>5.1796630541771371</v>
      </c>
      <c r="G900">
        <v>6.4096665900131997</v>
      </c>
      <c r="H900">
        <v>7.8438086055278919</v>
      </c>
    </row>
    <row r="901" spans="1:8" x14ac:dyDescent="0.25">
      <c r="A901" t="str">
        <f t="shared" si="21"/>
        <v>2002Bronchiectasis (excludes congenital) hospitalisation, 25-44 yearsMnonMaori</v>
      </c>
      <c r="B901" s="5">
        <v>2002</v>
      </c>
      <c r="C901" s="5" t="s">
        <v>148</v>
      </c>
      <c r="D901" s="5" t="s">
        <v>75</v>
      </c>
      <c r="E901" s="5" t="s">
        <v>74</v>
      </c>
      <c r="F901">
        <v>4.1483273840078292</v>
      </c>
      <c r="G901">
        <v>5.2564743868336601</v>
      </c>
      <c r="H901">
        <v>6.5696910885977147</v>
      </c>
    </row>
    <row r="902" spans="1:8" x14ac:dyDescent="0.25">
      <c r="A902" t="str">
        <f t="shared" si="21"/>
        <v>2003Bronchiectasis (excludes congenital) hospitalisation, 25-44 yearsMnonMaori</v>
      </c>
      <c r="B902" s="5">
        <v>2003</v>
      </c>
      <c r="C902" s="5" t="s">
        <v>148</v>
      </c>
      <c r="D902" s="5" t="s">
        <v>75</v>
      </c>
      <c r="E902" s="5" t="s">
        <v>74</v>
      </c>
      <c r="F902">
        <v>4.5707471600899279</v>
      </c>
      <c r="G902">
        <v>5.7385802794502236</v>
      </c>
      <c r="H902">
        <v>7.1138336567053564</v>
      </c>
    </row>
    <row r="903" spans="1:8" x14ac:dyDescent="0.25">
      <c r="A903" t="str">
        <f t="shared" si="21"/>
        <v>2004Bronchiectasis (excludes congenital) hospitalisation, 25-44 yearsMnonMaori</v>
      </c>
      <c r="B903" s="5">
        <v>2004</v>
      </c>
      <c r="C903" s="5" t="s">
        <v>148</v>
      </c>
      <c r="D903" s="5" t="s">
        <v>75</v>
      </c>
      <c r="E903" s="5" t="s">
        <v>74</v>
      </c>
      <c r="F903">
        <v>5.9524215743322202</v>
      </c>
      <c r="G903">
        <v>7.2704168104323115</v>
      </c>
      <c r="H903">
        <v>8.7933596981184259</v>
      </c>
    </row>
    <row r="904" spans="1:8" x14ac:dyDescent="0.25">
      <c r="A904" t="str">
        <f t="shared" si="21"/>
        <v>2005Bronchiectasis (excludes congenital) hospitalisation, 25-44 yearsMnonMaori</v>
      </c>
      <c r="B904" s="5">
        <v>2005</v>
      </c>
      <c r="C904" s="5" t="s">
        <v>148</v>
      </c>
      <c r="D904" s="5" t="s">
        <v>75</v>
      </c>
      <c r="E904" s="5" t="s">
        <v>74</v>
      </c>
      <c r="F904">
        <v>6.1115434619792479</v>
      </c>
      <c r="G904">
        <v>7.4156479221404474</v>
      </c>
      <c r="H904">
        <v>8.9156540270230522</v>
      </c>
    </row>
    <row r="905" spans="1:8" x14ac:dyDescent="0.25">
      <c r="A905" t="str">
        <f t="shared" si="21"/>
        <v>2006Bronchiectasis (excludes congenital) hospitalisation, 25-44 yearsMnonMaori</v>
      </c>
      <c r="B905" s="5">
        <v>2006</v>
      </c>
      <c r="C905" s="5" t="s">
        <v>148</v>
      </c>
      <c r="D905" s="5" t="s">
        <v>75</v>
      </c>
      <c r="E905" s="5" t="s">
        <v>74</v>
      </c>
      <c r="F905">
        <v>6.7560600959526527</v>
      </c>
      <c r="G905">
        <v>8.1227222263093726</v>
      </c>
      <c r="H905">
        <v>9.6846636781240143</v>
      </c>
    </row>
    <row r="906" spans="1:8" x14ac:dyDescent="0.25">
      <c r="A906" t="str">
        <f t="shared" si="21"/>
        <v>2007Bronchiectasis (excludes congenital) hospitalisation, 25-44 yearsMnonMaori</v>
      </c>
      <c r="B906" s="5">
        <v>2007</v>
      </c>
      <c r="C906" s="5" t="s">
        <v>148</v>
      </c>
      <c r="D906" s="5" t="s">
        <v>75</v>
      </c>
      <c r="E906" s="5" t="s">
        <v>74</v>
      </c>
      <c r="F906">
        <v>4.4654498467557628</v>
      </c>
      <c r="G906">
        <v>5.5827130691227476</v>
      </c>
      <c r="H906">
        <v>6.8946052244730271</v>
      </c>
    </row>
    <row r="907" spans="1:8" x14ac:dyDescent="0.25">
      <c r="A907" t="str">
        <f t="shared" si="21"/>
        <v>2008Bronchiectasis (excludes congenital) hospitalisation, 25-44 yearsMnonMaori</v>
      </c>
      <c r="B907" s="5">
        <v>2008</v>
      </c>
      <c r="C907" s="5" t="s">
        <v>148</v>
      </c>
      <c r="D907" s="5" t="s">
        <v>75</v>
      </c>
      <c r="E907" s="5" t="s">
        <v>74</v>
      </c>
      <c r="F907">
        <v>4.9701141062609606</v>
      </c>
      <c r="G907">
        <v>6.1969238124295662</v>
      </c>
      <c r="H907">
        <v>7.6347834565947403</v>
      </c>
    </row>
    <row r="908" spans="1:8" x14ac:dyDescent="0.25">
      <c r="A908" t="str">
        <f t="shared" si="21"/>
        <v>2009Bronchiectasis (excludes congenital) hospitalisation, 25-44 yearsMnonMaori</v>
      </c>
      <c r="B908" s="5">
        <v>2009</v>
      </c>
      <c r="C908" s="5" t="s">
        <v>148</v>
      </c>
      <c r="D908" s="5" t="s">
        <v>75</v>
      </c>
      <c r="E908" s="5" t="s">
        <v>74</v>
      </c>
      <c r="F908">
        <v>3.855051343367891</v>
      </c>
      <c r="G908">
        <v>4.9359928190716662</v>
      </c>
      <c r="H908">
        <v>6.2260833060761316</v>
      </c>
    </row>
    <row r="909" spans="1:8" x14ac:dyDescent="0.25">
      <c r="A909" t="str">
        <f t="shared" si="21"/>
        <v>2010Bronchiectasis (excludes congenital) hospitalisation, 25-44 yearsMnonMaori</v>
      </c>
      <c r="B909" s="5">
        <v>2010</v>
      </c>
      <c r="C909" s="5" t="s">
        <v>148</v>
      </c>
      <c r="D909" s="5" t="s">
        <v>75</v>
      </c>
      <c r="E909" s="5" t="s">
        <v>74</v>
      </c>
      <c r="F909">
        <v>3.4727015895736213</v>
      </c>
      <c r="G909">
        <v>4.5092884707403345</v>
      </c>
      <c r="H909">
        <v>5.7582607078963148</v>
      </c>
    </row>
    <row r="910" spans="1:8" x14ac:dyDescent="0.25">
      <c r="A910" t="str">
        <f t="shared" si="21"/>
        <v>2011Bronchiectasis (excludes congenital) hospitalisation, 25-44 yearsMnonMaori</v>
      </c>
      <c r="B910" s="5">
        <v>2011</v>
      </c>
      <c r="C910" s="5" t="s">
        <v>148</v>
      </c>
      <c r="D910" s="5" t="s">
        <v>75</v>
      </c>
      <c r="E910" s="5" t="s">
        <v>74</v>
      </c>
      <c r="F910">
        <v>2.5070155885270262</v>
      </c>
      <c r="G910">
        <v>3.3777290267408295</v>
      </c>
      <c r="H910">
        <v>4.453114631381724</v>
      </c>
    </row>
    <row r="911" spans="1:8" x14ac:dyDescent="0.25">
      <c r="A911" t="str">
        <f t="shared" si="21"/>
        <v>2012Bronchiectasis (excludes congenital) hospitalisation, 25-44 yearsMnonMaori</v>
      </c>
      <c r="B911" s="5">
        <v>2012</v>
      </c>
      <c r="C911" s="5" t="s">
        <v>148</v>
      </c>
      <c r="D911" s="5" t="s">
        <v>75</v>
      </c>
      <c r="E911" s="5" t="s">
        <v>74</v>
      </c>
      <c r="F911">
        <v>2.5762947110119474</v>
      </c>
      <c r="G911">
        <v>3.471069532494103</v>
      </c>
      <c r="H911">
        <v>4.5761724517633491</v>
      </c>
    </row>
    <row r="912" spans="1:8" x14ac:dyDescent="0.25">
      <c r="A912" t="str">
        <f t="shared" si="21"/>
        <v>2013Bronchiectasis (excludes congenital) hospitalisation, 25-44 yearsMnonMaori</v>
      </c>
      <c r="B912" s="5">
        <v>2013</v>
      </c>
      <c r="C912" s="5" t="s">
        <v>148</v>
      </c>
      <c r="D912" s="5" t="s">
        <v>75</v>
      </c>
      <c r="E912" s="5" t="s">
        <v>74</v>
      </c>
      <c r="F912">
        <v>3.3819183705430622</v>
      </c>
      <c r="G912">
        <v>4.4010899655158857</v>
      </c>
      <c r="H912">
        <v>5.6309059054458839</v>
      </c>
    </row>
    <row r="913" spans="1:11" x14ac:dyDescent="0.25">
      <c r="A913" t="str">
        <f t="shared" si="21"/>
        <v>2014Bronchiectasis (excludes congenital) hospitalisation, 25-44 yearsMnonMaori</v>
      </c>
      <c r="B913" s="5">
        <v>2014</v>
      </c>
      <c r="C913" s="5" t="s">
        <v>148</v>
      </c>
      <c r="D913" s="5" t="s">
        <v>75</v>
      </c>
      <c r="E913" s="5" t="s">
        <v>74</v>
      </c>
      <c r="F913">
        <v>3.7493558799495239</v>
      </c>
      <c r="G913">
        <v>4.8006607568050894</v>
      </c>
      <c r="H913">
        <v>6.0553803240135959</v>
      </c>
    </row>
    <row r="914" spans="1:11" x14ac:dyDescent="0.25">
      <c r="A914" t="str">
        <f t="shared" ref="A914:A977" si="22">B914&amp;C914&amp;D914&amp;E914</f>
        <v>1996Bronchiectasis (excludes congenital) hospitalisation, 45-64 yearsTMaori</v>
      </c>
      <c r="B914" s="5">
        <v>1996</v>
      </c>
      <c r="C914" s="5" t="s">
        <v>149</v>
      </c>
      <c r="D914" s="5" t="s">
        <v>76</v>
      </c>
      <c r="E914" s="5" t="s">
        <v>9</v>
      </c>
      <c r="F914">
        <v>100.67215258904531</v>
      </c>
      <c r="G914">
        <v>115.16787025712533</v>
      </c>
      <c r="H914">
        <v>131.16467856952224</v>
      </c>
      <c r="I914">
        <v>4.4788120017398043</v>
      </c>
      <c r="J914">
        <v>5.2448035638774195</v>
      </c>
      <c r="K914">
        <v>6.1417993014611367</v>
      </c>
    </row>
    <row r="915" spans="1:11" x14ac:dyDescent="0.25">
      <c r="A915" t="str">
        <f t="shared" si="22"/>
        <v>1997Bronchiectasis (excludes congenital) hospitalisation, 45-64 yearsTMaori</v>
      </c>
      <c r="B915" s="5">
        <v>1997</v>
      </c>
      <c r="C915" s="5" t="s">
        <v>149</v>
      </c>
      <c r="D915" s="5" t="s">
        <v>76</v>
      </c>
      <c r="E915" s="5" t="s">
        <v>9</v>
      </c>
      <c r="F915">
        <v>88.799978970497463</v>
      </c>
      <c r="G915">
        <v>102.1493934983074</v>
      </c>
      <c r="H915">
        <v>116.93922668701271</v>
      </c>
      <c r="I915">
        <v>3.9695982487606076</v>
      </c>
      <c r="J915">
        <v>4.6648217631022613</v>
      </c>
      <c r="K915">
        <v>5.4818046355967116</v>
      </c>
    </row>
    <row r="916" spans="1:11" x14ac:dyDescent="0.25">
      <c r="A916" t="str">
        <f t="shared" si="22"/>
        <v>1998Bronchiectasis (excludes congenital) hospitalisation, 45-64 yearsTMaori</v>
      </c>
      <c r="B916" s="5">
        <v>1998</v>
      </c>
      <c r="C916" s="5" t="s">
        <v>149</v>
      </c>
      <c r="D916" s="5" t="s">
        <v>76</v>
      </c>
      <c r="E916" s="5" t="s">
        <v>9</v>
      </c>
      <c r="F916">
        <v>85.227692347351578</v>
      </c>
      <c r="G916">
        <v>98.006358004054078</v>
      </c>
      <c r="H916">
        <v>112.16039829602805</v>
      </c>
      <c r="I916">
        <v>3.8324432377163697</v>
      </c>
      <c r="J916">
        <v>4.4994154426667503</v>
      </c>
      <c r="K916">
        <v>5.2824629276887149</v>
      </c>
    </row>
    <row r="917" spans="1:11" x14ac:dyDescent="0.25">
      <c r="A917" t="str">
        <f t="shared" si="22"/>
        <v>1999Bronchiectasis (excludes congenital) hospitalisation, 45-64 yearsTMaori</v>
      </c>
      <c r="B917" s="5">
        <v>1999</v>
      </c>
      <c r="C917" s="5" t="s">
        <v>149</v>
      </c>
      <c r="D917" s="5" t="s">
        <v>76</v>
      </c>
      <c r="E917" s="5" t="s">
        <v>9</v>
      </c>
      <c r="F917">
        <v>71.099334884264323</v>
      </c>
      <c r="G917">
        <v>82.569319862103285</v>
      </c>
      <c r="H917">
        <v>95.362894053353585</v>
      </c>
      <c r="I917">
        <v>2.8957982577895476</v>
      </c>
      <c r="J917">
        <v>3.416773354948754</v>
      </c>
      <c r="K917">
        <v>4.0314756484449124</v>
      </c>
    </row>
    <row r="918" spans="1:11" x14ac:dyDescent="0.25">
      <c r="A918" t="str">
        <f t="shared" si="22"/>
        <v>2000Bronchiectasis (excludes congenital) hospitalisation, 45-64 yearsTMaori</v>
      </c>
      <c r="B918" s="5">
        <v>2000</v>
      </c>
      <c r="C918" s="5" t="s">
        <v>149</v>
      </c>
      <c r="D918" s="5" t="s">
        <v>76</v>
      </c>
      <c r="E918" s="5" t="s">
        <v>9</v>
      </c>
      <c r="F918">
        <v>73.255179681483355</v>
      </c>
      <c r="G918">
        <v>84.633771885921391</v>
      </c>
      <c r="H918">
        <v>97.278966499474976</v>
      </c>
      <c r="I918">
        <v>3.0914079487159887</v>
      </c>
      <c r="J918">
        <v>3.633237505440658</v>
      </c>
      <c r="K918">
        <v>4.2700332631361153</v>
      </c>
    </row>
    <row r="919" spans="1:11" x14ac:dyDescent="0.25">
      <c r="A919" t="str">
        <f t="shared" si="22"/>
        <v>2001Bronchiectasis (excludes congenital) hospitalisation, 45-64 yearsTMaori</v>
      </c>
      <c r="B919" s="5">
        <v>2001</v>
      </c>
      <c r="C919" s="5" t="s">
        <v>149</v>
      </c>
      <c r="D919" s="5" t="s">
        <v>76</v>
      </c>
      <c r="E919" s="5" t="s">
        <v>9</v>
      </c>
      <c r="F919">
        <v>76.720273129522866</v>
      </c>
      <c r="G919">
        <v>88.104224459352125</v>
      </c>
      <c r="H919">
        <v>100.70133268487329</v>
      </c>
      <c r="I919">
        <v>3.6403631793138422</v>
      </c>
      <c r="J919">
        <v>4.2673451466784194</v>
      </c>
      <c r="K919">
        <v>5.0023126001159683</v>
      </c>
    </row>
    <row r="920" spans="1:11" x14ac:dyDescent="0.25">
      <c r="A920" t="str">
        <f t="shared" si="22"/>
        <v>2002Bronchiectasis (excludes congenital) hospitalisation, 45-64 yearsTMaori</v>
      </c>
      <c r="B920" s="5">
        <v>2002</v>
      </c>
      <c r="C920" s="5" t="s">
        <v>149</v>
      </c>
      <c r="D920" s="5" t="s">
        <v>76</v>
      </c>
      <c r="E920" s="5" t="s">
        <v>9</v>
      </c>
      <c r="F920">
        <v>88.737078286193253</v>
      </c>
      <c r="G920">
        <v>100.66977944823601</v>
      </c>
      <c r="H920">
        <v>113.75993520745919</v>
      </c>
      <c r="I920">
        <v>4.8610527576603362</v>
      </c>
      <c r="J920">
        <v>5.663736825240596</v>
      </c>
      <c r="K920">
        <v>6.5989645504332666</v>
      </c>
    </row>
    <row r="921" spans="1:11" x14ac:dyDescent="0.25">
      <c r="A921" t="str">
        <f t="shared" si="22"/>
        <v>2003Bronchiectasis (excludes congenital) hospitalisation, 45-64 yearsTMaori</v>
      </c>
      <c r="B921" s="5">
        <v>2003</v>
      </c>
      <c r="C921" s="5" t="s">
        <v>149</v>
      </c>
      <c r="D921" s="5" t="s">
        <v>76</v>
      </c>
      <c r="E921" s="5" t="s">
        <v>9</v>
      </c>
      <c r="F921">
        <v>84.245358253253869</v>
      </c>
      <c r="G921">
        <v>95.6227687389691</v>
      </c>
      <c r="H921">
        <v>108.10831656877103</v>
      </c>
      <c r="I921">
        <v>5.0456100618217432</v>
      </c>
      <c r="J921">
        <v>5.8883710279461177</v>
      </c>
      <c r="K921">
        <v>6.871897141856496</v>
      </c>
    </row>
    <row r="922" spans="1:11" x14ac:dyDescent="0.25">
      <c r="A922" t="str">
        <f t="shared" si="22"/>
        <v>2004Bronchiectasis (excludes congenital) hospitalisation, 45-64 yearsTMaori</v>
      </c>
      <c r="B922" s="5">
        <v>2004</v>
      </c>
      <c r="C922" s="5" t="s">
        <v>149</v>
      </c>
      <c r="D922" s="5" t="s">
        <v>76</v>
      </c>
      <c r="E922" s="5" t="s">
        <v>9</v>
      </c>
      <c r="F922">
        <v>70.278635464117585</v>
      </c>
      <c r="G922">
        <v>80.447629135888675</v>
      </c>
      <c r="H922">
        <v>91.674593495741163</v>
      </c>
      <c r="I922">
        <v>4.1891584706423641</v>
      </c>
      <c r="J922">
        <v>4.9147714117836481</v>
      </c>
      <c r="K922">
        <v>5.7660692951493706</v>
      </c>
    </row>
    <row r="923" spans="1:11" x14ac:dyDescent="0.25">
      <c r="A923" t="str">
        <f t="shared" si="22"/>
        <v>2005Bronchiectasis (excludes congenital) hospitalisation, 45-64 yearsTMaori</v>
      </c>
      <c r="B923" s="5">
        <v>2005</v>
      </c>
      <c r="C923" s="5" t="s">
        <v>149</v>
      </c>
      <c r="D923" s="5" t="s">
        <v>76</v>
      </c>
      <c r="E923" s="5" t="s">
        <v>9</v>
      </c>
      <c r="F923">
        <v>56.814575361887158</v>
      </c>
      <c r="G923">
        <v>65.740355080832757</v>
      </c>
      <c r="H923">
        <v>75.670506491420525</v>
      </c>
      <c r="I923">
        <v>3.7915014609525111</v>
      </c>
      <c r="J923">
        <v>4.4946337652525994</v>
      </c>
      <c r="K923">
        <v>5.3281616509449083</v>
      </c>
    </row>
    <row r="924" spans="1:11" x14ac:dyDescent="0.25">
      <c r="A924" t="str">
        <f t="shared" si="22"/>
        <v>2006Bronchiectasis (excludes congenital) hospitalisation, 45-64 yearsTMaori</v>
      </c>
      <c r="B924" s="5">
        <v>2006</v>
      </c>
      <c r="C924" s="5" t="s">
        <v>149</v>
      </c>
      <c r="D924" s="5" t="s">
        <v>76</v>
      </c>
      <c r="E924" s="5" t="s">
        <v>9</v>
      </c>
      <c r="F924">
        <v>55.666486109468522</v>
      </c>
      <c r="G924">
        <v>64.264837777147548</v>
      </c>
      <c r="H924">
        <v>73.815229427874982</v>
      </c>
      <c r="I924">
        <v>3.9619342378775548</v>
      </c>
      <c r="J924">
        <v>4.6940092665684814</v>
      </c>
      <c r="K924">
        <v>5.56135505329196</v>
      </c>
    </row>
    <row r="925" spans="1:11" x14ac:dyDescent="0.25">
      <c r="A925" t="str">
        <f t="shared" si="22"/>
        <v>2007Bronchiectasis (excludes congenital) hospitalisation, 45-64 yearsTMaori</v>
      </c>
      <c r="B925" s="5">
        <v>2007</v>
      </c>
      <c r="C925" s="5" t="s">
        <v>149</v>
      </c>
      <c r="D925" s="5" t="s">
        <v>76</v>
      </c>
      <c r="E925" s="5" t="s">
        <v>9</v>
      </c>
      <c r="F925">
        <v>62.304579878946946</v>
      </c>
      <c r="G925">
        <v>71.210945250594534</v>
      </c>
      <c r="H925">
        <v>81.033234033570693</v>
      </c>
      <c r="I925">
        <v>4.4759485627699798</v>
      </c>
      <c r="J925">
        <v>5.2595164770224763</v>
      </c>
      <c r="K925">
        <v>6.1802572536606037</v>
      </c>
    </row>
    <row r="926" spans="1:11" x14ac:dyDescent="0.25">
      <c r="A926" t="str">
        <f t="shared" si="22"/>
        <v>2008Bronchiectasis (excludes congenital) hospitalisation, 45-64 yearsTMaori</v>
      </c>
      <c r="B926" s="5">
        <v>2008</v>
      </c>
      <c r="C926" s="5" t="s">
        <v>149</v>
      </c>
      <c r="D926" s="5" t="s">
        <v>76</v>
      </c>
      <c r="E926" s="5" t="s">
        <v>9</v>
      </c>
      <c r="F926">
        <v>64.66655711957597</v>
      </c>
      <c r="G926">
        <v>73.574109766557214</v>
      </c>
      <c r="H926">
        <v>83.36580569271085</v>
      </c>
      <c r="I926">
        <v>3.9757536955260417</v>
      </c>
      <c r="J926">
        <v>4.6325062388878999</v>
      </c>
      <c r="K926">
        <v>5.3977473698847636</v>
      </c>
    </row>
    <row r="927" spans="1:11" x14ac:dyDescent="0.25">
      <c r="A927" t="str">
        <f t="shared" si="22"/>
        <v>2009Bronchiectasis (excludes congenital) hospitalisation, 45-64 yearsTMaori</v>
      </c>
      <c r="B927" s="5">
        <v>2009</v>
      </c>
      <c r="C927" s="5" t="s">
        <v>149</v>
      </c>
      <c r="D927" s="5" t="s">
        <v>76</v>
      </c>
      <c r="E927" s="5" t="s">
        <v>9</v>
      </c>
      <c r="F927">
        <v>69.166180955521639</v>
      </c>
      <c r="G927">
        <v>78.200418399731191</v>
      </c>
      <c r="H927">
        <v>88.086866571765341</v>
      </c>
      <c r="I927">
        <v>3.7390844341388112</v>
      </c>
      <c r="J927">
        <v>4.3201460939329195</v>
      </c>
      <c r="K927">
        <v>4.991505969354364</v>
      </c>
    </row>
    <row r="928" spans="1:11" x14ac:dyDescent="0.25">
      <c r="A928" t="str">
        <f t="shared" si="22"/>
        <v>2010Bronchiectasis (excludes congenital) hospitalisation, 45-64 yearsTMaori</v>
      </c>
      <c r="B928" s="5">
        <v>2010</v>
      </c>
      <c r="C928" s="5" t="s">
        <v>149</v>
      </c>
      <c r="D928" s="5" t="s">
        <v>76</v>
      </c>
      <c r="E928" s="5" t="s">
        <v>9</v>
      </c>
      <c r="F928">
        <v>63.455966403935449</v>
      </c>
      <c r="G928">
        <v>71.970873031270386</v>
      </c>
      <c r="H928">
        <v>81.31002773178156</v>
      </c>
      <c r="I928">
        <v>3.3905382871523071</v>
      </c>
      <c r="J928">
        <v>3.9258517954531178</v>
      </c>
      <c r="K928">
        <v>4.5456830197918752</v>
      </c>
    </row>
    <row r="929" spans="1:11" x14ac:dyDescent="0.25">
      <c r="A929" t="str">
        <f t="shared" si="22"/>
        <v>2011Bronchiectasis (excludes congenital) hospitalisation, 45-64 yearsTMaori</v>
      </c>
      <c r="B929" s="5">
        <v>2011</v>
      </c>
      <c r="C929" s="5" t="s">
        <v>149</v>
      </c>
      <c r="D929" s="5" t="s">
        <v>76</v>
      </c>
      <c r="E929" s="5" t="s">
        <v>9</v>
      </c>
      <c r="F929">
        <v>58.547508671036276</v>
      </c>
      <c r="G929">
        <v>66.612187526174722</v>
      </c>
      <c r="H929">
        <v>75.477347937924648</v>
      </c>
      <c r="I929">
        <v>3.3333403747025252</v>
      </c>
      <c r="J929">
        <v>3.8767186539952201</v>
      </c>
      <c r="K929">
        <v>4.5086747324973446</v>
      </c>
    </row>
    <row r="930" spans="1:11" x14ac:dyDescent="0.25">
      <c r="A930" t="str">
        <f t="shared" si="22"/>
        <v>2012Bronchiectasis (excludes congenital) hospitalisation, 45-64 yearsTMaori</v>
      </c>
      <c r="B930" s="5">
        <v>2012</v>
      </c>
      <c r="C930" s="5" t="s">
        <v>149</v>
      </c>
      <c r="D930" s="5" t="s">
        <v>76</v>
      </c>
      <c r="E930" s="5" t="s">
        <v>9</v>
      </c>
      <c r="F930">
        <v>47.40845809165198</v>
      </c>
      <c r="G930">
        <v>54.573383343663032</v>
      </c>
      <c r="H930">
        <v>62.515335984740211</v>
      </c>
      <c r="I930">
        <v>2.8595809078588204</v>
      </c>
      <c r="J930">
        <v>3.3622160689929199</v>
      </c>
      <c r="K930">
        <v>3.9532005768840852</v>
      </c>
    </row>
    <row r="931" spans="1:11" x14ac:dyDescent="0.25">
      <c r="A931" t="str">
        <f t="shared" si="22"/>
        <v>2013Bronchiectasis (excludes congenital) hospitalisation, 45-64 yearsTMaori</v>
      </c>
      <c r="B931" s="5">
        <v>2013</v>
      </c>
      <c r="C931" s="5" t="s">
        <v>149</v>
      </c>
      <c r="D931" s="5" t="s">
        <v>76</v>
      </c>
      <c r="E931" s="5" t="s">
        <v>9</v>
      </c>
      <c r="F931">
        <v>47.505983465356216</v>
      </c>
      <c r="G931">
        <v>54.518975632013124</v>
      </c>
      <c r="H931">
        <v>62.275675571265971</v>
      </c>
      <c r="I931">
        <v>2.9190888938364292</v>
      </c>
      <c r="J931">
        <v>3.4244246725764658</v>
      </c>
      <c r="K931">
        <v>4.0172412573358018</v>
      </c>
    </row>
    <row r="932" spans="1:11" x14ac:dyDescent="0.25">
      <c r="A932" t="str">
        <f t="shared" si="22"/>
        <v>2014Bronchiectasis (excludes congenital) hospitalisation, 45-64 yearsTMaori</v>
      </c>
      <c r="B932" s="5">
        <v>2014</v>
      </c>
      <c r="C932" s="5" t="s">
        <v>149</v>
      </c>
      <c r="D932" s="5" t="s">
        <v>76</v>
      </c>
      <c r="E932" s="5" t="s">
        <v>9</v>
      </c>
      <c r="F932">
        <v>49.134006784288118</v>
      </c>
      <c r="G932">
        <v>56.091125873669526</v>
      </c>
      <c r="H932">
        <v>63.757232765779911</v>
      </c>
      <c r="I932">
        <v>3.5298646722214539</v>
      </c>
      <c r="J932">
        <v>4.1366027976115394</v>
      </c>
      <c r="K932">
        <v>4.8476313666831947</v>
      </c>
    </row>
    <row r="933" spans="1:11" x14ac:dyDescent="0.25">
      <c r="A933" t="str">
        <f t="shared" si="22"/>
        <v>1996Bronchiectasis (excludes congenital) hospitalisation, 45-64 yearsTnonMaori</v>
      </c>
      <c r="B933" s="5">
        <v>1996</v>
      </c>
      <c r="C933" s="5" t="s">
        <v>149</v>
      </c>
      <c r="D933" s="5" t="s">
        <v>76</v>
      </c>
      <c r="E933" s="5" t="s">
        <v>74</v>
      </c>
      <c r="F933">
        <v>20.047454741045144</v>
      </c>
      <c r="G933">
        <v>21.958471629008564</v>
      </c>
      <c r="H933">
        <v>24.002530094826167</v>
      </c>
    </row>
    <row r="934" spans="1:11" x14ac:dyDescent="0.25">
      <c r="A934" t="str">
        <f t="shared" si="22"/>
        <v>1997Bronchiectasis (excludes congenital) hospitalisation, 45-64 yearsTnonMaori</v>
      </c>
      <c r="B934" s="5">
        <v>1997</v>
      </c>
      <c r="C934" s="5" t="s">
        <v>149</v>
      </c>
      <c r="D934" s="5" t="s">
        <v>76</v>
      </c>
      <c r="E934" s="5" t="s">
        <v>74</v>
      </c>
      <c r="F934">
        <v>20.020231962726712</v>
      </c>
      <c r="G934">
        <v>21.897812753809202</v>
      </c>
      <c r="H934">
        <v>23.904058324667343</v>
      </c>
    </row>
    <row r="935" spans="1:11" x14ac:dyDescent="0.25">
      <c r="A935" t="str">
        <f t="shared" si="22"/>
        <v>1998Bronchiectasis (excludes congenital) hospitalisation, 45-64 yearsTnonMaori</v>
      </c>
      <c r="B935" s="5">
        <v>1998</v>
      </c>
      <c r="C935" s="5" t="s">
        <v>149</v>
      </c>
      <c r="D935" s="5" t="s">
        <v>76</v>
      </c>
      <c r="E935" s="5" t="s">
        <v>74</v>
      </c>
      <c r="F935">
        <v>19.939411523386326</v>
      </c>
      <c r="G935">
        <v>21.782020187486147</v>
      </c>
      <c r="H935">
        <v>23.7491021840274</v>
      </c>
    </row>
    <row r="936" spans="1:11" x14ac:dyDescent="0.25">
      <c r="A936" t="str">
        <f t="shared" si="22"/>
        <v>1999Bronchiectasis (excludes congenital) hospitalisation, 45-64 yearsTnonMaori</v>
      </c>
      <c r="B936" s="5">
        <v>1999</v>
      </c>
      <c r="C936" s="5" t="s">
        <v>149</v>
      </c>
      <c r="D936" s="5" t="s">
        <v>76</v>
      </c>
      <c r="E936" s="5" t="s">
        <v>74</v>
      </c>
      <c r="F936">
        <v>22.250224092661899</v>
      </c>
      <c r="G936">
        <v>24.165875603809752</v>
      </c>
      <c r="H936">
        <v>26.202336358151612</v>
      </c>
    </row>
    <row r="937" spans="1:11" x14ac:dyDescent="0.25">
      <c r="A937" t="str">
        <f t="shared" si="22"/>
        <v>2000Bronchiectasis (excludes congenital) hospitalisation, 45-64 yearsTnonMaori</v>
      </c>
      <c r="B937" s="5">
        <v>2000</v>
      </c>
      <c r="C937" s="5" t="s">
        <v>149</v>
      </c>
      <c r="D937" s="5" t="s">
        <v>76</v>
      </c>
      <c r="E937" s="5" t="s">
        <v>74</v>
      </c>
      <c r="F937">
        <v>21.440000292488481</v>
      </c>
      <c r="G937">
        <v>23.294313063537682</v>
      </c>
      <c r="H937">
        <v>25.266085293078213</v>
      </c>
    </row>
    <row r="938" spans="1:11" x14ac:dyDescent="0.25">
      <c r="A938" t="str">
        <f t="shared" si="22"/>
        <v>2001Bronchiectasis (excludes congenital) hospitalisation, 45-64 yearsTnonMaori</v>
      </c>
      <c r="B938" s="5">
        <v>2001</v>
      </c>
      <c r="C938" s="5" t="s">
        <v>149</v>
      </c>
      <c r="D938" s="5" t="s">
        <v>76</v>
      </c>
      <c r="E938" s="5" t="s">
        <v>74</v>
      </c>
      <c r="F938">
        <v>18.924018983284043</v>
      </c>
      <c r="G938">
        <v>20.646144483515695</v>
      </c>
      <c r="H938">
        <v>22.482883145290128</v>
      </c>
    </row>
    <row r="939" spans="1:11" x14ac:dyDescent="0.25">
      <c r="A939" t="str">
        <f t="shared" si="22"/>
        <v>2002Bronchiectasis (excludes congenital) hospitalisation, 45-64 yearsTnonMaori</v>
      </c>
      <c r="B939" s="5">
        <v>2002</v>
      </c>
      <c r="C939" s="5" t="s">
        <v>149</v>
      </c>
      <c r="D939" s="5" t="s">
        <v>76</v>
      </c>
      <c r="E939" s="5" t="s">
        <v>74</v>
      </c>
      <c r="F939">
        <v>16.198715112178217</v>
      </c>
      <c r="G939">
        <v>17.774445133043333</v>
      </c>
      <c r="H939">
        <v>19.462049366097023</v>
      </c>
    </row>
    <row r="940" spans="1:11" x14ac:dyDescent="0.25">
      <c r="A940" t="str">
        <f t="shared" si="22"/>
        <v>2003Bronchiectasis (excludes congenital) hospitalisation, 45-64 yearsTnonMaori</v>
      </c>
      <c r="B940" s="5">
        <v>2003</v>
      </c>
      <c r="C940" s="5" t="s">
        <v>149</v>
      </c>
      <c r="D940" s="5" t="s">
        <v>76</v>
      </c>
      <c r="E940" s="5" t="s">
        <v>74</v>
      </c>
      <c r="F940">
        <v>14.770129702232856</v>
      </c>
      <c r="G940">
        <v>16.23925671211018</v>
      </c>
      <c r="H940">
        <v>17.81496417456599</v>
      </c>
    </row>
    <row r="941" spans="1:11" x14ac:dyDescent="0.25">
      <c r="A941" t="str">
        <f t="shared" si="22"/>
        <v>2004Bronchiectasis (excludes congenital) hospitalisation, 45-64 yearsTnonMaori</v>
      </c>
      <c r="B941" s="5">
        <v>2004</v>
      </c>
      <c r="C941" s="5" t="s">
        <v>149</v>
      </c>
      <c r="D941" s="5" t="s">
        <v>76</v>
      </c>
      <c r="E941" s="5" t="s">
        <v>74</v>
      </c>
      <c r="F941">
        <v>14.918959985544584</v>
      </c>
      <c r="G941">
        <v>16.368539326774705</v>
      </c>
      <c r="H941">
        <v>17.920922150960912</v>
      </c>
    </row>
    <row r="942" spans="1:11" x14ac:dyDescent="0.25">
      <c r="A942" t="str">
        <f t="shared" si="22"/>
        <v>2005Bronchiectasis (excludes congenital) hospitalisation, 45-64 yearsTnonMaori</v>
      </c>
      <c r="B942" s="5">
        <v>2005</v>
      </c>
      <c r="C942" s="5" t="s">
        <v>149</v>
      </c>
      <c r="D942" s="5" t="s">
        <v>76</v>
      </c>
      <c r="E942" s="5" t="s">
        <v>74</v>
      </c>
      <c r="F942">
        <v>13.281018089085082</v>
      </c>
      <c r="G942">
        <v>14.626409739779573</v>
      </c>
      <c r="H942">
        <v>16.071148448536654</v>
      </c>
    </row>
    <row r="943" spans="1:11" x14ac:dyDescent="0.25">
      <c r="A943" t="str">
        <f t="shared" si="22"/>
        <v>2006Bronchiectasis (excludes congenital) hospitalisation, 45-64 yearsTnonMaori</v>
      </c>
      <c r="B943" s="5">
        <v>2006</v>
      </c>
      <c r="C943" s="5" t="s">
        <v>149</v>
      </c>
      <c r="D943" s="5" t="s">
        <v>76</v>
      </c>
      <c r="E943" s="5" t="s">
        <v>74</v>
      </c>
      <c r="F943">
        <v>12.405134382255218</v>
      </c>
      <c r="G943">
        <v>13.690820389906868</v>
      </c>
      <c r="H943">
        <v>15.073564892810609</v>
      </c>
    </row>
    <row r="944" spans="1:11" x14ac:dyDescent="0.25">
      <c r="A944" t="str">
        <f t="shared" si="22"/>
        <v>2007Bronchiectasis (excludes congenital) hospitalisation, 45-64 yearsTnonMaori</v>
      </c>
      <c r="B944" s="5">
        <v>2007</v>
      </c>
      <c r="C944" s="5" t="s">
        <v>149</v>
      </c>
      <c r="D944" s="5" t="s">
        <v>76</v>
      </c>
      <c r="E944" s="5" t="s">
        <v>74</v>
      </c>
      <c r="F944">
        <v>12.282656304885055</v>
      </c>
      <c r="G944">
        <v>13.539447126308568</v>
      </c>
      <c r="H944">
        <v>14.889946961480565</v>
      </c>
    </row>
    <row r="945" spans="1:11" x14ac:dyDescent="0.25">
      <c r="A945" t="str">
        <f t="shared" si="22"/>
        <v>2008Bronchiectasis (excludes congenital) hospitalisation, 45-64 yearsTnonMaori</v>
      </c>
      <c r="B945" s="5">
        <v>2008</v>
      </c>
      <c r="C945" s="5" t="s">
        <v>149</v>
      </c>
      <c r="D945" s="5" t="s">
        <v>76</v>
      </c>
      <c r="E945" s="5" t="s">
        <v>74</v>
      </c>
      <c r="F945">
        <v>14.537340085279219</v>
      </c>
      <c r="G945">
        <v>15.88213938039288</v>
      </c>
      <c r="H945">
        <v>17.317875348564332</v>
      </c>
    </row>
    <row r="946" spans="1:11" x14ac:dyDescent="0.25">
      <c r="A946" t="str">
        <f t="shared" si="22"/>
        <v>2009Bronchiectasis (excludes congenital) hospitalisation, 45-64 yearsTnonMaori</v>
      </c>
      <c r="B946" s="5">
        <v>2009</v>
      </c>
      <c r="C946" s="5" t="s">
        <v>149</v>
      </c>
      <c r="D946" s="5" t="s">
        <v>76</v>
      </c>
      <c r="E946" s="5" t="s">
        <v>74</v>
      </c>
      <c r="F946">
        <v>16.679414025384759</v>
      </c>
      <c r="G946">
        <v>18.101336551917413</v>
      </c>
      <c r="H946">
        <v>19.61207494343159</v>
      </c>
    </row>
    <row r="947" spans="1:11" x14ac:dyDescent="0.25">
      <c r="A947" t="str">
        <f t="shared" si="22"/>
        <v>2010Bronchiectasis (excludes congenital) hospitalisation, 45-64 yearsTnonMaori</v>
      </c>
      <c r="B947" s="5">
        <v>2010</v>
      </c>
      <c r="C947" s="5" t="s">
        <v>149</v>
      </c>
      <c r="D947" s="5" t="s">
        <v>76</v>
      </c>
      <c r="E947" s="5" t="s">
        <v>74</v>
      </c>
      <c r="F947">
        <v>16.908696460556033</v>
      </c>
      <c r="G947">
        <v>18.332549668488845</v>
      </c>
      <c r="H947">
        <v>19.844281879563013</v>
      </c>
    </row>
    <row r="948" spans="1:11" x14ac:dyDescent="0.25">
      <c r="A948" t="str">
        <f t="shared" si="22"/>
        <v>2011Bronchiectasis (excludes congenital) hospitalisation, 45-64 yearsTnonMaori</v>
      </c>
      <c r="B948" s="5">
        <v>2011</v>
      </c>
      <c r="C948" s="5" t="s">
        <v>149</v>
      </c>
      <c r="D948" s="5" t="s">
        <v>76</v>
      </c>
      <c r="E948" s="5" t="s">
        <v>74</v>
      </c>
      <c r="F948">
        <v>15.800798722427411</v>
      </c>
      <c r="G948">
        <v>17.182621044095207</v>
      </c>
      <c r="H948">
        <v>18.652921873645269</v>
      </c>
    </row>
    <row r="949" spans="1:11" x14ac:dyDescent="0.25">
      <c r="A949" t="str">
        <f t="shared" si="22"/>
        <v>2012Bronchiectasis (excludes congenital) hospitalisation, 45-64 yearsTnonMaori</v>
      </c>
      <c r="B949" s="5">
        <v>2012</v>
      </c>
      <c r="C949" s="5" t="s">
        <v>149</v>
      </c>
      <c r="D949" s="5" t="s">
        <v>76</v>
      </c>
      <c r="E949" s="5" t="s">
        <v>74</v>
      </c>
      <c r="F949">
        <v>14.888616490037009</v>
      </c>
      <c r="G949">
        <v>16.231373065803389</v>
      </c>
      <c r="H949">
        <v>17.662717038537714</v>
      </c>
    </row>
    <row r="950" spans="1:11" x14ac:dyDescent="0.25">
      <c r="A950" t="str">
        <f t="shared" si="22"/>
        <v>2013Bronchiectasis (excludes congenital) hospitalisation, 45-64 yearsTnonMaori</v>
      </c>
      <c r="B950" s="5">
        <v>2013</v>
      </c>
      <c r="C950" s="5" t="s">
        <v>149</v>
      </c>
      <c r="D950" s="5" t="s">
        <v>76</v>
      </c>
      <c r="E950" s="5" t="s">
        <v>74</v>
      </c>
      <c r="F950">
        <v>14.603573916835222</v>
      </c>
      <c r="G950">
        <v>15.920623417011589</v>
      </c>
      <c r="H950">
        <v>17.324564308378477</v>
      </c>
    </row>
    <row r="951" spans="1:11" x14ac:dyDescent="0.25">
      <c r="A951" t="str">
        <f t="shared" si="22"/>
        <v>2014Bronchiectasis (excludes congenital) hospitalisation, 45-64 yearsTnonMaori</v>
      </c>
      <c r="B951" s="5">
        <v>2014</v>
      </c>
      <c r="C951" s="5" t="s">
        <v>149</v>
      </c>
      <c r="D951" s="5" t="s">
        <v>76</v>
      </c>
      <c r="E951" s="5" t="s">
        <v>74</v>
      </c>
      <c r="F951">
        <v>12.36877597359749</v>
      </c>
      <c r="G951">
        <v>13.559707957954377</v>
      </c>
      <c r="H951">
        <v>14.834360368765337</v>
      </c>
    </row>
    <row r="952" spans="1:11" x14ac:dyDescent="0.25">
      <c r="A952" t="str">
        <f t="shared" si="22"/>
        <v>1996Bronchiectasis (excludes congenital) hospitalisation, 45-64 yearsFMaori</v>
      </c>
      <c r="B952" s="5">
        <v>1996</v>
      </c>
      <c r="C952" s="5" t="s">
        <v>149</v>
      </c>
      <c r="D952" s="5" t="s">
        <v>73</v>
      </c>
      <c r="E952" s="5" t="s">
        <v>9</v>
      </c>
      <c r="F952">
        <v>124.640321478535</v>
      </c>
      <c r="G952">
        <v>147.43635638495218</v>
      </c>
      <c r="H952">
        <v>173.1949178847012</v>
      </c>
      <c r="I952">
        <v>4.0891513431690489</v>
      </c>
      <c r="J952">
        <v>4.9656261894943032</v>
      </c>
      <c r="K952">
        <v>6.0299659720303849</v>
      </c>
    </row>
    <row r="953" spans="1:11" x14ac:dyDescent="0.25">
      <c r="A953" t="str">
        <f t="shared" si="22"/>
        <v>1997Bronchiectasis (excludes congenital) hospitalisation, 45-64 yearsFMaori</v>
      </c>
      <c r="B953" s="5">
        <v>1997</v>
      </c>
      <c r="C953" s="5" t="s">
        <v>149</v>
      </c>
      <c r="D953" s="5" t="s">
        <v>73</v>
      </c>
      <c r="E953" s="5" t="s">
        <v>9</v>
      </c>
      <c r="F953">
        <v>97.533554942917618</v>
      </c>
      <c r="G953">
        <v>117.3550918709857</v>
      </c>
      <c r="H953">
        <v>140.02124495795033</v>
      </c>
      <c r="I953">
        <v>3.124362898587282</v>
      </c>
      <c r="J953">
        <v>3.8375848829477759</v>
      </c>
      <c r="K953">
        <v>4.713619451981172</v>
      </c>
    </row>
    <row r="954" spans="1:11" x14ac:dyDescent="0.25">
      <c r="A954" t="str">
        <f t="shared" si="22"/>
        <v>1998Bronchiectasis (excludes congenital) hospitalisation, 45-64 yearsFMaori</v>
      </c>
      <c r="B954" s="5">
        <v>1998</v>
      </c>
      <c r="C954" s="5" t="s">
        <v>149</v>
      </c>
      <c r="D954" s="5" t="s">
        <v>73</v>
      </c>
      <c r="E954" s="5" t="s">
        <v>9</v>
      </c>
      <c r="F954">
        <v>84.320370811214801</v>
      </c>
      <c r="G954">
        <v>102.31297322686376</v>
      </c>
      <c r="H954">
        <v>123.00841158374421</v>
      </c>
      <c r="I954">
        <v>2.7698089756207618</v>
      </c>
      <c r="J954">
        <v>3.4238484081051053</v>
      </c>
      <c r="K954">
        <v>4.2323272199869297</v>
      </c>
    </row>
    <row r="955" spans="1:11" x14ac:dyDescent="0.25">
      <c r="A955" t="str">
        <f t="shared" si="22"/>
        <v>1999Bronchiectasis (excludes congenital) hospitalisation, 45-64 yearsFMaori</v>
      </c>
      <c r="B955" s="5">
        <v>1999</v>
      </c>
      <c r="C955" s="5" t="s">
        <v>149</v>
      </c>
      <c r="D955" s="5" t="s">
        <v>73</v>
      </c>
      <c r="E955" s="5" t="s">
        <v>9</v>
      </c>
      <c r="F955">
        <v>62.759547302880115</v>
      </c>
      <c r="G955">
        <v>78.047674907929419</v>
      </c>
      <c r="H955">
        <v>95.93384304045945</v>
      </c>
      <c r="I955">
        <v>1.8855457388849608</v>
      </c>
      <c r="J955">
        <v>2.3700052832251046</v>
      </c>
      <c r="K955">
        <v>2.9789386312296733</v>
      </c>
    </row>
    <row r="956" spans="1:11" x14ac:dyDescent="0.25">
      <c r="A956" t="str">
        <f t="shared" si="22"/>
        <v>2000Bronchiectasis (excludes congenital) hospitalisation, 45-64 yearsFMaori</v>
      </c>
      <c r="B956" s="5">
        <v>2000</v>
      </c>
      <c r="C956" s="5" t="s">
        <v>149</v>
      </c>
      <c r="D956" s="5" t="s">
        <v>73</v>
      </c>
      <c r="E956" s="5" t="s">
        <v>9</v>
      </c>
      <c r="F956">
        <v>62.394414343308419</v>
      </c>
      <c r="G956">
        <v>77.304135504965785</v>
      </c>
      <c r="H956">
        <v>94.702788615536804</v>
      </c>
      <c r="I956">
        <v>1.8840789617731122</v>
      </c>
      <c r="J956">
        <v>2.3602025563161493</v>
      </c>
      <c r="K956">
        <v>2.9566468390469254</v>
      </c>
    </row>
    <row r="957" spans="1:11" x14ac:dyDescent="0.25">
      <c r="A957" t="str">
        <f t="shared" si="22"/>
        <v>2001Bronchiectasis (excludes congenital) hospitalisation, 45-64 yearsFMaori</v>
      </c>
      <c r="B957" s="5">
        <v>2001</v>
      </c>
      <c r="C957" s="5" t="s">
        <v>149</v>
      </c>
      <c r="D957" s="5" t="s">
        <v>73</v>
      </c>
      <c r="E957" s="5" t="s">
        <v>9</v>
      </c>
      <c r="F957">
        <v>67.070609098503041</v>
      </c>
      <c r="G957">
        <v>82.17097016143191</v>
      </c>
      <c r="H957">
        <v>99.656199069708691</v>
      </c>
      <c r="I957">
        <v>2.2265487591646416</v>
      </c>
      <c r="J957">
        <v>2.7690565134977412</v>
      </c>
      <c r="K957">
        <v>3.4437485114051714</v>
      </c>
    </row>
    <row r="958" spans="1:11" x14ac:dyDescent="0.25">
      <c r="A958" t="str">
        <f t="shared" si="22"/>
        <v>2002Bronchiectasis (excludes congenital) hospitalisation, 45-64 yearsFMaori</v>
      </c>
      <c r="B958" s="5">
        <v>2002</v>
      </c>
      <c r="C958" s="5" t="s">
        <v>149</v>
      </c>
      <c r="D958" s="5" t="s">
        <v>73</v>
      </c>
      <c r="E958" s="5" t="s">
        <v>9</v>
      </c>
      <c r="F958">
        <v>88.146967218205859</v>
      </c>
      <c r="G958">
        <v>104.92155863086909</v>
      </c>
      <c r="H958">
        <v>123.95929550438167</v>
      </c>
      <c r="I958">
        <v>3.2983002255825666</v>
      </c>
      <c r="J958">
        <v>4.0213068148474527</v>
      </c>
      <c r="K958">
        <v>4.9028006528066603</v>
      </c>
    </row>
    <row r="959" spans="1:11" x14ac:dyDescent="0.25">
      <c r="A959" t="str">
        <f t="shared" si="22"/>
        <v>2003Bronchiectasis (excludes congenital) hospitalisation, 45-64 yearsFMaori</v>
      </c>
      <c r="B959" s="5">
        <v>2003</v>
      </c>
      <c r="C959" s="5" t="s">
        <v>149</v>
      </c>
      <c r="D959" s="5" t="s">
        <v>73</v>
      </c>
      <c r="E959" s="5" t="s">
        <v>9</v>
      </c>
      <c r="F959">
        <v>86.800770586362347</v>
      </c>
      <c r="G959">
        <v>103.05310435422656</v>
      </c>
      <c r="H959">
        <v>121.4648302851157</v>
      </c>
      <c r="I959">
        <v>3.6711973520915389</v>
      </c>
      <c r="J959">
        <v>4.4768536349979664</v>
      </c>
      <c r="K959">
        <v>5.4593138278921822</v>
      </c>
    </row>
    <row r="960" spans="1:11" x14ac:dyDescent="0.25">
      <c r="A960" t="str">
        <f t="shared" si="22"/>
        <v>2004Bronchiectasis (excludes congenital) hospitalisation, 45-64 yearsFMaori</v>
      </c>
      <c r="B960" s="5">
        <v>2004</v>
      </c>
      <c r="C960" s="5" t="s">
        <v>149</v>
      </c>
      <c r="D960" s="5" t="s">
        <v>73</v>
      </c>
      <c r="E960" s="5" t="s">
        <v>9</v>
      </c>
      <c r="F960">
        <v>72.426720968233795</v>
      </c>
      <c r="G960">
        <v>86.944056507375336</v>
      </c>
      <c r="H960">
        <v>103.51797606050567</v>
      </c>
      <c r="I960">
        <v>3.1865691931471591</v>
      </c>
      <c r="J960">
        <v>3.9184253975886398</v>
      </c>
      <c r="K960">
        <v>4.8183662948500183</v>
      </c>
    </row>
    <row r="961" spans="1:11" x14ac:dyDescent="0.25">
      <c r="A961" t="str">
        <f t="shared" si="22"/>
        <v>2005Bronchiectasis (excludes congenital) hospitalisation, 45-64 yearsFMaori</v>
      </c>
      <c r="B961" s="5">
        <v>2005</v>
      </c>
      <c r="C961" s="5" t="s">
        <v>149</v>
      </c>
      <c r="D961" s="5" t="s">
        <v>73</v>
      </c>
      <c r="E961" s="5" t="s">
        <v>9</v>
      </c>
      <c r="F961">
        <v>55.553057079329818</v>
      </c>
      <c r="G961">
        <v>67.990367429567229</v>
      </c>
      <c r="H961">
        <v>82.381710025403919</v>
      </c>
      <c r="I961">
        <v>2.9849012631283367</v>
      </c>
      <c r="J961">
        <v>3.7434938281891474</v>
      </c>
      <c r="K961">
        <v>4.6948775876770812</v>
      </c>
    </row>
    <row r="962" spans="1:11" x14ac:dyDescent="0.25">
      <c r="A962" t="str">
        <f t="shared" si="22"/>
        <v>2006Bronchiectasis (excludes congenital) hospitalisation, 45-64 yearsFMaori</v>
      </c>
      <c r="B962" s="5">
        <v>2006</v>
      </c>
      <c r="C962" s="5" t="s">
        <v>149</v>
      </c>
      <c r="D962" s="5" t="s">
        <v>73</v>
      </c>
      <c r="E962" s="5" t="s">
        <v>9</v>
      </c>
      <c r="F962">
        <v>56.184716053851496</v>
      </c>
      <c r="G962">
        <v>68.361350340104167</v>
      </c>
      <c r="H962">
        <v>82.39391395002842</v>
      </c>
      <c r="I962">
        <v>3.156034978858941</v>
      </c>
      <c r="J962">
        <v>3.942858717060362</v>
      </c>
      <c r="K962">
        <v>4.9258436509216255</v>
      </c>
    </row>
    <row r="963" spans="1:11" x14ac:dyDescent="0.25">
      <c r="A963" t="str">
        <f t="shared" si="22"/>
        <v>2007Bronchiectasis (excludes congenital) hospitalisation, 45-64 yearsFMaori</v>
      </c>
      <c r="B963" s="5">
        <v>2007</v>
      </c>
      <c r="C963" s="5" t="s">
        <v>149</v>
      </c>
      <c r="D963" s="5" t="s">
        <v>73</v>
      </c>
      <c r="E963" s="5" t="s">
        <v>9</v>
      </c>
      <c r="F963">
        <v>57.302568312512378</v>
      </c>
      <c r="G963">
        <v>69.34675845537086</v>
      </c>
      <c r="H963">
        <v>83.174831176591624</v>
      </c>
      <c r="I963">
        <v>3.1593506125052198</v>
      </c>
      <c r="J963">
        <v>3.9240963857932467</v>
      </c>
      <c r="K963">
        <v>4.8739549146732069</v>
      </c>
    </row>
    <row r="964" spans="1:11" x14ac:dyDescent="0.25">
      <c r="A964" t="str">
        <f t="shared" si="22"/>
        <v>2008Bronchiectasis (excludes congenital) hospitalisation, 45-64 yearsFMaori</v>
      </c>
      <c r="B964" s="5">
        <v>2008</v>
      </c>
      <c r="C964" s="5" t="s">
        <v>149</v>
      </c>
      <c r="D964" s="5" t="s">
        <v>73</v>
      </c>
      <c r="E964" s="5" t="s">
        <v>9</v>
      </c>
      <c r="F964">
        <v>61.870172102776507</v>
      </c>
      <c r="G964">
        <v>74.105764050111375</v>
      </c>
      <c r="H964">
        <v>88.052926465605964</v>
      </c>
      <c r="I964">
        <v>2.757755431315744</v>
      </c>
      <c r="J964">
        <v>3.3738721212527092</v>
      </c>
      <c r="K964">
        <v>4.1276369040221033</v>
      </c>
    </row>
    <row r="965" spans="1:11" x14ac:dyDescent="0.25">
      <c r="A965" t="str">
        <f t="shared" si="22"/>
        <v>2009Bronchiectasis (excludes congenital) hospitalisation, 45-64 yearsFMaori</v>
      </c>
      <c r="B965" s="5">
        <v>2009</v>
      </c>
      <c r="C965" s="5" t="s">
        <v>149</v>
      </c>
      <c r="D965" s="5" t="s">
        <v>73</v>
      </c>
      <c r="E965" s="5" t="s">
        <v>9</v>
      </c>
      <c r="F965">
        <v>67.65064449153077</v>
      </c>
      <c r="G965">
        <v>80.167990942756859</v>
      </c>
      <c r="H965">
        <v>94.329975166438842</v>
      </c>
      <c r="I965">
        <v>2.7692274199637237</v>
      </c>
      <c r="J965">
        <v>3.3494345575481979</v>
      </c>
      <c r="K965">
        <v>4.0512064030642359</v>
      </c>
    </row>
    <row r="966" spans="1:11" x14ac:dyDescent="0.25">
      <c r="A966" t="str">
        <f t="shared" si="22"/>
        <v>2010Bronchiectasis (excludes congenital) hospitalisation, 45-64 yearsFMaori</v>
      </c>
      <c r="B966" s="5">
        <v>2010</v>
      </c>
      <c r="C966" s="5" t="s">
        <v>149</v>
      </c>
      <c r="D966" s="5" t="s">
        <v>73</v>
      </c>
      <c r="E966" s="5" t="s">
        <v>9</v>
      </c>
      <c r="F966">
        <v>72.60479080486094</v>
      </c>
      <c r="G966">
        <v>85.31170051105785</v>
      </c>
      <c r="H966">
        <v>99.602662523101856</v>
      </c>
      <c r="I966">
        <v>2.9972523948139571</v>
      </c>
      <c r="J966">
        <v>3.6009336239918963</v>
      </c>
      <c r="K966">
        <v>4.3262032209337091</v>
      </c>
    </row>
    <row r="967" spans="1:11" x14ac:dyDescent="0.25">
      <c r="A967" t="str">
        <f t="shared" si="22"/>
        <v>2011Bronchiectasis (excludes congenital) hospitalisation, 45-64 yearsFMaori</v>
      </c>
      <c r="B967" s="5">
        <v>2011</v>
      </c>
      <c r="C967" s="5" t="s">
        <v>149</v>
      </c>
      <c r="D967" s="5" t="s">
        <v>73</v>
      </c>
      <c r="E967" s="5" t="s">
        <v>9</v>
      </c>
      <c r="F967">
        <v>64.637932708920658</v>
      </c>
      <c r="G967">
        <v>76.459858012322243</v>
      </c>
      <c r="H967">
        <v>89.818136819282046</v>
      </c>
      <c r="I967">
        <v>2.8561055739572816</v>
      </c>
      <c r="J967">
        <v>3.4583548949918064</v>
      </c>
      <c r="K967">
        <v>4.1875968062140947</v>
      </c>
    </row>
    <row r="968" spans="1:11" x14ac:dyDescent="0.25">
      <c r="A968" t="str">
        <f t="shared" si="22"/>
        <v>2012Bronchiectasis (excludes congenital) hospitalisation, 45-64 yearsFMaori</v>
      </c>
      <c r="B968" s="5">
        <v>2012</v>
      </c>
      <c r="C968" s="5" t="s">
        <v>149</v>
      </c>
      <c r="D968" s="5" t="s">
        <v>73</v>
      </c>
      <c r="E968" s="5" t="s">
        <v>9</v>
      </c>
      <c r="F968">
        <v>54.248903389819716</v>
      </c>
      <c r="G968">
        <v>64.930070445140615</v>
      </c>
      <c r="H968">
        <v>77.099186075299187</v>
      </c>
      <c r="I968">
        <v>2.511415312513043</v>
      </c>
      <c r="J968">
        <v>3.07480131633816</v>
      </c>
      <c r="K968">
        <v>3.7645717487858872</v>
      </c>
    </row>
    <row r="969" spans="1:11" x14ac:dyDescent="0.25">
      <c r="A969" t="str">
        <f t="shared" si="22"/>
        <v>2013Bronchiectasis (excludes congenital) hospitalisation, 45-64 yearsFMaori</v>
      </c>
      <c r="B969" s="5">
        <v>2013</v>
      </c>
      <c r="C969" s="5" t="s">
        <v>149</v>
      </c>
      <c r="D969" s="5" t="s">
        <v>73</v>
      </c>
      <c r="E969" s="5" t="s">
        <v>9</v>
      </c>
      <c r="F969">
        <v>47.861757336270493</v>
      </c>
      <c r="G969">
        <v>57.680509512244754</v>
      </c>
      <c r="H969">
        <v>68.920848572618269</v>
      </c>
      <c r="I969">
        <v>2.2365328487381611</v>
      </c>
      <c r="J969">
        <v>2.7537466195516567</v>
      </c>
      <c r="K969">
        <v>3.3905696708056543</v>
      </c>
    </row>
    <row r="970" spans="1:11" x14ac:dyDescent="0.25">
      <c r="A970" t="str">
        <f t="shared" si="22"/>
        <v>2014Bronchiectasis (excludes congenital) hospitalisation, 45-64 yearsFMaori</v>
      </c>
      <c r="B970" s="5">
        <v>2014</v>
      </c>
      <c r="C970" s="5" t="s">
        <v>149</v>
      </c>
      <c r="D970" s="5" t="s">
        <v>73</v>
      </c>
      <c r="E970" s="5" t="s">
        <v>9</v>
      </c>
      <c r="F970">
        <v>43.976137436636009</v>
      </c>
      <c r="G970">
        <v>53.265505258359916</v>
      </c>
      <c r="H970">
        <v>63.937172172774972</v>
      </c>
      <c r="I970">
        <v>2.4641555687478633</v>
      </c>
      <c r="J970">
        <v>3.0587296284575229</v>
      </c>
      <c r="K970">
        <v>3.7967679714142277</v>
      </c>
    </row>
    <row r="971" spans="1:11" x14ac:dyDescent="0.25">
      <c r="A971" t="str">
        <f t="shared" si="22"/>
        <v>1996Bronchiectasis (excludes congenital) hospitalisation, 45-64 yearsFnonMaori</v>
      </c>
      <c r="B971" s="5">
        <v>1996</v>
      </c>
      <c r="C971" s="5" t="s">
        <v>149</v>
      </c>
      <c r="D971" s="5" t="s">
        <v>73</v>
      </c>
      <c r="E971" s="5" t="s">
        <v>74</v>
      </c>
      <c r="F971">
        <v>26.57396663046838</v>
      </c>
      <c r="G971">
        <v>29.691392537134778</v>
      </c>
      <c r="H971">
        <v>33.07404472924285</v>
      </c>
    </row>
    <row r="972" spans="1:11" x14ac:dyDescent="0.25">
      <c r="A972" t="str">
        <f t="shared" si="22"/>
        <v>1997Bronchiectasis (excludes congenital) hospitalisation, 45-64 yearsFnonMaori</v>
      </c>
      <c r="B972" s="5">
        <v>1997</v>
      </c>
      <c r="C972" s="5" t="s">
        <v>149</v>
      </c>
      <c r="D972" s="5" t="s">
        <v>73</v>
      </c>
      <c r="E972" s="5" t="s">
        <v>74</v>
      </c>
      <c r="F972">
        <v>27.46457835536496</v>
      </c>
      <c r="G972">
        <v>30.580455012852088</v>
      </c>
      <c r="H972">
        <v>33.95301594168118</v>
      </c>
    </row>
    <row r="973" spans="1:11" x14ac:dyDescent="0.25">
      <c r="A973" t="str">
        <f t="shared" si="22"/>
        <v>1998Bronchiectasis (excludes congenital) hospitalisation, 45-64 yearsFnonMaori</v>
      </c>
      <c r="B973" s="5">
        <v>1998</v>
      </c>
      <c r="C973" s="5" t="s">
        <v>149</v>
      </c>
      <c r="D973" s="5" t="s">
        <v>73</v>
      </c>
      <c r="E973" s="5" t="s">
        <v>74</v>
      </c>
      <c r="F973">
        <v>26.850274002926092</v>
      </c>
      <c r="G973">
        <v>29.882448353923433</v>
      </c>
      <c r="H973">
        <v>33.163304007447877</v>
      </c>
    </row>
    <row r="974" spans="1:11" x14ac:dyDescent="0.25">
      <c r="A974" t="str">
        <f t="shared" si="22"/>
        <v>1999Bronchiectasis (excludes congenital) hospitalisation, 45-64 yearsFnonMaori</v>
      </c>
      <c r="B974" s="5">
        <v>1999</v>
      </c>
      <c r="C974" s="5" t="s">
        <v>149</v>
      </c>
      <c r="D974" s="5" t="s">
        <v>73</v>
      </c>
      <c r="E974" s="5" t="s">
        <v>74</v>
      </c>
      <c r="F974">
        <v>29.794331184927071</v>
      </c>
      <c r="G974">
        <v>32.931434988922092</v>
      </c>
      <c r="H974">
        <v>36.309008933050166</v>
      </c>
    </row>
    <row r="975" spans="1:11" x14ac:dyDescent="0.25">
      <c r="A975" t="str">
        <f t="shared" si="22"/>
        <v>2000Bronchiectasis (excludes congenital) hospitalisation, 45-64 yearsFnonMaori</v>
      </c>
      <c r="B975" s="5">
        <v>2000</v>
      </c>
      <c r="C975" s="5" t="s">
        <v>149</v>
      </c>
      <c r="D975" s="5" t="s">
        <v>73</v>
      </c>
      <c r="E975" s="5" t="s">
        <v>74</v>
      </c>
      <c r="F975">
        <v>29.662812535762786</v>
      </c>
      <c r="G975">
        <v>32.753178449913896</v>
      </c>
      <c r="H975">
        <v>36.078020023355698</v>
      </c>
    </row>
    <row r="976" spans="1:11" x14ac:dyDescent="0.25">
      <c r="A976" t="str">
        <f t="shared" si="22"/>
        <v>2001Bronchiectasis (excludes congenital) hospitalisation, 45-64 yearsFnonMaori</v>
      </c>
      <c r="B976" s="5">
        <v>2001</v>
      </c>
      <c r="C976" s="5" t="s">
        <v>149</v>
      </c>
      <c r="D976" s="5" t="s">
        <v>73</v>
      </c>
      <c r="E976" s="5" t="s">
        <v>74</v>
      </c>
      <c r="F976">
        <v>26.769462192678308</v>
      </c>
      <c r="G976">
        <v>29.674717637899494</v>
      </c>
      <c r="H976">
        <v>32.809281009690629</v>
      </c>
    </row>
    <row r="977" spans="1:11" x14ac:dyDescent="0.25">
      <c r="A977" t="str">
        <f t="shared" si="22"/>
        <v>2002Bronchiectasis (excludes congenital) hospitalisation, 45-64 yearsFnonMaori</v>
      </c>
      <c r="B977" s="5">
        <v>2002</v>
      </c>
      <c r="C977" s="5" t="s">
        <v>149</v>
      </c>
      <c r="D977" s="5" t="s">
        <v>73</v>
      </c>
      <c r="E977" s="5" t="s">
        <v>74</v>
      </c>
      <c r="F977">
        <v>23.402943099513859</v>
      </c>
      <c r="G977">
        <v>26.091408455449887</v>
      </c>
      <c r="H977">
        <v>29.004031566229987</v>
      </c>
    </row>
    <row r="978" spans="1:11" x14ac:dyDescent="0.25">
      <c r="A978" t="str">
        <f t="shared" ref="A978:A1041" si="23">B978&amp;C978&amp;D978&amp;E978</f>
        <v>2003Bronchiectasis (excludes congenital) hospitalisation, 45-64 yearsFnonMaori</v>
      </c>
      <c r="B978" s="5">
        <v>2003</v>
      </c>
      <c r="C978" s="5" t="s">
        <v>149</v>
      </c>
      <c r="D978" s="5" t="s">
        <v>73</v>
      </c>
      <c r="E978" s="5" t="s">
        <v>74</v>
      </c>
      <c r="F978">
        <v>20.565806480419443</v>
      </c>
      <c r="G978">
        <v>23.019091700609813</v>
      </c>
      <c r="H978">
        <v>25.684486005317016</v>
      </c>
    </row>
    <row r="979" spans="1:11" x14ac:dyDescent="0.25">
      <c r="A979" t="str">
        <f t="shared" si="23"/>
        <v>2004Bronchiectasis (excludes congenital) hospitalisation, 45-64 yearsFnonMaori</v>
      </c>
      <c r="B979" s="5">
        <v>2004</v>
      </c>
      <c r="C979" s="5" t="s">
        <v>149</v>
      </c>
      <c r="D979" s="5" t="s">
        <v>73</v>
      </c>
      <c r="E979" s="5" t="s">
        <v>74</v>
      </c>
      <c r="F979">
        <v>19.830900821276472</v>
      </c>
      <c r="G979">
        <v>22.188519031363938</v>
      </c>
      <c r="H979">
        <v>24.749311572507356</v>
      </c>
    </row>
    <row r="980" spans="1:11" x14ac:dyDescent="0.25">
      <c r="A980" t="str">
        <f t="shared" si="23"/>
        <v>2005Bronchiectasis (excludes congenital) hospitalisation, 45-64 yearsFnonMaori</v>
      </c>
      <c r="B980" s="5">
        <v>2005</v>
      </c>
      <c r="C980" s="5" t="s">
        <v>149</v>
      </c>
      <c r="D980" s="5" t="s">
        <v>73</v>
      </c>
      <c r="E980" s="5" t="s">
        <v>74</v>
      </c>
      <c r="F980">
        <v>16.078893800426727</v>
      </c>
      <c r="G980">
        <v>18.162275817736937</v>
      </c>
      <c r="H980">
        <v>20.440679144431904</v>
      </c>
    </row>
    <row r="981" spans="1:11" x14ac:dyDescent="0.25">
      <c r="A981" t="str">
        <f t="shared" si="23"/>
        <v>2006Bronchiectasis (excludes congenital) hospitalisation, 45-64 yearsFnonMaori</v>
      </c>
      <c r="B981" s="5">
        <v>2006</v>
      </c>
      <c r="C981" s="5" t="s">
        <v>149</v>
      </c>
      <c r="D981" s="5" t="s">
        <v>73</v>
      </c>
      <c r="E981" s="5" t="s">
        <v>74</v>
      </c>
      <c r="F981">
        <v>15.331421467965157</v>
      </c>
      <c r="G981">
        <v>17.338016714702793</v>
      </c>
      <c r="H981">
        <v>19.534264542522116</v>
      </c>
    </row>
    <row r="982" spans="1:11" x14ac:dyDescent="0.25">
      <c r="A982" t="str">
        <f t="shared" si="23"/>
        <v>2007Bronchiectasis (excludes congenital) hospitalisation, 45-64 yearsFnonMaori</v>
      </c>
      <c r="B982" s="5">
        <v>2007</v>
      </c>
      <c r="C982" s="5" t="s">
        <v>149</v>
      </c>
      <c r="D982" s="5" t="s">
        <v>73</v>
      </c>
      <c r="E982" s="5" t="s">
        <v>74</v>
      </c>
      <c r="F982">
        <v>15.679686990413094</v>
      </c>
      <c r="G982">
        <v>17.672032396154457</v>
      </c>
      <c r="H982">
        <v>19.847413198959025</v>
      </c>
    </row>
    <row r="983" spans="1:11" x14ac:dyDescent="0.25">
      <c r="A983" t="str">
        <f t="shared" si="23"/>
        <v>2008Bronchiectasis (excludes congenital) hospitalisation, 45-64 yearsFnonMaori</v>
      </c>
      <c r="B983" s="5">
        <v>2008</v>
      </c>
      <c r="C983" s="5" t="s">
        <v>149</v>
      </c>
      <c r="D983" s="5" t="s">
        <v>73</v>
      </c>
      <c r="E983" s="5" t="s">
        <v>74</v>
      </c>
      <c r="F983">
        <v>19.765865061606473</v>
      </c>
      <c r="G983">
        <v>21.96460369179497</v>
      </c>
      <c r="H983">
        <v>24.341066980032672</v>
      </c>
    </row>
    <row r="984" spans="1:11" x14ac:dyDescent="0.25">
      <c r="A984" t="str">
        <f t="shared" si="23"/>
        <v>2009Bronchiectasis (excludes congenital) hospitalisation, 45-64 yearsFnonMaori</v>
      </c>
      <c r="B984" s="5">
        <v>2009</v>
      </c>
      <c r="C984" s="5" t="s">
        <v>149</v>
      </c>
      <c r="D984" s="5" t="s">
        <v>73</v>
      </c>
      <c r="E984" s="5" t="s">
        <v>74</v>
      </c>
      <c r="F984">
        <v>21.673777114000906</v>
      </c>
      <c r="G984">
        <v>23.934783488183815</v>
      </c>
      <c r="H984">
        <v>26.367557106979302</v>
      </c>
    </row>
    <row r="985" spans="1:11" x14ac:dyDescent="0.25">
      <c r="A985" t="str">
        <f t="shared" si="23"/>
        <v>2010Bronchiectasis (excludes congenital) hospitalisation, 45-64 yearsFnonMaori</v>
      </c>
      <c r="B985" s="5">
        <v>2010</v>
      </c>
      <c r="C985" s="5" t="s">
        <v>149</v>
      </c>
      <c r="D985" s="5" t="s">
        <v>73</v>
      </c>
      <c r="E985" s="5" t="s">
        <v>74</v>
      </c>
      <c r="F985">
        <v>21.46670968658082</v>
      </c>
      <c r="G985">
        <v>23.691550419772422</v>
      </c>
      <c r="H985">
        <v>26.084347942144273</v>
      </c>
    </row>
    <row r="986" spans="1:11" x14ac:dyDescent="0.25">
      <c r="A986" t="str">
        <f t="shared" si="23"/>
        <v>2011Bronchiectasis (excludes congenital) hospitalisation, 45-64 yearsFnonMaori</v>
      </c>
      <c r="B986" s="5">
        <v>2011</v>
      </c>
      <c r="C986" s="5" t="s">
        <v>149</v>
      </c>
      <c r="D986" s="5" t="s">
        <v>73</v>
      </c>
      <c r="E986" s="5" t="s">
        <v>74</v>
      </c>
      <c r="F986">
        <v>19.952470103796543</v>
      </c>
      <c r="G986">
        <v>22.108736764710606</v>
      </c>
      <c r="H986">
        <v>24.434500268638171</v>
      </c>
    </row>
    <row r="987" spans="1:11" x14ac:dyDescent="0.25">
      <c r="A987" t="str">
        <f t="shared" si="23"/>
        <v>2012Bronchiectasis (excludes congenital) hospitalisation, 45-64 yearsFnonMaori</v>
      </c>
      <c r="B987" s="5">
        <v>2012</v>
      </c>
      <c r="C987" s="5" t="s">
        <v>149</v>
      </c>
      <c r="D987" s="5" t="s">
        <v>73</v>
      </c>
      <c r="E987" s="5" t="s">
        <v>74</v>
      </c>
      <c r="F987">
        <v>19.005781802287011</v>
      </c>
      <c r="G987">
        <v>21.116834476468576</v>
      </c>
      <c r="H987">
        <v>23.398280026484152</v>
      </c>
    </row>
    <row r="988" spans="1:11" x14ac:dyDescent="0.25">
      <c r="A988" t="str">
        <f t="shared" si="23"/>
        <v>2013Bronchiectasis (excludes congenital) hospitalisation, 45-64 yearsFnonMaori</v>
      </c>
      <c r="B988" s="5">
        <v>2013</v>
      </c>
      <c r="C988" s="5" t="s">
        <v>149</v>
      </c>
      <c r="D988" s="5" t="s">
        <v>73</v>
      </c>
      <c r="E988" s="5" t="s">
        <v>74</v>
      </c>
      <c r="F988">
        <v>18.854986852579394</v>
      </c>
      <c r="G988">
        <v>20.94619348879522</v>
      </c>
      <c r="H988">
        <v>23.205950347795234</v>
      </c>
    </row>
    <row r="989" spans="1:11" x14ac:dyDescent="0.25">
      <c r="A989" t="str">
        <f t="shared" si="23"/>
        <v>2014Bronchiectasis (excludes congenital) hospitalisation, 45-64 yearsFnonMaori</v>
      </c>
      <c r="B989" s="5">
        <v>2014</v>
      </c>
      <c r="C989" s="5" t="s">
        <v>149</v>
      </c>
      <c r="D989" s="5" t="s">
        <v>73</v>
      </c>
      <c r="E989" s="5" t="s">
        <v>74</v>
      </c>
      <c r="F989">
        <v>15.549801550888759</v>
      </c>
      <c r="G989">
        <v>17.414257462573119</v>
      </c>
      <c r="H989">
        <v>19.440709340795777</v>
      </c>
    </row>
    <row r="990" spans="1:11" x14ac:dyDescent="0.25">
      <c r="A990" t="str">
        <f t="shared" si="23"/>
        <v>1996Bronchiectasis (excludes congenital) hospitalisation, 45-64 yearsMMaori</v>
      </c>
      <c r="B990" s="5">
        <v>1996</v>
      </c>
      <c r="C990" s="5" t="s">
        <v>149</v>
      </c>
      <c r="D990" s="5" t="s">
        <v>75</v>
      </c>
      <c r="E990" s="5" t="s">
        <v>9</v>
      </c>
      <c r="F990">
        <v>64.624272189632748</v>
      </c>
      <c r="G990">
        <v>81.626251734335767</v>
      </c>
      <c r="H990">
        <v>101.73066441821642</v>
      </c>
      <c r="I990">
        <v>4.3957141221633433</v>
      </c>
      <c r="J990">
        <v>5.7663715381405254</v>
      </c>
      <c r="K990">
        <v>7.5644229337445372</v>
      </c>
    </row>
    <row r="991" spans="1:11" x14ac:dyDescent="0.25">
      <c r="A991" t="str">
        <f t="shared" si="23"/>
        <v>1997Bronchiectasis (excludes congenital) hospitalisation, 45-64 yearsMMaori</v>
      </c>
      <c r="B991" s="5">
        <v>1997</v>
      </c>
      <c r="C991" s="5" t="s">
        <v>149</v>
      </c>
      <c r="D991" s="5" t="s">
        <v>75</v>
      </c>
      <c r="E991" s="5" t="s">
        <v>9</v>
      </c>
      <c r="F991">
        <v>69.02599141331531</v>
      </c>
      <c r="G991">
        <v>86.179181309593758</v>
      </c>
      <c r="H991">
        <v>106.30170176038442</v>
      </c>
      <c r="I991">
        <v>5.0441407165206158</v>
      </c>
      <c r="J991">
        <v>6.5737233312438903</v>
      </c>
      <c r="K991">
        <v>8.5671357847345355</v>
      </c>
    </row>
    <row r="992" spans="1:11" x14ac:dyDescent="0.25">
      <c r="A992" t="str">
        <f t="shared" si="23"/>
        <v>1998Bronchiectasis (excludes congenital) hospitalisation, 45-64 yearsMMaori</v>
      </c>
      <c r="B992" s="5">
        <v>1998</v>
      </c>
      <c r="C992" s="5" t="s">
        <v>149</v>
      </c>
      <c r="D992" s="5" t="s">
        <v>75</v>
      </c>
      <c r="E992" s="5" t="s">
        <v>9</v>
      </c>
      <c r="F992">
        <v>75.83416474077778</v>
      </c>
      <c r="G992">
        <v>93.409275154670837</v>
      </c>
      <c r="H992">
        <v>113.8359871302218</v>
      </c>
      <c r="I992">
        <v>5.3590020020311133</v>
      </c>
      <c r="J992">
        <v>6.8932158261504775</v>
      </c>
      <c r="K992">
        <v>8.8666554720230053</v>
      </c>
    </row>
    <row r="993" spans="1:11" x14ac:dyDescent="0.25">
      <c r="A993" t="str">
        <f t="shared" si="23"/>
        <v>1999Bronchiectasis (excludes congenital) hospitalisation, 45-64 yearsMMaori</v>
      </c>
      <c r="B993" s="5">
        <v>1999</v>
      </c>
      <c r="C993" s="5" t="s">
        <v>149</v>
      </c>
      <c r="D993" s="5" t="s">
        <v>75</v>
      </c>
      <c r="E993" s="5" t="s">
        <v>9</v>
      </c>
      <c r="F993">
        <v>70.554065525759427</v>
      </c>
      <c r="G993">
        <v>87.205016008960044</v>
      </c>
      <c r="H993">
        <v>106.60360991583046</v>
      </c>
      <c r="I993">
        <v>4.4689965948321628</v>
      </c>
      <c r="J993">
        <v>5.7268908763932806</v>
      </c>
      <c r="K993">
        <v>7.3388462967375174</v>
      </c>
    </row>
    <row r="994" spans="1:11" x14ac:dyDescent="0.25">
      <c r="A994" t="str">
        <f t="shared" si="23"/>
        <v>2000Bronchiectasis (excludes congenital) hospitalisation, 45-64 yearsMMaori</v>
      </c>
      <c r="B994" s="5">
        <v>2000</v>
      </c>
      <c r="C994" s="5" t="s">
        <v>149</v>
      </c>
      <c r="D994" s="5" t="s">
        <v>75</v>
      </c>
      <c r="E994" s="5" t="s">
        <v>9</v>
      </c>
      <c r="F994">
        <v>75.445267418109154</v>
      </c>
      <c r="G994">
        <v>92.242550338914469</v>
      </c>
      <c r="H994">
        <v>111.66523123009742</v>
      </c>
      <c r="I994">
        <v>5.3017562377264378</v>
      </c>
      <c r="J994">
        <v>6.7634552686080962</v>
      </c>
      <c r="K994">
        <v>8.6281460556321719</v>
      </c>
    </row>
    <row r="995" spans="1:11" x14ac:dyDescent="0.25">
      <c r="A995" t="str">
        <f t="shared" si="23"/>
        <v>2001Bronchiectasis (excludes congenital) hospitalisation, 45-64 yearsMMaori</v>
      </c>
      <c r="B995" s="5">
        <v>2001</v>
      </c>
      <c r="C995" s="5" t="s">
        <v>149</v>
      </c>
      <c r="D995" s="5" t="s">
        <v>75</v>
      </c>
      <c r="E995" s="5" t="s">
        <v>9</v>
      </c>
      <c r="F995">
        <v>77.596591631492601</v>
      </c>
      <c r="G995">
        <v>94.239595771006293</v>
      </c>
      <c r="H995">
        <v>113.39472194900669</v>
      </c>
      <c r="I995">
        <v>6.4475867033050251</v>
      </c>
      <c r="J995">
        <v>8.2479460142418315</v>
      </c>
      <c r="K995">
        <v>10.551019565037613</v>
      </c>
    </row>
    <row r="996" spans="1:11" x14ac:dyDescent="0.25">
      <c r="A996" t="str">
        <f t="shared" si="23"/>
        <v>2002Bronchiectasis (excludes congenital) hospitalisation, 45-64 yearsMMaori</v>
      </c>
      <c r="B996" s="5">
        <v>2002</v>
      </c>
      <c r="C996" s="5" t="s">
        <v>149</v>
      </c>
      <c r="D996" s="5" t="s">
        <v>75</v>
      </c>
      <c r="E996" s="5" t="s">
        <v>9</v>
      </c>
      <c r="F996">
        <v>79.582699687043458</v>
      </c>
      <c r="G996">
        <v>96.065980624729349</v>
      </c>
      <c r="H996">
        <v>114.95726842385567</v>
      </c>
      <c r="I996">
        <v>8.0330034518933413</v>
      </c>
      <c r="J996">
        <v>10.343653356474233</v>
      </c>
      <c r="K996">
        <v>13.318949182535622</v>
      </c>
    </row>
    <row r="997" spans="1:11" x14ac:dyDescent="0.25">
      <c r="A997" t="str">
        <f t="shared" si="23"/>
        <v>2003Bronchiectasis (excludes congenital) hospitalisation, 45-64 yearsMMaori</v>
      </c>
      <c r="B997" s="5">
        <v>2003</v>
      </c>
      <c r="C997" s="5" t="s">
        <v>149</v>
      </c>
      <c r="D997" s="5" t="s">
        <v>75</v>
      </c>
      <c r="E997" s="5" t="s">
        <v>9</v>
      </c>
      <c r="F997">
        <v>72.199940438979695</v>
      </c>
      <c r="G997">
        <v>87.606239180959605</v>
      </c>
      <c r="H997">
        <v>105.32686116530468</v>
      </c>
      <c r="I997">
        <v>7.2877518013868094</v>
      </c>
      <c r="J997">
        <v>9.3996930890652965</v>
      </c>
      <c r="K997">
        <v>12.123660708616436</v>
      </c>
    </row>
    <row r="998" spans="1:11" x14ac:dyDescent="0.25">
      <c r="A998" t="str">
        <f t="shared" si="23"/>
        <v>2004Bronchiectasis (excludes congenital) hospitalisation, 45-64 yearsMMaori</v>
      </c>
      <c r="B998" s="5">
        <v>2004</v>
      </c>
      <c r="C998" s="5" t="s">
        <v>149</v>
      </c>
      <c r="D998" s="5" t="s">
        <v>75</v>
      </c>
      <c r="E998" s="5" t="s">
        <v>9</v>
      </c>
      <c r="F998">
        <v>59.599242754443587</v>
      </c>
      <c r="G998">
        <v>73.330291868706638</v>
      </c>
      <c r="H998">
        <v>89.276999165323019</v>
      </c>
      <c r="I998">
        <v>5.4415161760842503</v>
      </c>
      <c r="J998">
        <v>7.0347936794604289</v>
      </c>
      <c r="K998">
        <v>9.0945832946486824</v>
      </c>
    </row>
    <row r="999" spans="1:11" x14ac:dyDescent="0.25">
      <c r="A999" t="str">
        <f t="shared" si="23"/>
        <v>2005Bronchiectasis (excludes congenital) hospitalisation, 45-64 yearsMMaori</v>
      </c>
      <c r="B999" s="5">
        <v>2005</v>
      </c>
      <c r="C999" s="5" t="s">
        <v>149</v>
      </c>
      <c r="D999" s="5" t="s">
        <v>75</v>
      </c>
      <c r="E999" s="5" t="s">
        <v>9</v>
      </c>
      <c r="F999">
        <v>50.765551871653479</v>
      </c>
      <c r="G999">
        <v>63.13196094100271</v>
      </c>
      <c r="H999">
        <v>77.599898253154095</v>
      </c>
      <c r="I999">
        <v>4.4171733832369116</v>
      </c>
      <c r="J999">
        <v>5.7315173345832378</v>
      </c>
      <c r="K999">
        <v>7.4369484977190101</v>
      </c>
    </row>
    <row r="1000" spans="1:11" x14ac:dyDescent="0.25">
      <c r="A1000" t="str">
        <f t="shared" si="23"/>
        <v>2006Bronchiectasis (excludes congenital) hospitalisation, 45-64 yearsMMaori</v>
      </c>
      <c r="B1000" s="5">
        <v>2006</v>
      </c>
      <c r="C1000" s="5" t="s">
        <v>149</v>
      </c>
      <c r="D1000" s="5" t="s">
        <v>75</v>
      </c>
      <c r="E1000" s="5" t="s">
        <v>9</v>
      </c>
      <c r="F1000">
        <v>47.976749789945622</v>
      </c>
      <c r="G1000">
        <v>59.663811032188704</v>
      </c>
      <c r="H1000">
        <v>73.336953208533117</v>
      </c>
      <c r="I1000">
        <v>4.5977301490805944</v>
      </c>
      <c r="J1000">
        <v>5.9916140982567585</v>
      </c>
      <c r="K1000">
        <v>7.8080788429064159</v>
      </c>
    </row>
    <row r="1001" spans="1:11" x14ac:dyDescent="0.25">
      <c r="A1001" t="str">
        <f t="shared" si="23"/>
        <v>2007Bronchiectasis (excludes congenital) hospitalisation, 45-64 yearsMMaori</v>
      </c>
      <c r="B1001" s="5">
        <v>2007</v>
      </c>
      <c r="C1001" s="5" t="s">
        <v>149</v>
      </c>
      <c r="D1001" s="5" t="s">
        <v>75</v>
      </c>
      <c r="E1001" s="5" t="s">
        <v>9</v>
      </c>
      <c r="F1001">
        <v>60.390926554453181</v>
      </c>
      <c r="G1001">
        <v>73.212066247505362</v>
      </c>
      <c r="H1001">
        <v>87.950055657006544</v>
      </c>
      <c r="I1001">
        <v>6.1391961329757914</v>
      </c>
      <c r="J1001">
        <v>7.876811947147333</v>
      </c>
      <c r="K1001">
        <v>10.10623624116875</v>
      </c>
    </row>
    <row r="1002" spans="1:11" x14ac:dyDescent="0.25">
      <c r="A1002" t="str">
        <f t="shared" si="23"/>
        <v>2008Bronchiectasis (excludes congenital) hospitalisation, 45-64 yearsMMaori</v>
      </c>
      <c r="B1002" s="5">
        <v>2008</v>
      </c>
      <c r="C1002" s="5" t="s">
        <v>149</v>
      </c>
      <c r="D1002" s="5" t="s">
        <v>75</v>
      </c>
      <c r="E1002" s="5" t="s">
        <v>9</v>
      </c>
      <c r="F1002">
        <v>60.347034566459548</v>
      </c>
      <c r="G1002">
        <v>72.968617279587178</v>
      </c>
      <c r="H1002">
        <v>87.450972665686947</v>
      </c>
      <c r="I1002">
        <v>5.9420863596750131</v>
      </c>
      <c r="J1002">
        <v>7.5879238258138031</v>
      </c>
      <c r="K1002">
        <v>9.6896249063437985</v>
      </c>
    </row>
    <row r="1003" spans="1:11" x14ac:dyDescent="0.25">
      <c r="A1003" t="str">
        <f t="shared" si="23"/>
        <v>2009Bronchiectasis (excludes congenital) hospitalisation, 45-64 yearsMMaori</v>
      </c>
      <c r="B1003" s="5">
        <v>2009</v>
      </c>
      <c r="C1003" s="5" t="s">
        <v>149</v>
      </c>
      <c r="D1003" s="5" t="s">
        <v>75</v>
      </c>
      <c r="E1003" s="5" t="s">
        <v>9</v>
      </c>
      <c r="F1003">
        <v>63.293368428163518</v>
      </c>
      <c r="G1003">
        <v>75.979999199107354</v>
      </c>
      <c r="H1003">
        <v>90.463868999524252</v>
      </c>
      <c r="I1003">
        <v>5.0057380849401776</v>
      </c>
      <c r="J1003">
        <v>6.2870709349797558</v>
      </c>
      <c r="K1003">
        <v>7.8963901568053361</v>
      </c>
    </row>
    <row r="1004" spans="1:11" x14ac:dyDescent="0.25">
      <c r="A1004" t="str">
        <f t="shared" si="23"/>
        <v>2010Bronchiectasis (excludes congenital) hospitalisation, 45-64 yearsMMaori</v>
      </c>
      <c r="B1004" s="5">
        <v>2010</v>
      </c>
      <c r="C1004" s="5" t="s">
        <v>149</v>
      </c>
      <c r="D1004" s="5" t="s">
        <v>75</v>
      </c>
      <c r="E1004" s="5" t="s">
        <v>9</v>
      </c>
      <c r="F1004">
        <v>46.327471846779332</v>
      </c>
      <c r="G1004">
        <v>57.064195006938959</v>
      </c>
      <c r="H1004">
        <v>69.542975873114301</v>
      </c>
      <c r="I1004">
        <v>3.4902741987100319</v>
      </c>
      <c r="J1004">
        <v>4.4574986437192869</v>
      </c>
      <c r="K1004">
        <v>5.6927602324490039</v>
      </c>
    </row>
    <row r="1005" spans="1:11" x14ac:dyDescent="0.25">
      <c r="A1005" t="str">
        <f t="shared" si="23"/>
        <v>2011Bronchiectasis (excludes congenital) hospitalisation, 45-64 yearsMMaori</v>
      </c>
      <c r="B1005" s="5">
        <v>2011</v>
      </c>
      <c r="C1005" s="5" t="s">
        <v>149</v>
      </c>
      <c r="D1005" s="5" t="s">
        <v>75</v>
      </c>
      <c r="E1005" s="5" t="s">
        <v>9</v>
      </c>
      <c r="F1005">
        <v>45.153077956410634</v>
      </c>
      <c r="G1005">
        <v>55.617626927493539</v>
      </c>
      <c r="H1005">
        <v>67.780072724555779</v>
      </c>
      <c r="I1005">
        <v>3.6005431324455826</v>
      </c>
      <c r="J1005">
        <v>4.6111603288024838</v>
      </c>
      <c r="K1005">
        <v>5.9054422612845041</v>
      </c>
    </row>
    <row r="1006" spans="1:11" x14ac:dyDescent="0.25">
      <c r="A1006" t="str">
        <f t="shared" si="23"/>
        <v>2012Bronchiectasis (excludes congenital) hospitalisation, 45-64 yearsMMaori</v>
      </c>
      <c r="B1006" s="5">
        <v>2012</v>
      </c>
      <c r="C1006" s="5" t="s">
        <v>149</v>
      </c>
      <c r="D1006" s="5" t="s">
        <v>75</v>
      </c>
      <c r="E1006" s="5" t="s">
        <v>9</v>
      </c>
      <c r="F1006">
        <v>33.950859532495237</v>
      </c>
      <c r="G1006">
        <v>42.950843617470618</v>
      </c>
      <c r="H1006">
        <v>53.604596663614487</v>
      </c>
      <c r="I1006">
        <v>2.9477038406563176</v>
      </c>
      <c r="J1006">
        <v>3.8644923382082883</v>
      </c>
      <c r="K1006">
        <v>5.0664184190041919</v>
      </c>
    </row>
    <row r="1007" spans="1:11" x14ac:dyDescent="0.25">
      <c r="A1007" t="str">
        <f t="shared" si="23"/>
        <v>2013Bronchiectasis (excludes congenital) hospitalisation, 45-64 yearsMMaori</v>
      </c>
      <c r="B1007" s="5">
        <v>2013</v>
      </c>
      <c r="C1007" s="5" t="s">
        <v>149</v>
      </c>
      <c r="D1007" s="5" t="s">
        <v>75</v>
      </c>
      <c r="E1007" s="5" t="s">
        <v>9</v>
      </c>
      <c r="F1007">
        <v>41.278737900613592</v>
      </c>
      <c r="G1007">
        <v>50.961202822171536</v>
      </c>
      <c r="H1007">
        <v>62.232350973885502</v>
      </c>
      <c r="I1007">
        <v>3.7231499071656358</v>
      </c>
      <c r="J1007">
        <v>4.7964399427831461</v>
      </c>
      <c r="K1007">
        <v>6.1791323740277502</v>
      </c>
    </row>
    <row r="1008" spans="1:11" x14ac:dyDescent="0.25">
      <c r="A1008" t="str">
        <f t="shared" si="23"/>
        <v>2014Bronchiectasis (excludes congenital) hospitalisation, 45-64 yearsMMaori</v>
      </c>
      <c r="B1008" s="5">
        <v>2014</v>
      </c>
      <c r="C1008" s="5" t="s">
        <v>149</v>
      </c>
      <c r="D1008" s="5" t="s">
        <v>75</v>
      </c>
      <c r="E1008" s="5" t="s">
        <v>9</v>
      </c>
      <c r="F1008">
        <v>49.114951127357628</v>
      </c>
      <c r="G1008">
        <v>59.287709036508481</v>
      </c>
      <c r="H1008">
        <v>70.946583146530585</v>
      </c>
      <c r="I1008">
        <v>4.9093555656453018</v>
      </c>
      <c r="J1008">
        <v>6.2475292931106994</v>
      </c>
      <c r="K1008">
        <v>7.950457396366204</v>
      </c>
    </row>
    <row r="1009" spans="1:8" x14ac:dyDescent="0.25">
      <c r="A1009" t="str">
        <f t="shared" si="23"/>
        <v>1996Bronchiectasis (excludes congenital) hospitalisation, 45-64 yearsMnonMaori</v>
      </c>
      <c r="B1009" s="5">
        <v>1996</v>
      </c>
      <c r="C1009" s="5" t="s">
        <v>149</v>
      </c>
      <c r="D1009" s="5" t="s">
        <v>75</v>
      </c>
      <c r="E1009" s="5" t="s">
        <v>74</v>
      </c>
      <c r="F1009">
        <v>12.014801515908283</v>
      </c>
      <c r="G1009">
        <v>14.155565799816236</v>
      </c>
      <c r="H1009">
        <v>16.567757088883731</v>
      </c>
    </row>
    <row r="1010" spans="1:8" x14ac:dyDescent="0.25">
      <c r="A1010" t="str">
        <f t="shared" si="23"/>
        <v>1997Bronchiectasis (excludes congenital) hospitalisation, 45-64 yearsMnonMaori</v>
      </c>
      <c r="B1010" s="5">
        <v>1997</v>
      </c>
      <c r="C1010" s="5" t="s">
        <v>149</v>
      </c>
      <c r="D1010" s="5" t="s">
        <v>75</v>
      </c>
      <c r="E1010" s="5" t="s">
        <v>74</v>
      </c>
      <c r="F1010">
        <v>11.089207379883019</v>
      </c>
      <c r="G1010">
        <v>13.109645320787601</v>
      </c>
      <c r="H1010">
        <v>15.391712057581032</v>
      </c>
    </row>
    <row r="1011" spans="1:8" x14ac:dyDescent="0.25">
      <c r="A1011" t="str">
        <f t="shared" si="23"/>
        <v>1998Bronchiectasis (excludes congenital) hospitalisation, 45-64 yearsMnonMaori</v>
      </c>
      <c r="B1011" s="5">
        <v>1998</v>
      </c>
      <c r="C1011" s="5" t="s">
        <v>149</v>
      </c>
      <c r="D1011" s="5" t="s">
        <v>75</v>
      </c>
      <c r="E1011" s="5" t="s">
        <v>74</v>
      </c>
      <c r="F1011">
        <v>11.532535634483033</v>
      </c>
      <c r="G1011">
        <v>13.550899538109391</v>
      </c>
      <c r="H1011">
        <v>15.8208741062877</v>
      </c>
    </row>
    <row r="1012" spans="1:8" x14ac:dyDescent="0.25">
      <c r="A1012" t="str">
        <f t="shared" si="23"/>
        <v>1999Bronchiectasis (excludes congenital) hospitalisation, 45-64 yearsMnonMaori</v>
      </c>
      <c r="B1012" s="5">
        <v>1999</v>
      </c>
      <c r="C1012" s="5" t="s">
        <v>149</v>
      </c>
      <c r="D1012" s="5" t="s">
        <v>75</v>
      </c>
      <c r="E1012" s="5" t="s">
        <v>74</v>
      </c>
      <c r="F1012">
        <v>13.10649084543393</v>
      </c>
      <c r="G1012">
        <v>15.227287875944407</v>
      </c>
      <c r="H1012">
        <v>17.593521292552079</v>
      </c>
    </row>
    <row r="1013" spans="1:8" x14ac:dyDescent="0.25">
      <c r="A1013" t="str">
        <f t="shared" si="23"/>
        <v>2000Bronchiectasis (excludes congenital) hospitalisation, 45-64 yearsMnonMaori</v>
      </c>
      <c r="B1013" s="5">
        <v>2000</v>
      </c>
      <c r="C1013" s="5" t="s">
        <v>149</v>
      </c>
      <c r="D1013" s="5" t="s">
        <v>75</v>
      </c>
      <c r="E1013" s="5" t="s">
        <v>74</v>
      </c>
      <c r="F1013">
        <v>11.670784300093887</v>
      </c>
      <c r="G1013">
        <v>13.638376639681359</v>
      </c>
      <c r="H1013">
        <v>15.842716845573401</v>
      </c>
    </row>
    <row r="1014" spans="1:8" x14ac:dyDescent="0.25">
      <c r="A1014" t="str">
        <f t="shared" si="23"/>
        <v>2001Bronchiectasis (excludes congenital) hospitalisation, 45-64 yearsMnonMaori</v>
      </c>
      <c r="B1014" s="5">
        <v>2001</v>
      </c>
      <c r="C1014" s="5" t="s">
        <v>149</v>
      </c>
      <c r="D1014" s="5" t="s">
        <v>75</v>
      </c>
      <c r="E1014" s="5" t="s">
        <v>74</v>
      </c>
      <c r="F1014">
        <v>9.6592092819723483</v>
      </c>
      <c r="G1014">
        <v>11.425825970281764</v>
      </c>
      <c r="H1014">
        <v>13.422028590566885</v>
      </c>
    </row>
    <row r="1015" spans="1:8" x14ac:dyDescent="0.25">
      <c r="A1015" t="str">
        <f t="shared" si="23"/>
        <v>2002Bronchiectasis (excludes congenital) hospitalisation, 45-64 yearsMnonMaori</v>
      </c>
      <c r="B1015" s="5">
        <v>2002</v>
      </c>
      <c r="C1015" s="5" t="s">
        <v>149</v>
      </c>
      <c r="D1015" s="5" t="s">
        <v>75</v>
      </c>
      <c r="E1015" s="5" t="s">
        <v>74</v>
      </c>
      <c r="F1015">
        <v>7.7248057031806052</v>
      </c>
      <c r="G1015">
        <v>9.2874323330451087</v>
      </c>
      <c r="H1015">
        <v>11.073339217183118</v>
      </c>
    </row>
    <row r="1016" spans="1:8" x14ac:dyDescent="0.25">
      <c r="A1016" t="str">
        <f t="shared" si="23"/>
        <v>2003Bronchiectasis (excludes congenital) hospitalisation, 45-64 yearsMnonMaori</v>
      </c>
      <c r="B1016" s="5">
        <v>2003</v>
      </c>
      <c r="C1016" s="5" t="s">
        <v>149</v>
      </c>
      <c r="D1016" s="5" t="s">
        <v>75</v>
      </c>
      <c r="E1016" s="5" t="s">
        <v>74</v>
      </c>
      <c r="F1016">
        <v>7.7755503367261101</v>
      </c>
      <c r="G1016">
        <v>9.3201169815716973</v>
      </c>
      <c r="H1016">
        <v>11.081649557449785</v>
      </c>
    </row>
    <row r="1017" spans="1:8" x14ac:dyDescent="0.25">
      <c r="A1017" t="str">
        <f t="shared" si="23"/>
        <v>2004Bronchiectasis (excludes congenital) hospitalisation, 45-64 yearsMnonMaori</v>
      </c>
      <c r="B1017" s="5">
        <v>2004</v>
      </c>
      <c r="C1017" s="5" t="s">
        <v>149</v>
      </c>
      <c r="D1017" s="5" t="s">
        <v>75</v>
      </c>
      <c r="E1017" s="5" t="s">
        <v>74</v>
      </c>
      <c r="F1017">
        <v>8.8017039090576095</v>
      </c>
      <c r="G1017">
        <v>10.42394350282226</v>
      </c>
      <c r="H1017">
        <v>12.258545077026877</v>
      </c>
    </row>
    <row r="1018" spans="1:8" x14ac:dyDescent="0.25">
      <c r="A1018" t="str">
        <f t="shared" si="23"/>
        <v>2005Bronchiectasis (excludes congenital) hospitalisation, 45-64 yearsMnonMaori</v>
      </c>
      <c r="B1018" s="5">
        <v>2005</v>
      </c>
      <c r="C1018" s="5" t="s">
        <v>149</v>
      </c>
      <c r="D1018" s="5" t="s">
        <v>75</v>
      </c>
      <c r="E1018" s="5" t="s">
        <v>74</v>
      </c>
      <c r="F1018">
        <v>9.3643202770555636</v>
      </c>
      <c r="G1018">
        <v>11.014877432206752</v>
      </c>
      <c r="H1018">
        <v>12.872578961529006</v>
      </c>
    </row>
    <row r="1019" spans="1:8" x14ac:dyDescent="0.25">
      <c r="A1019" t="str">
        <f t="shared" si="23"/>
        <v>2006Bronchiectasis (excludes congenital) hospitalisation, 45-64 yearsMnonMaori</v>
      </c>
      <c r="B1019" s="5">
        <v>2006</v>
      </c>
      <c r="C1019" s="5" t="s">
        <v>149</v>
      </c>
      <c r="D1019" s="5" t="s">
        <v>75</v>
      </c>
      <c r="E1019" s="5" t="s">
        <v>74</v>
      </c>
      <c r="F1019">
        <v>8.4030721956743495</v>
      </c>
      <c r="G1019">
        <v>9.9578861478324701</v>
      </c>
      <c r="H1019">
        <v>11.716985070836804</v>
      </c>
    </row>
    <row r="1020" spans="1:8" x14ac:dyDescent="0.25">
      <c r="A1020" t="str">
        <f t="shared" si="23"/>
        <v>2007Bronchiectasis (excludes congenital) hospitalisation, 45-64 yearsMnonMaori</v>
      </c>
      <c r="B1020" s="5">
        <v>2007</v>
      </c>
      <c r="C1020" s="5" t="s">
        <v>149</v>
      </c>
      <c r="D1020" s="5" t="s">
        <v>75</v>
      </c>
      <c r="E1020" s="5" t="s">
        <v>74</v>
      </c>
      <c r="F1020">
        <v>7.8188149152126174</v>
      </c>
      <c r="G1020">
        <v>9.294631729023294</v>
      </c>
      <c r="H1020">
        <v>10.968029949198996</v>
      </c>
    </row>
    <row r="1021" spans="1:8" x14ac:dyDescent="0.25">
      <c r="A1021" t="str">
        <f t="shared" si="23"/>
        <v>2008Bronchiectasis (excludes congenital) hospitalisation, 45-64 yearsMnonMaori</v>
      </c>
      <c r="B1021" s="5">
        <v>2008</v>
      </c>
      <c r="C1021" s="5" t="s">
        <v>149</v>
      </c>
      <c r="D1021" s="5" t="s">
        <v>75</v>
      </c>
      <c r="E1021" s="5" t="s">
        <v>74</v>
      </c>
      <c r="F1021">
        <v>8.1343474234644777</v>
      </c>
      <c r="G1021">
        <v>9.6164140487745762</v>
      </c>
      <c r="H1021">
        <v>11.290395158938054</v>
      </c>
    </row>
    <row r="1022" spans="1:8" x14ac:dyDescent="0.25">
      <c r="A1022" t="str">
        <f t="shared" si="23"/>
        <v>2009Bronchiectasis (excludes congenital) hospitalisation, 45-64 yearsMnonMaori</v>
      </c>
      <c r="B1022" s="5">
        <v>2009</v>
      </c>
      <c r="C1022" s="5" t="s">
        <v>149</v>
      </c>
      <c r="D1022" s="5" t="s">
        <v>75</v>
      </c>
      <c r="E1022" s="5" t="s">
        <v>74</v>
      </c>
      <c r="F1022">
        <v>10.419278133480491</v>
      </c>
      <c r="G1022">
        <v>12.085118807292732</v>
      </c>
      <c r="H1022">
        <v>13.941556770792838</v>
      </c>
    </row>
    <row r="1023" spans="1:8" x14ac:dyDescent="0.25">
      <c r="A1023" t="str">
        <f t="shared" si="23"/>
        <v>2010Bronchiectasis (excludes congenital) hospitalisation, 45-64 yearsMnonMaori</v>
      </c>
      <c r="B1023" s="5">
        <v>2010</v>
      </c>
      <c r="C1023" s="5" t="s">
        <v>149</v>
      </c>
      <c r="D1023" s="5" t="s">
        <v>75</v>
      </c>
      <c r="E1023" s="5" t="s">
        <v>74</v>
      </c>
      <c r="F1023">
        <v>11.076494566771258</v>
      </c>
      <c r="G1023">
        <v>12.801842371246407</v>
      </c>
      <c r="H1023">
        <v>14.719762268915327</v>
      </c>
    </row>
    <row r="1024" spans="1:8" x14ac:dyDescent="0.25">
      <c r="A1024" t="str">
        <f t="shared" si="23"/>
        <v>2011Bronchiectasis (excludes congenital) hospitalisation, 45-64 yearsMnonMaori</v>
      </c>
      <c r="B1024" s="5">
        <v>2011</v>
      </c>
      <c r="C1024" s="5" t="s">
        <v>149</v>
      </c>
      <c r="D1024" s="5" t="s">
        <v>75</v>
      </c>
      <c r="E1024" s="5" t="s">
        <v>74</v>
      </c>
      <c r="F1024">
        <v>10.390357930542839</v>
      </c>
      <c r="G1024">
        <v>12.061525291170565</v>
      </c>
      <c r="H1024">
        <v>13.924987557119117</v>
      </c>
    </row>
    <row r="1025" spans="1:11" x14ac:dyDescent="0.25">
      <c r="A1025" t="str">
        <f t="shared" si="23"/>
        <v>2012Bronchiectasis (excludes congenital) hospitalisation, 45-64 yearsMnonMaori</v>
      </c>
      <c r="B1025" s="5">
        <v>2012</v>
      </c>
      <c r="C1025" s="5" t="s">
        <v>149</v>
      </c>
      <c r="D1025" s="5" t="s">
        <v>75</v>
      </c>
      <c r="E1025" s="5" t="s">
        <v>74</v>
      </c>
      <c r="F1025">
        <v>9.5197215936115658</v>
      </c>
      <c r="G1025">
        <v>11.114226619836982</v>
      </c>
      <c r="H1025">
        <v>12.8994052639218</v>
      </c>
    </row>
    <row r="1026" spans="1:11" x14ac:dyDescent="0.25">
      <c r="A1026" t="str">
        <f t="shared" si="23"/>
        <v>2013Bronchiectasis (excludes congenital) hospitalisation, 45-64 yearsMnonMaori</v>
      </c>
      <c r="B1026" s="5">
        <v>2013</v>
      </c>
      <c r="C1026" s="5" t="s">
        <v>149</v>
      </c>
      <c r="D1026" s="5" t="s">
        <v>75</v>
      </c>
      <c r="E1026" s="5" t="s">
        <v>74</v>
      </c>
      <c r="F1026">
        <v>9.0962576307090952</v>
      </c>
      <c r="G1026">
        <v>10.624797439369411</v>
      </c>
      <c r="H1026">
        <v>12.336687099476046</v>
      </c>
    </row>
    <row r="1027" spans="1:11" x14ac:dyDescent="0.25">
      <c r="A1027" t="str">
        <f t="shared" si="23"/>
        <v>2014Bronchiectasis (excludes congenital) hospitalisation, 45-64 yearsMnonMaori</v>
      </c>
      <c r="B1027" s="5">
        <v>2014</v>
      </c>
      <c r="C1027" s="5" t="s">
        <v>149</v>
      </c>
      <c r="D1027" s="5" t="s">
        <v>75</v>
      </c>
      <c r="E1027" s="5" t="s">
        <v>74</v>
      </c>
      <c r="F1027">
        <v>8.072055093499932</v>
      </c>
      <c r="G1027">
        <v>9.4897848821431641</v>
      </c>
      <c r="H1027">
        <v>11.084841649036948</v>
      </c>
    </row>
    <row r="1028" spans="1:11" x14ac:dyDescent="0.25">
      <c r="A1028" t="str">
        <f t="shared" si="23"/>
        <v>1996Bronchiectasis (excludes congenital) hospitalisation, 65+ yearsTMaori</v>
      </c>
      <c r="B1028" s="5">
        <v>1996</v>
      </c>
      <c r="C1028" s="5" t="s">
        <v>150</v>
      </c>
      <c r="D1028" s="5" t="s">
        <v>76</v>
      </c>
      <c r="E1028" s="5" t="s">
        <v>9</v>
      </c>
      <c r="F1028">
        <v>219.66606095919599</v>
      </c>
      <c r="G1028">
        <v>263.49758088416036</v>
      </c>
      <c r="H1028">
        <v>313.51212943525428</v>
      </c>
      <c r="I1028">
        <v>4.9228456394775462</v>
      </c>
      <c r="J1028">
        <v>5.9836556203526472</v>
      </c>
      <c r="K1028">
        <v>7.273056521588936</v>
      </c>
    </row>
    <row r="1029" spans="1:11" x14ac:dyDescent="0.25">
      <c r="A1029" t="str">
        <f t="shared" si="23"/>
        <v>1997Bronchiectasis (excludes congenital) hospitalisation, 65+ yearsTMaori</v>
      </c>
      <c r="B1029" s="5">
        <v>1997</v>
      </c>
      <c r="C1029" s="5" t="s">
        <v>150</v>
      </c>
      <c r="D1029" s="5" t="s">
        <v>76</v>
      </c>
      <c r="E1029" s="5" t="s">
        <v>9</v>
      </c>
      <c r="F1029">
        <v>188.6683429853301</v>
      </c>
      <c r="G1029">
        <v>228.32376269462739</v>
      </c>
      <c r="H1029">
        <v>273.85260448693657</v>
      </c>
      <c r="I1029">
        <v>4.1185440210350013</v>
      </c>
      <c r="J1029">
        <v>5.0382000969337026</v>
      </c>
      <c r="K1029">
        <v>6.1632120689009513</v>
      </c>
    </row>
    <row r="1030" spans="1:11" x14ac:dyDescent="0.25">
      <c r="A1030" t="str">
        <f t="shared" si="23"/>
        <v>1998Bronchiectasis (excludes congenital) hospitalisation, 65+ yearsTMaori</v>
      </c>
      <c r="B1030" s="5">
        <v>1998</v>
      </c>
      <c r="C1030" s="5" t="s">
        <v>150</v>
      </c>
      <c r="D1030" s="5" t="s">
        <v>76</v>
      </c>
      <c r="E1030" s="5" t="s">
        <v>9</v>
      </c>
      <c r="F1030">
        <v>166.87465237363756</v>
      </c>
      <c r="G1030">
        <v>203.23204038445019</v>
      </c>
      <c r="H1030">
        <v>245.15832848323811</v>
      </c>
      <c r="I1030">
        <v>3.7208036795279549</v>
      </c>
      <c r="J1030">
        <v>4.5776532262067269</v>
      </c>
      <c r="K1030">
        <v>5.6318233543725507</v>
      </c>
    </row>
    <row r="1031" spans="1:11" x14ac:dyDescent="0.25">
      <c r="A1031" t="str">
        <f t="shared" si="23"/>
        <v>1999Bronchiectasis (excludes congenital) hospitalisation, 65+ yearsTMaori</v>
      </c>
      <c r="B1031" s="5">
        <v>1999</v>
      </c>
      <c r="C1031" s="5" t="s">
        <v>150</v>
      </c>
      <c r="D1031" s="5" t="s">
        <v>76</v>
      </c>
      <c r="E1031" s="5" t="s">
        <v>9</v>
      </c>
      <c r="F1031">
        <v>144.20933376205224</v>
      </c>
      <c r="G1031">
        <v>177.23974886791959</v>
      </c>
      <c r="H1031">
        <v>215.57102387379899</v>
      </c>
      <c r="I1031">
        <v>3.0264481918308985</v>
      </c>
      <c r="J1031">
        <v>3.7485618511159813</v>
      </c>
      <c r="K1031">
        <v>4.6429725741121173</v>
      </c>
    </row>
    <row r="1032" spans="1:11" x14ac:dyDescent="0.25">
      <c r="A1032" t="str">
        <f t="shared" si="23"/>
        <v>2000Bronchiectasis (excludes congenital) hospitalisation, 65+ yearsTMaori</v>
      </c>
      <c r="B1032" s="5">
        <v>2000</v>
      </c>
      <c r="C1032" s="5" t="s">
        <v>150</v>
      </c>
      <c r="D1032" s="5" t="s">
        <v>76</v>
      </c>
      <c r="E1032" s="5" t="s">
        <v>9</v>
      </c>
      <c r="F1032">
        <v>161.87915911656307</v>
      </c>
      <c r="G1032">
        <v>195.90387092237228</v>
      </c>
      <c r="H1032">
        <v>234.96803244661439</v>
      </c>
      <c r="I1032">
        <v>3.1048947709871095</v>
      </c>
      <c r="J1032">
        <v>3.7916173932920865</v>
      </c>
      <c r="K1032">
        <v>4.630225343367929</v>
      </c>
    </row>
    <row r="1033" spans="1:11" x14ac:dyDescent="0.25">
      <c r="A1033" t="str">
        <f t="shared" si="23"/>
        <v>2001Bronchiectasis (excludes congenital) hospitalisation, 65+ yearsTMaori</v>
      </c>
      <c r="B1033" s="5">
        <v>2001</v>
      </c>
      <c r="C1033" s="5" t="s">
        <v>150</v>
      </c>
      <c r="D1033" s="5" t="s">
        <v>76</v>
      </c>
      <c r="E1033" s="5" t="s">
        <v>9</v>
      </c>
      <c r="F1033">
        <v>147.65020041901673</v>
      </c>
      <c r="G1033">
        <v>179.31838126442912</v>
      </c>
      <c r="H1033">
        <v>215.7666086899938</v>
      </c>
      <c r="I1033">
        <v>2.6518407512168771</v>
      </c>
      <c r="J1033">
        <v>3.2437625599875091</v>
      </c>
      <c r="K1033">
        <v>3.9678082255687421</v>
      </c>
    </row>
    <row r="1034" spans="1:11" x14ac:dyDescent="0.25">
      <c r="A1034" t="str">
        <f t="shared" si="23"/>
        <v>2002Bronchiectasis (excludes congenital) hospitalisation, 65+ yearsTMaori</v>
      </c>
      <c r="B1034" s="5">
        <v>2002</v>
      </c>
      <c r="C1034" s="5" t="s">
        <v>150</v>
      </c>
      <c r="D1034" s="5" t="s">
        <v>76</v>
      </c>
      <c r="E1034" s="5" t="s">
        <v>9</v>
      </c>
      <c r="F1034">
        <v>156.05026429472139</v>
      </c>
      <c r="G1034">
        <v>187.61718105017113</v>
      </c>
      <c r="H1034">
        <v>223.69462454635524</v>
      </c>
      <c r="I1034">
        <v>2.7450383694843192</v>
      </c>
      <c r="J1034">
        <v>3.327142675907099</v>
      </c>
      <c r="K1034">
        <v>4.032686212660054</v>
      </c>
    </row>
    <row r="1035" spans="1:11" x14ac:dyDescent="0.25">
      <c r="A1035" t="str">
        <f t="shared" si="23"/>
        <v>2003Bronchiectasis (excludes congenital) hospitalisation, 65+ yearsTMaori</v>
      </c>
      <c r="B1035" s="5">
        <v>2003</v>
      </c>
      <c r="C1035" s="5" t="s">
        <v>150</v>
      </c>
      <c r="D1035" s="5" t="s">
        <v>76</v>
      </c>
      <c r="E1035" s="5" t="s">
        <v>9</v>
      </c>
      <c r="F1035">
        <v>142.76479366158051</v>
      </c>
      <c r="G1035">
        <v>172.1926189648822</v>
      </c>
      <c r="H1035">
        <v>205.90016409627313</v>
      </c>
      <c r="I1035">
        <v>2.5243946410259213</v>
      </c>
      <c r="J1035">
        <v>3.0669729460888457</v>
      </c>
      <c r="K1035">
        <v>3.7261697910347866</v>
      </c>
    </row>
    <row r="1036" spans="1:11" x14ac:dyDescent="0.25">
      <c r="A1036" t="str">
        <f t="shared" si="23"/>
        <v>2004Bronchiectasis (excludes congenital) hospitalisation, 65+ yearsTMaori</v>
      </c>
      <c r="B1036" s="5">
        <v>2004</v>
      </c>
      <c r="C1036" s="5" t="s">
        <v>150</v>
      </c>
      <c r="D1036" s="5" t="s">
        <v>76</v>
      </c>
      <c r="E1036" s="5" t="s">
        <v>9</v>
      </c>
      <c r="F1036">
        <v>135.22018133762361</v>
      </c>
      <c r="G1036">
        <v>163.09285058489627</v>
      </c>
      <c r="H1036">
        <v>195.01907166652558</v>
      </c>
      <c r="I1036">
        <v>2.190220789638857</v>
      </c>
      <c r="J1036">
        <v>2.6560704621640876</v>
      </c>
      <c r="K1036">
        <v>3.2210041715218098</v>
      </c>
    </row>
    <row r="1037" spans="1:11" x14ac:dyDescent="0.25">
      <c r="A1037" t="str">
        <f t="shared" si="23"/>
        <v>2005Bronchiectasis (excludes congenital) hospitalisation, 65+ yearsTMaori</v>
      </c>
      <c r="B1037" s="5">
        <v>2005</v>
      </c>
      <c r="C1037" s="5" t="s">
        <v>150</v>
      </c>
      <c r="D1037" s="5" t="s">
        <v>76</v>
      </c>
      <c r="E1037" s="5" t="s">
        <v>9</v>
      </c>
      <c r="F1037">
        <v>132.09694495450645</v>
      </c>
      <c r="G1037">
        <v>158.94272612215846</v>
      </c>
      <c r="H1037">
        <v>189.64118244738441</v>
      </c>
      <c r="I1037">
        <v>1.9862415562488749</v>
      </c>
      <c r="J1037">
        <v>2.4005040516057425</v>
      </c>
      <c r="K1037">
        <v>2.9011676266899924</v>
      </c>
    </row>
    <row r="1038" spans="1:11" x14ac:dyDescent="0.25">
      <c r="A1038" t="str">
        <f t="shared" si="23"/>
        <v>2006Bronchiectasis (excludes congenital) hospitalisation, 65+ yearsTMaori</v>
      </c>
      <c r="B1038" s="5">
        <v>2006</v>
      </c>
      <c r="C1038" s="5" t="s">
        <v>150</v>
      </c>
      <c r="D1038" s="5" t="s">
        <v>76</v>
      </c>
      <c r="E1038" s="5" t="s">
        <v>9</v>
      </c>
      <c r="F1038">
        <v>123.36486797366801</v>
      </c>
      <c r="G1038">
        <v>148.67294551342215</v>
      </c>
      <c r="H1038">
        <v>177.64519854666804</v>
      </c>
      <c r="I1038">
        <v>1.6896306527311815</v>
      </c>
      <c r="J1038">
        <v>2.042406191000985</v>
      </c>
      <c r="K1038">
        <v>2.4688372232690674</v>
      </c>
    </row>
    <row r="1039" spans="1:11" x14ac:dyDescent="0.25">
      <c r="A1039" t="str">
        <f t="shared" si="23"/>
        <v>2007Bronchiectasis (excludes congenital) hospitalisation, 65+ yearsTMaori</v>
      </c>
      <c r="B1039" s="5">
        <v>2007</v>
      </c>
      <c r="C1039" s="5" t="s">
        <v>150</v>
      </c>
      <c r="D1039" s="5" t="s">
        <v>76</v>
      </c>
      <c r="E1039" s="5" t="s">
        <v>9</v>
      </c>
      <c r="F1039">
        <v>128.17840767554867</v>
      </c>
      <c r="G1039">
        <v>153.41569174430802</v>
      </c>
      <c r="H1039">
        <v>182.16867598594098</v>
      </c>
      <c r="I1039">
        <v>1.7643130587244666</v>
      </c>
      <c r="J1039">
        <v>2.1200451385675132</v>
      </c>
      <c r="K1039">
        <v>2.5475021948843763</v>
      </c>
    </row>
    <row r="1040" spans="1:11" x14ac:dyDescent="0.25">
      <c r="A1040" t="str">
        <f t="shared" si="23"/>
        <v>2008Bronchiectasis (excludes congenital) hospitalisation, 65+ yearsTMaori</v>
      </c>
      <c r="B1040" s="5">
        <v>2008</v>
      </c>
      <c r="C1040" s="5" t="s">
        <v>150</v>
      </c>
      <c r="D1040" s="5" t="s">
        <v>76</v>
      </c>
      <c r="E1040" s="5" t="s">
        <v>9</v>
      </c>
      <c r="F1040">
        <v>124.6091321167121</v>
      </c>
      <c r="G1040">
        <v>148.8262775464047</v>
      </c>
      <c r="H1040">
        <v>176.37596166547553</v>
      </c>
      <c r="I1040">
        <v>1.6529708793527469</v>
      </c>
      <c r="J1040">
        <v>1.9815046332821942</v>
      </c>
      <c r="K1040">
        <v>2.3753356219174573</v>
      </c>
    </row>
    <row r="1041" spans="1:11" x14ac:dyDescent="0.25">
      <c r="A1041" t="str">
        <f t="shared" si="23"/>
        <v>2009Bronchiectasis (excludes congenital) hospitalisation, 65+ yearsTMaori</v>
      </c>
      <c r="B1041" s="5">
        <v>2009</v>
      </c>
      <c r="C1041" s="5" t="s">
        <v>150</v>
      </c>
      <c r="D1041" s="5" t="s">
        <v>76</v>
      </c>
      <c r="E1041" s="5" t="s">
        <v>9</v>
      </c>
      <c r="F1041">
        <v>146.38978132906686</v>
      </c>
      <c r="G1041">
        <v>172.01015310670752</v>
      </c>
      <c r="H1041">
        <v>200.82437845924528</v>
      </c>
      <c r="I1041">
        <v>1.8505231486833511</v>
      </c>
      <c r="J1041">
        <v>2.1853635812237253</v>
      </c>
      <c r="K1041">
        <v>2.5807912673434981</v>
      </c>
    </row>
    <row r="1042" spans="1:11" x14ac:dyDescent="0.25">
      <c r="A1042" t="str">
        <f t="shared" ref="A1042:A1105" si="24">B1042&amp;C1042&amp;D1042&amp;E1042</f>
        <v>2010Bronchiectasis (excludes congenital) hospitalisation, 65+ yearsTMaori</v>
      </c>
      <c r="B1042" s="5">
        <v>2010</v>
      </c>
      <c r="C1042" s="5" t="s">
        <v>150</v>
      </c>
      <c r="D1042" s="5" t="s">
        <v>76</v>
      </c>
      <c r="E1042" s="5" t="s">
        <v>9</v>
      </c>
      <c r="F1042">
        <v>153.24709074743237</v>
      </c>
      <c r="G1042">
        <v>178.66899678151321</v>
      </c>
      <c r="H1042">
        <v>207.10323517405155</v>
      </c>
      <c r="I1042">
        <v>1.9334712871830038</v>
      </c>
      <c r="J1042">
        <v>2.2670991130779785</v>
      </c>
      <c r="K1042">
        <v>2.6582956895146683</v>
      </c>
    </row>
    <row r="1043" spans="1:11" x14ac:dyDescent="0.25">
      <c r="A1043" t="str">
        <f t="shared" si="24"/>
        <v>2011Bronchiectasis (excludes congenital) hospitalisation, 65+ yearsTMaori</v>
      </c>
      <c r="B1043" s="5">
        <v>2011</v>
      </c>
      <c r="C1043" s="5" t="s">
        <v>150</v>
      </c>
      <c r="D1043" s="5" t="s">
        <v>76</v>
      </c>
      <c r="E1043" s="5" t="s">
        <v>9</v>
      </c>
      <c r="F1043">
        <v>164.86188956434501</v>
      </c>
      <c r="G1043">
        <v>190.54186417064153</v>
      </c>
      <c r="H1043">
        <v>219.08807041456529</v>
      </c>
      <c r="I1043">
        <v>2.0820244800138457</v>
      </c>
      <c r="J1043">
        <v>2.4211738912088743</v>
      </c>
      <c r="K1043">
        <v>2.8155687254131316</v>
      </c>
    </row>
    <row r="1044" spans="1:11" x14ac:dyDescent="0.25">
      <c r="A1044" t="str">
        <f t="shared" si="24"/>
        <v>2012Bronchiectasis (excludes congenital) hospitalisation, 65+ yearsTMaori</v>
      </c>
      <c r="B1044" s="5">
        <v>2012</v>
      </c>
      <c r="C1044" s="5" t="s">
        <v>150</v>
      </c>
      <c r="D1044" s="5" t="s">
        <v>76</v>
      </c>
      <c r="E1044" s="5" t="s">
        <v>9</v>
      </c>
      <c r="F1044">
        <v>149.08395400537432</v>
      </c>
      <c r="G1044">
        <v>172.64127157964592</v>
      </c>
      <c r="H1044">
        <v>198.8639738107494</v>
      </c>
      <c r="I1044">
        <v>1.9059940576453416</v>
      </c>
      <c r="J1044">
        <v>2.2193368485320306</v>
      </c>
      <c r="K1044">
        <v>2.5841927615120568</v>
      </c>
    </row>
    <row r="1045" spans="1:11" x14ac:dyDescent="0.25">
      <c r="A1045" t="str">
        <f t="shared" si="24"/>
        <v>2013Bronchiectasis (excludes congenital) hospitalisation, 65+ yearsTMaori</v>
      </c>
      <c r="B1045" s="5">
        <v>2013</v>
      </c>
      <c r="C1045" s="5" t="s">
        <v>150</v>
      </c>
      <c r="D1045" s="5" t="s">
        <v>76</v>
      </c>
      <c r="E1045" s="5" t="s">
        <v>9</v>
      </c>
      <c r="F1045">
        <v>162.37056435462017</v>
      </c>
      <c r="G1045">
        <v>185.98111904607291</v>
      </c>
      <c r="H1045">
        <v>212.0596950736462</v>
      </c>
      <c r="I1045">
        <v>2.0312004998161233</v>
      </c>
      <c r="J1045">
        <v>2.3411628038905326</v>
      </c>
      <c r="K1045">
        <v>2.6984255246179578</v>
      </c>
    </row>
    <row r="1046" spans="1:11" x14ac:dyDescent="0.25">
      <c r="A1046" t="str">
        <f t="shared" si="24"/>
        <v>2014Bronchiectasis (excludes congenital) hospitalisation, 65+ yearsTMaori</v>
      </c>
      <c r="B1046" s="5">
        <v>2014</v>
      </c>
      <c r="C1046" s="5" t="s">
        <v>150</v>
      </c>
      <c r="D1046" s="5" t="s">
        <v>76</v>
      </c>
      <c r="E1046" s="5" t="s">
        <v>9</v>
      </c>
      <c r="F1046">
        <v>159.46265452362675</v>
      </c>
      <c r="G1046">
        <v>181.98867729301818</v>
      </c>
      <c r="H1046">
        <v>206.80513172660207</v>
      </c>
      <c r="I1046">
        <v>2.0169613135301119</v>
      </c>
      <c r="J1046">
        <v>2.3169532719777819</v>
      </c>
      <c r="K1046">
        <v>2.6615644179773232</v>
      </c>
    </row>
    <row r="1047" spans="1:11" x14ac:dyDescent="0.25">
      <c r="A1047" t="str">
        <f t="shared" si="24"/>
        <v>1996Bronchiectasis (excludes congenital) hospitalisation, 65+ yearsTnonMaori</v>
      </c>
      <c r="B1047" s="5">
        <v>1996</v>
      </c>
      <c r="C1047" s="5" t="s">
        <v>150</v>
      </c>
      <c r="D1047" s="5" t="s">
        <v>76</v>
      </c>
      <c r="E1047" s="5" t="s">
        <v>74</v>
      </c>
      <c r="F1047">
        <v>40.457764414756539</v>
      </c>
      <c r="G1047">
        <v>44.036220932887026</v>
      </c>
      <c r="H1047">
        <v>47.84634393925824</v>
      </c>
    </row>
    <row r="1048" spans="1:11" x14ac:dyDescent="0.25">
      <c r="A1048" t="str">
        <f t="shared" si="24"/>
        <v>1997Bronchiectasis (excludes congenital) hospitalisation, 65+ yearsTnonMaori</v>
      </c>
      <c r="B1048" s="5">
        <v>1997</v>
      </c>
      <c r="C1048" s="5" t="s">
        <v>150</v>
      </c>
      <c r="D1048" s="5" t="s">
        <v>76</v>
      </c>
      <c r="E1048" s="5" t="s">
        <v>74</v>
      </c>
      <c r="F1048">
        <v>41.735033538325823</v>
      </c>
      <c r="G1048">
        <v>45.318518181440922</v>
      </c>
      <c r="H1048">
        <v>49.127397870931496</v>
      </c>
    </row>
    <row r="1049" spans="1:11" x14ac:dyDescent="0.25">
      <c r="A1049" t="str">
        <f t="shared" si="24"/>
        <v>1998Bronchiectasis (excludes congenital) hospitalisation, 65+ yearsTnonMaori</v>
      </c>
      <c r="B1049" s="5">
        <v>1998</v>
      </c>
      <c r="C1049" s="5" t="s">
        <v>150</v>
      </c>
      <c r="D1049" s="5" t="s">
        <v>76</v>
      </c>
      <c r="E1049" s="5" t="s">
        <v>74</v>
      </c>
      <c r="F1049">
        <v>40.862427799707376</v>
      </c>
      <c r="G1049">
        <v>44.396556563297928</v>
      </c>
      <c r="H1049">
        <v>48.154550932136452</v>
      </c>
    </row>
    <row r="1050" spans="1:11" x14ac:dyDescent="0.25">
      <c r="A1050" t="str">
        <f t="shared" si="24"/>
        <v>1999Bronchiectasis (excludes congenital) hospitalisation, 65+ yearsTnonMaori</v>
      </c>
      <c r="B1050" s="5">
        <v>1999</v>
      </c>
      <c r="C1050" s="5" t="s">
        <v>150</v>
      </c>
      <c r="D1050" s="5" t="s">
        <v>76</v>
      </c>
      <c r="E1050" s="5" t="s">
        <v>74</v>
      </c>
      <c r="F1050">
        <v>43.612696655198633</v>
      </c>
      <c r="G1050">
        <v>47.282066004900969</v>
      </c>
      <c r="H1050">
        <v>51.177714701399204</v>
      </c>
    </row>
    <row r="1051" spans="1:11" x14ac:dyDescent="0.25">
      <c r="A1051" t="str">
        <f t="shared" si="24"/>
        <v>2000Bronchiectasis (excludes congenital) hospitalisation, 65+ yearsTnonMaori</v>
      </c>
      <c r="B1051" s="5">
        <v>2000</v>
      </c>
      <c r="C1051" s="5" t="s">
        <v>150</v>
      </c>
      <c r="D1051" s="5" t="s">
        <v>76</v>
      </c>
      <c r="E1051" s="5" t="s">
        <v>74</v>
      </c>
      <c r="F1051">
        <v>47.814772394554524</v>
      </c>
      <c r="G1051">
        <v>51.66762639842149</v>
      </c>
      <c r="H1051">
        <v>55.748291429145176</v>
      </c>
    </row>
    <row r="1052" spans="1:11" x14ac:dyDescent="0.25">
      <c r="A1052" t="str">
        <f t="shared" si="24"/>
        <v>2001Bronchiectasis (excludes congenital) hospitalisation, 65+ yearsTnonMaori</v>
      </c>
      <c r="B1052" s="5">
        <v>2001</v>
      </c>
      <c r="C1052" s="5" t="s">
        <v>150</v>
      </c>
      <c r="D1052" s="5" t="s">
        <v>76</v>
      </c>
      <c r="E1052" s="5" t="s">
        <v>74</v>
      </c>
      <c r="F1052">
        <v>51.324351174807497</v>
      </c>
      <c r="G1052">
        <v>55.280982485080422</v>
      </c>
      <c r="H1052">
        <v>59.46168568348164</v>
      </c>
    </row>
    <row r="1053" spans="1:11" x14ac:dyDescent="0.25">
      <c r="A1053" t="str">
        <f t="shared" si="24"/>
        <v>2002Bronchiectasis (excludes congenital) hospitalisation, 65+ yearsTnonMaori</v>
      </c>
      <c r="B1053" s="5">
        <v>2002</v>
      </c>
      <c r="C1053" s="5" t="s">
        <v>150</v>
      </c>
      <c r="D1053" s="5" t="s">
        <v>76</v>
      </c>
      <c r="E1053" s="5" t="s">
        <v>74</v>
      </c>
      <c r="F1053">
        <v>52.474252996934858</v>
      </c>
      <c r="G1053">
        <v>56.389881446553815</v>
      </c>
      <c r="H1053">
        <v>60.520323842358991</v>
      </c>
    </row>
    <row r="1054" spans="1:11" x14ac:dyDescent="0.25">
      <c r="A1054" t="str">
        <f t="shared" si="24"/>
        <v>2003Bronchiectasis (excludes congenital) hospitalisation, 65+ yearsTnonMaori</v>
      </c>
      <c r="B1054" s="5">
        <v>2003</v>
      </c>
      <c r="C1054" s="5" t="s">
        <v>150</v>
      </c>
      <c r="D1054" s="5" t="s">
        <v>76</v>
      </c>
      <c r="E1054" s="5" t="s">
        <v>74</v>
      </c>
      <c r="F1054">
        <v>52.299224323541111</v>
      </c>
      <c r="G1054">
        <v>56.144159727418092</v>
      </c>
      <c r="H1054">
        <v>60.196989695503525</v>
      </c>
    </row>
    <row r="1055" spans="1:11" x14ac:dyDescent="0.25">
      <c r="A1055" t="str">
        <f t="shared" si="24"/>
        <v>2004Bronchiectasis (excludes congenital) hospitalisation, 65+ yearsTnonMaori</v>
      </c>
      <c r="B1055" s="5">
        <v>2004</v>
      </c>
      <c r="C1055" s="5" t="s">
        <v>150</v>
      </c>
      <c r="D1055" s="5" t="s">
        <v>76</v>
      </c>
      <c r="E1055" s="5" t="s">
        <v>74</v>
      </c>
      <c r="F1055">
        <v>57.44417465317381</v>
      </c>
      <c r="G1055">
        <v>61.403811724186362</v>
      </c>
      <c r="H1055">
        <v>65.564482615676013</v>
      </c>
    </row>
    <row r="1056" spans="1:11" x14ac:dyDescent="0.25">
      <c r="A1056" t="str">
        <f t="shared" si="24"/>
        <v>2005Bronchiectasis (excludes congenital) hospitalisation, 65+ yearsTnonMaori</v>
      </c>
      <c r="B1056" s="5">
        <v>2005</v>
      </c>
      <c r="C1056" s="5" t="s">
        <v>150</v>
      </c>
      <c r="D1056" s="5" t="s">
        <v>76</v>
      </c>
      <c r="E1056" s="5" t="s">
        <v>74</v>
      </c>
      <c r="F1056">
        <v>62.145392745255499</v>
      </c>
      <c r="G1056">
        <v>66.21222989223395</v>
      </c>
      <c r="H1056">
        <v>70.475312571801737</v>
      </c>
    </row>
    <row r="1057" spans="1:11" x14ac:dyDescent="0.25">
      <c r="A1057" t="str">
        <f t="shared" si="24"/>
        <v>2006Bronchiectasis (excludes congenital) hospitalisation, 65+ yearsTnonMaori</v>
      </c>
      <c r="B1057" s="5">
        <v>2006</v>
      </c>
      <c r="C1057" s="5" t="s">
        <v>150</v>
      </c>
      <c r="D1057" s="5" t="s">
        <v>76</v>
      </c>
      <c r="E1057" s="5" t="s">
        <v>74</v>
      </c>
      <c r="F1057">
        <v>68.554337910926364</v>
      </c>
      <c r="G1057">
        <v>72.793035082094718</v>
      </c>
      <c r="H1057">
        <v>77.225211196502116</v>
      </c>
    </row>
    <row r="1058" spans="1:11" x14ac:dyDescent="0.25">
      <c r="A1058" t="str">
        <f t="shared" si="24"/>
        <v>2007Bronchiectasis (excludes congenital) hospitalisation, 65+ yearsTnonMaori</v>
      </c>
      <c r="B1058" s="5">
        <v>2007</v>
      </c>
      <c r="C1058" s="5" t="s">
        <v>150</v>
      </c>
      <c r="D1058" s="5" t="s">
        <v>76</v>
      </c>
      <c r="E1058" s="5" t="s">
        <v>74</v>
      </c>
      <c r="F1058">
        <v>68.198826503767719</v>
      </c>
      <c r="G1058">
        <v>72.364351566575138</v>
      </c>
      <c r="H1058">
        <v>76.717753070071097</v>
      </c>
    </row>
    <row r="1059" spans="1:11" x14ac:dyDescent="0.25">
      <c r="A1059" t="str">
        <f t="shared" si="24"/>
        <v>2008Bronchiectasis (excludes congenital) hospitalisation, 65+ yearsTnonMaori</v>
      </c>
      <c r="B1059" s="5">
        <v>2008</v>
      </c>
      <c r="C1059" s="5" t="s">
        <v>150</v>
      </c>
      <c r="D1059" s="5" t="s">
        <v>76</v>
      </c>
      <c r="E1059" s="5" t="s">
        <v>74</v>
      </c>
      <c r="F1059">
        <v>70.929753621713985</v>
      </c>
      <c r="G1059">
        <v>75.107711103297589</v>
      </c>
      <c r="H1059">
        <v>79.467519894716276</v>
      </c>
    </row>
    <row r="1060" spans="1:11" x14ac:dyDescent="0.25">
      <c r="A1060" t="str">
        <f t="shared" si="24"/>
        <v>2009Bronchiectasis (excludes congenital) hospitalisation, 65+ yearsTnonMaori</v>
      </c>
      <c r="B1060" s="5">
        <v>2009</v>
      </c>
      <c r="C1060" s="5" t="s">
        <v>150</v>
      </c>
      <c r="D1060" s="5" t="s">
        <v>76</v>
      </c>
      <c r="E1060" s="5" t="s">
        <v>74</v>
      </c>
      <c r="F1060">
        <v>74.516025329218863</v>
      </c>
      <c r="G1060">
        <v>78.710084941741371</v>
      </c>
      <c r="H1060">
        <v>83.078729317967841</v>
      </c>
    </row>
    <row r="1061" spans="1:11" x14ac:dyDescent="0.25">
      <c r="A1061" t="str">
        <f t="shared" si="24"/>
        <v>2010Bronchiectasis (excludes congenital) hospitalisation, 65+ yearsTnonMaori</v>
      </c>
      <c r="B1061" s="5">
        <v>2010</v>
      </c>
      <c r="C1061" s="5" t="s">
        <v>150</v>
      </c>
      <c r="D1061" s="5" t="s">
        <v>76</v>
      </c>
      <c r="E1061" s="5" t="s">
        <v>74</v>
      </c>
      <c r="F1061">
        <v>74.716077994292419</v>
      </c>
      <c r="G1061">
        <v>78.809521714707557</v>
      </c>
      <c r="H1061">
        <v>83.068909661351626</v>
      </c>
    </row>
    <row r="1062" spans="1:11" x14ac:dyDescent="0.25">
      <c r="A1062" t="str">
        <f t="shared" si="24"/>
        <v>2011Bronchiectasis (excludes congenital) hospitalisation, 65+ yearsTnonMaori</v>
      </c>
      <c r="B1062" s="5">
        <v>2011</v>
      </c>
      <c r="C1062" s="5" t="s">
        <v>150</v>
      </c>
      <c r="D1062" s="5" t="s">
        <v>76</v>
      </c>
      <c r="E1062" s="5" t="s">
        <v>74</v>
      </c>
      <c r="F1062">
        <v>74.736668012660502</v>
      </c>
      <c r="G1062">
        <v>78.698132696080492</v>
      </c>
      <c r="H1062">
        <v>82.815060886274267</v>
      </c>
    </row>
    <row r="1063" spans="1:11" x14ac:dyDescent="0.25">
      <c r="A1063" t="str">
        <f t="shared" si="24"/>
        <v>2012Bronchiectasis (excludes congenital) hospitalisation, 65+ yearsTnonMaori</v>
      </c>
      <c r="B1063" s="5">
        <v>2012</v>
      </c>
      <c r="C1063" s="5" t="s">
        <v>150</v>
      </c>
      <c r="D1063" s="5" t="s">
        <v>76</v>
      </c>
      <c r="E1063" s="5" t="s">
        <v>74</v>
      </c>
      <c r="F1063">
        <v>73.964718236066219</v>
      </c>
      <c r="G1063">
        <v>77.789575608515051</v>
      </c>
      <c r="H1063">
        <v>81.760933686203515</v>
      </c>
    </row>
    <row r="1064" spans="1:11" x14ac:dyDescent="0.25">
      <c r="A1064" t="str">
        <f t="shared" si="24"/>
        <v>2013Bronchiectasis (excludes congenital) hospitalisation, 65+ yearsTnonMaori</v>
      </c>
      <c r="B1064" s="5">
        <v>2013</v>
      </c>
      <c r="C1064" s="5" t="s">
        <v>150</v>
      </c>
      <c r="D1064" s="5" t="s">
        <v>76</v>
      </c>
      <c r="E1064" s="5" t="s">
        <v>74</v>
      </c>
      <c r="F1064">
        <v>75.681533165619783</v>
      </c>
      <c r="G1064">
        <v>79.439635183426972</v>
      </c>
      <c r="H1064">
        <v>83.336053168066883</v>
      </c>
    </row>
    <row r="1065" spans="1:11" x14ac:dyDescent="0.25">
      <c r="A1065" t="str">
        <f t="shared" si="24"/>
        <v>2014Bronchiectasis (excludes congenital) hospitalisation, 65+ yearsTnonMaori</v>
      </c>
      <c r="B1065" s="5">
        <v>2014</v>
      </c>
      <c r="C1065" s="5" t="s">
        <v>150</v>
      </c>
      <c r="D1065" s="5" t="s">
        <v>76</v>
      </c>
      <c r="E1065" s="5" t="s">
        <v>74</v>
      </c>
      <c r="F1065">
        <v>74.872681159711576</v>
      </c>
      <c r="G1065">
        <v>78.546546231236775</v>
      </c>
      <c r="H1065">
        <v>82.354049806439079</v>
      </c>
    </row>
    <row r="1066" spans="1:11" x14ac:dyDescent="0.25">
      <c r="A1066" t="str">
        <f t="shared" si="24"/>
        <v>1996Bronchiectasis (excludes congenital) hospitalisation, 65+ yearsFMaori</v>
      </c>
      <c r="B1066" s="5">
        <v>1996</v>
      </c>
      <c r="C1066" s="5" t="s">
        <v>150</v>
      </c>
      <c r="D1066" s="5" t="s">
        <v>73</v>
      </c>
      <c r="E1066" s="5" t="s">
        <v>9</v>
      </c>
      <c r="F1066">
        <v>271.04924385512135</v>
      </c>
      <c r="G1066">
        <v>337.51124467075402</v>
      </c>
      <c r="H1066">
        <v>415.33662919667643</v>
      </c>
      <c r="I1066">
        <v>5.5842698194448896</v>
      </c>
      <c r="J1066">
        <v>7.0939981554671148</v>
      </c>
      <c r="K1066">
        <v>9.0118872219489923</v>
      </c>
    </row>
    <row r="1067" spans="1:11" x14ac:dyDescent="0.25">
      <c r="A1067" t="str">
        <f t="shared" si="24"/>
        <v>1997Bronchiectasis (excludes congenital) hospitalisation, 65+ yearsFMaori</v>
      </c>
      <c r="B1067" s="5">
        <v>1997</v>
      </c>
      <c r="C1067" s="5" t="s">
        <v>150</v>
      </c>
      <c r="D1067" s="5" t="s">
        <v>73</v>
      </c>
      <c r="E1067" s="5" t="s">
        <v>9</v>
      </c>
      <c r="F1067">
        <v>224.5141199103943</v>
      </c>
      <c r="G1067">
        <v>283.58146945070973</v>
      </c>
      <c r="H1067">
        <v>353.42712290413374</v>
      </c>
      <c r="I1067">
        <v>4.5355904941272875</v>
      </c>
      <c r="J1067">
        <v>5.819181158320105</v>
      </c>
      <c r="K1067">
        <v>7.4660332314378008</v>
      </c>
    </row>
    <row r="1068" spans="1:11" x14ac:dyDescent="0.25">
      <c r="A1068" t="str">
        <f t="shared" si="24"/>
        <v>1998Bronchiectasis (excludes congenital) hospitalisation, 65+ yearsFMaori</v>
      </c>
      <c r="B1068" s="5">
        <v>1998</v>
      </c>
      <c r="C1068" s="5" t="s">
        <v>150</v>
      </c>
      <c r="D1068" s="5" t="s">
        <v>73</v>
      </c>
      <c r="E1068" s="5" t="s">
        <v>9</v>
      </c>
      <c r="F1068">
        <v>191.54477355696483</v>
      </c>
      <c r="G1068">
        <v>244.80492078387721</v>
      </c>
      <c r="H1068">
        <v>308.29128266474368</v>
      </c>
      <c r="I1068">
        <v>3.5275222181316996</v>
      </c>
      <c r="J1068">
        <v>4.5601674560427714</v>
      </c>
      <c r="K1068">
        <v>5.8951087877670219</v>
      </c>
    </row>
    <row r="1069" spans="1:11" x14ac:dyDescent="0.25">
      <c r="A1069" t="str">
        <f t="shared" si="24"/>
        <v>1999Bronchiectasis (excludes congenital) hospitalisation, 65+ yearsFMaori</v>
      </c>
      <c r="B1069" s="5">
        <v>1999</v>
      </c>
      <c r="C1069" s="5" t="s">
        <v>150</v>
      </c>
      <c r="D1069" s="5" t="s">
        <v>73</v>
      </c>
      <c r="E1069" s="5" t="s">
        <v>9</v>
      </c>
      <c r="F1069">
        <v>151.62408318394733</v>
      </c>
      <c r="G1069">
        <v>198.22194723914484</v>
      </c>
      <c r="H1069">
        <v>254.62438377832083</v>
      </c>
      <c r="I1069">
        <v>2.5313995400649691</v>
      </c>
      <c r="J1069">
        <v>3.3272784167933303</v>
      </c>
      <c r="K1069">
        <v>4.3733837695864466</v>
      </c>
    </row>
    <row r="1070" spans="1:11" x14ac:dyDescent="0.25">
      <c r="A1070" t="str">
        <f t="shared" si="24"/>
        <v>2000Bronchiectasis (excludes congenital) hospitalisation, 65+ yearsFMaori</v>
      </c>
      <c r="B1070" s="5">
        <v>2000</v>
      </c>
      <c r="C1070" s="5" t="s">
        <v>150</v>
      </c>
      <c r="D1070" s="5" t="s">
        <v>73</v>
      </c>
      <c r="E1070" s="5" t="s">
        <v>9</v>
      </c>
      <c r="F1070">
        <v>180.05766814509042</v>
      </c>
      <c r="G1070">
        <v>229.30999636829011</v>
      </c>
      <c r="H1070">
        <v>287.87770153828717</v>
      </c>
      <c r="I1070">
        <v>2.6272959258133919</v>
      </c>
      <c r="J1070">
        <v>3.3721594035898668</v>
      </c>
      <c r="K1070">
        <v>4.3281987885316129</v>
      </c>
    </row>
    <row r="1071" spans="1:11" x14ac:dyDescent="0.25">
      <c r="A1071" t="str">
        <f t="shared" si="24"/>
        <v>2001Bronchiectasis (excludes congenital) hospitalisation, 65+ yearsFMaori</v>
      </c>
      <c r="B1071" s="5">
        <v>2001</v>
      </c>
      <c r="C1071" s="5" t="s">
        <v>150</v>
      </c>
      <c r="D1071" s="5" t="s">
        <v>73</v>
      </c>
      <c r="E1071" s="5" t="s">
        <v>9</v>
      </c>
      <c r="F1071">
        <v>162.2846462132097</v>
      </c>
      <c r="G1071">
        <v>207.78863288865548</v>
      </c>
      <c r="H1071">
        <v>262.09708681540445</v>
      </c>
      <c r="I1071">
        <v>2.1108936356272761</v>
      </c>
      <c r="J1071">
        <v>2.7156650495733237</v>
      </c>
      <c r="K1071">
        <v>3.4937035845875606</v>
      </c>
    </row>
    <row r="1072" spans="1:11" x14ac:dyDescent="0.25">
      <c r="A1072" t="str">
        <f t="shared" si="24"/>
        <v>2002Bronchiectasis (excludes congenital) hospitalisation, 65+ yearsFMaori</v>
      </c>
      <c r="B1072" s="5">
        <v>2002</v>
      </c>
      <c r="C1072" s="5" t="s">
        <v>150</v>
      </c>
      <c r="D1072" s="5" t="s">
        <v>73</v>
      </c>
      <c r="E1072" s="5" t="s">
        <v>9</v>
      </c>
      <c r="F1072">
        <v>162.3402706876862</v>
      </c>
      <c r="G1072">
        <v>206.04531213930062</v>
      </c>
      <c r="H1072">
        <v>257.89643319453376</v>
      </c>
      <c r="I1072">
        <v>2.0356742554476059</v>
      </c>
      <c r="J1072">
        <v>2.598287982256573</v>
      </c>
      <c r="K1072">
        <v>3.3163952536475416</v>
      </c>
    </row>
    <row r="1073" spans="1:11" x14ac:dyDescent="0.25">
      <c r="A1073" t="str">
        <f t="shared" si="24"/>
        <v>2003Bronchiectasis (excludes congenital) hospitalisation, 65+ yearsFMaori</v>
      </c>
      <c r="B1073" s="5">
        <v>2003</v>
      </c>
      <c r="C1073" s="5" t="s">
        <v>150</v>
      </c>
      <c r="D1073" s="5" t="s">
        <v>73</v>
      </c>
      <c r="E1073" s="5" t="s">
        <v>9</v>
      </c>
      <c r="F1073">
        <v>145.92349478932772</v>
      </c>
      <c r="G1073">
        <v>186.1648118640185</v>
      </c>
      <c r="H1073">
        <v>234.07430116183465</v>
      </c>
      <c r="I1073">
        <v>1.8187545165777588</v>
      </c>
      <c r="J1073">
        <v>2.3300540238540024</v>
      </c>
      <c r="K1073">
        <v>2.9850932077925152</v>
      </c>
    </row>
    <row r="1074" spans="1:11" x14ac:dyDescent="0.25">
      <c r="A1074" t="str">
        <f t="shared" si="24"/>
        <v>2004Bronchiectasis (excludes congenital) hospitalisation, 65+ yearsFMaori</v>
      </c>
      <c r="B1074" s="5">
        <v>2004</v>
      </c>
      <c r="C1074" s="5" t="s">
        <v>150</v>
      </c>
      <c r="D1074" s="5" t="s">
        <v>73</v>
      </c>
      <c r="E1074" s="5" t="s">
        <v>9</v>
      </c>
      <c r="F1074">
        <v>150.24003584391195</v>
      </c>
      <c r="G1074">
        <v>190.06694892183137</v>
      </c>
      <c r="H1074">
        <v>237.21215412621939</v>
      </c>
      <c r="I1074">
        <v>1.7023149676682565</v>
      </c>
      <c r="J1074">
        <v>2.1603005255976981</v>
      </c>
      <c r="K1074">
        <v>2.7415011026368217</v>
      </c>
    </row>
    <row r="1075" spans="1:11" x14ac:dyDescent="0.25">
      <c r="A1075" t="str">
        <f t="shared" si="24"/>
        <v>2005Bronchiectasis (excludes congenital) hospitalisation, 65+ yearsFMaori</v>
      </c>
      <c r="B1075" s="5">
        <v>2005</v>
      </c>
      <c r="C1075" s="5" t="s">
        <v>150</v>
      </c>
      <c r="D1075" s="5" t="s">
        <v>73</v>
      </c>
      <c r="E1075" s="5" t="s">
        <v>9</v>
      </c>
      <c r="F1075">
        <v>141.22526317085524</v>
      </c>
      <c r="G1075">
        <v>179.24574912145283</v>
      </c>
      <c r="H1075">
        <v>224.35278378210535</v>
      </c>
      <c r="I1075">
        <v>1.469571650682935</v>
      </c>
      <c r="J1075">
        <v>1.8665268640606778</v>
      </c>
      <c r="K1075">
        <v>2.3707061391944717</v>
      </c>
    </row>
    <row r="1076" spans="1:11" x14ac:dyDescent="0.25">
      <c r="A1076" t="str">
        <f t="shared" si="24"/>
        <v>2006Bronchiectasis (excludes congenital) hospitalisation, 65+ yearsFMaori</v>
      </c>
      <c r="B1076" s="5">
        <v>2006</v>
      </c>
      <c r="C1076" s="5" t="s">
        <v>150</v>
      </c>
      <c r="D1076" s="5" t="s">
        <v>73</v>
      </c>
      <c r="E1076" s="5" t="s">
        <v>9</v>
      </c>
      <c r="F1076">
        <v>122.41223566182244</v>
      </c>
      <c r="G1076">
        <v>157.02954714399422</v>
      </c>
      <c r="H1076">
        <v>198.39738599075275</v>
      </c>
      <c r="I1076">
        <v>1.1751029801834683</v>
      </c>
      <c r="J1076">
        <v>1.5046138534112039</v>
      </c>
      <c r="K1076">
        <v>1.9265229397371249</v>
      </c>
    </row>
    <row r="1077" spans="1:11" x14ac:dyDescent="0.25">
      <c r="A1077" t="str">
        <f t="shared" si="24"/>
        <v>2007Bronchiectasis (excludes congenital) hospitalisation, 65+ yearsFMaori</v>
      </c>
      <c r="B1077" s="5">
        <v>2007</v>
      </c>
      <c r="C1077" s="5" t="s">
        <v>150</v>
      </c>
      <c r="D1077" s="5" t="s">
        <v>73</v>
      </c>
      <c r="E1077" s="5" t="s">
        <v>9</v>
      </c>
      <c r="F1077">
        <v>129.49530688381159</v>
      </c>
      <c r="G1077">
        <v>164.35786890352495</v>
      </c>
      <c r="H1077">
        <v>205.71838163936073</v>
      </c>
      <c r="I1077">
        <v>1.3045066985751703</v>
      </c>
      <c r="J1077">
        <v>1.6564471929309663</v>
      </c>
      <c r="K1077">
        <v>2.1033370744403039</v>
      </c>
    </row>
    <row r="1078" spans="1:11" x14ac:dyDescent="0.25">
      <c r="A1078" t="str">
        <f t="shared" si="24"/>
        <v>2008Bronchiectasis (excludes congenital) hospitalisation, 65+ yearsFMaori</v>
      </c>
      <c r="B1078" s="5">
        <v>2008</v>
      </c>
      <c r="C1078" s="5" t="s">
        <v>150</v>
      </c>
      <c r="D1078" s="5" t="s">
        <v>73</v>
      </c>
      <c r="E1078" s="5" t="s">
        <v>9</v>
      </c>
      <c r="F1078">
        <v>146.21003008904546</v>
      </c>
      <c r="G1078">
        <v>182.06112120747656</v>
      </c>
      <c r="H1078">
        <v>224.04187589022627</v>
      </c>
      <c r="I1078">
        <v>1.4728269827561331</v>
      </c>
      <c r="J1078">
        <v>1.8400589016151927</v>
      </c>
      <c r="K1078">
        <v>2.2988557386946815</v>
      </c>
    </row>
    <row r="1079" spans="1:11" x14ac:dyDescent="0.25">
      <c r="A1079" t="str">
        <f t="shared" si="24"/>
        <v>2009Bronchiectasis (excludes congenital) hospitalisation, 65+ yearsFMaori</v>
      </c>
      <c r="B1079" s="5">
        <v>2009</v>
      </c>
      <c r="C1079" s="5" t="s">
        <v>150</v>
      </c>
      <c r="D1079" s="5" t="s">
        <v>73</v>
      </c>
      <c r="E1079" s="5" t="s">
        <v>9</v>
      </c>
      <c r="F1079">
        <v>175.90853734916118</v>
      </c>
      <c r="G1079">
        <v>214.43908446424669</v>
      </c>
      <c r="H1079">
        <v>258.90086495799477</v>
      </c>
      <c r="I1079">
        <v>1.7443700382963023</v>
      </c>
      <c r="J1079">
        <v>2.138114705684091</v>
      </c>
      <c r="K1079">
        <v>2.6207366523719413</v>
      </c>
    </row>
    <row r="1080" spans="1:11" x14ac:dyDescent="0.25">
      <c r="A1080" t="str">
        <f t="shared" si="24"/>
        <v>2010Bronchiectasis (excludes congenital) hospitalisation, 65+ yearsFMaori</v>
      </c>
      <c r="B1080" s="5">
        <v>2010</v>
      </c>
      <c r="C1080" s="5" t="s">
        <v>150</v>
      </c>
      <c r="D1080" s="5" t="s">
        <v>73</v>
      </c>
      <c r="E1080" s="5" t="s">
        <v>9</v>
      </c>
      <c r="F1080">
        <v>169.14553829315892</v>
      </c>
      <c r="G1080">
        <v>205.80361019607733</v>
      </c>
      <c r="H1080">
        <v>248.04900524548285</v>
      </c>
      <c r="I1080">
        <v>1.7444342373022483</v>
      </c>
      <c r="J1080">
        <v>2.1345413774505881</v>
      </c>
      <c r="K1080">
        <v>2.6118880234171966</v>
      </c>
    </row>
    <row r="1081" spans="1:11" x14ac:dyDescent="0.25">
      <c r="A1081" t="str">
        <f t="shared" si="24"/>
        <v>2011Bronchiectasis (excludes congenital) hospitalisation, 65+ yearsFMaori</v>
      </c>
      <c r="B1081" s="5">
        <v>2011</v>
      </c>
      <c r="C1081" s="5" t="s">
        <v>150</v>
      </c>
      <c r="D1081" s="5" t="s">
        <v>73</v>
      </c>
      <c r="E1081" s="5" t="s">
        <v>9</v>
      </c>
      <c r="F1081">
        <v>183.35620656690301</v>
      </c>
      <c r="G1081">
        <v>220.61929844931637</v>
      </c>
      <c r="H1081">
        <v>263.23006814722038</v>
      </c>
      <c r="I1081">
        <v>1.9278720221640318</v>
      </c>
      <c r="J1081">
        <v>2.3348119948447255</v>
      </c>
      <c r="K1081">
        <v>2.8276498588073715</v>
      </c>
    </row>
    <row r="1082" spans="1:11" x14ac:dyDescent="0.25">
      <c r="A1082" t="str">
        <f t="shared" si="24"/>
        <v>2012Bronchiectasis (excludes congenital) hospitalisation, 65+ yearsFMaori</v>
      </c>
      <c r="B1082" s="5">
        <v>2012</v>
      </c>
      <c r="C1082" s="5" t="s">
        <v>150</v>
      </c>
      <c r="D1082" s="5" t="s">
        <v>73</v>
      </c>
      <c r="E1082" s="5" t="s">
        <v>9</v>
      </c>
      <c r="F1082">
        <v>170.95359098145445</v>
      </c>
      <c r="G1082">
        <v>205.37650146391226</v>
      </c>
      <c r="H1082">
        <v>244.69682989027905</v>
      </c>
      <c r="I1082">
        <v>1.8224668245748021</v>
      </c>
      <c r="J1082">
        <v>2.2039410053055106</v>
      </c>
      <c r="K1082">
        <v>2.6652644039214977</v>
      </c>
    </row>
    <row r="1083" spans="1:11" x14ac:dyDescent="0.25">
      <c r="A1083" t="str">
        <f t="shared" si="24"/>
        <v>2013Bronchiectasis (excludes congenital) hospitalisation, 65+ yearsFMaori</v>
      </c>
      <c r="B1083" s="5">
        <v>2013</v>
      </c>
      <c r="C1083" s="5" t="s">
        <v>150</v>
      </c>
      <c r="D1083" s="5" t="s">
        <v>73</v>
      </c>
      <c r="E1083" s="5" t="s">
        <v>9</v>
      </c>
      <c r="F1083">
        <v>184.82007624651291</v>
      </c>
      <c r="G1083">
        <v>219.28769257609639</v>
      </c>
      <c r="H1083">
        <v>258.31773751872595</v>
      </c>
      <c r="I1083">
        <v>1.9035303984677789</v>
      </c>
      <c r="J1083">
        <v>2.2752699683691722</v>
      </c>
      <c r="K1083">
        <v>2.7196063867063494</v>
      </c>
    </row>
    <row r="1084" spans="1:11" x14ac:dyDescent="0.25">
      <c r="A1084" t="str">
        <f t="shared" si="24"/>
        <v>2014Bronchiectasis (excludes congenital) hospitalisation, 65+ yearsFMaori</v>
      </c>
      <c r="B1084" s="5">
        <v>2014</v>
      </c>
      <c r="C1084" s="5" t="s">
        <v>150</v>
      </c>
      <c r="D1084" s="5" t="s">
        <v>73</v>
      </c>
      <c r="E1084" s="5" t="s">
        <v>9</v>
      </c>
      <c r="F1084">
        <v>185.67836762392312</v>
      </c>
      <c r="G1084">
        <v>218.88318012881092</v>
      </c>
      <c r="H1084">
        <v>256.31259192881157</v>
      </c>
      <c r="I1084">
        <v>1.9203280565743033</v>
      </c>
      <c r="J1084">
        <v>2.2818239752326552</v>
      </c>
      <c r="K1084">
        <v>2.7113704015942406</v>
      </c>
    </row>
    <row r="1085" spans="1:11" x14ac:dyDescent="0.25">
      <c r="A1085" t="str">
        <f t="shared" si="24"/>
        <v>1996Bronchiectasis (excludes congenital) hospitalisation, 65+ yearsFnonMaori</v>
      </c>
      <c r="B1085" s="5">
        <v>1996</v>
      </c>
      <c r="C1085" s="5" t="s">
        <v>150</v>
      </c>
      <c r="D1085" s="5" t="s">
        <v>73</v>
      </c>
      <c r="E1085" s="5" t="s">
        <v>74</v>
      </c>
      <c r="F1085">
        <v>42.559477821623609</v>
      </c>
      <c r="G1085">
        <v>47.577013310983887</v>
      </c>
      <c r="H1085">
        <v>53.023477514475942</v>
      </c>
    </row>
    <row r="1086" spans="1:11" x14ac:dyDescent="0.25">
      <c r="A1086" t="str">
        <f t="shared" si="24"/>
        <v>1997Bronchiectasis (excludes congenital) hospitalisation, 65+ yearsFnonMaori</v>
      </c>
      <c r="B1086" s="5">
        <v>1997</v>
      </c>
      <c r="C1086" s="5" t="s">
        <v>150</v>
      </c>
      <c r="D1086" s="5" t="s">
        <v>73</v>
      </c>
      <c r="E1086" s="5" t="s">
        <v>74</v>
      </c>
      <c r="F1086">
        <v>43.752994381706792</v>
      </c>
      <c r="G1086">
        <v>48.732194742769401</v>
      </c>
      <c r="H1086">
        <v>54.122804946866715</v>
      </c>
    </row>
    <row r="1087" spans="1:11" x14ac:dyDescent="0.25">
      <c r="A1087" t="str">
        <f t="shared" si="24"/>
        <v>1998Bronchiectasis (excludes congenital) hospitalisation, 65+ yearsFnonMaori</v>
      </c>
      <c r="B1087" s="5">
        <v>1998</v>
      </c>
      <c r="C1087" s="5" t="s">
        <v>150</v>
      </c>
      <c r="D1087" s="5" t="s">
        <v>73</v>
      </c>
      <c r="E1087" s="5" t="s">
        <v>74</v>
      </c>
      <c r="F1087">
        <v>48.447580416475667</v>
      </c>
      <c r="G1087">
        <v>53.683318242947678</v>
      </c>
      <c r="H1087">
        <v>59.330619744970463</v>
      </c>
    </row>
    <row r="1088" spans="1:11" x14ac:dyDescent="0.25">
      <c r="A1088" t="str">
        <f t="shared" si="24"/>
        <v>1999Bronchiectasis (excludes congenital) hospitalisation, 65+ yearsFnonMaori</v>
      </c>
      <c r="B1088" s="5">
        <v>1999</v>
      </c>
      <c r="C1088" s="5" t="s">
        <v>150</v>
      </c>
      <c r="D1088" s="5" t="s">
        <v>73</v>
      </c>
      <c r="E1088" s="5" t="s">
        <v>74</v>
      </c>
      <c r="F1088">
        <v>53.993314312764376</v>
      </c>
      <c r="G1088">
        <v>59.574800304863437</v>
      </c>
      <c r="H1088">
        <v>65.576588745706204</v>
      </c>
    </row>
    <row r="1089" spans="1:11" x14ac:dyDescent="0.25">
      <c r="A1089" t="str">
        <f t="shared" si="24"/>
        <v>2000Bronchiectasis (excludes congenital) hospitalisation, 65+ yearsFnonMaori</v>
      </c>
      <c r="B1089" s="5">
        <v>2000</v>
      </c>
      <c r="C1089" s="5" t="s">
        <v>150</v>
      </c>
      <c r="D1089" s="5" t="s">
        <v>73</v>
      </c>
      <c r="E1089" s="5" t="s">
        <v>74</v>
      </c>
      <c r="F1089">
        <v>61.959907195605751</v>
      </c>
      <c r="G1089">
        <v>68.000936172879548</v>
      </c>
      <c r="H1089">
        <v>74.471825067163408</v>
      </c>
    </row>
    <row r="1090" spans="1:11" x14ac:dyDescent="0.25">
      <c r="A1090" t="str">
        <f t="shared" si="24"/>
        <v>2001Bronchiectasis (excludes congenital) hospitalisation, 65+ yearsFnonMaori</v>
      </c>
      <c r="B1090" s="5">
        <v>2001</v>
      </c>
      <c r="C1090" s="5" t="s">
        <v>150</v>
      </c>
      <c r="D1090" s="5" t="s">
        <v>73</v>
      </c>
      <c r="E1090" s="5" t="s">
        <v>74</v>
      </c>
      <c r="F1090">
        <v>70.066685006616709</v>
      </c>
      <c r="G1090">
        <v>76.51482384445849</v>
      </c>
      <c r="H1090">
        <v>83.39680579108925</v>
      </c>
    </row>
    <row r="1091" spans="1:11" x14ac:dyDescent="0.25">
      <c r="A1091" t="str">
        <f t="shared" si="24"/>
        <v>2002Bronchiectasis (excludes congenital) hospitalisation, 65+ yearsFnonMaori</v>
      </c>
      <c r="B1091" s="5">
        <v>2002</v>
      </c>
      <c r="C1091" s="5" t="s">
        <v>150</v>
      </c>
      <c r="D1091" s="5" t="s">
        <v>73</v>
      </c>
      <c r="E1091" s="5" t="s">
        <v>74</v>
      </c>
      <c r="F1091">
        <v>72.816396749745252</v>
      </c>
      <c r="G1091">
        <v>79.300413790296432</v>
      </c>
      <c r="H1091">
        <v>86.206953092838575</v>
      </c>
    </row>
    <row r="1092" spans="1:11" x14ac:dyDescent="0.25">
      <c r="A1092" t="str">
        <f t="shared" si="24"/>
        <v>2003Bronchiectasis (excludes congenital) hospitalisation, 65+ yearsFnonMaori</v>
      </c>
      <c r="B1092" s="5">
        <v>2003</v>
      </c>
      <c r="C1092" s="5" t="s">
        <v>150</v>
      </c>
      <c r="D1092" s="5" t="s">
        <v>73</v>
      </c>
      <c r="E1092" s="5" t="s">
        <v>74</v>
      </c>
      <c r="F1092">
        <v>73.520984057468652</v>
      </c>
      <c r="G1092">
        <v>79.89720837291766</v>
      </c>
      <c r="H1092">
        <v>86.678408862816042</v>
      </c>
    </row>
    <row r="1093" spans="1:11" x14ac:dyDescent="0.25">
      <c r="A1093" t="str">
        <f t="shared" si="24"/>
        <v>2004Bronchiectasis (excludes congenital) hospitalisation, 65+ yearsFnonMaori</v>
      </c>
      <c r="B1093" s="5">
        <v>2004</v>
      </c>
      <c r="C1093" s="5" t="s">
        <v>150</v>
      </c>
      <c r="D1093" s="5" t="s">
        <v>73</v>
      </c>
      <c r="E1093" s="5" t="s">
        <v>74</v>
      </c>
      <c r="F1093">
        <v>81.401485430849021</v>
      </c>
      <c r="G1093">
        <v>87.981716742509647</v>
      </c>
      <c r="H1093">
        <v>94.95223646701757</v>
      </c>
    </row>
    <row r="1094" spans="1:11" x14ac:dyDescent="0.25">
      <c r="A1094" t="str">
        <f t="shared" si="24"/>
        <v>2005Bronchiectasis (excludes congenital) hospitalisation, 65+ yearsFnonMaori</v>
      </c>
      <c r="B1094" s="5">
        <v>2005</v>
      </c>
      <c r="C1094" s="5" t="s">
        <v>150</v>
      </c>
      <c r="D1094" s="5" t="s">
        <v>73</v>
      </c>
      <c r="E1094" s="5" t="s">
        <v>74</v>
      </c>
      <c r="F1094">
        <v>89.245363850921379</v>
      </c>
      <c r="G1094">
        <v>96.031700680427946</v>
      </c>
      <c r="H1094">
        <v>103.19725799385914</v>
      </c>
    </row>
    <row r="1095" spans="1:11" x14ac:dyDescent="0.25">
      <c r="A1095" t="str">
        <f t="shared" si="24"/>
        <v>2006Bronchiectasis (excludes congenital) hospitalisation, 65+ yearsFnonMaori</v>
      </c>
      <c r="B1095" s="5">
        <v>2006</v>
      </c>
      <c r="C1095" s="5" t="s">
        <v>150</v>
      </c>
      <c r="D1095" s="5" t="s">
        <v>73</v>
      </c>
      <c r="E1095" s="5" t="s">
        <v>74</v>
      </c>
      <c r="F1095">
        <v>97.322240573550431</v>
      </c>
      <c r="G1095">
        <v>104.36534715401081</v>
      </c>
      <c r="H1095">
        <v>111.78345945762412</v>
      </c>
    </row>
    <row r="1096" spans="1:11" x14ac:dyDescent="0.25">
      <c r="A1096" t="str">
        <f t="shared" si="24"/>
        <v>2007Bronchiectasis (excludes congenital) hospitalisation, 65+ yearsFnonMaori</v>
      </c>
      <c r="B1096" s="5">
        <v>2007</v>
      </c>
      <c r="C1096" s="5" t="s">
        <v>150</v>
      </c>
      <c r="D1096" s="5" t="s">
        <v>73</v>
      </c>
      <c r="E1096" s="5" t="s">
        <v>74</v>
      </c>
      <c r="F1096">
        <v>92.502691617972914</v>
      </c>
      <c r="G1096">
        <v>99.223126221552107</v>
      </c>
      <c r="H1096">
        <v>106.30274915245921</v>
      </c>
    </row>
    <row r="1097" spans="1:11" x14ac:dyDescent="0.25">
      <c r="A1097" t="str">
        <f t="shared" si="24"/>
        <v>2008Bronchiectasis (excludes congenital) hospitalisation, 65+ yearsFnonMaori</v>
      </c>
      <c r="B1097" s="5">
        <v>2008</v>
      </c>
      <c r="C1097" s="5" t="s">
        <v>150</v>
      </c>
      <c r="D1097" s="5" t="s">
        <v>73</v>
      </c>
      <c r="E1097" s="5" t="s">
        <v>74</v>
      </c>
      <c r="F1097">
        <v>92.344974197208884</v>
      </c>
      <c r="G1097">
        <v>98.943094184465735</v>
      </c>
      <c r="H1097">
        <v>105.88817263294889</v>
      </c>
    </row>
    <row r="1098" spans="1:11" x14ac:dyDescent="0.25">
      <c r="A1098" t="str">
        <f t="shared" si="24"/>
        <v>2009Bronchiectasis (excludes congenital) hospitalisation, 65+ yearsFnonMaori</v>
      </c>
      <c r="B1098" s="5">
        <v>2009</v>
      </c>
      <c r="C1098" s="5" t="s">
        <v>150</v>
      </c>
      <c r="D1098" s="5" t="s">
        <v>73</v>
      </c>
      <c r="E1098" s="5" t="s">
        <v>74</v>
      </c>
      <c r="F1098">
        <v>93.826087399386381</v>
      </c>
      <c r="G1098">
        <v>100.29353612047525</v>
      </c>
      <c r="H1098">
        <v>107.08934218892266</v>
      </c>
    </row>
    <row r="1099" spans="1:11" x14ac:dyDescent="0.25">
      <c r="A1099" t="str">
        <f t="shared" si="24"/>
        <v>2010Bronchiectasis (excludes congenital) hospitalisation, 65+ yearsFnonMaori</v>
      </c>
      <c r="B1099" s="5">
        <v>2010</v>
      </c>
      <c r="C1099" s="5" t="s">
        <v>150</v>
      </c>
      <c r="D1099" s="5" t="s">
        <v>73</v>
      </c>
      <c r="E1099" s="5" t="s">
        <v>74</v>
      </c>
      <c r="F1099">
        <v>90.255773968583185</v>
      </c>
      <c r="G1099">
        <v>96.415844813409535</v>
      </c>
      <c r="H1099">
        <v>102.88565487950996</v>
      </c>
    </row>
    <row r="1100" spans="1:11" x14ac:dyDescent="0.25">
      <c r="A1100" t="str">
        <f t="shared" si="24"/>
        <v>2011Bronchiectasis (excludes congenital) hospitalisation, 65+ yearsFnonMaori</v>
      </c>
      <c r="B1100" s="5">
        <v>2011</v>
      </c>
      <c r="C1100" s="5" t="s">
        <v>150</v>
      </c>
      <c r="D1100" s="5" t="s">
        <v>73</v>
      </c>
      <c r="E1100" s="5" t="s">
        <v>74</v>
      </c>
      <c r="F1100">
        <v>88.619751009862071</v>
      </c>
      <c r="G1100">
        <v>94.491247662100719</v>
      </c>
      <c r="H1100">
        <v>100.64952352564704</v>
      </c>
    </row>
    <row r="1101" spans="1:11" x14ac:dyDescent="0.25">
      <c r="A1101" t="str">
        <f t="shared" si="24"/>
        <v>2012Bronchiectasis (excludes congenital) hospitalisation, 65+ yearsFnonMaori</v>
      </c>
      <c r="B1101" s="5">
        <v>2012</v>
      </c>
      <c r="C1101" s="5" t="s">
        <v>150</v>
      </c>
      <c r="D1101" s="5" t="s">
        <v>73</v>
      </c>
      <c r="E1101" s="5" t="s">
        <v>74</v>
      </c>
      <c r="F1101">
        <v>87.482295149948172</v>
      </c>
      <c r="G1101">
        <v>93.186024929665919</v>
      </c>
      <c r="H1101">
        <v>99.163992269601366</v>
      </c>
    </row>
    <row r="1102" spans="1:11" x14ac:dyDescent="0.25">
      <c r="A1102" t="str">
        <f t="shared" si="24"/>
        <v>2013Bronchiectasis (excludes congenital) hospitalisation, 65+ yearsFnonMaori</v>
      </c>
      <c r="B1102" s="5">
        <v>2013</v>
      </c>
      <c r="C1102" s="5" t="s">
        <v>150</v>
      </c>
      <c r="D1102" s="5" t="s">
        <v>73</v>
      </c>
      <c r="E1102" s="5" t="s">
        <v>74</v>
      </c>
      <c r="F1102">
        <v>90.720889361724574</v>
      </c>
      <c r="G1102">
        <v>96.378757520925546</v>
      </c>
      <c r="H1102">
        <v>102.29707705857146</v>
      </c>
    </row>
    <row r="1103" spans="1:11" x14ac:dyDescent="0.25">
      <c r="A1103" t="str">
        <f t="shared" si="24"/>
        <v>2014Bronchiectasis (excludes congenital) hospitalisation, 65+ yearsFnonMaori</v>
      </c>
      <c r="B1103" s="5">
        <v>2014</v>
      </c>
      <c r="C1103" s="5" t="s">
        <v>150</v>
      </c>
      <c r="D1103" s="5" t="s">
        <v>73</v>
      </c>
      <c r="E1103" s="5" t="s">
        <v>74</v>
      </c>
      <c r="F1103">
        <v>90.348994751473839</v>
      </c>
      <c r="G1103">
        <v>95.924656110466884</v>
      </c>
      <c r="H1103">
        <v>101.75435030361491</v>
      </c>
    </row>
    <row r="1104" spans="1:11" x14ac:dyDescent="0.25">
      <c r="A1104" t="str">
        <f t="shared" si="24"/>
        <v>1996Bronchiectasis (excludes congenital) hospitalisation, 65+ yearsMMaori</v>
      </c>
      <c r="B1104" s="5">
        <v>1996</v>
      </c>
      <c r="C1104" s="5" t="s">
        <v>150</v>
      </c>
      <c r="D1104" s="5" t="s">
        <v>75</v>
      </c>
      <c r="E1104" s="5" t="s">
        <v>9</v>
      </c>
      <c r="F1104">
        <v>127.78781570331975</v>
      </c>
      <c r="G1104">
        <v>180.57810661386142</v>
      </c>
      <c r="H1104">
        <v>247.85755979643523</v>
      </c>
      <c r="I1104">
        <v>3.1378044254588802</v>
      </c>
      <c r="J1104">
        <v>4.4339047872755986</v>
      </c>
      <c r="K1104">
        <v>6.2653718960672364</v>
      </c>
    </row>
    <row r="1105" spans="1:11" x14ac:dyDescent="0.25">
      <c r="A1105" t="str">
        <f t="shared" si="24"/>
        <v>1997Bronchiectasis (excludes congenital) hospitalisation, 65+ yearsMMaori</v>
      </c>
      <c r="B1105" s="5">
        <v>1997</v>
      </c>
      <c r="C1105" s="5" t="s">
        <v>150</v>
      </c>
      <c r="D1105" s="5" t="s">
        <v>75</v>
      </c>
      <c r="E1105" s="5" t="s">
        <v>9</v>
      </c>
      <c r="F1105">
        <v>114.75873282733133</v>
      </c>
      <c r="G1105">
        <v>162.98819796037438</v>
      </c>
      <c r="H1105">
        <v>224.65776112232749</v>
      </c>
      <c r="I1105">
        <v>2.7471720357017158</v>
      </c>
      <c r="J1105">
        <v>3.8935124228033144</v>
      </c>
      <c r="K1105">
        <v>5.5181979102562941</v>
      </c>
    </row>
    <row r="1106" spans="1:11" x14ac:dyDescent="0.25">
      <c r="A1106" t="str">
        <f t="shared" ref="A1106:A1141" si="25">B1106&amp;C1106&amp;D1106&amp;E1106</f>
        <v>1998Bronchiectasis (excludes congenital) hospitalisation, 65+ yearsMMaori</v>
      </c>
      <c r="B1106" s="5">
        <v>1998</v>
      </c>
      <c r="C1106" s="5" t="s">
        <v>150</v>
      </c>
      <c r="D1106" s="5" t="s">
        <v>75</v>
      </c>
      <c r="E1106" s="5" t="s">
        <v>9</v>
      </c>
      <c r="F1106">
        <v>108.17657843308292</v>
      </c>
      <c r="G1106">
        <v>153.63977229389644</v>
      </c>
      <c r="H1106">
        <v>211.77218777081384</v>
      </c>
      <c r="I1106">
        <v>3.1787099801642058</v>
      </c>
      <c r="J1106">
        <v>4.5302426235023479</v>
      </c>
      <c r="K1106">
        <v>6.4564236296691808</v>
      </c>
    </row>
    <row r="1107" spans="1:11" x14ac:dyDescent="0.25">
      <c r="A1107" t="str">
        <f t="shared" si="25"/>
        <v>1999Bronchiectasis (excludes congenital) hospitalisation, 65+ yearsMMaori</v>
      </c>
      <c r="B1107" s="5">
        <v>1999</v>
      </c>
      <c r="C1107" s="5" t="s">
        <v>150</v>
      </c>
      <c r="D1107" s="5" t="s">
        <v>75</v>
      </c>
      <c r="E1107" s="5" t="s">
        <v>9</v>
      </c>
      <c r="F1107">
        <v>108.87140678302094</v>
      </c>
      <c r="G1107">
        <v>153.10329113410788</v>
      </c>
      <c r="H1107">
        <v>209.29723908505349</v>
      </c>
      <c r="I1107">
        <v>3.2372402799687752</v>
      </c>
      <c r="J1107">
        <v>4.580885725919682</v>
      </c>
      <c r="K1107">
        <v>6.4822231960295191</v>
      </c>
    </row>
    <row r="1108" spans="1:11" x14ac:dyDescent="0.25">
      <c r="A1108" t="str">
        <f t="shared" si="25"/>
        <v>2000Bronchiectasis (excludes congenital) hospitalisation, 65+ yearsMMaori</v>
      </c>
      <c r="B1108" s="5">
        <v>2000</v>
      </c>
      <c r="C1108" s="5" t="s">
        <v>150</v>
      </c>
      <c r="D1108" s="5" t="s">
        <v>75</v>
      </c>
      <c r="E1108" s="5" t="s">
        <v>9</v>
      </c>
      <c r="F1108">
        <v>112.5027829019448</v>
      </c>
      <c r="G1108">
        <v>156.09949114614943</v>
      </c>
      <c r="H1108">
        <v>211.00116430414241</v>
      </c>
      <c r="I1108">
        <v>3.3270597199720542</v>
      </c>
      <c r="J1108">
        <v>4.6573999658157383</v>
      </c>
      <c r="K1108">
        <v>6.5196829234440772</v>
      </c>
    </row>
    <row r="1109" spans="1:11" x14ac:dyDescent="0.25">
      <c r="A1109" t="str">
        <f t="shared" si="25"/>
        <v>2001Bronchiectasis (excludes congenital) hospitalisation, 65+ yearsMMaori</v>
      </c>
      <c r="B1109" s="5">
        <v>2001</v>
      </c>
      <c r="C1109" s="5" t="s">
        <v>150</v>
      </c>
      <c r="D1109" s="5" t="s">
        <v>75</v>
      </c>
      <c r="E1109" s="5" t="s">
        <v>9</v>
      </c>
      <c r="F1109">
        <v>103.81284811596235</v>
      </c>
      <c r="G1109">
        <v>144.66325319496161</v>
      </c>
      <c r="H1109">
        <v>196.25203778921187</v>
      </c>
      <c r="I1109">
        <v>3.2043644857660878</v>
      </c>
      <c r="J1109">
        <v>4.4988370864215526</v>
      </c>
      <c r="K1109">
        <v>6.3162399970623735</v>
      </c>
    </row>
    <row r="1110" spans="1:11" x14ac:dyDescent="0.25">
      <c r="A1110" t="str">
        <f t="shared" si="25"/>
        <v>2002Bronchiectasis (excludes congenital) hospitalisation, 65+ yearsMMaori</v>
      </c>
      <c r="B1110" s="5">
        <v>2002</v>
      </c>
      <c r="C1110" s="5" t="s">
        <v>150</v>
      </c>
      <c r="D1110" s="5" t="s">
        <v>75</v>
      </c>
      <c r="E1110" s="5" t="s">
        <v>9</v>
      </c>
      <c r="F1110">
        <v>118.54473517092006</v>
      </c>
      <c r="G1110">
        <v>160.77763377628858</v>
      </c>
      <c r="H1110">
        <v>213.16781684236639</v>
      </c>
      <c r="I1110">
        <v>3.6966931091783666</v>
      </c>
      <c r="J1110">
        <v>5.0743570394971949</v>
      </c>
      <c r="K1110">
        <v>6.9654414374737685</v>
      </c>
    </row>
    <row r="1111" spans="1:11" x14ac:dyDescent="0.25">
      <c r="A1111" t="str">
        <f t="shared" si="25"/>
        <v>2003Bronchiectasis (excludes congenital) hospitalisation, 65+ yearsMMaori</v>
      </c>
      <c r="B1111" s="5">
        <v>2003</v>
      </c>
      <c r="C1111" s="5" t="s">
        <v>150</v>
      </c>
      <c r="D1111" s="5" t="s">
        <v>75</v>
      </c>
      <c r="E1111" s="5" t="s">
        <v>9</v>
      </c>
      <c r="F1111">
        <v>110.21186525874135</v>
      </c>
      <c r="G1111">
        <v>149.99660744575201</v>
      </c>
      <c r="H1111">
        <v>199.4636897092181</v>
      </c>
      <c r="I1111">
        <v>3.6063981132802554</v>
      </c>
      <c r="J1111">
        <v>4.9685085171177423</v>
      </c>
      <c r="K1111">
        <v>6.8450781387022035</v>
      </c>
    </row>
    <row r="1112" spans="1:11" x14ac:dyDescent="0.25">
      <c r="A1112" t="str">
        <f t="shared" si="25"/>
        <v>2004Bronchiectasis (excludes congenital) hospitalisation, 65+ yearsMMaori</v>
      </c>
      <c r="B1112" s="5">
        <v>2004</v>
      </c>
      <c r="C1112" s="5" t="s">
        <v>150</v>
      </c>
      <c r="D1112" s="5" t="s">
        <v>75</v>
      </c>
      <c r="E1112" s="5" t="s">
        <v>9</v>
      </c>
      <c r="F1112">
        <v>91.461437225060735</v>
      </c>
      <c r="G1112">
        <v>126.90427242827492</v>
      </c>
      <c r="H1112">
        <v>171.53770996259013</v>
      </c>
      <c r="I1112">
        <v>2.8217453480287968</v>
      </c>
      <c r="J1112">
        <v>3.9344600408262451</v>
      </c>
      <c r="K1112">
        <v>5.4859577685393894</v>
      </c>
    </row>
    <row r="1113" spans="1:11" x14ac:dyDescent="0.25">
      <c r="A1113" t="str">
        <f t="shared" si="25"/>
        <v>2005Bronchiectasis (excludes congenital) hospitalisation, 65+ yearsMMaori</v>
      </c>
      <c r="B1113" s="5">
        <v>2005</v>
      </c>
      <c r="C1113" s="5" t="s">
        <v>150</v>
      </c>
      <c r="D1113" s="5" t="s">
        <v>75</v>
      </c>
      <c r="E1113" s="5" t="s">
        <v>9</v>
      </c>
      <c r="F1113">
        <v>98.951282147525191</v>
      </c>
      <c r="G1113">
        <v>134.67113173060989</v>
      </c>
      <c r="H1113">
        <v>179.0840558978546</v>
      </c>
      <c r="I1113">
        <v>2.9376728080129846</v>
      </c>
      <c r="J1113">
        <v>4.028315430916531</v>
      </c>
      <c r="K1113">
        <v>5.5238708567875721</v>
      </c>
    </row>
    <row r="1114" spans="1:11" x14ac:dyDescent="0.25">
      <c r="A1114" t="str">
        <f t="shared" si="25"/>
        <v>2006Bronchiectasis (excludes congenital) hospitalisation, 65+ yearsMMaori</v>
      </c>
      <c r="B1114" s="5">
        <v>2006</v>
      </c>
      <c r="C1114" s="5" t="s">
        <v>150</v>
      </c>
      <c r="D1114" s="5" t="s">
        <v>75</v>
      </c>
      <c r="E1114" s="5" t="s">
        <v>9</v>
      </c>
      <c r="F1114">
        <v>102.99163718057133</v>
      </c>
      <c r="G1114">
        <v>138.3244480879755</v>
      </c>
      <c r="H1114">
        <v>181.87110363013812</v>
      </c>
      <c r="I1114">
        <v>2.6700011503958638</v>
      </c>
      <c r="J1114">
        <v>3.6081846332477836</v>
      </c>
      <c r="K1114">
        <v>4.8760264937246198</v>
      </c>
    </row>
    <row r="1115" spans="1:11" x14ac:dyDescent="0.25">
      <c r="A1115" t="str">
        <f t="shared" si="25"/>
        <v>2007Bronchiectasis (excludes congenital) hospitalisation, 65+ yearsMMaori</v>
      </c>
      <c r="B1115" s="5">
        <v>2007</v>
      </c>
      <c r="C1115" s="5" t="s">
        <v>150</v>
      </c>
      <c r="D1115" s="5" t="s">
        <v>75</v>
      </c>
      <c r="E1115" s="5" t="s">
        <v>9</v>
      </c>
      <c r="F1115">
        <v>105.02600985645282</v>
      </c>
      <c r="G1115">
        <v>139.80525430309498</v>
      </c>
      <c r="H1115">
        <v>182.41553050061151</v>
      </c>
      <c r="I1115">
        <v>2.4341357120688034</v>
      </c>
      <c r="J1115">
        <v>3.2576001112045092</v>
      </c>
      <c r="K1115">
        <v>4.3596412607168853</v>
      </c>
    </row>
    <row r="1116" spans="1:11" x14ac:dyDescent="0.25">
      <c r="A1116" t="str">
        <f t="shared" si="25"/>
        <v>2008Bronchiectasis (excludes congenital) hospitalisation, 65+ yearsMMaori</v>
      </c>
      <c r="B1116" s="5">
        <v>2008</v>
      </c>
      <c r="C1116" s="5" t="s">
        <v>150</v>
      </c>
      <c r="D1116" s="5" t="s">
        <v>75</v>
      </c>
      <c r="E1116" s="5" t="s">
        <v>9</v>
      </c>
      <c r="F1116">
        <v>78.47340733353434</v>
      </c>
      <c r="G1116">
        <v>108.0006083112801</v>
      </c>
      <c r="H1116">
        <v>144.9857756811648</v>
      </c>
      <c r="I1116">
        <v>1.6066338728023246</v>
      </c>
      <c r="J1116">
        <v>2.2014161248293402</v>
      </c>
      <c r="K1116">
        <v>3.016389133017424</v>
      </c>
    </row>
    <row r="1117" spans="1:11" x14ac:dyDescent="0.25">
      <c r="A1117" t="str">
        <f t="shared" si="25"/>
        <v>2009Bronchiectasis (excludes congenital) hospitalisation, 65+ yearsMMaori</v>
      </c>
      <c r="B1117" s="5">
        <v>2009</v>
      </c>
      <c r="C1117" s="5" t="s">
        <v>150</v>
      </c>
      <c r="D1117" s="5" t="s">
        <v>75</v>
      </c>
      <c r="E1117" s="5" t="s">
        <v>9</v>
      </c>
      <c r="F1117">
        <v>90.780001475565541</v>
      </c>
      <c r="G1117">
        <v>121.55086717060789</v>
      </c>
      <c r="H1117">
        <v>159.39779074817127</v>
      </c>
      <c r="I1117">
        <v>1.6579255053095443</v>
      </c>
      <c r="J1117">
        <v>2.2168715294728347</v>
      </c>
      <c r="K1117">
        <v>2.9642582627798202</v>
      </c>
    </row>
    <row r="1118" spans="1:11" x14ac:dyDescent="0.25">
      <c r="A1118" t="str">
        <f t="shared" si="25"/>
        <v>2010Bronchiectasis (excludes congenital) hospitalisation, 65+ yearsMMaori</v>
      </c>
      <c r="B1118" s="5">
        <v>2010</v>
      </c>
      <c r="C1118" s="5" t="s">
        <v>150</v>
      </c>
      <c r="D1118" s="5" t="s">
        <v>75</v>
      </c>
      <c r="E1118" s="5" t="s">
        <v>9</v>
      </c>
      <c r="F1118">
        <v>114.11336537593641</v>
      </c>
      <c r="G1118">
        <v>147.54768045642987</v>
      </c>
      <c r="H1118">
        <v>187.71682653839699</v>
      </c>
      <c r="I1118">
        <v>1.9204651874089975</v>
      </c>
      <c r="J1118">
        <v>2.4911156308133324</v>
      </c>
      <c r="K1118">
        <v>3.2313301624878137</v>
      </c>
    </row>
    <row r="1119" spans="1:11" x14ac:dyDescent="0.25">
      <c r="A1119" t="str">
        <f t="shared" si="25"/>
        <v>2011Bronchiectasis (excludes congenital) hospitalisation, 65+ yearsMMaori</v>
      </c>
      <c r="B1119" s="5">
        <v>2011</v>
      </c>
      <c r="C1119" s="5" t="s">
        <v>150</v>
      </c>
      <c r="D1119" s="5" t="s">
        <v>75</v>
      </c>
      <c r="E1119" s="5" t="s">
        <v>9</v>
      </c>
      <c r="F1119">
        <v>122.86743651509153</v>
      </c>
      <c r="G1119">
        <v>156.47615406389446</v>
      </c>
      <c r="H1119">
        <v>196.44148223314869</v>
      </c>
      <c r="I1119">
        <v>2.0106763828272647</v>
      </c>
      <c r="J1119">
        <v>2.5716908760125219</v>
      </c>
      <c r="K1119">
        <v>3.2892383967162857</v>
      </c>
    </row>
    <row r="1120" spans="1:11" x14ac:dyDescent="0.25">
      <c r="A1120" t="str">
        <f t="shared" si="25"/>
        <v>2012Bronchiectasis (excludes congenital) hospitalisation, 65+ yearsMMaori</v>
      </c>
      <c r="B1120" s="5">
        <v>2012</v>
      </c>
      <c r="C1120" s="5" t="s">
        <v>150</v>
      </c>
      <c r="D1120" s="5" t="s">
        <v>75</v>
      </c>
      <c r="E1120" s="5" t="s">
        <v>9</v>
      </c>
      <c r="F1120">
        <v>103.51620872570365</v>
      </c>
      <c r="G1120">
        <v>133.571668892883</v>
      </c>
      <c r="H1120">
        <v>169.63129789056146</v>
      </c>
      <c r="I1120">
        <v>1.7031396879286822</v>
      </c>
      <c r="J1120">
        <v>2.1993228066622197</v>
      </c>
      <c r="K1120">
        <v>2.84006111899562</v>
      </c>
    </row>
    <row r="1121" spans="1:11" x14ac:dyDescent="0.25">
      <c r="A1121" t="str">
        <f t="shared" si="25"/>
        <v>2013Bronchiectasis (excludes congenital) hospitalisation, 65+ yearsMMaori</v>
      </c>
      <c r="B1121" s="5">
        <v>2013</v>
      </c>
      <c r="C1121" s="5" t="s">
        <v>150</v>
      </c>
      <c r="D1121" s="5" t="s">
        <v>75</v>
      </c>
      <c r="E1121" s="5" t="s">
        <v>9</v>
      </c>
      <c r="F1121">
        <v>116.86597687885151</v>
      </c>
      <c r="G1121">
        <v>147.38353473636067</v>
      </c>
      <c r="H1121">
        <v>183.43156680663856</v>
      </c>
      <c r="I1121">
        <v>1.9155744390777198</v>
      </c>
      <c r="J1121">
        <v>2.424690327897451</v>
      </c>
      <c r="K1121">
        <v>3.069117579701071</v>
      </c>
    </row>
    <row r="1122" spans="1:11" x14ac:dyDescent="0.25">
      <c r="A1122" t="str">
        <f t="shared" si="25"/>
        <v>2014Bronchiectasis (excludes congenital) hospitalisation, 65+ yearsMMaori</v>
      </c>
      <c r="B1122" s="5">
        <v>2014</v>
      </c>
      <c r="C1122" s="5" t="s">
        <v>150</v>
      </c>
      <c r="D1122" s="5" t="s">
        <v>75</v>
      </c>
      <c r="E1122" s="5" t="s">
        <v>9</v>
      </c>
      <c r="F1122">
        <v>110.61671875182262</v>
      </c>
      <c r="G1122">
        <v>139.2904443175384</v>
      </c>
      <c r="H1122">
        <v>173.12530417514569</v>
      </c>
      <c r="I1122">
        <v>1.8494063376642556</v>
      </c>
      <c r="J1122">
        <v>2.3372311513708763</v>
      </c>
      <c r="K1122">
        <v>2.9537313372882639</v>
      </c>
    </row>
    <row r="1123" spans="1:11" x14ac:dyDescent="0.25">
      <c r="A1123" t="str">
        <f t="shared" si="25"/>
        <v>1996Bronchiectasis (excludes congenital) hospitalisation, 65+ yearsMnonMaori</v>
      </c>
      <c r="B1123" s="5">
        <v>1996</v>
      </c>
      <c r="C1123" s="5" t="s">
        <v>150</v>
      </c>
      <c r="D1123" s="5" t="s">
        <v>75</v>
      </c>
      <c r="E1123" s="5" t="s">
        <v>74</v>
      </c>
      <c r="F1123">
        <v>35.643630675746095</v>
      </c>
      <c r="G1123">
        <v>40.72665410680078</v>
      </c>
      <c r="H1123">
        <v>46.331216623057685</v>
      </c>
    </row>
    <row r="1124" spans="1:11" x14ac:dyDescent="0.25">
      <c r="A1124" t="str">
        <f t="shared" si="25"/>
        <v>1997Bronchiectasis (excludes congenital) hospitalisation, 65+ yearsMnonMaori</v>
      </c>
      <c r="B1124" s="5">
        <v>1997</v>
      </c>
      <c r="C1124" s="5" t="s">
        <v>150</v>
      </c>
      <c r="D1124" s="5" t="s">
        <v>75</v>
      </c>
      <c r="E1124" s="5" t="s">
        <v>74</v>
      </c>
      <c r="F1124">
        <v>36.742762734104836</v>
      </c>
      <c r="G1124">
        <v>41.861481423763756</v>
      </c>
      <c r="H1124">
        <v>47.493797893210321</v>
      </c>
    </row>
    <row r="1125" spans="1:11" x14ac:dyDescent="0.25">
      <c r="A1125" t="str">
        <f t="shared" si="25"/>
        <v>1998Bronchiectasis (excludes congenital) hospitalisation, 65+ yearsMnonMaori</v>
      </c>
      <c r="B1125" s="5">
        <v>1998</v>
      </c>
      <c r="C1125" s="5" t="s">
        <v>150</v>
      </c>
      <c r="D1125" s="5" t="s">
        <v>75</v>
      </c>
      <c r="E1125" s="5" t="s">
        <v>74</v>
      </c>
      <c r="F1125">
        <v>29.354645114881123</v>
      </c>
      <c r="G1125">
        <v>33.914248101598794</v>
      </c>
      <c r="H1125">
        <v>38.981401057928224</v>
      </c>
    </row>
    <row r="1126" spans="1:11" x14ac:dyDescent="0.25">
      <c r="A1126" t="str">
        <f t="shared" si="25"/>
        <v>1999Bronchiectasis (excludes congenital) hospitalisation, 65+ yearsMnonMaori</v>
      </c>
      <c r="B1126" s="5">
        <v>1999</v>
      </c>
      <c r="C1126" s="5" t="s">
        <v>150</v>
      </c>
      <c r="D1126" s="5" t="s">
        <v>75</v>
      </c>
      <c r="E1126" s="5" t="s">
        <v>74</v>
      </c>
      <c r="F1126">
        <v>28.906723172810935</v>
      </c>
      <c r="G1126">
        <v>33.422202668757926</v>
      </c>
      <c r="H1126">
        <v>38.4430313704311</v>
      </c>
    </row>
    <row r="1127" spans="1:11" x14ac:dyDescent="0.25">
      <c r="A1127" t="str">
        <f t="shared" si="25"/>
        <v>2000Bronchiectasis (excludes congenital) hospitalisation, 65+ yearsMnonMaori</v>
      </c>
      <c r="B1127" s="5">
        <v>2000</v>
      </c>
      <c r="C1127" s="5" t="s">
        <v>150</v>
      </c>
      <c r="D1127" s="5" t="s">
        <v>75</v>
      </c>
      <c r="E1127" s="5" t="s">
        <v>74</v>
      </c>
      <c r="F1127">
        <v>29.032092831594234</v>
      </c>
      <c r="G1127">
        <v>33.516445289621757</v>
      </c>
      <c r="H1127">
        <v>38.497321151567711</v>
      </c>
    </row>
    <row r="1128" spans="1:11" x14ac:dyDescent="0.25">
      <c r="A1128" t="str">
        <f t="shared" si="25"/>
        <v>2001Bronchiectasis (excludes congenital) hospitalisation, 65+ yearsMnonMaori</v>
      </c>
      <c r="B1128" s="5">
        <v>2001</v>
      </c>
      <c r="C1128" s="5" t="s">
        <v>150</v>
      </c>
      <c r="D1128" s="5" t="s">
        <v>75</v>
      </c>
      <c r="E1128" s="5" t="s">
        <v>74</v>
      </c>
      <c r="F1128">
        <v>27.904308952093274</v>
      </c>
      <c r="G1128">
        <v>32.155699443215241</v>
      </c>
      <c r="H1128">
        <v>36.871705705801737</v>
      </c>
    </row>
    <row r="1129" spans="1:11" x14ac:dyDescent="0.25">
      <c r="A1129" t="str">
        <f t="shared" si="25"/>
        <v>2002Bronchiectasis (excludes congenital) hospitalisation, 65+ yearsMnonMaori</v>
      </c>
      <c r="B1129" s="5">
        <v>2002</v>
      </c>
      <c r="C1129" s="5" t="s">
        <v>150</v>
      </c>
      <c r="D1129" s="5" t="s">
        <v>75</v>
      </c>
      <c r="E1129" s="5" t="s">
        <v>74</v>
      </c>
      <c r="F1129">
        <v>27.617688540606569</v>
      </c>
      <c r="G1129">
        <v>31.68433606954461</v>
      </c>
      <c r="H1129">
        <v>36.181193641483993</v>
      </c>
    </row>
    <row r="1130" spans="1:11" x14ac:dyDescent="0.25">
      <c r="A1130" t="str">
        <f t="shared" si="25"/>
        <v>2003Bronchiectasis (excludes congenital) hospitalisation, 65+ yearsMnonMaori</v>
      </c>
      <c r="B1130" s="5">
        <v>2003</v>
      </c>
      <c r="C1130" s="5" t="s">
        <v>150</v>
      </c>
      <c r="D1130" s="5" t="s">
        <v>75</v>
      </c>
      <c r="E1130" s="5" t="s">
        <v>74</v>
      </c>
      <c r="F1130">
        <v>26.262145405544601</v>
      </c>
      <c r="G1130">
        <v>30.189463684922057</v>
      </c>
      <c r="H1130">
        <v>34.538425927476219</v>
      </c>
    </row>
    <row r="1131" spans="1:11" x14ac:dyDescent="0.25">
      <c r="A1131" t="str">
        <f t="shared" si="25"/>
        <v>2004Bronchiectasis (excludes congenital) hospitalisation, 65+ yearsMnonMaori</v>
      </c>
      <c r="B1131" s="5">
        <v>2004</v>
      </c>
      <c r="C1131" s="5" t="s">
        <v>150</v>
      </c>
      <c r="D1131" s="5" t="s">
        <v>75</v>
      </c>
      <c r="E1131" s="5" t="s">
        <v>74</v>
      </c>
      <c r="F1131">
        <v>28.245658213033828</v>
      </c>
      <c r="G1131">
        <v>32.254558722529239</v>
      </c>
      <c r="H1131">
        <v>36.672922928616856</v>
      </c>
    </row>
    <row r="1132" spans="1:11" x14ac:dyDescent="0.25">
      <c r="A1132" t="str">
        <f t="shared" si="25"/>
        <v>2005Bronchiectasis (excludes congenital) hospitalisation, 65+ yearsMnonMaori</v>
      </c>
      <c r="B1132" s="5">
        <v>2005</v>
      </c>
      <c r="C1132" s="5" t="s">
        <v>150</v>
      </c>
      <c r="D1132" s="5" t="s">
        <v>75</v>
      </c>
      <c r="E1132" s="5" t="s">
        <v>74</v>
      </c>
      <c r="F1132">
        <v>29.375668489511348</v>
      </c>
      <c r="G1132">
        <v>33.431128728657981</v>
      </c>
      <c r="H1132">
        <v>37.889989104847459</v>
      </c>
    </row>
    <row r="1133" spans="1:11" x14ac:dyDescent="0.25">
      <c r="A1133" t="str">
        <f t="shared" si="25"/>
        <v>2006Bronchiectasis (excludes congenital) hospitalisation, 65+ yearsMnonMaori</v>
      </c>
      <c r="B1133" s="5">
        <v>2006</v>
      </c>
      <c r="C1133" s="5" t="s">
        <v>150</v>
      </c>
      <c r="D1133" s="5" t="s">
        <v>75</v>
      </c>
      <c r="E1133" s="5" t="s">
        <v>74</v>
      </c>
      <c r="F1133">
        <v>34.014264396061932</v>
      </c>
      <c r="G1133">
        <v>38.336299870405327</v>
      </c>
      <c r="H1133">
        <v>43.055397760175296</v>
      </c>
    </row>
    <row r="1134" spans="1:11" x14ac:dyDescent="0.25">
      <c r="A1134" t="str">
        <f t="shared" si="25"/>
        <v>2007Bronchiectasis (excludes congenital) hospitalisation, 65+ yearsMnonMaori</v>
      </c>
      <c r="B1134" s="5">
        <v>2007</v>
      </c>
      <c r="C1134" s="5" t="s">
        <v>150</v>
      </c>
      <c r="D1134" s="5" t="s">
        <v>75</v>
      </c>
      <c r="E1134" s="5" t="s">
        <v>74</v>
      </c>
      <c r="F1134">
        <v>38.321774632260052</v>
      </c>
      <c r="G1134">
        <v>42.916640941358978</v>
      </c>
      <c r="H1134">
        <v>47.910738899858671</v>
      </c>
    </row>
    <row r="1135" spans="1:11" x14ac:dyDescent="0.25">
      <c r="A1135" t="str">
        <f t="shared" si="25"/>
        <v>2008Bronchiectasis (excludes congenital) hospitalisation, 65+ yearsMnonMaori</v>
      </c>
      <c r="B1135" s="5">
        <v>2008</v>
      </c>
      <c r="C1135" s="5" t="s">
        <v>150</v>
      </c>
      <c r="D1135" s="5" t="s">
        <v>75</v>
      </c>
      <c r="E1135" s="5" t="s">
        <v>74</v>
      </c>
      <c r="F1135">
        <v>44.200260752959387</v>
      </c>
      <c r="G1135">
        <v>49.059606265786122</v>
      </c>
      <c r="H1135">
        <v>54.307304381769974</v>
      </c>
    </row>
    <row r="1136" spans="1:11" x14ac:dyDescent="0.25">
      <c r="A1136" t="str">
        <f t="shared" si="25"/>
        <v>2009Bronchiectasis (excludes congenital) hospitalisation, 65+ yearsMnonMaori</v>
      </c>
      <c r="B1136" s="5">
        <v>2009</v>
      </c>
      <c r="C1136" s="5" t="s">
        <v>150</v>
      </c>
      <c r="D1136" s="5" t="s">
        <v>75</v>
      </c>
      <c r="E1136" s="5" t="s">
        <v>74</v>
      </c>
      <c r="F1136">
        <v>49.728634061481465</v>
      </c>
      <c r="G1136">
        <v>54.82991032841327</v>
      </c>
      <c r="H1136">
        <v>60.312483135305193</v>
      </c>
    </row>
    <row r="1137" spans="1:8" x14ac:dyDescent="0.25">
      <c r="A1137" t="str">
        <f t="shared" si="25"/>
        <v>2010Bronchiectasis (excludes congenital) hospitalisation, 65+ yearsMnonMaori</v>
      </c>
      <c r="B1137" s="5">
        <v>2010</v>
      </c>
      <c r="C1137" s="5" t="s">
        <v>150</v>
      </c>
      <c r="D1137" s="5" t="s">
        <v>75</v>
      </c>
      <c r="E1137" s="5" t="s">
        <v>74</v>
      </c>
      <c r="F1137">
        <v>54.027501895799652</v>
      </c>
      <c r="G1137">
        <v>59.22955909046123</v>
      </c>
      <c r="H1137">
        <v>64.797311767733206</v>
      </c>
    </row>
    <row r="1138" spans="1:8" x14ac:dyDescent="0.25">
      <c r="A1138" t="str">
        <f t="shared" si="25"/>
        <v>2011Bronchiectasis (excludes congenital) hospitalisation, 65+ yearsMnonMaori</v>
      </c>
      <c r="B1138" s="5">
        <v>2011</v>
      </c>
      <c r="C1138" s="5" t="s">
        <v>150</v>
      </c>
      <c r="D1138" s="5" t="s">
        <v>75</v>
      </c>
      <c r="E1138" s="5" t="s">
        <v>74</v>
      </c>
      <c r="F1138">
        <v>55.698510297947429</v>
      </c>
      <c r="G1138">
        <v>60.845630990655877</v>
      </c>
      <c r="H1138">
        <v>66.340453980429487</v>
      </c>
    </row>
    <row r="1139" spans="1:8" x14ac:dyDescent="0.25">
      <c r="A1139" t="str">
        <f t="shared" si="25"/>
        <v>2012Bronchiectasis (excludes congenital) hospitalisation, 65+ yearsMnonMaori</v>
      </c>
      <c r="B1139" s="5">
        <v>2012</v>
      </c>
      <c r="C1139" s="5" t="s">
        <v>150</v>
      </c>
      <c r="D1139" s="5" t="s">
        <v>75</v>
      </c>
      <c r="E1139" s="5" t="s">
        <v>74</v>
      </c>
      <c r="F1139">
        <v>55.789137639707597</v>
      </c>
      <c r="G1139">
        <v>60.733089516584748</v>
      </c>
      <c r="H1139">
        <v>65.99770438843386</v>
      </c>
    </row>
    <row r="1140" spans="1:8" x14ac:dyDescent="0.25">
      <c r="A1140" t="str">
        <f t="shared" si="25"/>
        <v>2013Bronchiectasis (excludes congenital) hospitalisation, 65+ yearsMnonMaori</v>
      </c>
      <c r="B1140" s="5">
        <v>2013</v>
      </c>
      <c r="C1140" s="5" t="s">
        <v>150</v>
      </c>
      <c r="D1140" s="5" t="s">
        <v>75</v>
      </c>
      <c r="E1140" s="5" t="s">
        <v>74</v>
      </c>
      <c r="F1140">
        <v>55.993926315264936</v>
      </c>
      <c r="G1140">
        <v>60.784477523017557</v>
      </c>
      <c r="H1140">
        <v>65.875295332041546</v>
      </c>
    </row>
    <row r="1141" spans="1:8" x14ac:dyDescent="0.25">
      <c r="A1141" t="str">
        <f t="shared" si="25"/>
        <v>2014Bronchiectasis (excludes congenital) hospitalisation, 65+ yearsMnonMaori</v>
      </c>
      <c r="B1141" s="5">
        <v>2014</v>
      </c>
      <c r="C1141" s="5" t="s">
        <v>150</v>
      </c>
      <c r="D1141" s="5" t="s">
        <v>75</v>
      </c>
      <c r="E1141" s="5" t="s">
        <v>74</v>
      </c>
      <c r="F1141">
        <v>54.963908030514133</v>
      </c>
      <c r="G1141">
        <v>59.596349396523834</v>
      </c>
      <c r="H1141">
        <v>64.514942811690972</v>
      </c>
    </row>
  </sheetData>
  <sortState xmlns:xlrd2="http://schemas.microsoft.com/office/spreadsheetml/2017/richdata2" ref="A2:K1219">
    <sortCondition ref="C2:C121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6" sqref="C6"/>
    </sheetView>
  </sheetViews>
  <sheetFormatPr defaultRowHeight="13.2" x14ac:dyDescent="0.25"/>
  <cols>
    <col min="10" max="10" width="20.6640625" customWidth="1"/>
  </cols>
  <sheetData>
    <row r="1" spans="1:10" x14ac:dyDescent="0.25">
      <c r="A1">
        <v>1</v>
      </c>
      <c r="C1" s="4" t="s">
        <v>140</v>
      </c>
      <c r="J1" s="1"/>
    </row>
    <row r="2" spans="1:10" x14ac:dyDescent="0.25">
      <c r="A2">
        <v>2</v>
      </c>
      <c r="C2" s="1" t="s">
        <v>141</v>
      </c>
      <c r="J2" s="3"/>
    </row>
    <row r="3" spans="1:10" x14ac:dyDescent="0.25">
      <c r="A3">
        <v>3</v>
      </c>
      <c r="C3" s="1" t="s">
        <v>146</v>
      </c>
      <c r="J3" s="3"/>
    </row>
    <row r="4" spans="1:10" x14ac:dyDescent="0.25">
      <c r="A4">
        <v>4</v>
      </c>
      <c r="C4" s="1" t="s">
        <v>147</v>
      </c>
      <c r="J4" s="3"/>
    </row>
    <row r="5" spans="1:10" x14ac:dyDescent="0.25">
      <c r="A5">
        <v>5</v>
      </c>
      <c r="C5" s="1" t="s">
        <v>148</v>
      </c>
      <c r="J5" s="3"/>
    </row>
    <row r="6" spans="1:10" x14ac:dyDescent="0.25">
      <c r="A6">
        <v>6</v>
      </c>
      <c r="C6" s="1" t="s">
        <v>149</v>
      </c>
      <c r="J6" s="3"/>
    </row>
    <row r="7" spans="1:10" x14ac:dyDescent="0.25">
      <c r="A7">
        <v>7</v>
      </c>
      <c r="C7" s="1" t="s">
        <v>150</v>
      </c>
      <c r="J7" s="3"/>
    </row>
    <row r="8" spans="1:10" x14ac:dyDescent="0.25">
      <c r="A8">
        <v>8</v>
      </c>
      <c r="C8" s="1" t="s">
        <v>151</v>
      </c>
      <c r="J8" s="3"/>
    </row>
    <row r="9" spans="1:10" x14ac:dyDescent="0.25">
      <c r="A9">
        <v>9</v>
      </c>
      <c r="C9" s="1" t="s">
        <v>142</v>
      </c>
      <c r="J9" s="2"/>
    </row>
    <row r="10" spans="1:10" x14ac:dyDescent="0.25">
      <c r="A10">
        <v>10</v>
      </c>
      <c r="C10" s="1" t="s">
        <v>143</v>
      </c>
      <c r="J10" s="2"/>
    </row>
    <row r="11" spans="1:10" x14ac:dyDescent="0.25">
      <c r="A11">
        <v>11</v>
      </c>
      <c r="C11" s="1"/>
      <c r="J11" s="2"/>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2019-08-06T05:35:28Z</dcterms:modified>
</cp:coreProperties>
</file>