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2 Respiratory Disease\"/>
    </mc:Choice>
  </mc:AlternateContent>
  <xr:revisionPtr revIDLastSave="0" documentId="13_ncr:1_{7CFD295A-A561-4B67-8BEA-569419AC203B}"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definedName>
    <definedName name="abc">[1]DataAnnualUpdate!$L:$R</definedName>
    <definedName name="ethnicdata">'Māori_Non-Māori historic data'!$A:$K</definedName>
    <definedName name="joinhistrefresh">#REF!</definedName>
    <definedName name="_xlnm.Print_Area" localSheetId="1">'Māori vs Non-Māori'!$A$1:$X$66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8" i="11" l="1"/>
  <c r="BE10" i="16" l="1"/>
  <c r="BB10" i="13"/>
  <c r="A511" i="11" l="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4" i="11"/>
  <c r="A463" i="11"/>
  <c r="A462" i="11"/>
  <c r="A461"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10"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R33" i="16" l="1"/>
  <c r="C33" i="16"/>
  <c r="E39" i="16" s="1"/>
  <c r="BE29" i="16"/>
  <c r="O41" i="16" l="1"/>
  <c r="O45" i="16"/>
  <c r="O49" i="16"/>
  <c r="O53" i="16"/>
  <c r="N43" i="16"/>
  <c r="N47" i="16"/>
  <c r="O40" i="16"/>
  <c r="O44" i="16"/>
  <c r="O48" i="16"/>
  <c r="O52" i="16"/>
  <c r="O39" i="16"/>
  <c r="N42" i="16"/>
  <c r="O47" i="16"/>
  <c r="O55" i="16"/>
  <c r="N44" i="16"/>
  <c r="N49" i="16"/>
  <c r="N53" i="16"/>
  <c r="M43" i="16"/>
  <c r="M47" i="16"/>
  <c r="M51" i="16"/>
  <c r="M55" i="16"/>
  <c r="L41" i="16"/>
  <c r="L45" i="16"/>
  <c r="L49" i="16"/>
  <c r="L53" i="16"/>
  <c r="K43" i="16"/>
  <c r="K47" i="16"/>
  <c r="K51" i="16"/>
  <c r="K55" i="16"/>
  <c r="J41" i="16"/>
  <c r="J45" i="16"/>
  <c r="J49" i="16"/>
  <c r="J53" i="16"/>
  <c r="I43" i="16"/>
  <c r="I47" i="16"/>
  <c r="I51" i="16"/>
  <c r="I55" i="16"/>
  <c r="H41" i="16"/>
  <c r="H45" i="16"/>
  <c r="H49" i="16"/>
  <c r="H53" i="16"/>
  <c r="G43" i="16"/>
  <c r="G47" i="16"/>
  <c r="G51" i="16"/>
  <c r="G55" i="16"/>
  <c r="F41" i="16"/>
  <c r="F45" i="16"/>
  <c r="F49" i="16"/>
  <c r="F53" i="16"/>
  <c r="E43" i="16"/>
  <c r="E47" i="16"/>
  <c r="E51" i="16"/>
  <c r="E55" i="16"/>
  <c r="D41" i="16"/>
  <c r="D45" i="16"/>
  <c r="D49" i="16"/>
  <c r="D53" i="16"/>
  <c r="D54" i="16"/>
  <c r="L48" i="16"/>
  <c r="K50" i="16"/>
  <c r="J48" i="16"/>
  <c r="I46" i="16"/>
  <c r="H44" i="16"/>
  <c r="G42" i="16"/>
  <c r="F40" i="16"/>
  <c r="F39" i="16"/>
  <c r="E54" i="16"/>
  <c r="D39" i="16"/>
  <c r="O42" i="16"/>
  <c r="O50" i="16"/>
  <c r="N45" i="16"/>
  <c r="N50" i="16"/>
  <c r="N54" i="16"/>
  <c r="M40" i="16"/>
  <c r="M44" i="16"/>
  <c r="BN75" i="16" s="1"/>
  <c r="M48" i="16"/>
  <c r="M52" i="16"/>
  <c r="M39" i="16"/>
  <c r="L42" i="16"/>
  <c r="L46" i="16"/>
  <c r="L50" i="16"/>
  <c r="L54" i="16"/>
  <c r="K40" i="16"/>
  <c r="K44" i="16"/>
  <c r="K48" i="16"/>
  <c r="K52" i="16"/>
  <c r="K39" i="16"/>
  <c r="J42" i="16"/>
  <c r="J46" i="16"/>
  <c r="J50" i="16"/>
  <c r="J54" i="16"/>
  <c r="I40" i="16"/>
  <c r="I44" i="16"/>
  <c r="I48" i="16"/>
  <c r="I52" i="16"/>
  <c r="I39" i="16"/>
  <c r="H42" i="16"/>
  <c r="H46" i="16"/>
  <c r="H50" i="16"/>
  <c r="H54" i="16"/>
  <c r="G40" i="16"/>
  <c r="G44" i="16"/>
  <c r="G48" i="16"/>
  <c r="G52" i="16"/>
  <c r="G39" i="16"/>
  <c r="F42" i="16"/>
  <c r="F46" i="16"/>
  <c r="F50" i="16"/>
  <c r="F54" i="16"/>
  <c r="E40" i="16"/>
  <c r="E44" i="16"/>
  <c r="E48" i="16"/>
  <c r="E52" i="16"/>
  <c r="D42" i="16"/>
  <c r="D46" i="16"/>
  <c r="D50" i="16"/>
  <c r="L44" i="16"/>
  <c r="K42" i="16"/>
  <c r="J44" i="16"/>
  <c r="I42" i="16"/>
  <c r="I54" i="16"/>
  <c r="H52" i="16"/>
  <c r="G50" i="16"/>
  <c r="F48" i="16"/>
  <c r="E46" i="16"/>
  <c r="D44" i="16"/>
  <c r="D52" i="16"/>
  <c r="O43" i="16"/>
  <c r="O51" i="16"/>
  <c r="N40" i="16"/>
  <c r="N46" i="16"/>
  <c r="N51" i="16"/>
  <c r="N55" i="16"/>
  <c r="M41" i="16"/>
  <c r="M45" i="16"/>
  <c r="M49" i="16"/>
  <c r="M53" i="16"/>
  <c r="L43" i="16"/>
  <c r="L47" i="16"/>
  <c r="L51" i="16"/>
  <c r="L55" i="16"/>
  <c r="K41" i="16"/>
  <c r="K45" i="16"/>
  <c r="K49" i="16"/>
  <c r="K53" i="16"/>
  <c r="J43" i="16"/>
  <c r="J47" i="16"/>
  <c r="J51" i="16"/>
  <c r="J55" i="16"/>
  <c r="I41" i="16"/>
  <c r="I45" i="16"/>
  <c r="I49" i="16"/>
  <c r="I53" i="16"/>
  <c r="H43" i="16"/>
  <c r="H47" i="16"/>
  <c r="H51" i="16"/>
  <c r="H55" i="16"/>
  <c r="G41" i="16"/>
  <c r="G45" i="16"/>
  <c r="G49" i="16"/>
  <c r="G53" i="16"/>
  <c r="F43" i="16"/>
  <c r="F47" i="16"/>
  <c r="F51" i="16"/>
  <c r="F55" i="16"/>
  <c r="E41" i="16"/>
  <c r="E45" i="16"/>
  <c r="E49" i="16"/>
  <c r="E53" i="16"/>
  <c r="D43" i="16"/>
  <c r="D47" i="16"/>
  <c r="D51" i="16"/>
  <c r="D55" i="16"/>
  <c r="L40" i="16"/>
  <c r="K46" i="16"/>
  <c r="J40" i="16"/>
  <c r="J39" i="16"/>
  <c r="H40" i="16"/>
  <c r="H39" i="16"/>
  <c r="G54" i="16"/>
  <c r="F52" i="16"/>
  <c r="E50" i="16"/>
  <c r="D48" i="16"/>
  <c r="O46" i="16"/>
  <c r="O54" i="16"/>
  <c r="N41" i="16"/>
  <c r="N48" i="16"/>
  <c r="N52" i="16"/>
  <c r="N39" i="16"/>
  <c r="M42" i="16"/>
  <c r="M46" i="16"/>
  <c r="BN77" i="16" s="1"/>
  <c r="M50" i="16"/>
  <c r="M54" i="16"/>
  <c r="L52" i="16"/>
  <c r="L39" i="16"/>
  <c r="K54" i="16"/>
  <c r="J52" i="16"/>
  <c r="I50" i="16"/>
  <c r="H48" i="16"/>
  <c r="G46" i="16"/>
  <c r="F44" i="16"/>
  <c r="E42" i="16"/>
  <c r="D40" i="16"/>
  <c r="X43" i="16"/>
  <c r="X47" i="16"/>
  <c r="X51" i="16"/>
  <c r="X55" i="16"/>
  <c r="W41" i="16"/>
  <c r="W45" i="16"/>
  <c r="W49" i="16"/>
  <c r="W53" i="16"/>
  <c r="V43" i="16"/>
  <c r="V47" i="16"/>
  <c r="V51" i="16"/>
  <c r="V55" i="16"/>
  <c r="U41" i="16"/>
  <c r="U45" i="16"/>
  <c r="U49" i="16"/>
  <c r="U53" i="16"/>
  <c r="T43" i="16"/>
  <c r="T47" i="16"/>
  <c r="T51" i="16"/>
  <c r="T55" i="16"/>
  <c r="S41" i="16"/>
  <c r="S45" i="16"/>
  <c r="S49" i="16"/>
  <c r="S53" i="16"/>
  <c r="X40" i="16"/>
  <c r="X44" i="16"/>
  <c r="X48" i="16"/>
  <c r="X52" i="16"/>
  <c r="X39" i="16"/>
  <c r="W42" i="16"/>
  <c r="W46" i="16"/>
  <c r="W50" i="16"/>
  <c r="W54" i="16"/>
  <c r="V40" i="16"/>
  <c r="V44" i="16"/>
  <c r="V48" i="16"/>
  <c r="V52" i="16"/>
  <c r="V39" i="16"/>
  <c r="U42" i="16"/>
  <c r="U46" i="16"/>
  <c r="U50" i="16"/>
  <c r="U54" i="16"/>
  <c r="T40" i="16"/>
  <c r="T44" i="16"/>
  <c r="T48" i="16"/>
  <c r="T52" i="16"/>
  <c r="T39" i="16"/>
  <c r="S42" i="16"/>
  <c r="S46" i="16"/>
  <c r="S50" i="16"/>
  <c r="S54" i="16"/>
  <c r="X41" i="16"/>
  <c r="X45" i="16"/>
  <c r="X49" i="16"/>
  <c r="X53" i="16"/>
  <c r="W43" i="16"/>
  <c r="W47" i="16"/>
  <c r="W51" i="16"/>
  <c r="W55" i="16"/>
  <c r="V41" i="16"/>
  <c r="V45" i="16"/>
  <c r="V49" i="16"/>
  <c r="V53" i="16"/>
  <c r="U43" i="16"/>
  <c r="U47" i="16"/>
  <c r="U51" i="16"/>
  <c r="U55" i="16"/>
  <c r="T41" i="16"/>
  <c r="T45" i="16"/>
  <c r="T49" i="16"/>
  <c r="T53" i="16"/>
  <c r="S43" i="16"/>
  <c r="S47" i="16"/>
  <c r="S51" i="16"/>
  <c r="S55" i="16"/>
  <c r="X42" i="16"/>
  <c r="X46" i="16"/>
  <c r="X50" i="16"/>
  <c r="X54" i="16"/>
  <c r="W40" i="16"/>
  <c r="W44" i="16"/>
  <c r="W48" i="16"/>
  <c r="W52" i="16"/>
  <c r="W39" i="16"/>
  <c r="V42" i="16"/>
  <c r="V46" i="16"/>
  <c r="V50" i="16"/>
  <c r="V54" i="16"/>
  <c r="U40" i="16"/>
  <c r="U44" i="16"/>
  <c r="U48" i="16"/>
  <c r="U52" i="16"/>
  <c r="U39" i="16"/>
  <c r="T42" i="16"/>
  <c r="T46" i="16"/>
  <c r="T50" i="16"/>
  <c r="T54" i="16"/>
  <c r="S40" i="16"/>
  <c r="S44" i="16"/>
  <c r="S48" i="16"/>
  <c r="S52" i="16"/>
  <c r="S39" i="16"/>
  <c r="BT71" i="16"/>
  <c r="BT75" i="16"/>
  <c r="BT79" i="16"/>
  <c r="BT83" i="16"/>
  <c r="BT70" i="16"/>
  <c r="BT56" i="16"/>
  <c r="BT60" i="16"/>
  <c r="BT64" i="16"/>
  <c r="BT68" i="16"/>
  <c r="BT36" i="16"/>
  <c r="BT40" i="16"/>
  <c r="BT44" i="16"/>
  <c r="BT48" i="16"/>
  <c r="BT35" i="16"/>
  <c r="BH71" i="16"/>
  <c r="BH75" i="16"/>
  <c r="BH79" i="16"/>
  <c r="BH83" i="16"/>
  <c r="BH70" i="16"/>
  <c r="BG74" i="16"/>
  <c r="BG78" i="16"/>
  <c r="BG82" i="16"/>
  <c r="BG86" i="16"/>
  <c r="BH55" i="16"/>
  <c r="BH59" i="16"/>
  <c r="BH63" i="16"/>
  <c r="BH67" i="16"/>
  <c r="BG55" i="16"/>
  <c r="BG59" i="16"/>
  <c r="BG63" i="16"/>
  <c r="BG67" i="16"/>
  <c r="BG53" i="16"/>
  <c r="BH38" i="16"/>
  <c r="BH42" i="16"/>
  <c r="BH46" i="16"/>
  <c r="BH50" i="16"/>
  <c r="BG40" i="16"/>
  <c r="BG44" i="16"/>
  <c r="BG48" i="16"/>
  <c r="BG36" i="16"/>
  <c r="BH73" i="16"/>
  <c r="BH81" i="16"/>
  <c r="BG72" i="16"/>
  <c r="BG80" i="16"/>
  <c r="BH57" i="16"/>
  <c r="BH61" i="16"/>
  <c r="BH69" i="16"/>
  <c r="BG61" i="16"/>
  <c r="BG65" i="16"/>
  <c r="BH36" i="16"/>
  <c r="BH44" i="16"/>
  <c r="BH48" i="16"/>
  <c r="BG42" i="16"/>
  <c r="BG50" i="16"/>
  <c r="BG47" i="16"/>
  <c r="BG39" i="16"/>
  <c r="BT72" i="16"/>
  <c r="BT76" i="16"/>
  <c r="BT80" i="16"/>
  <c r="BT84" i="16"/>
  <c r="BT57" i="16"/>
  <c r="BT61" i="16"/>
  <c r="BT65" i="16"/>
  <c r="BT69" i="16"/>
  <c r="BT37" i="16"/>
  <c r="BT41" i="16"/>
  <c r="BT45" i="16"/>
  <c r="BT49" i="16"/>
  <c r="BH72" i="16"/>
  <c r="BH76" i="16"/>
  <c r="BH80" i="16"/>
  <c r="BH84" i="16"/>
  <c r="BG71" i="16"/>
  <c r="BG75" i="16"/>
  <c r="BG79" i="16"/>
  <c r="BG83" i="16"/>
  <c r="BG70" i="16"/>
  <c r="BH56" i="16"/>
  <c r="BH60" i="16"/>
  <c r="BH64" i="16"/>
  <c r="BH68" i="16"/>
  <c r="BG56" i="16"/>
  <c r="BG60" i="16"/>
  <c r="BG64" i="16"/>
  <c r="BG68" i="16"/>
  <c r="BH39" i="16"/>
  <c r="BH43" i="16"/>
  <c r="BH47" i="16"/>
  <c r="BH51" i="16"/>
  <c r="BG41" i="16"/>
  <c r="BG45" i="16"/>
  <c r="BG49" i="16"/>
  <c r="BG37" i="16"/>
  <c r="BT73" i="16"/>
  <c r="BT77" i="16"/>
  <c r="BT81" i="16"/>
  <c r="BT85" i="16"/>
  <c r="BT54" i="16"/>
  <c r="BT58" i="16"/>
  <c r="BT62" i="16"/>
  <c r="BT66" i="16"/>
  <c r="BT53" i="16"/>
  <c r="BT38" i="16"/>
  <c r="BT42" i="16"/>
  <c r="BT46" i="16"/>
  <c r="BT50" i="16"/>
  <c r="BH77" i="16"/>
  <c r="BH85" i="16"/>
  <c r="BG76" i="16"/>
  <c r="BG84" i="16"/>
  <c r="BH65" i="16"/>
  <c r="BG57" i="16"/>
  <c r="BG69" i="16"/>
  <c r="BH40" i="16"/>
  <c r="BH35" i="16"/>
  <c r="BG46" i="16"/>
  <c r="BG38" i="16"/>
  <c r="BT74" i="16"/>
  <c r="BT78" i="16"/>
  <c r="BT82" i="16"/>
  <c r="BT86" i="16"/>
  <c r="BT55" i="16"/>
  <c r="BT59" i="16"/>
  <c r="BT63" i="16"/>
  <c r="BT67" i="16"/>
  <c r="BT39" i="16"/>
  <c r="BT43" i="16"/>
  <c r="BT47" i="16"/>
  <c r="BT51" i="16"/>
  <c r="BH74" i="16"/>
  <c r="BH78" i="16"/>
  <c r="BH82" i="16"/>
  <c r="BH86" i="16"/>
  <c r="BG73" i="16"/>
  <c r="BG77" i="16"/>
  <c r="BG81" i="16"/>
  <c r="BG85" i="16"/>
  <c r="BH54" i="16"/>
  <c r="BH58" i="16"/>
  <c r="BH62" i="16"/>
  <c r="BH66" i="16"/>
  <c r="BG54" i="16"/>
  <c r="BG58" i="16"/>
  <c r="BG62" i="16"/>
  <c r="BG66" i="16"/>
  <c r="BH53" i="16"/>
  <c r="BH37" i="16"/>
  <c r="BH41" i="16"/>
  <c r="BH45" i="16"/>
  <c r="BH49" i="16"/>
  <c r="BG35" i="16"/>
  <c r="BG43" i="16"/>
  <c r="BG51" i="16"/>
  <c r="BE19" i="16"/>
  <c r="C34" i="16" s="1"/>
  <c r="C33" i="13"/>
  <c r="BN66" i="16" l="1"/>
  <c r="BN74" i="16"/>
  <c r="BK58" i="16"/>
  <c r="BK62" i="16"/>
  <c r="BN58" i="16"/>
  <c r="BN69" i="16"/>
  <c r="BN84" i="16"/>
  <c r="BN85" i="16"/>
  <c r="BK69" i="16"/>
  <c r="BK84" i="16"/>
  <c r="BK61" i="16"/>
  <c r="BK76" i="16"/>
  <c r="BN61" i="16"/>
  <c r="BN76" i="16"/>
  <c r="BK66" i="16"/>
  <c r="BK54" i="16"/>
  <c r="BK57" i="16"/>
  <c r="BK72" i="16"/>
  <c r="BN57" i="16"/>
  <c r="BK77" i="16"/>
  <c r="BO74" i="16"/>
  <c r="BL68" i="16"/>
  <c r="BN78" i="16"/>
  <c r="BK81" i="16"/>
  <c r="BN73" i="16"/>
  <c r="BX58" i="16"/>
  <c r="BX81" i="16"/>
  <c r="BX69" i="16"/>
  <c r="BX84" i="16"/>
  <c r="BX62" i="16"/>
  <c r="BX85" i="16"/>
  <c r="BX57" i="16"/>
  <c r="BX72" i="16"/>
  <c r="BX77" i="16"/>
  <c r="BX65" i="16"/>
  <c r="BX80" i="16"/>
  <c r="BL58" i="16"/>
  <c r="BN53" i="16"/>
  <c r="BK75" i="16"/>
  <c r="BN54" i="16"/>
  <c r="BL81" i="16"/>
  <c r="BX53" i="16"/>
  <c r="BX54" i="16"/>
  <c r="BY58" i="16"/>
  <c r="BY81" i="16"/>
  <c r="BX64" i="16"/>
  <c r="BY68" i="16"/>
  <c r="BX70" i="16"/>
  <c r="BX71" i="16"/>
  <c r="BY75" i="16"/>
  <c r="BX59" i="16"/>
  <c r="BX78" i="16"/>
  <c r="BL66" i="16"/>
  <c r="BO82" i="16"/>
  <c r="BN64" i="16"/>
  <c r="BL53" i="16"/>
  <c r="BN81" i="16"/>
  <c r="BK85" i="16"/>
  <c r="BK65" i="16"/>
  <c r="BK80" i="16"/>
  <c r="BN65" i="16"/>
  <c r="BN80" i="16"/>
  <c r="BL73" i="16"/>
  <c r="BY65" i="16"/>
  <c r="BY80" i="16"/>
  <c r="BL69" i="16"/>
  <c r="BL84" i="16"/>
  <c r="BY66" i="16"/>
  <c r="BY73" i="16"/>
  <c r="BY57" i="16"/>
  <c r="BY72" i="16"/>
  <c r="BX56" i="16"/>
  <c r="BY60" i="16"/>
  <c r="BX79" i="16"/>
  <c r="BY83" i="16"/>
  <c r="BX67" i="16"/>
  <c r="BY67" i="16"/>
  <c r="BX86" i="16"/>
  <c r="BY86" i="16"/>
  <c r="BO53" i="16"/>
  <c r="BL61" i="16"/>
  <c r="BL76" i="16"/>
  <c r="BO61" i="16"/>
  <c r="BK60" i="16"/>
  <c r="BL64" i="16"/>
  <c r="BK83" i="16"/>
  <c r="BL70" i="16"/>
  <c r="BL71" i="16"/>
  <c r="BN56" i="16"/>
  <c r="BO60" i="16"/>
  <c r="BN79" i="16"/>
  <c r="BK53" i="16"/>
  <c r="BK73" i="16"/>
  <c r="BK63" i="16"/>
  <c r="BL63" i="16"/>
  <c r="BK82" i="16"/>
  <c r="BL82" i="16"/>
  <c r="BN63" i="16"/>
  <c r="BO63" i="16"/>
  <c r="BN82" i="16"/>
  <c r="BO75" i="16"/>
  <c r="BO84" i="16"/>
  <c r="BY62" i="16"/>
  <c r="BY85" i="16"/>
  <c r="BY69" i="16"/>
  <c r="BY84" i="16"/>
  <c r="BX68" i="16"/>
  <c r="BY56" i="16"/>
  <c r="BX75" i="16"/>
  <c r="BY79" i="16"/>
  <c r="BX63" i="16"/>
  <c r="BY63" i="16"/>
  <c r="BX82" i="16"/>
  <c r="BY82" i="16"/>
  <c r="BO66" i="16"/>
  <c r="BO54" i="16"/>
  <c r="BL57" i="16"/>
  <c r="BL72" i="16"/>
  <c r="BO57" i="16"/>
  <c r="BN72" i="16"/>
  <c r="BK56" i="16"/>
  <c r="BL60" i="16"/>
  <c r="BK79" i="16"/>
  <c r="BL83" i="16"/>
  <c r="BN68" i="16"/>
  <c r="BO56" i="16"/>
  <c r="BO62" i="16"/>
  <c r="BK59" i="16"/>
  <c r="BL59" i="16"/>
  <c r="BK78" i="16"/>
  <c r="BL78" i="16"/>
  <c r="BN59" i="16"/>
  <c r="BO59" i="16"/>
  <c r="BO70" i="16"/>
  <c r="BO71" i="16"/>
  <c r="BO80" i="16"/>
  <c r="BO69" i="16"/>
  <c r="BL85" i="16"/>
  <c r="BO58" i="16"/>
  <c r="BL56" i="16"/>
  <c r="BL79" i="16"/>
  <c r="BO68" i="16"/>
  <c r="BN70" i="16"/>
  <c r="BN71" i="16"/>
  <c r="BO81" i="16"/>
  <c r="BL77" i="16"/>
  <c r="BK68" i="16"/>
  <c r="BK55" i="16"/>
  <c r="BL55" i="16"/>
  <c r="BK74" i="16"/>
  <c r="BL74" i="16"/>
  <c r="BN55" i="16"/>
  <c r="BO55" i="16"/>
  <c r="BO86" i="16"/>
  <c r="BO83" i="16"/>
  <c r="BO76" i="16"/>
  <c r="BY59" i="16"/>
  <c r="BY78" i="16"/>
  <c r="BO85" i="16"/>
  <c r="BX66" i="16"/>
  <c r="BY53" i="16"/>
  <c r="BY54" i="16"/>
  <c r="BX73" i="16"/>
  <c r="BY77" i="16"/>
  <c r="BX61" i="16"/>
  <c r="BY61" i="16"/>
  <c r="BX76" i="16"/>
  <c r="BY76" i="16"/>
  <c r="BX60" i="16"/>
  <c r="BY64" i="16"/>
  <c r="BX83" i="16"/>
  <c r="BY70" i="16"/>
  <c r="BY71" i="16"/>
  <c r="BX55" i="16"/>
  <c r="BY55" i="16"/>
  <c r="BX74" i="16"/>
  <c r="BY74" i="16"/>
  <c r="BO77" i="16"/>
  <c r="BL65" i="16"/>
  <c r="BL80" i="16"/>
  <c r="BO65" i="16"/>
  <c r="BL62" i="16"/>
  <c r="BK64" i="16"/>
  <c r="BK70" i="16"/>
  <c r="BK71" i="16"/>
  <c r="BL75" i="16"/>
  <c r="BN60" i="16"/>
  <c r="BO64" i="16"/>
  <c r="BN83" i="16"/>
  <c r="BO73" i="16"/>
  <c r="BL54" i="16"/>
  <c r="BN62" i="16"/>
  <c r="BK67" i="16"/>
  <c r="BL67" i="16"/>
  <c r="BK86" i="16"/>
  <c r="BL86" i="16"/>
  <c r="BN67" i="16"/>
  <c r="BO67" i="16"/>
  <c r="BN86" i="16"/>
  <c r="BO78" i="16"/>
  <c r="BO79" i="16"/>
  <c r="BO72" i="16"/>
  <c r="BI36" i="16"/>
  <c r="BI35" i="16"/>
  <c r="BV35" i="16"/>
  <c r="BV36" i="16"/>
  <c r="G42" i="13"/>
  <c r="G54" i="13"/>
  <c r="H48" i="13"/>
  <c r="G40" i="13"/>
  <c r="G44" i="13"/>
  <c r="G48" i="13"/>
  <c r="G52" i="13"/>
  <c r="G39" i="13"/>
  <c r="H42" i="13"/>
  <c r="H46" i="13"/>
  <c r="H50" i="13"/>
  <c r="H54" i="13"/>
  <c r="I42" i="13"/>
  <c r="I46" i="13"/>
  <c r="I50" i="13"/>
  <c r="I54" i="13"/>
  <c r="F40" i="13"/>
  <c r="F44" i="13"/>
  <c r="F48" i="13"/>
  <c r="F52" i="13"/>
  <c r="F39" i="13"/>
  <c r="E43" i="13"/>
  <c r="E47" i="13"/>
  <c r="E51" i="13"/>
  <c r="E55" i="13"/>
  <c r="D41" i="13"/>
  <c r="D45" i="13"/>
  <c r="D49" i="13"/>
  <c r="D53" i="13"/>
  <c r="G46" i="13"/>
  <c r="G50" i="13"/>
  <c r="BK46" i="13" s="1"/>
  <c r="H40" i="13"/>
  <c r="H44" i="13"/>
  <c r="H52" i="13"/>
  <c r="G41" i="13"/>
  <c r="G45" i="13"/>
  <c r="G49" i="13"/>
  <c r="G53" i="13"/>
  <c r="H43" i="13"/>
  <c r="H47" i="13"/>
  <c r="H51" i="13"/>
  <c r="H55" i="13"/>
  <c r="I43" i="13"/>
  <c r="I47" i="13"/>
  <c r="I51" i="13"/>
  <c r="I55" i="13"/>
  <c r="F41" i="13"/>
  <c r="F45" i="13"/>
  <c r="F49" i="13"/>
  <c r="F53" i="13"/>
  <c r="E40" i="13"/>
  <c r="E44" i="13"/>
  <c r="E48" i="13"/>
  <c r="E52" i="13"/>
  <c r="E39" i="13"/>
  <c r="D42" i="13"/>
  <c r="D46" i="13"/>
  <c r="D50" i="13"/>
  <c r="D54" i="13"/>
  <c r="G51" i="13"/>
  <c r="H45" i="13"/>
  <c r="I41" i="13"/>
  <c r="I49" i="13"/>
  <c r="I39" i="13"/>
  <c r="F47" i="13"/>
  <c r="F55" i="13"/>
  <c r="E46" i="13"/>
  <c r="E54" i="13"/>
  <c r="D44" i="13"/>
  <c r="D52" i="13"/>
  <c r="G55" i="13"/>
  <c r="H49" i="13"/>
  <c r="I44" i="13"/>
  <c r="BL40" i="13" s="1"/>
  <c r="I52" i="13"/>
  <c r="F42" i="13"/>
  <c r="F50" i="13"/>
  <c r="E41" i="13"/>
  <c r="E49" i="13"/>
  <c r="D47" i="13"/>
  <c r="BH43" i="13" s="1"/>
  <c r="D55" i="13"/>
  <c r="G43" i="13"/>
  <c r="H53" i="13"/>
  <c r="I45" i="13"/>
  <c r="I53" i="13"/>
  <c r="F43" i="13"/>
  <c r="F51" i="13"/>
  <c r="E42" i="13"/>
  <c r="E50" i="13"/>
  <c r="D40" i="13"/>
  <c r="D48" i="13"/>
  <c r="D39" i="13"/>
  <c r="F54" i="13"/>
  <c r="E53" i="13"/>
  <c r="D43" i="13"/>
  <c r="BH39" i="13" s="1"/>
  <c r="G47" i="13"/>
  <c r="H41" i="13"/>
  <c r="I40" i="13"/>
  <c r="I48" i="13"/>
  <c r="BL44" i="13" s="1"/>
  <c r="H39" i="13"/>
  <c r="F46" i="13"/>
  <c r="E45" i="13"/>
  <c r="D51" i="13"/>
  <c r="R34" i="16"/>
  <c r="BL38" i="13" l="1"/>
  <c r="BH48" i="13"/>
  <c r="BK42" i="13"/>
  <c r="BL35" i="13"/>
  <c r="BH35" i="13"/>
  <c r="BI41" i="13"/>
  <c r="BI50" i="13"/>
  <c r="BL49" i="13"/>
  <c r="BI46" i="13"/>
  <c r="BL50" i="13"/>
  <c r="BI37" i="13"/>
  <c r="BL48" i="13"/>
  <c r="BL37" i="13"/>
  <c r="BL36" i="13"/>
  <c r="BH36" i="13"/>
  <c r="BK39" i="13"/>
  <c r="BH47" i="13"/>
  <c r="BI45" i="13"/>
  <c r="BK51" i="13"/>
  <c r="BH40" i="13"/>
  <c r="BH51" i="13"/>
  <c r="BK43" i="13"/>
  <c r="BL41" i="13"/>
  <c r="BI38" i="13"/>
  <c r="BL45" i="13"/>
  <c r="BI42" i="13"/>
  <c r="BK47" i="13"/>
  <c r="BH44" i="13"/>
  <c r="BI49" i="13"/>
  <c r="BK44" i="13"/>
  <c r="BH38" i="13"/>
  <c r="BL43" i="13"/>
  <c r="BK41" i="13"/>
  <c r="BH45" i="13"/>
  <c r="BI48" i="13"/>
  <c r="BK35" i="13"/>
  <c r="BK36" i="13"/>
  <c r="BH50" i="13"/>
  <c r="BL39" i="13"/>
  <c r="BK37" i="13"/>
  <c r="BH41" i="13"/>
  <c r="BI44" i="13"/>
  <c r="BL46" i="13"/>
  <c r="BK48" i="13"/>
  <c r="BI47" i="13"/>
  <c r="BI51" i="13"/>
  <c r="BH46" i="13"/>
  <c r="BL51" i="13"/>
  <c r="BK49" i="13"/>
  <c r="BH37" i="13"/>
  <c r="BI40" i="13"/>
  <c r="BL42" i="13"/>
  <c r="BK50" i="13"/>
  <c r="BI39" i="13"/>
  <c r="BI43" i="13"/>
  <c r="BH42" i="13"/>
  <c r="BL47" i="13"/>
  <c r="BK45" i="13"/>
  <c r="BH49" i="13"/>
  <c r="BI35" i="13"/>
  <c r="BI36" i="13"/>
  <c r="BK40" i="13"/>
  <c r="BK38" i="13"/>
  <c r="O33" i="13"/>
  <c r="R47" i="13" l="1"/>
  <c r="Q46" i="13"/>
  <c r="P40" i="13"/>
  <c r="P52" i="13"/>
  <c r="R40" i="13"/>
  <c r="R44" i="13"/>
  <c r="R48" i="13"/>
  <c r="R52" i="13"/>
  <c r="R39" i="13"/>
  <c r="Q43" i="13"/>
  <c r="Q47" i="13"/>
  <c r="Q51" i="13"/>
  <c r="Q55" i="13"/>
  <c r="P41" i="13"/>
  <c r="P45" i="13"/>
  <c r="P49" i="13"/>
  <c r="R41" i="13"/>
  <c r="R45" i="13"/>
  <c r="R49" i="13"/>
  <c r="R53" i="13"/>
  <c r="Q40" i="13"/>
  <c r="Q44" i="13"/>
  <c r="Q48" i="13"/>
  <c r="Q52" i="13"/>
  <c r="Q39" i="13"/>
  <c r="P42" i="13"/>
  <c r="P46" i="13"/>
  <c r="P50" i="13"/>
  <c r="P54" i="13"/>
  <c r="R43" i="13"/>
  <c r="R51" i="13"/>
  <c r="R55" i="13"/>
  <c r="Q42" i="13"/>
  <c r="Q50" i="13"/>
  <c r="Q54" i="13"/>
  <c r="P44" i="13"/>
  <c r="P48" i="13"/>
  <c r="P39" i="13"/>
  <c r="R42" i="13"/>
  <c r="R46" i="13"/>
  <c r="R50" i="13"/>
  <c r="R54" i="13"/>
  <c r="Q41" i="13"/>
  <c r="Q45" i="13"/>
  <c r="Q49" i="13"/>
  <c r="Q53" i="13"/>
  <c r="P43" i="13"/>
  <c r="P47" i="13"/>
  <c r="P51" i="13"/>
  <c r="P55" i="13"/>
  <c r="P53" i="13"/>
  <c r="BB29" i="13"/>
  <c r="BD39" i="13" l="1"/>
  <c r="BD43" i="13"/>
  <c r="BD47" i="13"/>
  <c r="BD51" i="13"/>
  <c r="BD36" i="13"/>
  <c r="BD40" i="13"/>
  <c r="BD44" i="13"/>
  <c r="BD48" i="13"/>
  <c r="BD35" i="13"/>
  <c r="BD37" i="13"/>
  <c r="BD41" i="13"/>
  <c r="BD45" i="13"/>
  <c r="BD49" i="13"/>
  <c r="BD38" i="13"/>
  <c r="BD42" i="13"/>
  <c r="BD46" i="13"/>
  <c r="BD50" i="13"/>
  <c r="BU51" i="13"/>
  <c r="BU43" i="13"/>
  <c r="BV42" i="13"/>
  <c r="BU39" i="13"/>
  <c r="BU42" i="13"/>
  <c r="BV37" i="13"/>
  <c r="BV48" i="13"/>
  <c r="BV41" i="13"/>
  <c r="BU47" i="13"/>
  <c r="BV46" i="13"/>
  <c r="BU44" i="13"/>
  <c r="BV36" i="13"/>
  <c r="BV45" i="13"/>
  <c r="BV50" i="13"/>
  <c r="BU35" i="13"/>
  <c r="BV39" i="13"/>
  <c r="BU38" i="13"/>
  <c r="BU40" i="13"/>
  <c r="BV51" i="13"/>
  <c r="BU46" i="13"/>
  <c r="BV49" i="13"/>
  <c r="BU45" i="13"/>
  <c r="BU48" i="13"/>
  <c r="BU49" i="13"/>
  <c r="BV38" i="13"/>
  <c r="BV47" i="13"/>
  <c r="BU41" i="13"/>
  <c r="BV44" i="13"/>
  <c r="BU36" i="13"/>
  <c r="BU37" i="13"/>
  <c r="BV40" i="13"/>
  <c r="BU50" i="13"/>
  <c r="BV35" i="13"/>
  <c r="BV43" i="13"/>
  <c r="BQ72" i="13"/>
  <c r="BQ76" i="13"/>
  <c r="BQ80" i="13"/>
  <c r="BQ84" i="13"/>
  <c r="BQ71" i="13"/>
  <c r="BQ56" i="13"/>
  <c r="BQ60" i="13"/>
  <c r="BQ64" i="13"/>
  <c r="BQ68" i="13"/>
  <c r="BQ37" i="13"/>
  <c r="BQ41" i="13"/>
  <c r="BQ45" i="13"/>
  <c r="BQ49" i="13"/>
  <c r="BE72" i="13"/>
  <c r="BE76" i="13"/>
  <c r="BE80" i="13"/>
  <c r="BE84" i="13"/>
  <c r="BE71" i="13"/>
  <c r="BD74" i="13"/>
  <c r="BD78" i="13"/>
  <c r="BD82" i="13"/>
  <c r="BD86" i="13"/>
  <c r="BE55" i="13"/>
  <c r="BE59" i="13"/>
  <c r="BE63" i="13"/>
  <c r="BE67" i="13"/>
  <c r="BQ78" i="13"/>
  <c r="BQ86" i="13"/>
  <c r="BQ58" i="13"/>
  <c r="BQ62" i="13"/>
  <c r="BQ35" i="13"/>
  <c r="BQ43" i="13"/>
  <c r="BQ51" i="13"/>
  <c r="BE82" i="13"/>
  <c r="BD72" i="13"/>
  <c r="BD80" i="13"/>
  <c r="BD53" i="13"/>
  <c r="BE61" i="13"/>
  <c r="BE69" i="13"/>
  <c r="BQ75" i="13"/>
  <c r="BQ87" i="13"/>
  <c r="BQ59" i="13"/>
  <c r="BQ67" i="13"/>
  <c r="BQ40" i="13"/>
  <c r="BQ48" i="13"/>
  <c r="BE79" i="13"/>
  <c r="BE83" i="13"/>
  <c r="BD73" i="13"/>
  <c r="BD81" i="13"/>
  <c r="BE54" i="13"/>
  <c r="BE62" i="13"/>
  <c r="BQ73" i="13"/>
  <c r="BQ77" i="13"/>
  <c r="BQ81" i="13"/>
  <c r="BQ85" i="13"/>
  <c r="BQ69" i="13"/>
  <c r="BQ57" i="13"/>
  <c r="BQ61" i="13"/>
  <c r="BQ65" i="13"/>
  <c r="BQ53" i="13"/>
  <c r="BQ38" i="13"/>
  <c r="BQ42" i="13"/>
  <c r="BQ46" i="13"/>
  <c r="BQ50" i="13"/>
  <c r="BE73" i="13"/>
  <c r="BE77" i="13"/>
  <c r="BE81" i="13"/>
  <c r="BE85" i="13"/>
  <c r="BD71" i="13"/>
  <c r="BD75" i="13"/>
  <c r="BD79" i="13"/>
  <c r="BD83" i="13"/>
  <c r="BD87" i="13"/>
  <c r="BE56" i="13"/>
  <c r="BE60" i="13"/>
  <c r="BE64" i="13"/>
  <c r="BE68" i="13"/>
  <c r="BQ74" i="13"/>
  <c r="BQ82" i="13"/>
  <c r="BQ54" i="13"/>
  <c r="BQ66" i="13"/>
  <c r="BQ39" i="13"/>
  <c r="BQ47" i="13"/>
  <c r="BE74" i="13"/>
  <c r="BE78" i="13"/>
  <c r="BE86" i="13"/>
  <c r="BD76" i="13"/>
  <c r="BD84" i="13"/>
  <c r="BE57" i="13"/>
  <c r="BE65" i="13"/>
  <c r="BQ79" i="13"/>
  <c r="BQ83" i="13"/>
  <c r="BQ55" i="13"/>
  <c r="BQ63" i="13"/>
  <c r="BQ36" i="13"/>
  <c r="BQ44" i="13"/>
  <c r="BE75" i="13"/>
  <c r="BE87" i="13"/>
  <c r="BD77" i="13"/>
  <c r="BD85" i="13"/>
  <c r="BE58" i="13"/>
  <c r="BE66" i="13"/>
  <c r="BD57" i="13"/>
  <c r="BD61" i="13"/>
  <c r="BD65" i="13"/>
  <c r="BD69" i="13"/>
  <c r="BD54" i="13"/>
  <c r="BD58" i="13"/>
  <c r="BD62" i="13"/>
  <c r="BD66" i="13"/>
  <c r="BE53" i="13"/>
  <c r="BD64" i="13"/>
  <c r="BD68" i="13"/>
  <c r="BD55" i="13"/>
  <c r="BD59" i="13"/>
  <c r="BD63" i="13"/>
  <c r="BD67" i="13"/>
  <c r="BD56" i="13"/>
  <c r="BD60" i="13"/>
  <c r="BE36" i="13"/>
  <c r="BE40" i="13"/>
  <c r="BE44" i="13"/>
  <c r="BE48" i="13"/>
  <c r="BE35" i="13"/>
  <c r="BE37" i="13"/>
  <c r="BE41" i="13"/>
  <c r="BE45" i="13"/>
  <c r="BE49" i="13"/>
  <c r="BE43" i="13"/>
  <c r="BE38" i="13"/>
  <c r="BE42" i="13"/>
  <c r="BE46" i="13"/>
  <c r="BE50" i="13"/>
  <c r="BE39" i="13"/>
  <c r="BE47" i="13"/>
  <c r="BE51" i="13"/>
  <c r="BB19" i="13"/>
  <c r="BF36" i="13" l="1"/>
  <c r="BF35" i="13"/>
  <c r="BS36" i="13"/>
  <c r="BS35" i="13"/>
  <c r="O34" i="13"/>
</calcChain>
</file>

<file path=xl/sharedStrings.xml><?xml version="1.0" encoding="utf-8"?>
<sst xmlns="http://schemas.openxmlformats.org/spreadsheetml/2006/main" count="1698" uniqueCount="133">
  <si>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</si>
  <si>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</si>
  <si>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</si>
  <si>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</si>
  <si>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</si>
  <si>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</si>
  <si>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</si>
  <si>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</si>
  <si>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</si>
  <si>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</si>
  <si>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</si>
  <si>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</si>
  <si>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</si>
  <si>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</si>
  <si>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</si>
  <si>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</si>
  <si>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</si>
  <si>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</si>
  <si>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</si>
  <si>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</si>
  <si>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</si>
  <si>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</si>
  <si>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</si>
  <si>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</si>
  <si>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</si>
  <si>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</si>
  <si>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</si>
  <si>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</si>
  <si>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</si>
  <si>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</si>
  <si>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</si>
  <si>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</si>
  <si>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</si>
  <si>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</si>
  <si>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</si>
  <si>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</si>
  <si>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</si>
  <si>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</si>
  <si>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</si>
  <si>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</si>
  <si>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</si>
  <si>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</si>
  <si>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</si>
  <si>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</si>
  <si>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</si>
  <si>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</si>
  <si>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</si>
  <si>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</si>
  <si>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</si>
  <si>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</si>
  <si>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</si>
  <si>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</si>
  <si>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</si>
  <si>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</si>
  <si>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</si>
  <si>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</si>
  <si>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</si>
  <si>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</si>
  <si>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</si>
  <si>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</si>
  <si>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</si>
  <si>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</si>
  <si>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</si>
  <si>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</si>
  <si>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</si>
  <si>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</si>
  <si>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</si>
  <si>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</si>
  <si>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</si>
  <si>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</si>
  <si>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</si>
  <si>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</si>
  <si>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</si>
  <si>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</si>
  <si>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</si>
  <si>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Maori male vs Non-maori male</t>
  </si>
  <si>
    <t>Maori female ve Non-Maori female</t>
  </si>
  <si>
    <t>Condition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</si>
  <si>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</si>
  <si>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</si>
  <si>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</si>
  <si>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</si>
  <si>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</si>
  <si>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Age group (years)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</si>
  <si>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</si>
  <si>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</si>
  <si>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</si>
  <si>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Age-standardised rate (deaths per 100,000)</t>
  </si>
  <si>
    <t>1996-98</t>
  </si>
  <si>
    <t>1997-99</t>
  </si>
  <si>
    <t>1998-00</t>
  </si>
  <si>
    <t>1999-01</t>
  </si>
  <si>
    <t>2000-02</t>
  </si>
  <si>
    <t>2001-03</t>
  </si>
  <si>
    <t>2002-04</t>
  </si>
  <si>
    <t>2003-05</t>
  </si>
  <si>
    <t>2004-06</t>
  </si>
  <si>
    <t>2005-07</t>
  </si>
  <si>
    <t>2006-08</t>
  </si>
  <si>
    <t>2007-09</t>
  </si>
  <si>
    <t>2008-10</t>
  </si>
  <si>
    <t>2009-11</t>
  </si>
  <si>
    <t>2010-12</t>
  </si>
  <si>
    <t>2011-13</t>
  </si>
  <si>
    <t>2012-14</t>
  </si>
  <si>
    <t>Age standardised rate (deaths per 100,000)</t>
  </si>
  <si>
    <t>Age-standardised rates (deahts per 100,000), by sex</t>
  </si>
  <si>
    <t>ICD-9-CMA</t>
  </si>
  <si>
    <t>ICD-10-AM</t>
  </si>
  <si>
    <t>Table 2: 2001 Census total Māori population</t>
  </si>
  <si>
    <t>Age-standardised rate (deaths per 100 000), by sex, 1996-2014</t>
  </si>
  <si>
    <t>Age-standardised rate ratio, by sex, 1996-2014</t>
  </si>
  <si>
    <t>Age-standardised rate ratio 1996–2014</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</si>
  <si>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</si>
  <si>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</si>
  <si>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SNZ’s mid-year (at 30 June) estimated resident population were used as denominator data in the calculation of population rates.</t>
  </si>
  <si>
    <t>Data in this Excel tool were sourced from the Mortality Collection Data Set (MORT), Ministry of Health and Statistics New Zealand (SNZ).</t>
  </si>
  <si>
    <t>Rates were not calculated for counts fewer than five in data.</t>
  </si>
  <si>
    <t>Table 1: ICD codes used in this Excel tool</t>
  </si>
  <si>
    <t>ASR = age-standardised rates (per 100,000), age standardised to the 2001 Census Māori population.</t>
  </si>
  <si>
    <t>Mortality Collection Data Set (MORT), Ministry of Health.</t>
  </si>
  <si>
    <t>If the confidence intervals of two rates do not overlap, the difference in rates is said to be statistically significant.</t>
  </si>
  <si>
    <t>Age-standardised rate (deaths per 100,000), 1996–2014</t>
  </si>
  <si>
    <t>Chronic obstructive pulmonary disease (COPD)</t>
  </si>
  <si>
    <t>491.2, 496, 493.2</t>
  </si>
  <si>
    <t>J44</t>
  </si>
  <si>
    <t>Pneumonia</t>
  </si>
  <si>
    <t>480-486</t>
  </si>
  <si>
    <t>J12-J18</t>
  </si>
  <si>
    <t>Pneumonia mortality, all age</t>
  </si>
  <si>
    <t>Chronic obstructive pulmonary disease (COPD) mortality, 45+ years</t>
  </si>
  <si>
    <t>Health Status Indicators - Respiratory Disease Mortality</t>
  </si>
  <si>
    <t>Health Status Indicators - Respiratory Disease Mortality, by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</si>
</sst>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0" fillId="0" borderId="0" xfId="0" applyNumberFormat="1"/>
    <xf numFmtId="0" fontId="0" fillId="0" borderId="0" xfId="0" applyNumberFormat="1"/>
    <xf numFmtId="49" fontId="16" fillId="0" borderId="0" xfId="0" applyNumberFormat="1" applyFont="1"/>
    <xf numFmtId="0" fontId="18"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30" fillId="34" borderId="13" xfId="0" applyFont="1" applyFill="1" applyBorder="1" applyAlignment="1" applyProtection="1">
      <alignment vertical="top"/>
      <protection locked="0"/>
    </xf>
    <xf numFmtId="0" fontId="30" fillId="34" borderId="13" xfId="0" applyFont="1" applyFill="1" applyBorder="1" applyAlignment="1" applyProtection="1">
      <alignment horizontal="left" vertical="top"/>
      <protection locked="0"/>
    </xf>
    <xf numFmtId="0" fontId="30" fillId="34" borderId="0" xfId="0" applyFont="1" applyFill="1" applyBorder="1" applyAlignment="1" applyProtection="1">
      <alignment vertical="top"/>
      <protection locked="0"/>
    </xf>
    <xf numFmtId="0" fontId="29" fillId="34" borderId="13" xfId="0" applyFont="1" applyFill="1" applyBorder="1" applyAlignment="1" applyProtection="1">
      <alignment vertical="top" wrapText="1"/>
      <protection locked="0"/>
    </xf>
    <xf numFmtId="0" fontId="29" fillId="34" borderId="13"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31" fillId="34" borderId="0" xfId="0" applyFont="1" applyFill="1" applyBorder="1" applyProtection="1">
      <protection locked="0"/>
    </xf>
    <xf numFmtId="0" fontId="32" fillId="34" borderId="0" xfId="0" applyFont="1" applyFill="1" applyBorder="1" applyAlignment="1" applyProtection="1">
      <alignment vertical="top" wrapText="1"/>
      <protection locked="0"/>
    </xf>
    <xf numFmtId="0" fontId="32" fillId="34" borderId="0" xfId="0" quotePrefix="1" applyFont="1" applyFill="1" applyBorder="1" applyAlignment="1" applyProtection="1">
      <alignment horizontal="left"/>
      <protection locked="0"/>
    </xf>
    <xf numFmtId="0" fontId="32" fillId="34" borderId="0" xfId="0" quotePrefix="1" applyFont="1" applyFill="1" applyBorder="1" applyProtection="1">
      <protection locked="0"/>
    </xf>
    <xf numFmtId="0" fontId="32" fillId="34" borderId="0" xfId="0" applyFont="1" applyFill="1" applyBorder="1" applyProtection="1">
      <protection locked="0"/>
    </xf>
    <xf numFmtId="0" fontId="0" fillId="34" borderId="0" xfId="0" applyFont="1" applyFill="1" applyAlignment="1" applyProtection="1">
      <alignment vertical="top"/>
      <protection locked="0"/>
    </xf>
    <xf numFmtId="0" fontId="30" fillId="34" borderId="12" xfId="0" applyFont="1" applyFill="1" applyBorder="1" applyAlignment="1" applyProtection="1">
      <alignment horizontal="center" vertical="top" wrapText="1"/>
      <protection locked="0"/>
    </xf>
    <xf numFmtId="0" fontId="30" fillId="34" borderId="12" xfId="0" applyFont="1" applyFill="1" applyBorder="1" applyAlignment="1" applyProtection="1">
      <alignment horizontal="center" vertical="center" wrapText="1"/>
      <protection locked="0"/>
    </xf>
    <xf numFmtId="0" fontId="29" fillId="34" borderId="0" xfId="0" applyFont="1" applyFill="1" applyAlignment="1" applyProtection="1">
      <alignment vertical="top" wrapText="1"/>
      <protection locked="0"/>
    </xf>
    <xf numFmtId="3" fontId="29" fillId="34" borderId="0" xfId="0" applyNumberFormat="1" applyFont="1" applyFill="1" applyAlignment="1" applyProtection="1">
      <alignment vertical="top" wrapText="1"/>
      <protection locked="0"/>
    </xf>
    <xf numFmtId="0" fontId="29" fillId="34" borderId="0" xfId="0" applyFont="1" applyFill="1" applyAlignment="1" applyProtection="1">
      <alignment vertical="center" wrapText="1"/>
      <protection locked="0"/>
    </xf>
    <xf numFmtId="0" fontId="32" fillId="34" borderId="0" xfId="0" applyFont="1" applyFill="1" applyProtection="1">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vertical="center" wrapText="1"/>
      <protection locked="0"/>
    </xf>
    <xf numFmtId="0" fontId="32" fillId="34" borderId="10" xfId="0" applyFont="1" applyFill="1" applyBorder="1" applyProtection="1">
      <protection locked="0"/>
    </xf>
    <xf numFmtId="0" fontId="32"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8" fillId="34" borderId="0" xfId="0" applyFont="1" applyFill="1" applyBorder="1" applyProtection="1">
      <protection locked="0"/>
    </xf>
    <xf numFmtId="0" fontId="0" fillId="34" borderId="0" xfId="0" applyFill="1" applyBorder="1" applyProtection="1">
      <protection locked="0"/>
    </xf>
    <xf numFmtId="0" fontId="0" fillId="34" borderId="0" xfId="0" applyFill="1" applyBorder="1" applyAlignment="1" applyProtection="1">
      <alignment vertical="center"/>
      <protection locked="0"/>
    </xf>
    <xf numFmtId="0" fontId="17" fillId="34" borderId="0" xfId="0" applyFont="1" applyFill="1" applyBorder="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7" fillId="34" borderId="0" xfId="0" applyFont="1" applyFill="1" applyBorder="1" applyProtection="1">
      <protection locked="0"/>
    </xf>
    <xf numFmtId="0" fontId="16" fillId="33" borderId="0" xfId="0" applyFont="1" applyFill="1" applyAlignment="1" applyProtection="1">
      <alignment vertical="center"/>
      <protection locked="0"/>
    </xf>
    <xf numFmtId="0" fontId="16" fillId="34" borderId="0" xfId="0" applyFont="1" applyFill="1" applyBorder="1" applyAlignment="1" applyProtection="1">
      <alignment vertical="center"/>
      <protection locked="0"/>
    </xf>
    <xf numFmtId="164" fontId="17" fillId="34" borderId="0" xfId="0" applyNumberFormat="1" applyFont="1" applyFill="1" applyAlignment="1" applyProtection="1">
      <alignment vertical="center"/>
      <protection locked="0"/>
    </xf>
    <xf numFmtId="0" fontId="17" fillId="0" borderId="0" xfId="0" applyFont="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21" fillId="34" borderId="0" xfId="0" applyFont="1" applyFill="1" applyAlignment="1" applyProtection="1">
      <alignment vertical="top"/>
      <protection locked="0"/>
    </xf>
    <xf numFmtId="0" fontId="22" fillId="34" borderId="0" xfId="0" applyFont="1" applyFill="1" applyBorder="1" applyAlignment="1" applyProtection="1">
      <alignment horizontal="right" vertical="top"/>
      <protection locked="0"/>
    </xf>
    <xf numFmtId="0" fontId="17" fillId="34" borderId="0" xfId="0" applyFont="1" applyFill="1" applyBorder="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4" borderId="0" xfId="0" applyFont="1" applyFill="1" applyBorder="1" applyAlignment="1" applyProtection="1">
      <alignment horizontal="right"/>
      <protection locked="0"/>
    </xf>
    <xf numFmtId="0" fontId="0" fillId="34"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164" fontId="16" fillId="34" borderId="0" xfId="0" applyNumberFormat="1" applyFont="1" applyFill="1" applyBorder="1" applyAlignment="1" applyProtection="1">
      <alignment horizontal="right"/>
      <protection locked="0"/>
    </xf>
    <xf numFmtId="164" fontId="0" fillId="34" borderId="0" xfId="0" applyNumberFormat="1" applyFill="1" applyBorder="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21" fillId="34" borderId="0" xfId="0" applyFont="1" applyFill="1" applyBorder="1" applyProtection="1">
      <protection locked="0"/>
    </xf>
    <xf numFmtId="164" fontId="0" fillId="34" borderId="0" xfId="0" applyNumberFormat="1" applyFont="1"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0" fontId="0" fillId="33" borderId="0" xfId="0" applyFont="1" applyFill="1" applyBorder="1" applyAlignment="1" applyProtection="1">
      <alignment horizontal="right"/>
      <protection locked="0"/>
    </xf>
    <xf numFmtId="0" fontId="16" fillId="33" borderId="10" xfId="0" applyFont="1" applyFill="1" applyBorder="1" applyAlignment="1" applyProtection="1">
      <alignment horizontal="right"/>
      <protection locked="0"/>
    </xf>
    <xf numFmtId="0" fontId="0" fillId="33" borderId="10" xfId="0" applyFont="1" applyFill="1" applyBorder="1" applyAlignment="1" applyProtection="1">
      <alignment horizontal="right"/>
      <protection locked="0"/>
    </xf>
    <xf numFmtId="0" fontId="0" fillId="34" borderId="0" xfId="0" applyFill="1" applyAlignment="1" applyProtection="1">
      <alignment horizontal="left" vertical="top" wrapText="1"/>
      <protection locked="0"/>
    </xf>
    <xf numFmtId="0" fontId="30" fillId="34" borderId="0" xfId="0" applyFont="1" applyFill="1" applyBorder="1" applyAlignment="1" applyProtection="1">
      <alignment horizontal="center" vertical="top" wrapText="1"/>
      <protection locked="0"/>
    </xf>
    <xf numFmtId="0" fontId="29" fillId="34" borderId="0" xfId="0" applyFont="1" applyFill="1" applyBorder="1" applyAlignment="1" applyProtection="1">
      <alignment horizontal="left" vertical="top" wrapText="1"/>
      <protection locked="0"/>
    </xf>
    <xf numFmtId="0" fontId="22" fillId="34" borderId="0" xfId="0" applyFont="1" applyFill="1" applyBorder="1" applyAlignment="1" applyProtection="1">
      <alignment horizontal="center" vertical="top"/>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15.200000000000017</c:v>
                  </c:pt>
                  <c:pt idx="1">
                    <c:v>14.799999999999983</c:v>
                  </c:pt>
                  <c:pt idx="2">
                    <c:v>14.599999999999994</c:v>
                  </c:pt>
                  <c:pt idx="3">
                    <c:v>14.100000000000023</c:v>
                  </c:pt>
                  <c:pt idx="4">
                    <c:v>13.900000000000006</c:v>
                  </c:pt>
                  <c:pt idx="5">
                    <c:v>13.599999999999994</c:v>
                  </c:pt>
                  <c:pt idx="6">
                    <c:v>13</c:v>
                  </c:pt>
                  <c:pt idx="7">
                    <c:v>12.499999999999986</c:v>
                  </c:pt>
                  <c:pt idx="8">
                    <c:v>11.800000000000011</c:v>
                  </c:pt>
                  <c:pt idx="9">
                    <c:v>11.299999999999997</c:v>
                  </c:pt>
                  <c:pt idx="10">
                    <c:v>11</c:v>
                  </c:pt>
                  <c:pt idx="11">
                    <c:v>10.900000000000006</c:v>
                  </c:pt>
                  <c:pt idx="12">
                    <c:v>10.400000000000006</c:v>
                  </c:pt>
                  <c:pt idx="13">
                    <c:v>9.8000000000000114</c:v>
                  </c:pt>
                  <c:pt idx="14">
                    <c:v>9.2000000000000028</c:v>
                  </c:pt>
                  <c:pt idx="15">
                    <c:v>8.6999999999999886</c:v>
                  </c:pt>
                  <c:pt idx="16">
                    <c:v>8.2999999999999972</c:v>
                  </c:pt>
                </c:numCache>
              </c:numRef>
            </c:plus>
            <c:minus>
              <c:numRef>
                <c:f>'Māori vs Non-Māori'!$BH$35:$BH$51</c:f>
                <c:numCache>
                  <c:formatCode>General</c:formatCode>
                  <c:ptCount val="17"/>
                  <c:pt idx="0">
                    <c:v>13.899999999999991</c:v>
                  </c:pt>
                  <c:pt idx="1">
                    <c:v>13.600000000000009</c:v>
                  </c:pt>
                  <c:pt idx="2">
                    <c:v>13.400000000000006</c:v>
                  </c:pt>
                  <c:pt idx="3">
                    <c:v>13.099999999999994</c:v>
                  </c:pt>
                  <c:pt idx="4">
                    <c:v>12.900000000000006</c:v>
                  </c:pt>
                  <c:pt idx="5">
                    <c:v>12.599999999999994</c:v>
                  </c:pt>
                  <c:pt idx="6">
                    <c:v>12.100000000000009</c:v>
                  </c:pt>
                  <c:pt idx="7">
                    <c:v>11.700000000000003</c:v>
                  </c:pt>
                  <c:pt idx="8">
                    <c:v>10.899999999999991</c:v>
                  </c:pt>
                  <c:pt idx="9">
                    <c:v>10.600000000000009</c:v>
                  </c:pt>
                  <c:pt idx="10">
                    <c:v>10.399999999999991</c:v>
                  </c:pt>
                  <c:pt idx="11">
                    <c:v>10.200000000000003</c:v>
                  </c:pt>
                  <c:pt idx="12">
                    <c:v>9.7999999999999972</c:v>
                  </c:pt>
                  <c:pt idx="13">
                    <c:v>9.1999999999999886</c:v>
                  </c:pt>
                  <c:pt idx="14">
                    <c:v>8.7000000000000028</c:v>
                  </c:pt>
                  <c:pt idx="15">
                    <c:v>8.2000000000000028</c:v>
                  </c:pt>
                  <c:pt idx="16">
                    <c:v>7.9000000000000057</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129.1</c:v>
                </c:pt>
                <c:pt idx="1">
                  <c:v>128.4</c:v>
                </c:pt>
                <c:pt idx="2">
                  <c:v>131.30000000000001</c:v>
                </c:pt>
                <c:pt idx="3">
                  <c:v>131.19999999999999</c:v>
                </c:pt>
                <c:pt idx="4">
                  <c:v>133.5</c:v>
                </c:pt>
                <c:pt idx="5">
                  <c:v>134.5</c:v>
                </c:pt>
                <c:pt idx="6">
                  <c:v>128.80000000000001</c:v>
                </c:pt>
                <c:pt idx="7">
                  <c:v>127.2</c:v>
                </c:pt>
                <c:pt idx="8">
                  <c:v>117.6</c:v>
                </c:pt>
                <c:pt idx="9">
                  <c:v>114.2</c:v>
                </c:pt>
                <c:pt idx="10">
                  <c:v>115.6</c:v>
                </c:pt>
                <c:pt idx="11">
                  <c:v>119</c:v>
                </c:pt>
                <c:pt idx="12">
                  <c:v>115.5</c:v>
                </c:pt>
                <c:pt idx="13">
                  <c:v>107.6</c:v>
                </c:pt>
                <c:pt idx="14">
                  <c:v>101.3</c:v>
                </c:pt>
                <c:pt idx="15">
                  <c:v>95.4</c:v>
                </c:pt>
                <c:pt idx="16">
                  <c:v>93.4</c:v>
                </c:pt>
              </c:numCache>
            </c:numRef>
          </c:val>
          <c:smooth val="0"/>
          <c:extLst>
            <c:ext xmlns:c16="http://schemas.microsoft.com/office/drawing/2014/chart" uri="{C3380CC4-5D6E-409C-BE32-E72D297353CC}">
              <c16:uniqueId val="{00000000-91DF-41F7-9AEE-F87FED91B1C7}"/>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1.6999999999999957</c:v>
                  </c:pt>
                  <c:pt idx="1">
                    <c:v>1.6000000000000014</c:v>
                  </c:pt>
                  <c:pt idx="2">
                    <c:v>1.6000000000000014</c:v>
                  </c:pt>
                  <c:pt idx="3">
                    <c:v>1.5</c:v>
                  </c:pt>
                  <c:pt idx="4">
                    <c:v>1.5</c:v>
                  </c:pt>
                  <c:pt idx="5">
                    <c:v>1.5</c:v>
                  </c:pt>
                  <c:pt idx="6">
                    <c:v>1.5</c:v>
                  </c:pt>
                  <c:pt idx="7">
                    <c:v>1.5</c:v>
                  </c:pt>
                  <c:pt idx="8">
                    <c:v>1.3999999999999986</c:v>
                  </c:pt>
                  <c:pt idx="9">
                    <c:v>1.2999999999999972</c:v>
                  </c:pt>
                  <c:pt idx="10">
                    <c:v>1.3000000000000043</c:v>
                  </c:pt>
                  <c:pt idx="11">
                    <c:v>1.1999999999999957</c:v>
                  </c:pt>
                  <c:pt idx="12">
                    <c:v>1.2999999999999972</c:v>
                  </c:pt>
                  <c:pt idx="13">
                    <c:v>1.2000000000000028</c:v>
                  </c:pt>
                  <c:pt idx="14">
                    <c:v>1.1000000000000014</c:v>
                  </c:pt>
                  <c:pt idx="15">
                    <c:v>1</c:v>
                  </c:pt>
                  <c:pt idx="16">
                    <c:v>1.1000000000000014</c:v>
                  </c:pt>
                </c:numCache>
              </c:numRef>
            </c:plus>
            <c:minus>
              <c:numRef>
                <c:f>'Māori vs Non-Māori'!$BK$35:$BK$51</c:f>
                <c:numCache>
                  <c:formatCode>General</c:formatCode>
                  <c:ptCount val="17"/>
                  <c:pt idx="0">
                    <c:v>1.6000000000000014</c:v>
                  </c:pt>
                  <c:pt idx="1">
                    <c:v>1.6000000000000014</c:v>
                  </c:pt>
                  <c:pt idx="2">
                    <c:v>1.5</c:v>
                  </c:pt>
                  <c:pt idx="3">
                    <c:v>1.6000000000000014</c:v>
                  </c:pt>
                  <c:pt idx="4">
                    <c:v>1.5</c:v>
                  </c:pt>
                  <c:pt idx="5">
                    <c:v>1.5</c:v>
                  </c:pt>
                  <c:pt idx="6">
                    <c:v>1.5</c:v>
                  </c:pt>
                  <c:pt idx="7">
                    <c:v>1.2999999999999972</c:v>
                  </c:pt>
                  <c:pt idx="8">
                    <c:v>1.3000000000000043</c:v>
                  </c:pt>
                  <c:pt idx="9">
                    <c:v>1.2000000000000028</c:v>
                  </c:pt>
                  <c:pt idx="10">
                    <c:v>1.1999999999999957</c:v>
                  </c:pt>
                  <c:pt idx="11">
                    <c:v>1.3000000000000043</c:v>
                  </c:pt>
                  <c:pt idx="12">
                    <c:v>1.2000000000000028</c:v>
                  </c:pt>
                  <c:pt idx="13">
                    <c:v>1.2000000000000028</c:v>
                  </c:pt>
                  <c:pt idx="14">
                    <c:v>1.1000000000000014</c:v>
                  </c:pt>
                  <c:pt idx="15">
                    <c:v>1.1000000000000014</c:v>
                  </c:pt>
                  <c:pt idx="16">
                    <c:v>1</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50.6</c:v>
                </c:pt>
                <c:pt idx="1">
                  <c:v>49.9</c:v>
                </c:pt>
                <c:pt idx="2">
                  <c:v>47.6</c:v>
                </c:pt>
                <c:pt idx="3">
                  <c:v>50.7</c:v>
                </c:pt>
                <c:pt idx="4">
                  <c:v>49.2</c:v>
                </c:pt>
                <c:pt idx="5">
                  <c:v>49.3</c:v>
                </c:pt>
                <c:pt idx="6">
                  <c:v>48.1</c:v>
                </c:pt>
                <c:pt idx="7">
                  <c:v>45.9</c:v>
                </c:pt>
                <c:pt idx="8">
                  <c:v>44.1</c:v>
                </c:pt>
                <c:pt idx="9">
                  <c:v>40</c:v>
                </c:pt>
                <c:pt idx="10">
                  <c:v>40.4</c:v>
                </c:pt>
                <c:pt idx="11">
                  <c:v>39.700000000000003</c:v>
                </c:pt>
                <c:pt idx="12">
                  <c:v>39.1</c:v>
                </c:pt>
                <c:pt idx="13">
                  <c:v>37</c:v>
                </c:pt>
                <c:pt idx="14">
                  <c:v>35</c:v>
                </c:pt>
                <c:pt idx="15">
                  <c:v>33.9</c:v>
                </c:pt>
                <c:pt idx="16">
                  <c:v>33.5</c:v>
                </c:pt>
              </c:numCache>
            </c:numRef>
          </c:val>
          <c:smooth val="0"/>
          <c:extLst>
            <c:ext xmlns:c16="http://schemas.microsoft.com/office/drawing/2014/chart" uri="{C3380CC4-5D6E-409C-BE32-E72D297353CC}">
              <c16:uniqueId val="{00000001-91DF-41F7-9AEE-F87FED91B1C7}"/>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Non-Māori'!#REF!</c:f>
              <c:numCache>
                <c:formatCode>General</c:formatCode>
                <c:ptCount val="1"/>
                <c:pt idx="0">
                  <c:v>1</c:v>
                </c:pt>
              </c:numCache>
            </c:numRef>
          </c:val>
          <c:smooth val="0"/>
          <c:extLst>
            <c:ext xmlns:c16="http://schemas.microsoft.com/office/drawing/2014/chart" uri="{C3380CC4-5D6E-409C-BE32-E72D297353CC}">
              <c16:uniqueId val="{00000002-91DF-41F7-9AEE-F87FED91B1C7}"/>
            </c:ext>
          </c:extLst>
        </c:ser>
        <c:dLbls>
          <c:showLegendKey val="0"/>
          <c:showVal val="0"/>
          <c:showCatName val="0"/>
          <c:showSerName val="0"/>
          <c:showPercent val="0"/>
          <c:showBubbleSize val="0"/>
        </c:dLbls>
        <c:marker val="1"/>
        <c:smooth val="0"/>
        <c:axId val="305638584"/>
        <c:axId val="305639368"/>
      </c:lineChart>
      <c:catAx>
        <c:axId val="30563858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9368"/>
        <c:crosses val="autoZero"/>
        <c:auto val="1"/>
        <c:lblAlgn val="ctr"/>
        <c:lblOffset val="100"/>
        <c:noMultiLvlLbl val="0"/>
      </c:catAx>
      <c:valAx>
        <c:axId val="30563936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858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D097-4340-B80C-5577F6E2FDAD}"/>
              </c:ext>
            </c:extLst>
          </c:dPt>
          <c:errBars>
            <c:errDir val="y"/>
            <c:errBarType val="both"/>
            <c:errValType val="cust"/>
            <c:noEndCap val="0"/>
            <c:plus>
              <c:numRef>
                <c:f>'Māori vs Non-Māori'!$BV$35:$BV$51</c:f>
                <c:numCache>
                  <c:formatCode>General</c:formatCode>
                  <c:ptCount val="17"/>
                  <c:pt idx="0">
                    <c:v>0.32000000000000028</c:v>
                  </c:pt>
                  <c:pt idx="1">
                    <c:v>0.32000000000000028</c:v>
                  </c:pt>
                  <c:pt idx="2">
                    <c:v>0.32000000000000028</c:v>
                  </c:pt>
                  <c:pt idx="3">
                    <c:v>0.30000000000000027</c:v>
                  </c:pt>
                  <c:pt idx="4">
                    <c:v>0.29999999999999982</c:v>
                  </c:pt>
                  <c:pt idx="5">
                    <c:v>0.29000000000000004</c:v>
                  </c:pt>
                  <c:pt idx="6">
                    <c:v>0.29000000000000004</c:v>
                  </c:pt>
                  <c:pt idx="7">
                    <c:v>0.29000000000000004</c:v>
                  </c:pt>
                  <c:pt idx="8">
                    <c:v>0.28000000000000025</c:v>
                  </c:pt>
                  <c:pt idx="9">
                    <c:v>0.31000000000000005</c:v>
                  </c:pt>
                  <c:pt idx="10">
                    <c:v>0.30000000000000027</c:v>
                  </c:pt>
                  <c:pt idx="11">
                    <c:v>0.29999999999999982</c:v>
                  </c:pt>
                  <c:pt idx="12">
                    <c:v>0.29000000000000004</c:v>
                  </c:pt>
                  <c:pt idx="13">
                    <c:v>0.29000000000000004</c:v>
                  </c:pt>
                  <c:pt idx="14">
                    <c:v>0.29000000000000004</c:v>
                  </c:pt>
                  <c:pt idx="15">
                    <c:v>0.28000000000000025</c:v>
                  </c:pt>
                  <c:pt idx="16">
                    <c:v>0.27</c:v>
                  </c:pt>
                </c:numCache>
              </c:numRef>
            </c:plus>
            <c:minus>
              <c:numRef>
                <c:f>'Māori vs Non-Māori'!$BU$35:$BU$51</c:f>
                <c:numCache>
                  <c:formatCode>General</c:formatCode>
                  <c:ptCount val="17"/>
                  <c:pt idx="0">
                    <c:v>0.2799999999999998</c:v>
                  </c:pt>
                  <c:pt idx="1">
                    <c:v>0.2799999999999998</c:v>
                  </c:pt>
                  <c:pt idx="2">
                    <c:v>0.28999999999999959</c:v>
                  </c:pt>
                  <c:pt idx="3">
                    <c:v>0.27</c:v>
                  </c:pt>
                  <c:pt idx="4">
                    <c:v>0.28000000000000025</c:v>
                  </c:pt>
                  <c:pt idx="5">
                    <c:v>0.27</c:v>
                  </c:pt>
                  <c:pt idx="6">
                    <c:v>0.26000000000000023</c:v>
                  </c:pt>
                  <c:pt idx="7">
                    <c:v>0.27</c:v>
                  </c:pt>
                  <c:pt idx="8">
                    <c:v>0.25999999999999979</c:v>
                  </c:pt>
                  <c:pt idx="9">
                    <c:v>0.27</c:v>
                  </c:pt>
                  <c:pt idx="10">
                    <c:v>0.27</c:v>
                  </c:pt>
                  <c:pt idx="11">
                    <c:v>0.27</c:v>
                  </c:pt>
                  <c:pt idx="12">
                    <c:v>0.26000000000000023</c:v>
                  </c:pt>
                  <c:pt idx="13">
                    <c:v>0.26000000000000023</c:v>
                  </c:pt>
                  <c:pt idx="14">
                    <c:v>0.26000000000000023</c:v>
                  </c:pt>
                  <c:pt idx="15">
                    <c:v>0.25999999999999979</c:v>
                  </c:pt>
                  <c:pt idx="16">
                    <c:v>0.25</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2.5499999999999998</c:v>
                </c:pt>
                <c:pt idx="1">
                  <c:v>2.57</c:v>
                </c:pt>
                <c:pt idx="2">
                  <c:v>2.76</c:v>
                </c:pt>
                <c:pt idx="3">
                  <c:v>2.59</c:v>
                </c:pt>
                <c:pt idx="4">
                  <c:v>2.72</c:v>
                </c:pt>
                <c:pt idx="5">
                  <c:v>2.73</c:v>
                </c:pt>
                <c:pt idx="6">
                  <c:v>2.68</c:v>
                </c:pt>
                <c:pt idx="7">
                  <c:v>2.77</c:v>
                </c:pt>
                <c:pt idx="8">
                  <c:v>2.67</c:v>
                </c:pt>
                <c:pt idx="9">
                  <c:v>2.85</c:v>
                </c:pt>
                <c:pt idx="10">
                  <c:v>2.86</c:v>
                </c:pt>
                <c:pt idx="11">
                  <c:v>3</c:v>
                </c:pt>
                <c:pt idx="12">
                  <c:v>2.95</c:v>
                </c:pt>
                <c:pt idx="13">
                  <c:v>2.91</c:v>
                </c:pt>
                <c:pt idx="14">
                  <c:v>2.89</c:v>
                </c:pt>
                <c:pt idx="15">
                  <c:v>2.82</c:v>
                </c:pt>
                <c:pt idx="16">
                  <c:v>2.79</c:v>
                </c:pt>
              </c:numCache>
            </c:numRef>
          </c:val>
          <c:smooth val="0"/>
          <c:extLst>
            <c:ext xmlns:c16="http://schemas.microsoft.com/office/drawing/2014/chart" uri="{C3380CC4-5D6E-409C-BE32-E72D297353CC}">
              <c16:uniqueId val="{00000001-D097-4340-B80C-5577F6E2FDAD}"/>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3.57</c:v>
                </c:pt>
                <c:pt idx="1">
                  <c:v>1.94</c:v>
                </c:pt>
              </c:numCache>
            </c:numRef>
          </c:val>
          <c:smooth val="0"/>
          <c:extLst>
            <c:ext xmlns:c16="http://schemas.microsoft.com/office/drawing/2014/chart" uri="{C3380CC4-5D6E-409C-BE32-E72D297353CC}">
              <c16:uniqueId val="{00000002-D097-4340-B80C-5577F6E2FDAD}"/>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D097-4340-B80C-5577F6E2FDAD}"/>
            </c:ext>
          </c:extLst>
        </c:ser>
        <c:dLbls>
          <c:showLegendKey val="0"/>
          <c:showVal val="0"/>
          <c:showCatName val="0"/>
          <c:showSerName val="0"/>
          <c:showPercent val="0"/>
          <c:showBubbleSize val="0"/>
        </c:dLbls>
        <c:marker val="1"/>
        <c:smooth val="0"/>
        <c:axId val="305637408"/>
        <c:axId val="305637800"/>
      </c:lineChart>
      <c:catAx>
        <c:axId val="3056374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7800"/>
        <c:crosses val="autoZero"/>
        <c:auto val="1"/>
        <c:lblAlgn val="ctr"/>
        <c:lblOffset val="100"/>
        <c:tickLblSkip val="1"/>
        <c:noMultiLvlLbl val="0"/>
      </c:catAx>
      <c:valAx>
        <c:axId val="3056378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740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0601-41AD-8DC4-BC8B3F2742F0}"/>
              </c:ext>
            </c:extLst>
          </c:dPt>
          <c:dPt>
            <c:idx val="17"/>
            <c:bubble3D val="0"/>
            <c:spPr>
              <a:ln w="28575" cap="rnd">
                <a:noFill/>
                <a:round/>
              </a:ln>
              <a:effectLst/>
            </c:spPr>
            <c:extLst>
              <c:ext xmlns:c16="http://schemas.microsoft.com/office/drawing/2014/chart" uri="{C3380CC4-5D6E-409C-BE32-E72D297353CC}">
                <c16:uniqueId val="{00000002-0601-41AD-8DC4-BC8B3F2742F0}"/>
              </c:ext>
            </c:extLst>
          </c:dPt>
          <c:errBars>
            <c:errDir val="y"/>
            <c:errBarType val="both"/>
            <c:errValType val="cust"/>
            <c:noEndCap val="0"/>
            <c:plus>
              <c:numRef>
                <c:f>'Māori vs Non-Māori by sex'!$BL$53:$BL$86</c:f>
                <c:numCache>
                  <c:formatCode>General</c:formatCode>
                  <c:ptCount val="34"/>
                  <c:pt idx="0">
                    <c:v>24.099999999999994</c:v>
                  </c:pt>
                  <c:pt idx="1">
                    <c:v>23</c:v>
                  </c:pt>
                  <c:pt idx="2">
                    <c:v>22.5</c:v>
                  </c:pt>
                  <c:pt idx="3">
                    <c:v>22.5</c:v>
                  </c:pt>
                  <c:pt idx="4">
                    <c:v>21.899999999999977</c:v>
                  </c:pt>
                  <c:pt idx="5">
                    <c:v>21</c:v>
                  </c:pt>
                  <c:pt idx="6">
                    <c:v>19.5</c:v>
                  </c:pt>
                  <c:pt idx="7">
                    <c:v>18.900000000000006</c:v>
                  </c:pt>
                  <c:pt idx="8">
                    <c:v>17.699999999999989</c:v>
                  </c:pt>
                  <c:pt idx="9">
                    <c:v>17.399999999999991</c:v>
                  </c:pt>
                  <c:pt idx="10">
                    <c:v>16.900000000000006</c:v>
                  </c:pt>
                  <c:pt idx="11">
                    <c:v>17.100000000000009</c:v>
                  </c:pt>
                  <c:pt idx="12">
                    <c:v>16.299999999999997</c:v>
                  </c:pt>
                  <c:pt idx="13">
                    <c:v>15.099999999999994</c:v>
                  </c:pt>
                  <c:pt idx="14">
                    <c:v>13.799999999999997</c:v>
                  </c:pt>
                  <c:pt idx="15">
                    <c:v>12.699999999999989</c:v>
                  </c:pt>
                  <c:pt idx="16">
                    <c:v>12.700000000000003</c:v>
                  </c:pt>
                  <c:pt idx="17">
                    <c:v>20.700000000000003</c:v>
                  </c:pt>
                  <c:pt idx="18">
                    <c:v>20.299999999999997</c:v>
                  </c:pt>
                  <c:pt idx="19">
                    <c:v>20.099999999999994</c:v>
                  </c:pt>
                  <c:pt idx="20">
                    <c:v>19.099999999999994</c:v>
                  </c:pt>
                  <c:pt idx="21">
                    <c:v>19</c:v>
                  </c:pt>
                  <c:pt idx="22">
                    <c:v>18.899999999999977</c:v>
                  </c:pt>
                  <c:pt idx="23">
                    <c:v>18.299999999999983</c:v>
                  </c:pt>
                  <c:pt idx="24">
                    <c:v>17.800000000000011</c:v>
                  </c:pt>
                  <c:pt idx="25">
                    <c:v>16.699999999999989</c:v>
                  </c:pt>
                  <c:pt idx="26">
                    <c:v>15.699999999999989</c:v>
                  </c:pt>
                  <c:pt idx="27">
                    <c:v>15.400000000000006</c:v>
                  </c:pt>
                  <c:pt idx="28">
                    <c:v>15.000000000000014</c:v>
                  </c:pt>
                  <c:pt idx="29">
                    <c:v>14.300000000000011</c:v>
                  </c:pt>
                  <c:pt idx="30">
                    <c:v>13.5</c:v>
                  </c:pt>
                  <c:pt idx="31">
                    <c:v>12.900000000000006</c:v>
                  </c:pt>
                  <c:pt idx="32">
                    <c:v>12.5</c:v>
                  </c:pt>
                  <c:pt idx="33">
                    <c:v>11.700000000000003</c:v>
                  </c:pt>
                </c:numCache>
              </c:numRef>
            </c:plus>
            <c:minus>
              <c:numRef>
                <c:f>'Māori vs Non-Māori by sex'!$BK$53:$BK$86</c:f>
                <c:numCache>
                  <c:formatCode>General</c:formatCode>
                  <c:ptCount val="34"/>
                  <c:pt idx="0">
                    <c:v>21.300000000000011</c:v>
                  </c:pt>
                  <c:pt idx="1">
                    <c:v>20.399999999999991</c:v>
                  </c:pt>
                  <c:pt idx="2">
                    <c:v>20.100000000000009</c:v>
                  </c:pt>
                  <c:pt idx="3">
                    <c:v>20.200000000000003</c:v>
                  </c:pt>
                  <c:pt idx="4">
                    <c:v>19.600000000000009</c:v>
                  </c:pt>
                  <c:pt idx="5">
                    <c:v>18.900000000000006</c:v>
                  </c:pt>
                  <c:pt idx="6">
                    <c:v>17.5</c:v>
                  </c:pt>
                  <c:pt idx="7">
                    <c:v>16.900000000000006</c:v>
                  </c:pt>
                  <c:pt idx="8">
                    <c:v>15.799999999999997</c:v>
                  </c:pt>
                  <c:pt idx="9">
                    <c:v>15.799999999999997</c:v>
                  </c:pt>
                  <c:pt idx="10">
                    <c:v>15.199999999999989</c:v>
                  </c:pt>
                  <c:pt idx="11">
                    <c:v>15.600000000000009</c:v>
                  </c:pt>
                  <c:pt idx="12">
                    <c:v>14.700000000000003</c:v>
                  </c:pt>
                  <c:pt idx="13">
                    <c:v>13.600000000000009</c:v>
                  </c:pt>
                  <c:pt idx="14">
                    <c:v>12.5</c:v>
                  </c:pt>
                  <c:pt idx="15">
                    <c:v>11.5</c:v>
                  </c:pt>
                  <c:pt idx="16">
                    <c:v>11.5</c:v>
                  </c:pt>
                  <c:pt idx="17">
                    <c:v>18.400000000000006</c:v>
                  </c:pt>
                  <c:pt idx="18">
                    <c:v>18.099999999999994</c:v>
                  </c:pt>
                  <c:pt idx="19">
                    <c:v>18.000000000000014</c:v>
                  </c:pt>
                  <c:pt idx="20">
                    <c:v>17.200000000000003</c:v>
                  </c:pt>
                  <c:pt idx="21">
                    <c:v>17.200000000000017</c:v>
                  </c:pt>
                  <c:pt idx="22">
                    <c:v>17.100000000000009</c:v>
                  </c:pt>
                  <c:pt idx="23">
                    <c:v>16.700000000000003</c:v>
                  </c:pt>
                  <c:pt idx="24">
                    <c:v>16.299999999999997</c:v>
                  </c:pt>
                  <c:pt idx="25">
                    <c:v>15.099999999999994</c:v>
                  </c:pt>
                  <c:pt idx="26">
                    <c:v>14.300000000000011</c:v>
                  </c:pt>
                  <c:pt idx="27">
                    <c:v>14.100000000000009</c:v>
                  </c:pt>
                  <c:pt idx="28">
                    <c:v>13.700000000000003</c:v>
                  </c:pt>
                  <c:pt idx="29">
                    <c:v>13.099999999999994</c:v>
                  </c:pt>
                  <c:pt idx="30">
                    <c:v>12.400000000000006</c:v>
                  </c:pt>
                  <c:pt idx="31">
                    <c:v>11.799999999999997</c:v>
                  </c:pt>
                  <c:pt idx="32">
                    <c:v>11.5</c:v>
                  </c:pt>
                  <c:pt idx="33">
                    <c:v>10.699999999999989</c:v>
                  </c:pt>
                </c:numCache>
              </c:numRef>
            </c:minus>
            <c:spPr>
              <a:ln w="12700">
                <a:solidFill>
                  <a:srgbClr val="0070C0"/>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sex'!$BG$53:$BG$86</c:f>
              <c:numCache>
                <c:formatCode>General</c:formatCode>
                <c:ptCount val="34"/>
                <c:pt idx="0">
                  <c:v>136.30000000000001</c:v>
                </c:pt>
                <c:pt idx="1">
                  <c:v>131.6</c:v>
                </c:pt>
                <c:pt idx="2">
                  <c:v>133.30000000000001</c:v>
                </c:pt>
                <c:pt idx="3">
                  <c:v>140.9</c:v>
                </c:pt>
                <c:pt idx="4">
                  <c:v>140.80000000000001</c:v>
                </c:pt>
                <c:pt idx="5">
                  <c:v>136.4</c:v>
                </c:pt>
                <c:pt idx="6">
                  <c:v>124</c:v>
                </c:pt>
                <c:pt idx="7">
                  <c:v>120.9</c:v>
                </c:pt>
                <c:pt idx="8">
                  <c:v>112.5</c:v>
                </c:pt>
                <c:pt idx="9">
                  <c:v>116.2</c:v>
                </c:pt>
                <c:pt idx="10">
                  <c:v>115.1</c:v>
                </c:pt>
                <c:pt idx="11">
                  <c:v>124.7</c:v>
                </c:pt>
                <c:pt idx="12">
                  <c:v>119.3</c:v>
                </c:pt>
                <c:pt idx="13">
                  <c:v>108.7</c:v>
                </c:pt>
                <c:pt idx="14">
                  <c:v>96.8</c:v>
                </c:pt>
                <c:pt idx="15">
                  <c:v>86.9</c:v>
                </c:pt>
                <c:pt idx="16">
                  <c:v>91.3</c:v>
                </c:pt>
                <c:pt idx="17">
                  <c:v>126.2</c:v>
                </c:pt>
                <c:pt idx="18">
                  <c:v>127.8</c:v>
                </c:pt>
                <c:pt idx="19">
                  <c:v>131.80000000000001</c:v>
                </c:pt>
                <c:pt idx="20">
                  <c:v>125.9</c:v>
                </c:pt>
                <c:pt idx="21">
                  <c:v>130.80000000000001</c:v>
                </c:pt>
                <c:pt idx="22">
                  <c:v>136.30000000000001</c:v>
                </c:pt>
                <c:pt idx="23">
                  <c:v>135.4</c:v>
                </c:pt>
                <c:pt idx="24">
                  <c:v>135</c:v>
                </c:pt>
                <c:pt idx="25">
                  <c:v>123.5</c:v>
                </c:pt>
                <c:pt idx="26">
                  <c:v>114.9</c:v>
                </c:pt>
                <c:pt idx="27">
                  <c:v>118.4</c:v>
                </c:pt>
                <c:pt idx="28">
                  <c:v>117.8</c:v>
                </c:pt>
                <c:pt idx="29">
                  <c:v>114.5</c:v>
                </c:pt>
                <c:pt idx="30">
                  <c:v>108</c:v>
                </c:pt>
                <c:pt idx="31">
                  <c:v>105.5</c:v>
                </c:pt>
                <c:pt idx="32">
                  <c:v>103.5</c:v>
                </c:pt>
                <c:pt idx="33">
                  <c:v>96.1</c:v>
                </c:pt>
              </c:numCache>
            </c:numRef>
          </c:val>
          <c:smooth val="0"/>
          <c:extLst>
            <c:ext xmlns:c16="http://schemas.microsoft.com/office/drawing/2014/chart" uri="{C3380CC4-5D6E-409C-BE32-E72D297353CC}">
              <c16:uniqueId val="{00000003-0601-41AD-8DC4-BC8B3F2742F0}"/>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4-0601-41AD-8DC4-BC8B3F2742F0}"/>
              </c:ext>
            </c:extLst>
          </c:dPt>
          <c:dPt>
            <c:idx val="17"/>
            <c:bubble3D val="0"/>
            <c:spPr>
              <a:ln w="22225" cap="rnd">
                <a:noFill/>
                <a:round/>
              </a:ln>
              <a:effectLst/>
            </c:spPr>
            <c:extLst>
              <c:ext xmlns:c16="http://schemas.microsoft.com/office/drawing/2014/chart" uri="{C3380CC4-5D6E-409C-BE32-E72D297353CC}">
                <c16:uniqueId val="{00000006-0601-41AD-8DC4-BC8B3F2742F0}"/>
              </c:ext>
            </c:extLst>
          </c:dPt>
          <c:errBars>
            <c:errDir val="y"/>
            <c:errBarType val="both"/>
            <c:errValType val="cust"/>
            <c:noEndCap val="0"/>
            <c:plus>
              <c:numRef>
                <c:f>'Māori vs Non-Māori by sex'!$BO$53:$BO$73</c:f>
                <c:numCache>
                  <c:formatCode>General</c:formatCode>
                  <c:ptCount val="21"/>
                  <c:pt idx="0">
                    <c:v>3</c:v>
                  </c:pt>
                  <c:pt idx="1">
                    <c:v>2.8999999999999915</c:v>
                  </c:pt>
                  <c:pt idx="2">
                    <c:v>2.7999999999999972</c:v>
                  </c:pt>
                  <c:pt idx="3">
                    <c:v>2.7999999999999972</c:v>
                  </c:pt>
                  <c:pt idx="4">
                    <c:v>2.7000000000000028</c:v>
                  </c:pt>
                  <c:pt idx="5">
                    <c:v>2.5999999999999943</c:v>
                  </c:pt>
                  <c:pt idx="6">
                    <c:v>2.5999999999999943</c:v>
                  </c:pt>
                  <c:pt idx="7">
                    <c:v>2.3999999999999986</c:v>
                  </c:pt>
                  <c:pt idx="8">
                    <c:v>2.2999999999999972</c:v>
                  </c:pt>
                  <c:pt idx="9">
                    <c:v>2.1999999999999957</c:v>
                  </c:pt>
                  <c:pt idx="10">
                    <c:v>2</c:v>
                  </c:pt>
                  <c:pt idx="11">
                    <c:v>2</c:v>
                  </c:pt>
                  <c:pt idx="12">
                    <c:v>2</c:v>
                  </c:pt>
                  <c:pt idx="13">
                    <c:v>1.8999999999999986</c:v>
                  </c:pt>
                  <c:pt idx="14">
                    <c:v>1.7999999999999972</c:v>
                  </c:pt>
                  <c:pt idx="15">
                    <c:v>1.6999999999999957</c:v>
                  </c:pt>
                  <c:pt idx="16">
                    <c:v>1.7000000000000028</c:v>
                  </c:pt>
                  <c:pt idx="17">
                    <c:v>2</c:v>
                  </c:pt>
                  <c:pt idx="18">
                    <c:v>1.9000000000000057</c:v>
                  </c:pt>
                  <c:pt idx="19">
                    <c:v>1.8000000000000043</c:v>
                  </c:pt>
                  <c:pt idx="20">
                    <c:v>1.8999999999999986</c:v>
                  </c:pt>
                </c:numCache>
              </c:numRef>
            </c:plus>
            <c:minus>
              <c:numRef>
                <c:f>'Māori vs Non-Māori by sex'!$BN$53:$BN$73</c:f>
                <c:numCache>
                  <c:formatCode>General</c:formatCode>
                  <c:ptCount val="21"/>
                  <c:pt idx="0">
                    <c:v>2.9000000000000057</c:v>
                  </c:pt>
                  <c:pt idx="1">
                    <c:v>2.9000000000000057</c:v>
                  </c:pt>
                  <c:pt idx="2">
                    <c:v>2.7000000000000028</c:v>
                  </c:pt>
                  <c:pt idx="3">
                    <c:v>2.7999999999999972</c:v>
                  </c:pt>
                  <c:pt idx="4">
                    <c:v>2.6000000000000014</c:v>
                  </c:pt>
                  <c:pt idx="5">
                    <c:v>2.5</c:v>
                  </c:pt>
                  <c:pt idx="6">
                    <c:v>2.4000000000000057</c:v>
                  </c:pt>
                  <c:pt idx="7">
                    <c:v>2.3000000000000043</c:v>
                  </c:pt>
                  <c:pt idx="8">
                    <c:v>2.3000000000000043</c:v>
                  </c:pt>
                  <c:pt idx="9">
                    <c:v>2</c:v>
                  </c:pt>
                  <c:pt idx="10">
                    <c:v>2.1000000000000014</c:v>
                  </c:pt>
                  <c:pt idx="11">
                    <c:v>2</c:v>
                  </c:pt>
                  <c:pt idx="12">
                    <c:v>2</c:v>
                  </c:pt>
                  <c:pt idx="13">
                    <c:v>1.9000000000000057</c:v>
                  </c:pt>
                  <c:pt idx="14">
                    <c:v>1.7999999999999972</c:v>
                  </c:pt>
                  <c:pt idx="15">
                    <c:v>1.7000000000000028</c:v>
                  </c:pt>
                  <c:pt idx="16">
                    <c:v>1.6000000000000014</c:v>
                  </c:pt>
                  <c:pt idx="17">
                    <c:v>1.8999999999999986</c:v>
                  </c:pt>
                  <c:pt idx="18">
                    <c:v>1.7999999999999972</c:v>
                  </c:pt>
                  <c:pt idx="19">
                    <c:v>1.7999999999999972</c:v>
                  </c:pt>
                  <c:pt idx="20">
                    <c:v>1.7999999999999972</c:v>
                  </c:pt>
                </c:numCache>
              </c:numRef>
            </c:minus>
            <c:spPr>
              <a:ln>
                <a:solidFill>
                  <a:sysClr val="window" lastClr="FFFFFF">
                    <a:lumMod val="65000"/>
                  </a:sysClr>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sex'!$BH$53:$BH$86</c:f>
              <c:numCache>
                <c:formatCode>General</c:formatCode>
                <c:ptCount val="34"/>
                <c:pt idx="0">
                  <c:v>70</c:v>
                </c:pt>
                <c:pt idx="1">
                  <c:v>67.7</c:v>
                </c:pt>
                <c:pt idx="2">
                  <c:v>64</c:v>
                </c:pt>
                <c:pt idx="3">
                  <c:v>66</c:v>
                </c:pt>
                <c:pt idx="4">
                  <c:v>64.2</c:v>
                </c:pt>
                <c:pt idx="5">
                  <c:v>63.2</c:v>
                </c:pt>
                <c:pt idx="6">
                  <c:v>60.7</c:v>
                </c:pt>
                <c:pt idx="7">
                  <c:v>56.7</c:v>
                </c:pt>
                <c:pt idx="8">
                  <c:v>53.6</c:v>
                </c:pt>
                <c:pt idx="9">
                  <c:v>48.1</c:v>
                </c:pt>
                <c:pt idx="10">
                  <c:v>48.1</c:v>
                </c:pt>
                <c:pt idx="11">
                  <c:v>45.8</c:v>
                </c:pt>
                <c:pt idx="12">
                  <c:v>45.8</c:v>
                </c:pt>
                <c:pt idx="13">
                  <c:v>43.2</c:v>
                </c:pt>
                <c:pt idx="14">
                  <c:v>41</c:v>
                </c:pt>
                <c:pt idx="15">
                  <c:v>39.6</c:v>
                </c:pt>
                <c:pt idx="16">
                  <c:v>38</c:v>
                </c:pt>
                <c:pt idx="17">
                  <c:v>38.1</c:v>
                </c:pt>
                <c:pt idx="18">
                  <c:v>38.299999999999997</c:v>
                </c:pt>
                <c:pt idx="19">
                  <c:v>36.9</c:v>
                </c:pt>
                <c:pt idx="20">
                  <c:v>40.4</c:v>
                </c:pt>
                <c:pt idx="21">
                  <c:v>39.200000000000003</c:v>
                </c:pt>
                <c:pt idx="22">
                  <c:v>40.200000000000003</c:v>
                </c:pt>
                <c:pt idx="23">
                  <c:v>40</c:v>
                </c:pt>
                <c:pt idx="24">
                  <c:v>38.9</c:v>
                </c:pt>
                <c:pt idx="25">
                  <c:v>37.9</c:v>
                </c:pt>
                <c:pt idx="26">
                  <c:v>34.700000000000003</c:v>
                </c:pt>
                <c:pt idx="27">
                  <c:v>35.5</c:v>
                </c:pt>
                <c:pt idx="28">
                  <c:v>35.799999999999997</c:v>
                </c:pt>
                <c:pt idx="29">
                  <c:v>34.5</c:v>
                </c:pt>
                <c:pt idx="30">
                  <c:v>32.700000000000003</c:v>
                </c:pt>
                <c:pt idx="31">
                  <c:v>30.8</c:v>
                </c:pt>
                <c:pt idx="32">
                  <c:v>29.7</c:v>
                </c:pt>
                <c:pt idx="33">
                  <c:v>30.1</c:v>
                </c:pt>
              </c:numCache>
            </c:numRef>
          </c:val>
          <c:smooth val="0"/>
          <c:extLst>
            <c:ext xmlns:c16="http://schemas.microsoft.com/office/drawing/2014/chart" uri="{C3380CC4-5D6E-409C-BE32-E72D297353CC}">
              <c16:uniqueId val="{00000007-0601-41AD-8DC4-BC8B3F2742F0}"/>
            </c:ext>
          </c:extLst>
        </c:ser>
        <c:ser>
          <c:idx val="0"/>
          <c:order val="2"/>
          <c:tx>
            <c:v>Ghost</c:v>
          </c:tx>
          <c:spPr>
            <a:ln w="28575" cap="rnd">
              <a:noFill/>
              <a:round/>
            </a:ln>
            <a:effectLst/>
          </c:spPr>
          <c:marker>
            <c:symbol val="none"/>
          </c:marker>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sex'!$BI$35:$BI$36</c:f>
              <c:numCache>
                <c:formatCode>General</c:formatCode>
                <c:ptCount val="2"/>
                <c:pt idx="0">
                  <c:v>140.9</c:v>
                </c:pt>
                <c:pt idx="1">
                  <c:v>29.7</c:v>
                </c:pt>
              </c:numCache>
            </c:numRef>
          </c:val>
          <c:smooth val="0"/>
          <c:extLst>
            <c:ext xmlns:c16="http://schemas.microsoft.com/office/drawing/2014/chart" uri="{C3380CC4-5D6E-409C-BE32-E72D297353CC}">
              <c16:uniqueId val="{00000008-0601-41AD-8DC4-BC8B3F2742F0}"/>
            </c:ext>
          </c:extLst>
        </c:ser>
        <c:dLbls>
          <c:showLegendKey val="0"/>
          <c:showVal val="0"/>
          <c:showCatName val="0"/>
          <c:showSerName val="0"/>
          <c:showPercent val="0"/>
          <c:showBubbleSize val="0"/>
        </c:dLbls>
        <c:marker val="1"/>
        <c:smooth val="0"/>
        <c:axId val="305638192"/>
        <c:axId val="305635840"/>
      </c:lineChart>
      <c:catAx>
        <c:axId val="3056381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5840"/>
        <c:crosses val="autoZero"/>
        <c:auto val="1"/>
        <c:lblAlgn val="ctr"/>
        <c:lblOffset val="100"/>
        <c:noMultiLvlLbl val="0"/>
      </c:catAx>
      <c:valAx>
        <c:axId val="30563584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819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64394125667797E-2"/>
          <c:y val="0.21525342090859337"/>
          <c:w val="0.89973709150326797"/>
          <c:h val="0.50215202481916865"/>
        </c:manualLayout>
      </c:layout>
      <c:lineChart>
        <c:grouping val="standard"/>
        <c:varyColors val="0"/>
        <c:ser>
          <c:idx val="0"/>
          <c:order val="0"/>
          <c:tx>
            <c:strRef>
              <c:f>'Māori vs Non-Māori by sex'!$BQ$53</c:f>
              <c:strCache>
                <c:ptCount val="1"/>
                <c:pt idx="0">
                  <c:v>Maori male vs Non-maori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6A9F-4F80-A89A-9824ACD211AA}"/>
              </c:ext>
            </c:extLst>
          </c:dPt>
          <c:errBars>
            <c:errDir val="y"/>
            <c:errBarType val="both"/>
            <c:errValType val="cust"/>
            <c:noEndCap val="0"/>
            <c:plus>
              <c:numRef>
                <c:f>'Māori vs Non-Māori by sex'!$BY$53:$BY$86</c:f>
                <c:numCache>
                  <c:formatCode>General</c:formatCode>
                  <c:ptCount val="34"/>
                  <c:pt idx="0">
                    <c:v>0.3600000000000001</c:v>
                  </c:pt>
                  <c:pt idx="1">
                    <c:v>0.35999999999999988</c:v>
                  </c:pt>
                  <c:pt idx="2">
                    <c:v>0.37000000000000011</c:v>
                  </c:pt>
                  <c:pt idx="3">
                    <c:v>0.35000000000000009</c:v>
                  </c:pt>
                  <c:pt idx="4">
                    <c:v>0.35999999999999988</c:v>
                  </c:pt>
                  <c:pt idx="5">
                    <c:v>0.34999999999999964</c:v>
                  </c:pt>
                  <c:pt idx="6">
                    <c:v>0.33999999999999986</c:v>
                  </c:pt>
                  <c:pt idx="7">
                    <c:v>0.35000000000000009</c:v>
                  </c:pt>
                  <c:pt idx="8">
                    <c:v>0.35000000000000009</c:v>
                  </c:pt>
                  <c:pt idx="9">
                    <c:v>0.38999999999999968</c:v>
                  </c:pt>
                  <c:pt idx="10">
                    <c:v>0.37000000000000011</c:v>
                  </c:pt>
                  <c:pt idx="11">
                    <c:v>0.4099999999999997</c:v>
                  </c:pt>
                  <c:pt idx="12">
                    <c:v>0.38000000000000034</c:v>
                  </c:pt>
                  <c:pt idx="13">
                    <c:v>0.37000000000000011</c:v>
                  </c:pt>
                  <c:pt idx="14">
                    <c:v>0.36000000000000032</c:v>
                  </c:pt>
                  <c:pt idx="15">
                    <c:v>0.35000000000000009</c:v>
                  </c:pt>
                  <c:pt idx="16">
                    <c:v>0.35999999999999988</c:v>
                  </c:pt>
                  <c:pt idx="17">
                    <c:v>0.58999999999999986</c:v>
                  </c:pt>
                  <c:pt idx="18">
                    <c:v>0.57000000000000028</c:v>
                  </c:pt>
                  <c:pt idx="19">
                    <c:v>0.60000000000000009</c:v>
                  </c:pt>
                  <c:pt idx="20">
                    <c:v>0.50999999999999979</c:v>
                  </c:pt>
                  <c:pt idx="21">
                    <c:v>0.53000000000000025</c:v>
                  </c:pt>
                  <c:pt idx="22">
                    <c:v>0.52</c:v>
                  </c:pt>
                  <c:pt idx="23">
                    <c:v>0.51000000000000023</c:v>
                  </c:pt>
                  <c:pt idx="24">
                    <c:v>0.50999999999999979</c:v>
                  </c:pt>
                  <c:pt idx="25">
                    <c:v>0.49000000000000021</c:v>
                  </c:pt>
                  <c:pt idx="26">
                    <c:v>0.5</c:v>
                  </c:pt>
                  <c:pt idx="27">
                    <c:v>0.48</c:v>
                  </c:pt>
                  <c:pt idx="28">
                    <c:v>0.46999999999999975</c:v>
                  </c:pt>
                  <c:pt idx="29">
                    <c:v>0.46999999999999975</c:v>
                  </c:pt>
                  <c:pt idx="30">
                    <c:v>0.45999999999999996</c:v>
                  </c:pt>
                  <c:pt idx="31">
                    <c:v>0.48</c:v>
                  </c:pt>
                  <c:pt idx="32">
                    <c:v>0.48</c:v>
                  </c:pt>
                  <c:pt idx="33">
                    <c:v>0.43999999999999995</c:v>
                  </c:pt>
                </c:numCache>
              </c:numRef>
            </c:plus>
            <c:minus>
              <c:numRef>
                <c:f>'Māori vs Non-Māori by sex'!$BX$53:$BX$86</c:f>
                <c:numCache>
                  <c:formatCode>General</c:formatCode>
                  <c:ptCount val="34"/>
                  <c:pt idx="0">
                    <c:v>0.31000000000000005</c:v>
                  </c:pt>
                  <c:pt idx="1">
                    <c:v>0.30000000000000004</c:v>
                  </c:pt>
                  <c:pt idx="2">
                    <c:v>0.31000000000000005</c:v>
                  </c:pt>
                  <c:pt idx="3">
                    <c:v>0.31000000000000005</c:v>
                  </c:pt>
                  <c:pt idx="4">
                    <c:v>0.30000000000000004</c:v>
                  </c:pt>
                  <c:pt idx="5">
                    <c:v>0.30000000000000004</c:v>
                  </c:pt>
                  <c:pt idx="6">
                    <c:v>0.29000000000000004</c:v>
                  </c:pt>
                  <c:pt idx="7">
                    <c:v>0.29999999999999982</c:v>
                  </c:pt>
                  <c:pt idx="8">
                    <c:v>0.30000000000000004</c:v>
                  </c:pt>
                  <c:pt idx="9">
                    <c:v>0.33000000000000007</c:v>
                  </c:pt>
                  <c:pt idx="10">
                    <c:v>0.33000000000000007</c:v>
                  </c:pt>
                  <c:pt idx="11">
                    <c:v>0.35000000000000009</c:v>
                  </c:pt>
                  <c:pt idx="12">
                    <c:v>0.33000000000000007</c:v>
                  </c:pt>
                  <c:pt idx="13">
                    <c:v>0.33000000000000007</c:v>
                  </c:pt>
                  <c:pt idx="14">
                    <c:v>0.31000000000000005</c:v>
                  </c:pt>
                  <c:pt idx="15">
                    <c:v>0.29000000000000004</c:v>
                  </c:pt>
                  <c:pt idx="16">
                    <c:v>0.31000000000000005</c:v>
                  </c:pt>
                  <c:pt idx="17">
                    <c:v>0.5</c:v>
                  </c:pt>
                  <c:pt idx="18">
                    <c:v>0.48999999999999977</c:v>
                  </c:pt>
                  <c:pt idx="19">
                    <c:v>0.50999999999999979</c:v>
                  </c:pt>
                  <c:pt idx="20">
                    <c:v>0.45000000000000018</c:v>
                  </c:pt>
                  <c:pt idx="21">
                    <c:v>0.45999999999999996</c:v>
                  </c:pt>
                  <c:pt idx="22">
                    <c:v>0.45000000000000018</c:v>
                  </c:pt>
                  <c:pt idx="23">
                    <c:v>0.43999999999999995</c:v>
                  </c:pt>
                  <c:pt idx="24">
                    <c:v>0.44000000000000039</c:v>
                  </c:pt>
                  <c:pt idx="25">
                    <c:v>0.41999999999999993</c:v>
                  </c:pt>
                  <c:pt idx="26">
                    <c:v>0.43000000000000016</c:v>
                  </c:pt>
                  <c:pt idx="27">
                    <c:v>0.41999999999999993</c:v>
                  </c:pt>
                  <c:pt idx="28">
                    <c:v>0.41000000000000014</c:v>
                  </c:pt>
                  <c:pt idx="29">
                    <c:v>0.39999999999999991</c:v>
                  </c:pt>
                  <c:pt idx="30">
                    <c:v>0.41000000000000014</c:v>
                  </c:pt>
                  <c:pt idx="31">
                    <c:v>0.41000000000000014</c:v>
                  </c:pt>
                  <c:pt idx="32">
                    <c:v>0.41999999999999993</c:v>
                  </c:pt>
                  <c:pt idx="33">
                    <c:v>0.39000000000000012</c:v>
                  </c:pt>
                </c:numCache>
              </c:numRef>
            </c:minus>
            <c:spPr>
              <a:ln w="12700">
                <a:solidFill>
                  <a:schemeClr val="accent6">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sex'!$BT$53:$BT$69</c:f>
              <c:numCache>
                <c:formatCode>General</c:formatCode>
                <c:ptCount val="17"/>
                <c:pt idx="0">
                  <c:v>1.95</c:v>
                </c:pt>
                <c:pt idx="1">
                  <c:v>1.94</c:v>
                </c:pt>
                <c:pt idx="2">
                  <c:v>2.08</c:v>
                </c:pt>
                <c:pt idx="3">
                  <c:v>2.14</c:v>
                </c:pt>
                <c:pt idx="4">
                  <c:v>2.19</c:v>
                </c:pt>
                <c:pt idx="5">
                  <c:v>2.16</c:v>
                </c:pt>
                <c:pt idx="6">
                  <c:v>2.04</c:v>
                </c:pt>
                <c:pt idx="7">
                  <c:v>2.13</c:v>
                </c:pt>
                <c:pt idx="8">
                  <c:v>2.1</c:v>
                </c:pt>
                <c:pt idx="9">
                  <c:v>2.41</c:v>
                </c:pt>
                <c:pt idx="10">
                  <c:v>2.4</c:v>
                </c:pt>
                <c:pt idx="11">
                  <c:v>2.72</c:v>
                </c:pt>
                <c:pt idx="12">
                  <c:v>2.61</c:v>
                </c:pt>
                <c:pt idx="13">
                  <c:v>2.52</c:v>
                </c:pt>
                <c:pt idx="14">
                  <c:v>2.36</c:v>
                </c:pt>
                <c:pt idx="15">
                  <c:v>2.19</c:v>
                </c:pt>
                <c:pt idx="16">
                  <c:v>2.4</c:v>
                </c:pt>
              </c:numCache>
            </c:numRef>
          </c:val>
          <c:smooth val="0"/>
          <c:extLst>
            <c:ext xmlns:c16="http://schemas.microsoft.com/office/drawing/2014/chart" uri="{C3380CC4-5D6E-409C-BE32-E72D297353CC}">
              <c16:uniqueId val="{00000001-6A9F-4F80-A89A-9824ACD211AA}"/>
            </c:ext>
          </c:extLst>
        </c:ser>
        <c:ser>
          <c:idx val="3"/>
          <c:order val="1"/>
          <c:tx>
            <c:strRef>
              <c:f>'Māori vs Non-Māori by sex'!$BQ$70</c:f>
              <c:strCache>
                <c:ptCount val="1"/>
                <c:pt idx="0">
                  <c:v>Maori female ve Non-Maori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sex'!$BY$53:$BY$86</c:f>
                <c:numCache>
                  <c:formatCode>General</c:formatCode>
                  <c:ptCount val="34"/>
                  <c:pt idx="0">
                    <c:v>0.3600000000000001</c:v>
                  </c:pt>
                  <c:pt idx="1">
                    <c:v>0.35999999999999988</c:v>
                  </c:pt>
                  <c:pt idx="2">
                    <c:v>0.37000000000000011</c:v>
                  </c:pt>
                  <c:pt idx="3">
                    <c:v>0.35000000000000009</c:v>
                  </c:pt>
                  <c:pt idx="4">
                    <c:v>0.35999999999999988</c:v>
                  </c:pt>
                  <c:pt idx="5">
                    <c:v>0.34999999999999964</c:v>
                  </c:pt>
                  <c:pt idx="6">
                    <c:v>0.33999999999999986</c:v>
                  </c:pt>
                  <c:pt idx="7">
                    <c:v>0.35000000000000009</c:v>
                  </c:pt>
                  <c:pt idx="8">
                    <c:v>0.35000000000000009</c:v>
                  </c:pt>
                  <c:pt idx="9">
                    <c:v>0.38999999999999968</c:v>
                  </c:pt>
                  <c:pt idx="10">
                    <c:v>0.37000000000000011</c:v>
                  </c:pt>
                  <c:pt idx="11">
                    <c:v>0.4099999999999997</c:v>
                  </c:pt>
                  <c:pt idx="12">
                    <c:v>0.38000000000000034</c:v>
                  </c:pt>
                  <c:pt idx="13">
                    <c:v>0.37000000000000011</c:v>
                  </c:pt>
                  <c:pt idx="14">
                    <c:v>0.36000000000000032</c:v>
                  </c:pt>
                  <c:pt idx="15">
                    <c:v>0.35000000000000009</c:v>
                  </c:pt>
                  <c:pt idx="16">
                    <c:v>0.35999999999999988</c:v>
                  </c:pt>
                  <c:pt idx="17">
                    <c:v>0.58999999999999986</c:v>
                  </c:pt>
                  <c:pt idx="18">
                    <c:v>0.57000000000000028</c:v>
                  </c:pt>
                  <c:pt idx="19">
                    <c:v>0.60000000000000009</c:v>
                  </c:pt>
                  <c:pt idx="20">
                    <c:v>0.50999999999999979</c:v>
                  </c:pt>
                  <c:pt idx="21">
                    <c:v>0.53000000000000025</c:v>
                  </c:pt>
                  <c:pt idx="22">
                    <c:v>0.52</c:v>
                  </c:pt>
                  <c:pt idx="23">
                    <c:v>0.51000000000000023</c:v>
                  </c:pt>
                  <c:pt idx="24">
                    <c:v>0.50999999999999979</c:v>
                  </c:pt>
                  <c:pt idx="25">
                    <c:v>0.49000000000000021</c:v>
                  </c:pt>
                  <c:pt idx="26">
                    <c:v>0.5</c:v>
                  </c:pt>
                  <c:pt idx="27">
                    <c:v>0.48</c:v>
                  </c:pt>
                  <c:pt idx="28">
                    <c:v>0.46999999999999975</c:v>
                  </c:pt>
                  <c:pt idx="29">
                    <c:v>0.46999999999999975</c:v>
                  </c:pt>
                  <c:pt idx="30">
                    <c:v>0.45999999999999996</c:v>
                  </c:pt>
                  <c:pt idx="31">
                    <c:v>0.48</c:v>
                  </c:pt>
                  <c:pt idx="32">
                    <c:v>0.48</c:v>
                  </c:pt>
                  <c:pt idx="33">
                    <c:v>0.43999999999999995</c:v>
                  </c:pt>
                </c:numCache>
              </c:numRef>
            </c:plus>
            <c:minus>
              <c:numRef>
                <c:f>'Māori vs Non-Māori by sex'!$BX$53:$BX$86</c:f>
                <c:numCache>
                  <c:formatCode>General</c:formatCode>
                  <c:ptCount val="34"/>
                  <c:pt idx="0">
                    <c:v>0.31000000000000005</c:v>
                  </c:pt>
                  <c:pt idx="1">
                    <c:v>0.30000000000000004</c:v>
                  </c:pt>
                  <c:pt idx="2">
                    <c:v>0.31000000000000005</c:v>
                  </c:pt>
                  <c:pt idx="3">
                    <c:v>0.31000000000000005</c:v>
                  </c:pt>
                  <c:pt idx="4">
                    <c:v>0.30000000000000004</c:v>
                  </c:pt>
                  <c:pt idx="5">
                    <c:v>0.30000000000000004</c:v>
                  </c:pt>
                  <c:pt idx="6">
                    <c:v>0.29000000000000004</c:v>
                  </c:pt>
                  <c:pt idx="7">
                    <c:v>0.29999999999999982</c:v>
                  </c:pt>
                  <c:pt idx="8">
                    <c:v>0.30000000000000004</c:v>
                  </c:pt>
                  <c:pt idx="9">
                    <c:v>0.33000000000000007</c:v>
                  </c:pt>
                  <c:pt idx="10">
                    <c:v>0.33000000000000007</c:v>
                  </c:pt>
                  <c:pt idx="11">
                    <c:v>0.35000000000000009</c:v>
                  </c:pt>
                  <c:pt idx="12">
                    <c:v>0.33000000000000007</c:v>
                  </c:pt>
                  <c:pt idx="13">
                    <c:v>0.33000000000000007</c:v>
                  </c:pt>
                  <c:pt idx="14">
                    <c:v>0.31000000000000005</c:v>
                  </c:pt>
                  <c:pt idx="15">
                    <c:v>0.29000000000000004</c:v>
                  </c:pt>
                  <c:pt idx="16">
                    <c:v>0.31000000000000005</c:v>
                  </c:pt>
                  <c:pt idx="17">
                    <c:v>0.5</c:v>
                  </c:pt>
                  <c:pt idx="18">
                    <c:v>0.48999999999999977</c:v>
                  </c:pt>
                  <c:pt idx="19">
                    <c:v>0.50999999999999979</c:v>
                  </c:pt>
                  <c:pt idx="20">
                    <c:v>0.45000000000000018</c:v>
                  </c:pt>
                  <c:pt idx="21">
                    <c:v>0.45999999999999996</c:v>
                  </c:pt>
                  <c:pt idx="22">
                    <c:v>0.45000000000000018</c:v>
                  </c:pt>
                  <c:pt idx="23">
                    <c:v>0.43999999999999995</c:v>
                  </c:pt>
                  <c:pt idx="24">
                    <c:v>0.44000000000000039</c:v>
                  </c:pt>
                  <c:pt idx="25">
                    <c:v>0.41999999999999993</c:v>
                  </c:pt>
                  <c:pt idx="26">
                    <c:v>0.43000000000000016</c:v>
                  </c:pt>
                  <c:pt idx="27">
                    <c:v>0.41999999999999993</c:v>
                  </c:pt>
                  <c:pt idx="28">
                    <c:v>0.41000000000000014</c:v>
                  </c:pt>
                  <c:pt idx="29">
                    <c:v>0.39999999999999991</c:v>
                  </c:pt>
                  <c:pt idx="30">
                    <c:v>0.41000000000000014</c:v>
                  </c:pt>
                  <c:pt idx="31">
                    <c:v>0.41000000000000014</c:v>
                  </c:pt>
                  <c:pt idx="32">
                    <c:v>0.41999999999999993</c:v>
                  </c:pt>
                  <c:pt idx="33">
                    <c:v>0.39000000000000012</c:v>
                  </c:pt>
                </c:numCache>
              </c:numRef>
            </c:minus>
            <c:spPr>
              <a:ln>
                <a:solidFill>
                  <a:schemeClr val="accent2">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sex'!$BT$70:$BT$86</c:f>
              <c:numCache>
                <c:formatCode>General</c:formatCode>
                <c:ptCount val="17"/>
                <c:pt idx="0">
                  <c:v>3.31</c:v>
                </c:pt>
                <c:pt idx="1">
                  <c:v>3.34</c:v>
                </c:pt>
                <c:pt idx="2">
                  <c:v>3.57</c:v>
                </c:pt>
                <c:pt idx="3">
                  <c:v>3.12</c:v>
                </c:pt>
                <c:pt idx="4">
                  <c:v>3.34</c:v>
                </c:pt>
                <c:pt idx="5">
                  <c:v>3.39</c:v>
                </c:pt>
                <c:pt idx="6">
                  <c:v>3.38</c:v>
                </c:pt>
                <c:pt idx="7">
                  <c:v>3.47</c:v>
                </c:pt>
                <c:pt idx="8">
                  <c:v>3.26</c:v>
                </c:pt>
                <c:pt idx="9">
                  <c:v>3.31</c:v>
                </c:pt>
                <c:pt idx="10">
                  <c:v>3.34</c:v>
                </c:pt>
                <c:pt idx="11">
                  <c:v>3.29</c:v>
                </c:pt>
                <c:pt idx="12">
                  <c:v>3.31</c:v>
                </c:pt>
                <c:pt idx="13">
                  <c:v>3.31</c:v>
                </c:pt>
                <c:pt idx="14">
                  <c:v>3.42</c:v>
                </c:pt>
                <c:pt idx="15">
                  <c:v>3.48</c:v>
                </c:pt>
                <c:pt idx="16">
                  <c:v>3.19</c:v>
                </c:pt>
              </c:numCache>
            </c:numRef>
          </c:val>
          <c:smooth val="0"/>
          <c:extLst>
            <c:ext xmlns:c16="http://schemas.microsoft.com/office/drawing/2014/chart" uri="{C3380CC4-5D6E-409C-BE32-E72D297353CC}">
              <c16:uniqueId val="{00000002-6A9F-4F80-A89A-9824ACD211AA}"/>
            </c:ext>
          </c:extLst>
        </c:ser>
        <c:ser>
          <c:idx val="2"/>
          <c:order val="2"/>
          <c:tx>
            <c:v>Ghost</c:v>
          </c:tx>
          <c:spPr>
            <a:ln w="28575" cap="rnd">
              <a:noFill/>
              <a:round/>
            </a:ln>
            <a:effectLst/>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sex'!$BV$35:$BV$36</c:f>
              <c:numCache>
                <c:formatCode>General</c:formatCode>
                <c:ptCount val="2"/>
                <c:pt idx="0">
                  <c:v>3.57</c:v>
                </c:pt>
                <c:pt idx="1">
                  <c:v>1.94</c:v>
                </c:pt>
              </c:numCache>
            </c:numRef>
          </c:val>
          <c:smooth val="0"/>
          <c:extLst>
            <c:ext xmlns:c16="http://schemas.microsoft.com/office/drawing/2014/chart" uri="{C3380CC4-5D6E-409C-BE32-E72D297353CC}">
              <c16:uniqueId val="{00000003-6A9F-4F80-A89A-9824ACD211AA}"/>
            </c:ext>
          </c:extLst>
        </c:ser>
        <c:ser>
          <c:idx val="1"/>
          <c:order val="3"/>
          <c:tx>
            <c:strRef>
              <c:f>'Māori vs Non-Māori by sex'!$CA$51</c:f>
              <c:strCache>
                <c:ptCount val="1"/>
                <c:pt idx="0">
                  <c:v>Reference (1.00)</c:v>
                </c:pt>
              </c:strCache>
            </c:strRef>
          </c:tx>
          <c:spPr>
            <a:ln>
              <a:solidFill>
                <a:schemeClr val="tx1"/>
              </a:solidFill>
            </a:ln>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sex'!$CA$53:$CA$69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4-6A9F-4F80-A89A-9824ACD211AA}"/>
            </c:ext>
          </c:extLst>
        </c:ser>
        <c:dLbls>
          <c:showLegendKey val="0"/>
          <c:showVal val="0"/>
          <c:showCatName val="0"/>
          <c:showSerName val="0"/>
          <c:showPercent val="0"/>
          <c:showBubbleSize val="0"/>
        </c:dLbls>
        <c:marker val="1"/>
        <c:smooth val="0"/>
        <c:axId val="305636232"/>
        <c:axId val="305633880"/>
      </c:lineChart>
      <c:catAx>
        <c:axId val="30563623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3880"/>
        <c:crosses val="autoZero"/>
        <c:auto val="1"/>
        <c:lblAlgn val="ctr"/>
        <c:lblOffset val="100"/>
        <c:tickLblSkip val="1"/>
        <c:noMultiLvlLbl val="0"/>
      </c:catAx>
      <c:valAx>
        <c:axId val="30563388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636232"/>
        <c:crosses val="autoZero"/>
        <c:crossBetween val="between"/>
      </c:valAx>
      <c:spPr>
        <a:noFill/>
        <a:ln>
          <a:noFill/>
        </a:ln>
        <a:effectLst/>
      </c:spPr>
    </c:plotArea>
    <c:legend>
      <c:legendPos val="b"/>
      <c:legendEntry>
        <c:idx val="2"/>
        <c:delete val="1"/>
      </c:legendEntry>
      <c:layout>
        <c:manualLayout>
          <c:xMode val="edge"/>
          <c:yMode val="edge"/>
          <c:x val="0.18662997939957873"/>
          <c:y val="0.13046709688942146"/>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5" noThreeD="1" sel="1" val="0"/>
</file>

<file path=xl/ctrlProps/ctrlProp2.xml><?xml version="1.0" encoding="utf-8"?>
<formControlPr xmlns="http://schemas.microsoft.com/office/spreadsheetml/2009/9/main" objectType="Drop" dropLines="11" dropStyle="combo" dx="16" fmlaLink="$BE$4" fmlaRange="ref!$C$1:$C$5"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133349</xdr:rowOff>
    </xdr:from>
    <xdr:to>
      <xdr:col>11</xdr:col>
      <xdr:colOff>457199</xdr:colOff>
      <xdr:row>30</xdr:row>
      <xdr:rowOff>47624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4" y="4114799"/>
          <a:ext cx="59531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Chronic obstructive pulmonary disease (COPD) mortality, 45+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0.1379</cdr:y>
    </cdr:from>
    <cdr:to>
      <cdr:x>0.52568</cdr:x>
      <cdr:y>0.19679</cdr:y>
    </cdr:to>
    <cdr:sp macro="" textlink="'Māori vs Non-Māori'!$BB$14">
      <cdr:nvSpPr>
        <cdr:cNvPr id="15" name="TextBox 14"/>
        <cdr:cNvSpPr txBox="1"/>
      </cdr:nvSpPr>
      <cdr:spPr>
        <a:xfrm xmlns:a="http://schemas.openxmlformats.org/drawingml/2006/main">
          <a:off x="0" y="516759"/>
          <a:ext cx="3303271" cy="220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Chronic obstructive pulmonary disease (COPD) mortality, 45+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0.8535</cdr:y>
    </cdr:from>
    <cdr:to>
      <cdr:x>0.95717</cdr:x>
      <cdr:y>1</cdr:y>
    </cdr:to>
    <cdr:sp macro="" textlink="">
      <cdr:nvSpPr>
        <cdr:cNvPr id="7" name="TextBox 6"/>
        <cdr:cNvSpPr txBox="1"/>
      </cdr:nvSpPr>
      <cdr:spPr>
        <a:xfrm xmlns:a="http://schemas.openxmlformats.org/drawingml/2006/main">
          <a:off x="0" y="3118688"/>
          <a:ext cx="5857880" cy="535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190500</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76201</xdr:rowOff>
    </xdr:from>
    <xdr:to>
      <xdr:col>11</xdr:col>
      <xdr:colOff>518159</xdr:colOff>
      <xdr:row>30</xdr:row>
      <xdr:rowOff>121921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1"/>
          <a:ext cx="6067425"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16</xdr:col>
      <xdr:colOff>285750</xdr:colOff>
      <xdr:row>5</xdr:row>
      <xdr:rowOff>91236</xdr:rowOff>
    </xdr:from>
    <xdr:to>
      <xdr:col>25</xdr:col>
      <xdr:colOff>233550</xdr:colOff>
      <xdr:row>30</xdr:row>
      <xdr:rowOff>133349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Chronic obstructive pulmonary disease (COPD) mortality, 45+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0.41766</cdr:x>
      <cdr:y>0.19908</cdr:y>
    </cdr:to>
    <cdr:sp macro="" textlink="'Māori vs Non-Māori by sex'!$BE$14">
      <cdr:nvSpPr>
        <cdr:cNvPr id="15" name="TextBox 14"/>
        <cdr:cNvSpPr txBox="1"/>
      </cdr:nvSpPr>
      <cdr:spPr>
        <a:xfrm xmlns:a="http://schemas.openxmlformats.org/drawingml/2006/main">
          <a:off x="0" y="534811"/>
          <a:ext cx="3208022" cy="25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Chronic obstructive pulmonary disease (COPD) mortality, 45+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0.12139</cdr:y>
    </cdr:from>
    <cdr:to>
      <cdr:x>0.26614</cdr:x>
      <cdr:y>0.19783</cdr:y>
    </cdr:to>
    <cdr:sp macro="" textlink="'Māori vs Non-Māori by sex'!$BE$15">
      <cdr:nvSpPr>
        <cdr:cNvPr id="4" name="TextBox 3"/>
        <cdr:cNvSpPr txBox="1"/>
      </cdr:nvSpPr>
      <cdr:spPr>
        <a:xfrm xmlns:a="http://schemas.openxmlformats.org/drawingml/2006/main">
          <a:off x="41807" y="443570"/>
          <a:ext cx="1744139" cy="279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0.00142</cdr:x>
      <cdr:y>0.84359</cdr:y>
    </cdr:from>
    <cdr:to>
      <cdr:x>0.95859</cdr:x>
      <cdr:y>1</cdr:y>
    </cdr:to>
    <cdr:sp macro="" textlink="">
      <cdr:nvSpPr>
        <cdr:cNvPr id="7" name="TextBox 6"/>
        <cdr:cNvSpPr txBox="1"/>
      </cdr:nvSpPr>
      <cdr:spPr>
        <a:xfrm xmlns:a="http://schemas.openxmlformats.org/drawingml/2006/main">
          <a:off x="9525" y="3082478"/>
          <a:ext cx="6423137" cy="57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9"/>
  <sheetViews>
    <sheetView tabSelected="1" zoomScaleNormal="100" workbookViewId="0">
      <selection activeCell="F5" sqref="F5"/>
    </sheetView>
  </sheetViews>
  <sheetFormatPr defaultColWidth="8.88671875" defaultRowHeight="13.2" x14ac:dyDescent="0.25"/>
  <cols>
    <col min="1" max="2" width="20.6640625" style="8" customWidth="1"/>
    <col min="3" max="3" width="20.6640625" style="9" customWidth="1"/>
    <col min="4" max="4" width="20.6640625" style="8" customWidth="1"/>
    <col min="5" max="5" width="6.44140625" style="8" customWidth="1"/>
    <col min="6" max="6" width="6.6640625" style="8" customWidth="1"/>
    <col min="7" max="7" width="5.6640625" style="8" customWidth="1"/>
    <col min="8" max="8" width="5.6640625" style="10" customWidth="1"/>
    <col min="9" max="16384" width="8.88671875" style="11"/>
  </cols>
  <sheetData>
    <row r="1" spans="1:15" ht="15.6" x14ac:dyDescent="0.25">
      <c r="A1" s="7" t="s">
        <v>45</v>
      </c>
    </row>
    <row r="2" spans="1:15" x14ac:dyDescent="0.25">
      <c r="A2" s="12" t="s">
        <v>46</v>
      </c>
    </row>
    <row r="3" spans="1:15" x14ac:dyDescent="0.25">
      <c r="A3" s="8" t="s">
        <v>116</v>
      </c>
    </row>
    <row r="5" spans="1:15" x14ac:dyDescent="0.25">
      <c r="A5" s="8" t="s">
        <v>113</v>
      </c>
    </row>
    <row r="7" spans="1:15" ht="12.75" customHeight="1" x14ac:dyDescent="0.25">
      <c r="A7" s="102" t="s">
        <v>114</v>
      </c>
      <c r="B7" s="102"/>
      <c r="C7" s="102"/>
      <c r="D7" s="102"/>
      <c r="E7" s="102"/>
      <c r="F7" s="102"/>
      <c r="G7" s="102"/>
      <c r="H7" s="102"/>
    </row>
    <row r="8" spans="1:15" x14ac:dyDescent="0.25">
      <c r="A8" s="102"/>
      <c r="B8" s="102"/>
      <c r="C8" s="102"/>
      <c r="D8" s="102"/>
      <c r="E8" s="102"/>
      <c r="F8" s="102"/>
      <c r="G8" s="102"/>
      <c r="H8" s="102"/>
    </row>
    <row r="9" spans="1:15" x14ac:dyDescent="0.25">
      <c r="A9" s="10"/>
      <c r="B9" s="10"/>
      <c r="C9" s="10"/>
      <c r="D9" s="10"/>
      <c r="E9" s="10"/>
      <c r="F9" s="10"/>
      <c r="G9" s="10"/>
    </row>
    <row r="10" spans="1:15" x14ac:dyDescent="0.25">
      <c r="A10" s="12" t="s">
        <v>118</v>
      </c>
      <c r="B10" s="12"/>
      <c r="C10" s="12"/>
      <c r="D10" s="12"/>
      <c r="E10" s="12"/>
      <c r="F10" s="12"/>
      <c r="G10" s="12"/>
      <c r="H10" s="12"/>
    </row>
    <row r="11" spans="1:15" ht="29.25" customHeight="1" x14ac:dyDescent="0.25">
      <c r="A11" s="13" t="s">
        <v>77</v>
      </c>
      <c r="B11" s="14" t="s">
        <v>107</v>
      </c>
      <c r="C11" s="13" t="s">
        <v>108</v>
      </c>
      <c r="D11" s="15"/>
      <c r="E11" s="103"/>
      <c r="F11" s="103"/>
      <c r="G11" s="103"/>
      <c r="H11" s="103"/>
    </row>
    <row r="12" spans="1:15" ht="41.4" x14ac:dyDescent="0.25">
      <c r="A12" s="16" t="s">
        <v>123</v>
      </c>
      <c r="B12" s="17" t="s">
        <v>124</v>
      </c>
      <c r="C12" s="16" t="s">
        <v>125</v>
      </c>
      <c r="D12" s="18"/>
      <c r="E12" s="104"/>
      <c r="F12" s="104"/>
      <c r="G12" s="104"/>
      <c r="H12" s="104"/>
    </row>
    <row r="13" spans="1:15" ht="13.8" x14ac:dyDescent="0.25">
      <c r="A13" s="16" t="s">
        <v>126</v>
      </c>
      <c r="B13" s="17" t="s">
        <v>127</v>
      </c>
      <c r="C13" s="16" t="s">
        <v>128</v>
      </c>
      <c r="D13" s="18"/>
      <c r="E13" s="104"/>
      <c r="F13" s="104"/>
      <c r="G13" s="104"/>
      <c r="H13" s="104"/>
    </row>
    <row r="14" spans="1:15" ht="13.8" x14ac:dyDescent="0.3">
      <c r="J14" s="19"/>
      <c r="K14" s="19"/>
      <c r="L14" s="20"/>
      <c r="M14" s="21"/>
      <c r="N14" s="22"/>
      <c r="O14" s="23"/>
    </row>
    <row r="15" spans="1:15" ht="13.8" x14ac:dyDescent="0.3">
      <c r="A15" s="12" t="s">
        <v>47</v>
      </c>
      <c r="J15" s="19"/>
      <c r="K15" s="19"/>
      <c r="L15" s="23"/>
      <c r="M15" s="21"/>
      <c r="N15" s="22"/>
      <c r="O15" s="23"/>
    </row>
    <row r="16" spans="1:15" ht="13.8" x14ac:dyDescent="0.3">
      <c r="A16" s="8" t="s">
        <v>115</v>
      </c>
      <c r="C16" s="8"/>
      <c r="H16" s="8"/>
      <c r="J16" s="19"/>
      <c r="K16" s="19"/>
      <c r="L16" s="20"/>
      <c r="M16" s="21"/>
      <c r="N16" s="22"/>
      <c r="O16" s="23"/>
    </row>
    <row r="17" spans="1:15" ht="13.8" x14ac:dyDescent="0.3">
      <c r="J17" s="19"/>
      <c r="K17" s="19"/>
      <c r="L17" s="23"/>
      <c r="M17" s="21"/>
      <c r="N17" s="22"/>
      <c r="O17" s="23"/>
    </row>
    <row r="18" spans="1:15" ht="13.8" x14ac:dyDescent="0.3">
      <c r="A18" s="12" t="s">
        <v>48</v>
      </c>
      <c r="J18" s="19"/>
      <c r="K18" s="19"/>
      <c r="L18" s="23"/>
      <c r="M18" s="21"/>
      <c r="N18" s="22"/>
      <c r="O18" s="23"/>
    </row>
    <row r="19" spans="1:15" ht="12.75" customHeight="1" x14ac:dyDescent="0.3">
      <c r="A19" s="102" t="s">
        <v>78</v>
      </c>
      <c r="B19" s="102"/>
      <c r="C19" s="102"/>
      <c r="D19" s="102"/>
      <c r="E19" s="102"/>
      <c r="F19" s="102"/>
      <c r="G19" s="102"/>
      <c r="H19" s="102"/>
      <c r="J19" s="19"/>
      <c r="K19" s="19"/>
      <c r="L19" s="23"/>
      <c r="M19" s="21"/>
      <c r="N19" s="22"/>
      <c r="O19" s="23"/>
    </row>
    <row r="20" spans="1:15" ht="13.8" x14ac:dyDescent="0.3">
      <c r="A20" s="102"/>
      <c r="B20" s="102"/>
      <c r="C20" s="102"/>
      <c r="D20" s="102"/>
      <c r="E20" s="102"/>
      <c r="F20" s="102"/>
      <c r="G20" s="102"/>
      <c r="H20" s="102"/>
      <c r="J20" s="19"/>
      <c r="K20" s="19"/>
      <c r="L20" s="23"/>
      <c r="M20" s="21"/>
      <c r="N20" s="22"/>
      <c r="O20" s="23"/>
    </row>
    <row r="21" spans="1:15" ht="13.8" x14ac:dyDescent="0.3">
      <c r="A21" s="102"/>
      <c r="B21" s="102"/>
      <c r="C21" s="102"/>
      <c r="D21" s="102"/>
      <c r="E21" s="102"/>
      <c r="F21" s="102"/>
      <c r="G21" s="102"/>
      <c r="H21" s="102"/>
      <c r="J21" s="19"/>
      <c r="K21" s="19"/>
      <c r="L21" s="20"/>
      <c r="M21" s="21"/>
      <c r="N21" s="22"/>
      <c r="O21" s="23"/>
    </row>
    <row r="22" spans="1:15" ht="13.8" x14ac:dyDescent="0.3">
      <c r="A22" s="102"/>
      <c r="B22" s="102"/>
      <c r="C22" s="102"/>
      <c r="D22" s="102"/>
      <c r="E22" s="102"/>
      <c r="F22" s="102"/>
      <c r="G22" s="102"/>
      <c r="H22" s="102"/>
      <c r="J22" s="19"/>
      <c r="K22" s="19"/>
      <c r="L22" s="20"/>
      <c r="M22" s="21"/>
      <c r="N22" s="22"/>
      <c r="O22" s="23"/>
    </row>
    <row r="23" spans="1:15" ht="13.8" x14ac:dyDescent="0.3">
      <c r="A23" s="10"/>
      <c r="B23" s="10"/>
      <c r="C23" s="10"/>
      <c r="D23" s="10"/>
      <c r="E23" s="10"/>
      <c r="F23" s="10"/>
      <c r="G23" s="10"/>
      <c r="J23" s="19"/>
      <c r="K23" s="19"/>
      <c r="L23" s="20"/>
      <c r="M23" s="21"/>
      <c r="N23" s="22"/>
      <c r="O23" s="23"/>
    </row>
    <row r="24" spans="1:15" ht="13.8" x14ac:dyDescent="0.3">
      <c r="A24" s="8" t="s">
        <v>79</v>
      </c>
      <c r="J24" s="19"/>
      <c r="K24" s="19"/>
      <c r="L24" s="20"/>
      <c r="M24" s="21"/>
      <c r="N24" s="22"/>
      <c r="O24" s="23"/>
    </row>
    <row r="25" spans="1:15" ht="13.8" x14ac:dyDescent="0.3">
      <c r="J25" s="19"/>
      <c r="K25" s="19"/>
      <c r="L25" s="23"/>
      <c r="M25" s="21"/>
      <c r="N25" s="22"/>
      <c r="O25" s="23"/>
    </row>
    <row r="26" spans="1:15" ht="13.8" x14ac:dyDescent="0.3">
      <c r="A26" s="12" t="s">
        <v>80</v>
      </c>
      <c r="J26" s="19"/>
      <c r="K26" s="19"/>
      <c r="L26" s="20"/>
      <c r="M26" s="21"/>
      <c r="N26" s="22"/>
      <c r="O26" s="23"/>
    </row>
    <row r="27" spans="1:15" ht="12.75" customHeight="1" x14ac:dyDescent="0.3">
      <c r="A27" s="102" t="s">
        <v>81</v>
      </c>
      <c r="B27" s="102"/>
      <c r="C27" s="102"/>
      <c r="D27" s="102"/>
      <c r="E27" s="102"/>
      <c r="F27" s="102"/>
      <c r="G27" s="102"/>
      <c r="H27" s="102"/>
      <c r="J27" s="19"/>
      <c r="K27" s="19"/>
      <c r="L27" s="20"/>
      <c r="M27" s="21"/>
      <c r="N27" s="22"/>
      <c r="O27" s="23"/>
    </row>
    <row r="28" spans="1:15" ht="13.8" x14ac:dyDescent="0.3">
      <c r="A28" s="102"/>
      <c r="B28" s="102"/>
      <c r="C28" s="102"/>
      <c r="D28" s="102"/>
      <c r="E28" s="102"/>
      <c r="F28" s="102"/>
      <c r="G28" s="102"/>
      <c r="H28" s="102"/>
      <c r="J28" s="19"/>
      <c r="K28" s="19"/>
      <c r="L28" s="20"/>
      <c r="M28" s="21"/>
      <c r="N28" s="22"/>
      <c r="O28" s="23"/>
    </row>
    <row r="29" spans="1:15" ht="13.8" x14ac:dyDescent="0.3">
      <c r="A29" s="102"/>
      <c r="B29" s="102"/>
      <c r="C29" s="102"/>
      <c r="D29" s="102"/>
      <c r="E29" s="102"/>
      <c r="F29" s="102"/>
      <c r="G29" s="102"/>
      <c r="H29" s="102"/>
      <c r="J29" s="19"/>
      <c r="K29" s="19"/>
      <c r="L29" s="20"/>
      <c r="M29" s="21"/>
      <c r="N29" s="22"/>
      <c r="O29" s="23"/>
    </row>
    <row r="30" spans="1:15" ht="13.8" x14ac:dyDescent="0.3">
      <c r="A30" s="10"/>
      <c r="B30" s="10"/>
      <c r="C30" s="10"/>
      <c r="D30" s="10"/>
      <c r="E30" s="10"/>
      <c r="F30" s="10"/>
      <c r="G30" s="10"/>
      <c r="J30" s="19"/>
      <c r="K30" s="19"/>
      <c r="L30" s="20"/>
      <c r="M30" s="21"/>
      <c r="N30" s="22"/>
      <c r="O30" s="23"/>
    </row>
    <row r="31" spans="1:15" ht="12.75" customHeight="1" x14ac:dyDescent="0.3">
      <c r="A31" s="102" t="s">
        <v>82</v>
      </c>
      <c r="B31" s="102"/>
      <c r="C31" s="102"/>
      <c r="D31" s="102"/>
      <c r="E31" s="102"/>
      <c r="F31" s="102"/>
      <c r="G31" s="102"/>
      <c r="H31" s="102"/>
      <c r="J31" s="19"/>
      <c r="K31" s="19"/>
      <c r="L31" s="20"/>
      <c r="M31" s="21"/>
      <c r="N31" s="22"/>
      <c r="O31" s="23"/>
    </row>
    <row r="32" spans="1:15" ht="13.8" x14ac:dyDescent="0.3">
      <c r="A32" s="102"/>
      <c r="B32" s="102"/>
      <c r="C32" s="102"/>
      <c r="D32" s="102"/>
      <c r="E32" s="102"/>
      <c r="F32" s="102"/>
      <c r="G32" s="102"/>
      <c r="H32" s="102"/>
      <c r="J32" s="19"/>
      <c r="K32" s="19"/>
      <c r="L32" s="23"/>
      <c r="M32" s="21"/>
      <c r="N32" s="22"/>
      <c r="O32" s="23"/>
    </row>
    <row r="33" spans="1:15" ht="13.8" x14ac:dyDescent="0.3">
      <c r="A33" s="102"/>
      <c r="B33" s="102"/>
      <c r="C33" s="102"/>
      <c r="D33" s="102"/>
      <c r="E33" s="102"/>
      <c r="F33" s="102"/>
      <c r="G33" s="102"/>
      <c r="H33" s="102"/>
      <c r="J33" s="19"/>
      <c r="K33" s="19"/>
      <c r="L33" s="20"/>
      <c r="M33" s="21"/>
      <c r="N33" s="22"/>
      <c r="O33" s="23"/>
    </row>
    <row r="34" spans="1:15" ht="13.8" x14ac:dyDescent="0.3">
      <c r="A34" s="102"/>
      <c r="B34" s="102"/>
      <c r="C34" s="102"/>
      <c r="D34" s="102"/>
      <c r="E34" s="102"/>
      <c r="F34" s="102"/>
      <c r="G34" s="102"/>
      <c r="H34" s="102"/>
      <c r="J34" s="19"/>
      <c r="K34" s="19"/>
      <c r="L34" s="20"/>
      <c r="M34" s="21"/>
      <c r="N34" s="22"/>
      <c r="O34" s="23"/>
    </row>
    <row r="35" spans="1:15" ht="13.8" x14ac:dyDescent="0.3">
      <c r="A35" s="10"/>
      <c r="B35" s="10"/>
      <c r="C35" s="10"/>
      <c r="D35" s="10"/>
      <c r="E35" s="10"/>
      <c r="F35" s="10"/>
      <c r="G35" s="10"/>
      <c r="J35" s="19"/>
      <c r="K35" s="19"/>
      <c r="L35" s="23"/>
      <c r="M35" s="21"/>
      <c r="N35" s="22"/>
      <c r="O35" s="23"/>
    </row>
    <row r="36" spans="1:15" ht="13.8" x14ac:dyDescent="0.3">
      <c r="A36" s="24" t="s">
        <v>117</v>
      </c>
      <c r="B36" s="10"/>
      <c r="C36" s="10"/>
      <c r="D36" s="10"/>
      <c r="E36" s="10"/>
      <c r="F36" s="10"/>
      <c r="G36" s="10"/>
      <c r="J36" s="19"/>
      <c r="K36" s="19"/>
      <c r="L36" s="20"/>
      <c r="M36" s="21"/>
      <c r="N36" s="22"/>
      <c r="O36" s="23"/>
    </row>
    <row r="37" spans="1:15" ht="13.8" x14ac:dyDescent="0.3">
      <c r="J37" s="19"/>
      <c r="K37" s="19"/>
      <c r="L37" s="20"/>
      <c r="M37" s="21"/>
      <c r="N37" s="22"/>
      <c r="O37" s="23"/>
    </row>
    <row r="38" spans="1:15" ht="14.4" thickBot="1" x14ac:dyDescent="0.35">
      <c r="A38" s="12" t="s">
        <v>109</v>
      </c>
      <c r="J38" s="19"/>
      <c r="K38" s="19"/>
      <c r="L38" s="20"/>
      <c r="M38" s="21"/>
      <c r="N38" s="22"/>
      <c r="O38" s="23"/>
    </row>
    <row r="39" spans="1:15" ht="33" customHeight="1" thickBot="1" x14ac:dyDescent="0.35">
      <c r="A39" s="25" t="s">
        <v>83</v>
      </c>
      <c r="B39" s="25" t="s">
        <v>49</v>
      </c>
      <c r="C39" s="26" t="s">
        <v>50</v>
      </c>
      <c r="J39" s="19"/>
      <c r="K39" s="19"/>
      <c r="L39" s="20"/>
      <c r="M39" s="21"/>
      <c r="N39" s="22"/>
      <c r="O39" s="23"/>
    </row>
    <row r="40" spans="1:15" ht="13.8" x14ac:dyDescent="0.3">
      <c r="A40" s="27" t="s">
        <v>51</v>
      </c>
      <c r="B40" s="28">
        <v>67404</v>
      </c>
      <c r="C40" s="29">
        <v>12.81</v>
      </c>
      <c r="J40" s="19"/>
      <c r="K40" s="19"/>
      <c r="L40" s="20"/>
      <c r="M40" s="21"/>
      <c r="N40" s="22"/>
      <c r="O40" s="23"/>
    </row>
    <row r="41" spans="1:15" ht="13.8" x14ac:dyDescent="0.3">
      <c r="A41" s="27" t="s">
        <v>52</v>
      </c>
      <c r="B41" s="28">
        <v>66186</v>
      </c>
      <c r="C41" s="29">
        <v>12.58</v>
      </c>
      <c r="J41" s="19"/>
      <c r="K41" s="19"/>
      <c r="L41" s="20"/>
      <c r="M41" s="21"/>
      <c r="N41" s="22"/>
      <c r="O41" s="23"/>
    </row>
    <row r="42" spans="1:15" ht="13.8" x14ac:dyDescent="0.3">
      <c r="A42" s="27" t="s">
        <v>53</v>
      </c>
      <c r="B42" s="28">
        <v>62838</v>
      </c>
      <c r="C42" s="29">
        <v>11.94</v>
      </c>
      <c r="J42" s="19"/>
      <c r="K42" s="19"/>
      <c r="L42" s="20"/>
      <c r="M42" s="21"/>
      <c r="N42" s="22"/>
      <c r="O42" s="23"/>
    </row>
    <row r="43" spans="1:15" ht="13.8" x14ac:dyDescent="0.3">
      <c r="A43" s="27" t="s">
        <v>54</v>
      </c>
      <c r="B43" s="28">
        <v>49587</v>
      </c>
      <c r="C43" s="29">
        <v>9.42</v>
      </c>
      <c r="J43" s="19"/>
      <c r="K43" s="19"/>
      <c r="L43" s="20"/>
      <c r="M43" s="21"/>
      <c r="N43" s="22"/>
      <c r="O43" s="23"/>
    </row>
    <row r="44" spans="1:15" ht="13.8" x14ac:dyDescent="0.3">
      <c r="A44" s="27" t="s">
        <v>55</v>
      </c>
      <c r="B44" s="28">
        <v>42153</v>
      </c>
      <c r="C44" s="29">
        <v>8.01</v>
      </c>
      <c r="J44" s="19"/>
      <c r="K44" s="19"/>
      <c r="L44" s="20"/>
      <c r="M44" s="21"/>
      <c r="N44" s="22"/>
      <c r="O44" s="23"/>
    </row>
    <row r="45" spans="1:15" ht="13.8" x14ac:dyDescent="0.3">
      <c r="A45" s="27" t="s">
        <v>56</v>
      </c>
      <c r="B45" s="28">
        <v>40218</v>
      </c>
      <c r="C45" s="29">
        <v>7.64</v>
      </c>
      <c r="J45" s="19"/>
      <c r="K45" s="30"/>
      <c r="L45" s="30"/>
      <c r="M45" s="30"/>
      <c r="N45" s="30"/>
      <c r="O45" s="30"/>
    </row>
    <row r="46" spans="1:15" ht="13.8" x14ac:dyDescent="0.3">
      <c r="A46" s="27" t="s">
        <v>57</v>
      </c>
      <c r="B46" s="28">
        <v>39231</v>
      </c>
      <c r="C46" s="29">
        <v>7.46</v>
      </c>
      <c r="J46" s="19"/>
      <c r="K46" s="30"/>
      <c r="L46" s="30"/>
      <c r="M46" s="30"/>
      <c r="N46" s="30"/>
      <c r="O46" s="30"/>
    </row>
    <row r="47" spans="1:15" ht="13.8" x14ac:dyDescent="0.3">
      <c r="A47" s="27" t="s">
        <v>58</v>
      </c>
      <c r="B47" s="28">
        <v>38412</v>
      </c>
      <c r="C47" s="29">
        <v>7.3</v>
      </c>
      <c r="J47" s="19"/>
      <c r="K47" s="19"/>
      <c r="L47" s="20"/>
      <c r="M47" s="21"/>
      <c r="N47" s="22"/>
      <c r="O47" s="23"/>
    </row>
    <row r="48" spans="1:15" ht="13.8" x14ac:dyDescent="0.3">
      <c r="A48" s="27" t="s">
        <v>59</v>
      </c>
      <c r="B48" s="28">
        <v>32832</v>
      </c>
      <c r="C48" s="29">
        <v>6.24</v>
      </c>
      <c r="J48" s="19"/>
      <c r="K48" s="19"/>
      <c r="L48" s="20"/>
      <c r="M48" s="21"/>
      <c r="N48" s="22"/>
      <c r="O48" s="23"/>
    </row>
    <row r="49" spans="1:15" ht="13.8" x14ac:dyDescent="0.3">
      <c r="A49" s="27" t="s">
        <v>60</v>
      </c>
      <c r="B49" s="28">
        <v>25101</v>
      </c>
      <c r="C49" s="29">
        <v>4.7699999999999996</v>
      </c>
      <c r="J49" s="19"/>
      <c r="K49" s="19"/>
      <c r="L49" s="20"/>
      <c r="M49" s="21"/>
      <c r="N49" s="22"/>
      <c r="O49" s="23"/>
    </row>
    <row r="50" spans="1:15" ht="13.8" x14ac:dyDescent="0.3">
      <c r="A50" s="27" t="s">
        <v>61</v>
      </c>
      <c r="B50" s="28">
        <v>19335</v>
      </c>
      <c r="C50" s="29">
        <v>3.67</v>
      </c>
      <c r="J50" s="19"/>
      <c r="K50" s="19"/>
      <c r="L50" s="20"/>
      <c r="M50" s="21"/>
      <c r="N50" s="22"/>
      <c r="O50" s="23"/>
    </row>
    <row r="51" spans="1:15" ht="13.8" x14ac:dyDescent="0.3">
      <c r="A51" s="27" t="s">
        <v>62</v>
      </c>
      <c r="B51" s="28">
        <v>13740</v>
      </c>
      <c r="C51" s="29">
        <v>2.61</v>
      </c>
      <c r="J51" s="19"/>
      <c r="K51" s="19"/>
      <c r="L51" s="20"/>
      <c r="M51" s="21"/>
      <c r="N51" s="22"/>
      <c r="O51" s="23"/>
    </row>
    <row r="52" spans="1:15" ht="13.8" x14ac:dyDescent="0.3">
      <c r="A52" s="27" t="s">
        <v>63</v>
      </c>
      <c r="B52" s="28">
        <v>11424</v>
      </c>
      <c r="C52" s="29">
        <v>2.17</v>
      </c>
      <c r="J52" s="19"/>
      <c r="K52" s="19"/>
      <c r="L52" s="20"/>
      <c r="M52" s="21"/>
      <c r="N52" s="22"/>
      <c r="O52" s="23"/>
    </row>
    <row r="53" spans="1:15" ht="13.8" x14ac:dyDescent="0.3">
      <c r="A53" s="27" t="s">
        <v>64</v>
      </c>
      <c r="B53" s="27">
        <v>8043</v>
      </c>
      <c r="C53" s="29">
        <v>1.53</v>
      </c>
      <c r="J53" s="19"/>
      <c r="K53" s="19"/>
      <c r="L53" s="20"/>
      <c r="M53" s="21"/>
      <c r="N53" s="22"/>
      <c r="O53" s="23"/>
    </row>
    <row r="54" spans="1:15" ht="13.8" x14ac:dyDescent="0.3">
      <c r="A54" s="27" t="s">
        <v>65</v>
      </c>
      <c r="B54" s="27">
        <v>5046</v>
      </c>
      <c r="C54" s="29">
        <v>0.96</v>
      </c>
      <c r="J54" s="19"/>
      <c r="K54" s="30"/>
      <c r="L54" s="30"/>
      <c r="M54" s="30"/>
      <c r="N54" s="30"/>
      <c r="O54" s="30"/>
    </row>
    <row r="55" spans="1:15" ht="13.8" x14ac:dyDescent="0.3">
      <c r="A55" s="27" t="s">
        <v>66</v>
      </c>
      <c r="B55" s="27">
        <v>2736</v>
      </c>
      <c r="C55" s="29">
        <v>0.52</v>
      </c>
      <c r="J55" s="19"/>
      <c r="K55" s="19"/>
      <c r="L55" s="20"/>
      <c r="M55" s="21"/>
      <c r="N55" s="22"/>
      <c r="O55" s="23"/>
    </row>
    <row r="56" spans="1:15" ht="13.8" x14ac:dyDescent="0.3">
      <c r="A56" s="27" t="s">
        <v>67</v>
      </c>
      <c r="B56" s="27">
        <v>1251</v>
      </c>
      <c r="C56" s="29">
        <v>0.24</v>
      </c>
      <c r="J56" s="19"/>
      <c r="K56" s="19"/>
      <c r="L56" s="20"/>
      <c r="M56" s="21"/>
      <c r="N56" s="22"/>
      <c r="O56" s="23"/>
    </row>
    <row r="57" spans="1:15" ht="14.4" thickBot="1" x14ac:dyDescent="0.35">
      <c r="A57" s="31" t="s">
        <v>68</v>
      </c>
      <c r="B57" s="31">
        <v>699</v>
      </c>
      <c r="C57" s="32">
        <v>0.13</v>
      </c>
      <c r="J57" s="19"/>
      <c r="K57" s="19"/>
      <c r="L57" s="20"/>
      <c r="M57" s="21"/>
      <c r="N57" s="22"/>
      <c r="O57" s="23"/>
    </row>
    <row r="58" spans="1:15" ht="13.8" x14ac:dyDescent="0.3">
      <c r="J58" s="19"/>
      <c r="K58" s="19"/>
      <c r="L58" s="23"/>
      <c r="M58" s="21"/>
      <c r="N58" s="22"/>
      <c r="O58" s="23"/>
    </row>
    <row r="59" spans="1:15" ht="13.8" x14ac:dyDescent="0.3">
      <c r="A59" s="12" t="s">
        <v>69</v>
      </c>
      <c r="J59" s="19"/>
      <c r="K59" s="19"/>
      <c r="L59" s="20"/>
      <c r="M59" s="21"/>
      <c r="N59" s="22"/>
      <c r="O59" s="23"/>
    </row>
    <row r="60" spans="1:15" ht="13.8" x14ac:dyDescent="0.3">
      <c r="A60" s="102" t="s">
        <v>84</v>
      </c>
      <c r="B60" s="102"/>
      <c r="C60" s="102"/>
      <c r="D60" s="102"/>
      <c r="E60" s="102"/>
      <c r="F60" s="102"/>
      <c r="G60" s="102"/>
      <c r="H60" s="102"/>
      <c r="J60" s="19"/>
      <c r="K60" s="30"/>
      <c r="L60" s="30"/>
      <c r="M60" s="30"/>
      <c r="N60" s="30"/>
      <c r="O60" s="30"/>
    </row>
    <row r="61" spans="1:15" ht="13.8" x14ac:dyDescent="0.3">
      <c r="A61" s="102"/>
      <c r="B61" s="102"/>
      <c r="C61" s="102"/>
      <c r="D61" s="102"/>
      <c r="E61" s="102"/>
      <c r="F61" s="102"/>
      <c r="G61" s="102"/>
      <c r="H61" s="102"/>
      <c r="J61" s="19"/>
      <c r="K61" s="19"/>
      <c r="L61" s="20"/>
      <c r="M61" s="21"/>
      <c r="N61" s="22"/>
      <c r="O61" s="23"/>
    </row>
    <row r="62" spans="1:15" ht="13.8" x14ac:dyDescent="0.3">
      <c r="A62" s="102"/>
      <c r="B62" s="102"/>
      <c r="C62" s="102"/>
      <c r="D62" s="102"/>
      <c r="E62" s="102"/>
      <c r="F62" s="102"/>
      <c r="G62" s="102"/>
      <c r="H62" s="102"/>
      <c r="J62" s="19"/>
      <c r="K62" s="19"/>
      <c r="L62" s="20"/>
      <c r="M62" s="21"/>
      <c r="N62" s="22"/>
      <c r="O62" s="23"/>
    </row>
    <row r="63" spans="1:15" ht="13.8" x14ac:dyDescent="0.3">
      <c r="J63" s="19"/>
      <c r="K63" s="19"/>
      <c r="L63" s="20"/>
      <c r="M63" s="21"/>
      <c r="N63" s="22"/>
      <c r="O63" s="23"/>
    </row>
    <row r="64" spans="1:15" ht="13.8" x14ac:dyDescent="0.3">
      <c r="A64" s="102" t="s">
        <v>85</v>
      </c>
      <c r="B64" s="102"/>
      <c r="C64" s="102"/>
      <c r="D64" s="102"/>
      <c r="E64" s="102"/>
      <c r="F64" s="102"/>
      <c r="G64" s="102"/>
      <c r="H64" s="102"/>
      <c r="J64" s="19"/>
      <c r="K64" s="19"/>
      <c r="L64" s="20"/>
      <c r="M64" s="21"/>
      <c r="N64" s="22"/>
      <c r="O64" s="23"/>
    </row>
    <row r="65" spans="1:15" ht="13.8" x14ac:dyDescent="0.3">
      <c r="A65" s="102"/>
      <c r="B65" s="102"/>
      <c r="C65" s="102"/>
      <c r="D65" s="102"/>
      <c r="E65" s="102"/>
      <c r="F65" s="102"/>
      <c r="G65" s="102"/>
      <c r="H65" s="102"/>
      <c r="J65" s="19"/>
      <c r="K65" s="19"/>
      <c r="L65" s="23"/>
      <c r="M65" s="21"/>
      <c r="N65" s="22"/>
      <c r="O65" s="23"/>
    </row>
    <row r="66" spans="1:15" ht="13.8" x14ac:dyDescent="0.3">
      <c r="J66" s="19"/>
      <c r="K66" s="30"/>
      <c r="L66" s="30"/>
      <c r="M66" s="30"/>
      <c r="N66" s="30"/>
      <c r="O66" s="30"/>
    </row>
    <row r="67" spans="1:15" ht="13.8" x14ac:dyDescent="0.3">
      <c r="A67" s="12" t="s">
        <v>70</v>
      </c>
      <c r="J67" s="19"/>
      <c r="K67" s="19"/>
      <c r="L67" s="23"/>
      <c r="M67" s="21"/>
      <c r="N67" s="22"/>
      <c r="O67" s="23"/>
    </row>
    <row r="68" spans="1:15" ht="13.8" x14ac:dyDescent="0.3">
      <c r="A68" s="102" t="s">
        <v>86</v>
      </c>
      <c r="B68" s="102"/>
      <c r="C68" s="102"/>
      <c r="D68" s="102"/>
      <c r="E68" s="102"/>
      <c r="F68" s="102"/>
      <c r="G68" s="102"/>
      <c r="H68" s="102"/>
      <c r="J68" s="19"/>
      <c r="K68" s="19"/>
      <c r="L68" s="23"/>
      <c r="M68" s="21"/>
      <c r="N68" s="22"/>
      <c r="O68" s="23"/>
    </row>
    <row r="69" spans="1:15" ht="13.8" x14ac:dyDescent="0.3">
      <c r="A69" s="102"/>
      <c r="B69" s="102"/>
      <c r="C69" s="102"/>
      <c r="D69" s="102"/>
      <c r="E69" s="102"/>
      <c r="F69" s="102"/>
      <c r="G69" s="102"/>
      <c r="H69" s="102"/>
      <c r="J69" s="19"/>
      <c r="K69" s="19"/>
      <c r="L69" s="23"/>
      <c r="M69" s="21"/>
      <c r="N69" s="22"/>
      <c r="O69" s="23"/>
    </row>
    <row r="70" spans="1:15" ht="13.8" x14ac:dyDescent="0.3">
      <c r="A70" s="102"/>
      <c r="B70" s="102"/>
      <c r="C70" s="102"/>
      <c r="D70" s="102"/>
      <c r="E70" s="102"/>
      <c r="F70" s="102"/>
      <c r="G70" s="102"/>
      <c r="H70" s="102"/>
      <c r="J70" s="19"/>
      <c r="K70" s="19"/>
      <c r="L70" s="23"/>
      <c r="M70" s="21"/>
      <c r="N70" s="22"/>
      <c r="O70" s="23"/>
    </row>
    <row r="71" spans="1:15" ht="13.8" x14ac:dyDescent="0.3">
      <c r="A71" s="102"/>
      <c r="B71" s="102"/>
      <c r="C71" s="102"/>
      <c r="D71" s="102"/>
      <c r="E71" s="102"/>
      <c r="F71" s="102"/>
      <c r="G71" s="102"/>
      <c r="H71" s="102"/>
      <c r="J71" s="19"/>
      <c r="K71" s="19"/>
      <c r="L71" s="23"/>
      <c r="M71" s="21"/>
      <c r="N71" s="22"/>
      <c r="O71" s="23"/>
    </row>
    <row r="72" spans="1:15" ht="13.8" x14ac:dyDescent="0.3">
      <c r="A72" s="102"/>
      <c r="B72" s="102"/>
      <c r="C72" s="102"/>
      <c r="D72" s="102"/>
      <c r="E72" s="102"/>
      <c r="F72" s="102"/>
      <c r="G72" s="102"/>
      <c r="H72" s="102"/>
      <c r="J72" s="19"/>
      <c r="K72" s="19"/>
      <c r="L72" s="23"/>
      <c r="M72" s="21"/>
      <c r="N72" s="22"/>
      <c r="O72" s="23"/>
    </row>
    <row r="73" spans="1:15" ht="13.8" x14ac:dyDescent="0.3">
      <c r="J73" s="19"/>
      <c r="K73" s="19"/>
      <c r="L73" s="23"/>
      <c r="M73" s="21"/>
      <c r="N73" s="22"/>
      <c r="O73" s="23"/>
    </row>
    <row r="74" spans="1:15" ht="13.8" x14ac:dyDescent="0.3">
      <c r="J74" s="19"/>
      <c r="K74" s="19"/>
      <c r="L74" s="23"/>
      <c r="M74" s="21"/>
      <c r="N74" s="22"/>
      <c r="O74" s="23"/>
    </row>
    <row r="75" spans="1:15" ht="13.8" x14ac:dyDescent="0.3">
      <c r="J75" s="19"/>
      <c r="K75" s="19"/>
      <c r="L75" s="23"/>
      <c r="M75" s="21"/>
      <c r="N75" s="22"/>
      <c r="O75" s="23"/>
    </row>
    <row r="76" spans="1:15" ht="13.8" x14ac:dyDescent="0.3">
      <c r="J76" s="19"/>
      <c r="K76" s="19"/>
      <c r="L76" s="23"/>
      <c r="M76" s="21"/>
      <c r="N76" s="22"/>
      <c r="O76" s="23"/>
    </row>
    <row r="77" spans="1:15" ht="13.8" x14ac:dyDescent="0.3">
      <c r="J77" s="19"/>
      <c r="K77" s="19"/>
      <c r="L77" s="23"/>
      <c r="M77" s="21"/>
      <c r="N77" s="22"/>
      <c r="O77" s="23"/>
    </row>
    <row r="78" spans="1:15" ht="13.8" x14ac:dyDescent="0.3">
      <c r="J78" s="19"/>
      <c r="K78" s="19"/>
      <c r="L78" s="20"/>
      <c r="M78" s="21"/>
      <c r="N78" s="22"/>
      <c r="O78" s="23"/>
    </row>
    <row r="79" spans="1:15" ht="13.8" x14ac:dyDescent="0.3">
      <c r="J79" s="19"/>
      <c r="K79" s="19"/>
      <c r="L79" s="20"/>
      <c r="M79" s="21"/>
      <c r="N79" s="22"/>
      <c r="O79" s="23"/>
    </row>
    <row r="80" spans="1:15" ht="13.8" x14ac:dyDescent="0.3">
      <c r="J80" s="19"/>
      <c r="K80" s="19"/>
      <c r="L80" s="20"/>
      <c r="M80" s="21"/>
      <c r="N80" s="22"/>
      <c r="O80" s="23"/>
    </row>
    <row r="81" spans="9:16" ht="13.8" x14ac:dyDescent="0.3">
      <c r="J81" s="19"/>
      <c r="K81" s="19"/>
      <c r="L81" s="23"/>
      <c r="M81" s="21"/>
      <c r="N81" s="22"/>
      <c r="O81" s="23"/>
    </row>
    <row r="82" spans="9:16" ht="13.8" x14ac:dyDescent="0.3">
      <c r="I82" s="19"/>
      <c r="J82" s="19"/>
      <c r="K82" s="19"/>
      <c r="L82" s="19"/>
      <c r="M82" s="19"/>
      <c r="N82" s="19"/>
      <c r="O82" s="19"/>
      <c r="P82" s="19"/>
    </row>
    <row r="83" spans="9:16" ht="13.8" x14ac:dyDescent="0.3">
      <c r="I83" s="19"/>
      <c r="J83" s="19"/>
      <c r="K83" s="19"/>
      <c r="L83" s="19"/>
      <c r="M83" s="19"/>
      <c r="N83" s="19"/>
      <c r="O83" s="19"/>
      <c r="P83" s="19"/>
    </row>
    <row r="84" spans="9:16" ht="13.8" x14ac:dyDescent="0.3">
      <c r="I84" s="19"/>
      <c r="J84" s="19"/>
      <c r="K84" s="19"/>
      <c r="L84" s="19"/>
      <c r="M84" s="19"/>
      <c r="N84" s="19"/>
      <c r="O84" s="19"/>
      <c r="P84" s="19"/>
    </row>
    <row r="85" spans="9:16" ht="13.8" x14ac:dyDescent="0.3">
      <c r="I85" s="19"/>
      <c r="J85" s="19"/>
      <c r="K85" s="19"/>
      <c r="L85" s="19"/>
      <c r="M85" s="19"/>
      <c r="N85" s="19"/>
      <c r="O85" s="19"/>
      <c r="P85" s="19"/>
    </row>
    <row r="86" spans="9:16" ht="13.8" x14ac:dyDescent="0.3">
      <c r="I86" s="19"/>
      <c r="J86" s="19"/>
      <c r="K86" s="19"/>
      <c r="L86" s="19"/>
      <c r="M86" s="19"/>
      <c r="N86" s="19"/>
      <c r="O86" s="19"/>
      <c r="P86" s="19"/>
    </row>
    <row r="87" spans="9:16" ht="13.8" x14ac:dyDescent="0.3">
      <c r="I87" s="19"/>
      <c r="J87" s="19"/>
      <c r="K87" s="19"/>
      <c r="L87" s="19"/>
      <c r="M87" s="19"/>
      <c r="N87" s="19"/>
      <c r="O87" s="19"/>
      <c r="P87" s="19"/>
    </row>
    <row r="88" spans="9:16" ht="13.8" x14ac:dyDescent="0.3">
      <c r="I88" s="19"/>
      <c r="J88" s="19"/>
      <c r="K88" s="19"/>
      <c r="L88" s="19"/>
      <c r="M88" s="19"/>
      <c r="N88" s="19"/>
      <c r="O88" s="19"/>
      <c r="P88" s="19"/>
    </row>
    <row r="89" spans="9:16" ht="13.8" x14ac:dyDescent="0.3">
      <c r="I89" s="19"/>
      <c r="J89" s="19"/>
      <c r="K89" s="19"/>
      <c r="L89" s="19"/>
      <c r="M89" s="19"/>
      <c r="N89" s="19"/>
      <c r="O89" s="19"/>
      <c r="P89" s="19"/>
    </row>
    <row r="90" spans="9:16" ht="13.8" x14ac:dyDescent="0.3">
      <c r="I90" s="19"/>
      <c r="J90" s="19"/>
      <c r="K90" s="19"/>
      <c r="L90" s="19"/>
      <c r="M90" s="19"/>
      <c r="N90" s="19"/>
      <c r="O90" s="19"/>
      <c r="P90" s="19"/>
    </row>
    <row r="91" spans="9:16" ht="13.8" x14ac:dyDescent="0.3">
      <c r="I91" s="19"/>
      <c r="J91" s="19"/>
      <c r="K91" s="19"/>
      <c r="L91" s="19"/>
      <c r="M91" s="19"/>
      <c r="N91" s="19"/>
      <c r="O91" s="19"/>
      <c r="P91" s="19"/>
    </row>
    <row r="92" spans="9:16" ht="13.8" x14ac:dyDescent="0.3">
      <c r="I92" s="19"/>
      <c r="J92" s="19"/>
      <c r="K92" s="19"/>
      <c r="L92" s="19"/>
      <c r="M92" s="19"/>
      <c r="N92" s="19"/>
      <c r="O92" s="19"/>
      <c r="P92" s="19"/>
    </row>
    <row r="93" spans="9:16" ht="13.8" x14ac:dyDescent="0.3">
      <c r="J93" s="19"/>
      <c r="K93" s="19"/>
      <c r="L93" s="20"/>
      <c r="M93" s="21"/>
      <c r="N93" s="22"/>
      <c r="O93" s="23"/>
    </row>
    <row r="94" spans="9:16" ht="13.8" x14ac:dyDescent="0.3">
      <c r="J94" s="19"/>
      <c r="K94" s="19"/>
      <c r="L94" s="23"/>
      <c r="M94" s="21"/>
      <c r="N94" s="22"/>
      <c r="O94" s="23"/>
    </row>
    <row r="95" spans="9:16" ht="13.8" x14ac:dyDescent="0.3">
      <c r="J95" s="19"/>
      <c r="K95" s="19"/>
      <c r="L95" s="20"/>
      <c r="M95" s="21"/>
      <c r="N95" s="22"/>
      <c r="O95" s="23"/>
    </row>
    <row r="96" spans="9:16" ht="13.8" x14ac:dyDescent="0.3">
      <c r="J96" s="19"/>
      <c r="K96" s="19"/>
      <c r="L96" s="23"/>
      <c r="M96" s="21"/>
      <c r="N96" s="22"/>
      <c r="O96" s="23"/>
    </row>
    <row r="97" spans="10:15" ht="13.8" x14ac:dyDescent="0.3">
      <c r="J97" s="19"/>
      <c r="K97" s="19"/>
      <c r="L97" s="20"/>
      <c r="M97" s="21"/>
      <c r="N97" s="22"/>
      <c r="O97" s="23"/>
    </row>
    <row r="98" spans="10:15" ht="13.8" x14ac:dyDescent="0.3">
      <c r="J98" s="19"/>
      <c r="K98" s="19"/>
      <c r="L98" s="20"/>
      <c r="M98" s="21"/>
      <c r="N98" s="22"/>
      <c r="O98" s="23"/>
    </row>
    <row r="99" spans="10:15" ht="13.8" x14ac:dyDescent="0.3">
      <c r="J99" s="19"/>
      <c r="K99" s="19"/>
      <c r="L99" s="20"/>
      <c r="M99" s="21"/>
      <c r="N99" s="22"/>
      <c r="O99" s="23"/>
    </row>
    <row r="100" spans="10:15" ht="13.8" x14ac:dyDescent="0.3">
      <c r="J100" s="19"/>
      <c r="K100" s="19"/>
      <c r="L100" s="20"/>
      <c r="M100" s="21"/>
      <c r="N100" s="22"/>
      <c r="O100" s="23"/>
    </row>
    <row r="101" spans="10:15" ht="13.8" x14ac:dyDescent="0.3">
      <c r="J101" s="19"/>
      <c r="K101" s="19"/>
      <c r="L101" s="20"/>
      <c r="M101" s="21"/>
      <c r="N101" s="22"/>
      <c r="O101" s="23"/>
    </row>
    <row r="102" spans="10:15" ht="13.8" x14ac:dyDescent="0.3">
      <c r="J102" s="19"/>
      <c r="K102" s="19"/>
      <c r="L102" s="20"/>
      <c r="M102" s="21"/>
      <c r="N102" s="22"/>
      <c r="O102" s="23"/>
    </row>
    <row r="103" spans="10:15" ht="13.8" x14ac:dyDescent="0.3">
      <c r="J103" s="19"/>
      <c r="K103" s="19"/>
      <c r="L103" s="20"/>
      <c r="M103" s="21"/>
      <c r="N103" s="22"/>
      <c r="O103" s="23"/>
    </row>
    <row r="104" spans="10:15" ht="13.8" x14ac:dyDescent="0.3">
      <c r="J104" s="19"/>
      <c r="K104" s="19"/>
      <c r="L104" s="20"/>
      <c r="M104" s="21"/>
      <c r="N104" s="22"/>
      <c r="O104" s="23"/>
    </row>
    <row r="105" spans="10:15" ht="13.8" x14ac:dyDescent="0.3">
      <c r="J105" s="19"/>
      <c r="K105" s="19"/>
      <c r="L105" s="20"/>
      <c r="M105" s="21"/>
      <c r="N105" s="22"/>
      <c r="O105" s="23"/>
    </row>
    <row r="106" spans="10:15" ht="13.8" x14ac:dyDescent="0.3">
      <c r="J106" s="19"/>
      <c r="K106" s="30"/>
      <c r="L106" s="30"/>
      <c r="M106" s="30"/>
      <c r="N106" s="30"/>
      <c r="O106" s="30"/>
    </row>
    <row r="107" spans="10:15" ht="13.8" x14ac:dyDescent="0.3">
      <c r="J107" s="19"/>
      <c r="K107" s="30"/>
      <c r="L107" s="30"/>
      <c r="M107" s="30"/>
      <c r="N107" s="30"/>
      <c r="O107" s="30"/>
    </row>
    <row r="108" spans="10:15" ht="13.8" x14ac:dyDescent="0.3">
      <c r="J108" s="19"/>
      <c r="K108" s="19"/>
      <c r="L108" s="20"/>
      <c r="M108" s="21"/>
      <c r="N108" s="22"/>
      <c r="O108" s="23"/>
    </row>
    <row r="109" spans="10:15" ht="13.8" x14ac:dyDescent="0.3">
      <c r="J109" s="19"/>
      <c r="K109" s="19"/>
      <c r="L109" s="20"/>
      <c r="M109" s="21"/>
      <c r="N109" s="22"/>
      <c r="O109" s="23"/>
    </row>
    <row r="110" spans="10:15" ht="13.8" x14ac:dyDescent="0.3">
      <c r="J110" s="19"/>
      <c r="K110" s="19"/>
      <c r="L110" s="20"/>
      <c r="M110" s="21"/>
      <c r="N110" s="22"/>
      <c r="O110" s="23"/>
    </row>
    <row r="111" spans="10:15" ht="13.8" x14ac:dyDescent="0.3">
      <c r="J111" s="19"/>
      <c r="K111" s="19"/>
      <c r="L111" s="20"/>
      <c r="M111" s="21"/>
      <c r="N111" s="22"/>
      <c r="O111" s="23"/>
    </row>
    <row r="112" spans="10:15" ht="13.8" x14ac:dyDescent="0.3">
      <c r="J112" s="19"/>
      <c r="K112" s="19"/>
      <c r="L112" s="20"/>
      <c r="M112" s="21"/>
      <c r="N112" s="22"/>
      <c r="O112" s="23"/>
    </row>
    <row r="113" spans="10:15" ht="13.8" x14ac:dyDescent="0.3">
      <c r="J113" s="19"/>
      <c r="K113" s="19"/>
      <c r="L113" s="20"/>
      <c r="M113" s="21"/>
      <c r="N113" s="22"/>
      <c r="O113" s="23"/>
    </row>
    <row r="114" spans="10:15" ht="13.8" x14ac:dyDescent="0.3">
      <c r="J114" s="19"/>
      <c r="K114" s="19"/>
      <c r="L114" s="20"/>
      <c r="M114" s="21"/>
      <c r="N114" s="22"/>
      <c r="O114" s="23"/>
    </row>
    <row r="115" spans="10:15" ht="13.8" x14ac:dyDescent="0.3">
      <c r="J115" s="19"/>
      <c r="K115" s="30"/>
      <c r="L115" s="30"/>
      <c r="M115" s="30"/>
      <c r="N115" s="30"/>
      <c r="O115" s="30"/>
    </row>
    <row r="116" spans="10:15" ht="13.8" x14ac:dyDescent="0.3">
      <c r="J116" s="19"/>
      <c r="K116" s="19"/>
      <c r="L116" s="20"/>
      <c r="M116" s="21"/>
      <c r="N116" s="22"/>
      <c r="O116" s="23"/>
    </row>
    <row r="117" spans="10:15" ht="13.8" x14ac:dyDescent="0.3">
      <c r="J117" s="19"/>
      <c r="K117" s="19"/>
      <c r="L117" s="20"/>
      <c r="M117" s="21"/>
      <c r="N117" s="22"/>
      <c r="O117" s="23"/>
    </row>
    <row r="118" spans="10:15" ht="13.8" x14ac:dyDescent="0.3">
      <c r="J118" s="19"/>
      <c r="K118" s="19"/>
      <c r="L118" s="20"/>
      <c r="M118" s="21"/>
      <c r="N118" s="22"/>
      <c r="O118" s="23"/>
    </row>
    <row r="119" spans="10:15" ht="13.8" x14ac:dyDescent="0.3">
      <c r="J119" s="19"/>
      <c r="K119" s="19"/>
      <c r="L119" s="23"/>
      <c r="M119" s="21"/>
      <c r="N119" s="22"/>
      <c r="O119" s="23"/>
    </row>
    <row r="120" spans="10:15" ht="13.8" x14ac:dyDescent="0.3">
      <c r="J120" s="19"/>
      <c r="K120" s="19"/>
      <c r="L120" s="20"/>
      <c r="M120" s="21"/>
      <c r="N120" s="22"/>
      <c r="O120" s="23"/>
    </row>
    <row r="121" spans="10:15" ht="13.8" x14ac:dyDescent="0.3">
      <c r="J121" s="19"/>
      <c r="K121" s="30"/>
      <c r="L121" s="30"/>
      <c r="M121" s="30"/>
      <c r="N121" s="30"/>
      <c r="O121" s="30"/>
    </row>
    <row r="122" spans="10:15" ht="13.8" x14ac:dyDescent="0.3">
      <c r="J122" s="19"/>
      <c r="K122" s="19"/>
      <c r="L122" s="20"/>
      <c r="M122" s="21"/>
      <c r="N122" s="22"/>
      <c r="O122" s="23"/>
    </row>
    <row r="123" spans="10:15" ht="13.8" x14ac:dyDescent="0.3">
      <c r="J123" s="19"/>
      <c r="K123" s="19"/>
      <c r="L123" s="20"/>
      <c r="M123" s="21"/>
      <c r="N123" s="22"/>
      <c r="O123" s="23"/>
    </row>
    <row r="124" spans="10:15" ht="13.8" x14ac:dyDescent="0.3">
      <c r="J124" s="19"/>
      <c r="K124" s="19"/>
      <c r="L124" s="20"/>
      <c r="M124" s="21"/>
      <c r="N124" s="22"/>
      <c r="O124" s="23"/>
    </row>
    <row r="125" spans="10:15" ht="13.8" x14ac:dyDescent="0.3">
      <c r="J125" s="19"/>
      <c r="K125" s="19"/>
      <c r="L125" s="20"/>
      <c r="M125" s="21"/>
      <c r="N125" s="22"/>
      <c r="O125" s="23"/>
    </row>
    <row r="126" spans="10:15" ht="13.8" x14ac:dyDescent="0.3">
      <c r="J126" s="19"/>
      <c r="K126" s="19"/>
      <c r="L126" s="23"/>
      <c r="M126" s="21"/>
      <c r="N126" s="22"/>
      <c r="O126" s="23"/>
    </row>
    <row r="127" spans="10:15" ht="13.8" x14ac:dyDescent="0.3">
      <c r="J127" s="19"/>
      <c r="K127" s="30"/>
      <c r="L127" s="30"/>
      <c r="M127" s="30"/>
      <c r="N127" s="30"/>
      <c r="O127" s="30"/>
    </row>
    <row r="128" spans="10:15" ht="13.8" x14ac:dyDescent="0.3">
      <c r="J128" s="19"/>
      <c r="K128" s="19"/>
      <c r="L128" s="23"/>
      <c r="M128" s="21"/>
      <c r="N128" s="22"/>
      <c r="O128" s="23"/>
    </row>
    <row r="129" spans="10:15" ht="13.8" x14ac:dyDescent="0.3">
      <c r="J129" s="19"/>
      <c r="K129" s="19"/>
      <c r="L129" s="23"/>
      <c r="M129" s="21"/>
      <c r="N129" s="22"/>
      <c r="O129" s="23"/>
    </row>
    <row r="130" spans="10:15" ht="13.8" x14ac:dyDescent="0.3">
      <c r="J130" s="19"/>
      <c r="K130" s="19"/>
      <c r="L130" s="23"/>
      <c r="M130" s="21"/>
      <c r="N130" s="22"/>
      <c r="O130" s="23"/>
    </row>
    <row r="131" spans="10:15" ht="13.8" x14ac:dyDescent="0.3">
      <c r="J131" s="19"/>
      <c r="K131" s="19"/>
      <c r="L131" s="23"/>
      <c r="M131" s="21"/>
      <c r="N131" s="22"/>
      <c r="O131" s="23"/>
    </row>
    <row r="132" spans="10:15" ht="13.8" x14ac:dyDescent="0.3">
      <c r="J132" s="19"/>
      <c r="K132" s="19"/>
      <c r="L132" s="23"/>
      <c r="M132" s="21"/>
      <c r="N132" s="22"/>
      <c r="O132" s="23"/>
    </row>
    <row r="133" spans="10:15" ht="13.8" x14ac:dyDescent="0.3">
      <c r="J133" s="19"/>
      <c r="K133" s="19"/>
      <c r="L133" s="23"/>
      <c r="M133" s="21"/>
      <c r="N133" s="22"/>
      <c r="O133" s="23"/>
    </row>
    <row r="134" spans="10:15" ht="13.8" x14ac:dyDescent="0.3">
      <c r="J134" s="19"/>
      <c r="K134" s="19"/>
      <c r="L134" s="23"/>
      <c r="M134" s="21"/>
      <c r="N134" s="22"/>
      <c r="O134" s="23"/>
    </row>
    <row r="135" spans="10:15" ht="13.8" x14ac:dyDescent="0.3">
      <c r="J135" s="19"/>
      <c r="K135" s="19"/>
      <c r="L135" s="23"/>
      <c r="M135" s="21"/>
      <c r="N135" s="22"/>
      <c r="O135" s="23"/>
    </row>
    <row r="136" spans="10:15" ht="13.8" x14ac:dyDescent="0.3">
      <c r="J136" s="19"/>
      <c r="K136" s="19"/>
      <c r="L136" s="23"/>
      <c r="M136" s="21"/>
      <c r="N136" s="22"/>
      <c r="O136" s="23"/>
    </row>
    <row r="137" spans="10:15" ht="13.8" x14ac:dyDescent="0.3">
      <c r="J137" s="19"/>
      <c r="K137" s="19"/>
      <c r="L137" s="23"/>
      <c r="M137" s="21"/>
      <c r="N137" s="22"/>
      <c r="O137" s="23"/>
    </row>
    <row r="138" spans="10:15" ht="13.8" x14ac:dyDescent="0.3">
      <c r="J138" s="19"/>
      <c r="K138" s="19"/>
      <c r="L138" s="23"/>
      <c r="M138" s="21"/>
      <c r="N138" s="22"/>
      <c r="O138" s="23"/>
    </row>
    <row r="139" spans="10:15" ht="13.8" x14ac:dyDescent="0.3">
      <c r="J139" s="19"/>
      <c r="K139" s="19"/>
      <c r="L139" s="20"/>
      <c r="M139" s="21"/>
      <c r="N139" s="22"/>
      <c r="O139" s="23"/>
    </row>
    <row r="140" spans="10:15" ht="13.8" x14ac:dyDescent="0.3">
      <c r="J140" s="19"/>
      <c r="K140" s="19"/>
      <c r="L140" s="20"/>
      <c r="M140" s="21"/>
      <c r="N140" s="22"/>
      <c r="O140" s="23"/>
    </row>
    <row r="141" spans="10:15" ht="13.8" x14ac:dyDescent="0.3">
      <c r="J141" s="19"/>
      <c r="K141" s="19"/>
      <c r="L141" s="20"/>
      <c r="M141" s="21"/>
      <c r="N141" s="22"/>
      <c r="O141" s="23"/>
    </row>
    <row r="142" spans="10:15" ht="13.8" x14ac:dyDescent="0.3">
      <c r="J142" s="19"/>
      <c r="K142" s="19"/>
      <c r="L142" s="23"/>
      <c r="M142" s="21"/>
      <c r="N142" s="22"/>
      <c r="O142" s="23"/>
    </row>
    <row r="143" spans="10:15" ht="13.8" x14ac:dyDescent="0.3">
      <c r="J143" s="19"/>
      <c r="K143" s="19"/>
      <c r="L143" s="20"/>
      <c r="M143" s="21"/>
      <c r="N143" s="22"/>
      <c r="O143" s="23"/>
    </row>
    <row r="144" spans="10:15" ht="13.8" x14ac:dyDescent="0.3">
      <c r="J144" s="19"/>
      <c r="K144" s="19"/>
      <c r="L144" s="20"/>
      <c r="M144" s="21"/>
      <c r="N144" s="22"/>
      <c r="O144" s="23"/>
    </row>
    <row r="145" spans="10:15" ht="13.8" x14ac:dyDescent="0.3">
      <c r="J145" s="19"/>
      <c r="K145" s="19"/>
      <c r="L145" s="20"/>
      <c r="M145" s="21"/>
      <c r="N145" s="22"/>
      <c r="O145" s="23"/>
    </row>
    <row r="146" spans="10:15" ht="13.8" x14ac:dyDescent="0.3">
      <c r="J146" s="19"/>
      <c r="K146" s="19"/>
      <c r="L146" s="20"/>
      <c r="M146" s="21"/>
      <c r="N146" s="22"/>
      <c r="O146" s="23"/>
    </row>
    <row r="147" spans="10:15" ht="13.8" x14ac:dyDescent="0.3">
      <c r="J147" s="19"/>
      <c r="K147" s="19"/>
      <c r="L147" s="20"/>
      <c r="M147" s="21"/>
      <c r="N147" s="22"/>
      <c r="O147" s="23"/>
    </row>
    <row r="148" spans="10:15" ht="13.8" x14ac:dyDescent="0.3">
      <c r="J148" s="19"/>
      <c r="K148" s="19"/>
      <c r="L148" s="20"/>
      <c r="M148" s="21"/>
      <c r="N148" s="22"/>
      <c r="O148" s="23"/>
    </row>
    <row r="149" spans="10:15" ht="13.8" x14ac:dyDescent="0.3">
      <c r="J149" s="33"/>
      <c r="K149" s="33"/>
      <c r="L149" s="33"/>
      <c r="M149" s="34"/>
      <c r="N149" s="33"/>
      <c r="O149" s="33"/>
    </row>
  </sheetData>
  <sheetProtection algorithmName="SHA-512" hashValue="CTjOa7PBa2hhozsGUs6L/842oIy0MtquXDJKCNGuZGS+bvKHK/DLZ4gn/6R8qqQFvkuZ/FnfBwM769esaeWxwQ==" saltValue="ePqHgWar0kxjW4ElKBq1Tw==" spinCount="100000" sheet="1" objects="1" scenarios="1" selectLockedCells="1" selectUnlockedCells="1"/>
  <mergeCells count="10">
    <mergeCell ref="A64:H65"/>
    <mergeCell ref="A68:H72"/>
    <mergeCell ref="A19:H22"/>
    <mergeCell ref="A27:H29"/>
    <mergeCell ref="A31:H34"/>
    <mergeCell ref="A7:H8"/>
    <mergeCell ref="E11:H11"/>
    <mergeCell ref="E12:H12"/>
    <mergeCell ref="E13:H13"/>
    <mergeCell ref="A60:H62"/>
  </mergeCells>
  <hyperlinks>
    <hyperlink ref="A9"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A112"/>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2" width="9.109375" style="11"/>
    <col min="13" max="13" width="1.6640625" style="11" customWidth="1"/>
    <col min="14" max="15" width="9.109375" style="11"/>
    <col min="16" max="16" width="10.88671875" style="11" customWidth="1"/>
    <col min="17" max="17" width="9.88671875" style="11" customWidth="1"/>
    <col min="18" max="18" width="13.44140625" style="11" customWidth="1"/>
    <col min="19" max="19" width="12.6640625" style="11" customWidth="1"/>
    <col min="20" max="25" width="9.109375" style="11"/>
    <col min="26" max="26" width="9.109375" style="38"/>
    <col min="27" max="51" width="9.109375" style="38" customWidth="1"/>
    <col min="52" max="52" width="9.109375" style="39" customWidth="1"/>
    <col min="53" max="62" width="9.109375" style="39"/>
    <col min="63" max="16384" width="9.109375" style="11"/>
  </cols>
  <sheetData>
    <row r="1" spans="2:79" ht="21" customHeight="1" x14ac:dyDescent="0.25">
      <c r="B1" s="35" t="s">
        <v>131</v>
      </c>
      <c r="C1" s="36"/>
      <c r="D1" s="36"/>
      <c r="Y1" s="37"/>
      <c r="BK1" s="39"/>
      <c r="BL1" s="39"/>
      <c r="BM1" s="39"/>
      <c r="BN1" s="39"/>
      <c r="BO1" s="39"/>
      <c r="BP1" s="39"/>
      <c r="BQ1" s="39"/>
      <c r="BR1" s="39"/>
      <c r="BS1" s="39"/>
      <c r="BT1" s="39"/>
      <c r="BU1" s="39"/>
      <c r="BV1" s="39"/>
      <c r="BW1" s="39"/>
      <c r="BX1" s="39"/>
      <c r="BY1" s="39"/>
      <c r="BZ1" s="39"/>
      <c r="CA1" s="39"/>
    </row>
    <row r="2" spans="2:79" ht="10.5" customHeight="1" x14ac:dyDescent="0.25">
      <c r="Y2" s="40"/>
      <c r="BK2" s="39"/>
      <c r="BL2" s="39"/>
      <c r="BM2" s="39"/>
      <c r="BN2" s="39"/>
      <c r="BO2" s="39"/>
      <c r="BP2" s="39"/>
      <c r="BQ2" s="39"/>
      <c r="BR2" s="39"/>
      <c r="BS2" s="39"/>
      <c r="BT2" s="39"/>
      <c r="BU2" s="39"/>
      <c r="BV2" s="39"/>
      <c r="BW2" s="39"/>
      <c r="BX2" s="39"/>
      <c r="BY2" s="39"/>
      <c r="BZ2" s="39"/>
      <c r="CA2" s="39"/>
    </row>
    <row r="3" spans="2:79" ht="8.25" customHeight="1" x14ac:dyDescent="0.25">
      <c r="B3" s="41"/>
      <c r="C3" s="41"/>
      <c r="D3" s="41"/>
      <c r="E3" s="41"/>
      <c r="F3" s="41"/>
      <c r="G3" s="41"/>
      <c r="H3" s="41"/>
      <c r="I3" s="41"/>
      <c r="J3" s="41"/>
      <c r="K3" s="41"/>
      <c r="L3" s="41"/>
      <c r="M3" s="41"/>
      <c r="N3" s="41"/>
      <c r="O3" s="41"/>
      <c r="P3" s="41"/>
      <c r="Q3" s="41"/>
      <c r="R3" s="41"/>
      <c r="S3" s="41"/>
      <c r="T3" s="41"/>
      <c r="U3" s="41"/>
      <c r="V3" s="41"/>
      <c r="W3" s="41"/>
      <c r="X3" s="41"/>
      <c r="BK3" s="39"/>
      <c r="BL3" s="39"/>
      <c r="BM3" s="39"/>
      <c r="BN3" s="39"/>
      <c r="BO3" s="39"/>
      <c r="BP3" s="39"/>
      <c r="BQ3" s="39"/>
      <c r="BR3" s="39"/>
      <c r="BS3" s="39"/>
      <c r="BT3" s="39"/>
      <c r="BU3" s="39"/>
      <c r="BV3" s="39"/>
      <c r="BW3" s="39"/>
      <c r="BX3" s="39"/>
      <c r="BY3" s="39"/>
      <c r="BZ3" s="39"/>
      <c r="CA3" s="39"/>
    </row>
    <row r="4" spans="2:79" x14ac:dyDescent="0.25">
      <c r="B4" s="41"/>
      <c r="C4" s="42" t="s">
        <v>18</v>
      </c>
      <c r="D4" s="41"/>
      <c r="E4" s="41"/>
      <c r="F4" s="41"/>
      <c r="G4" s="41"/>
      <c r="H4" s="41"/>
      <c r="I4" s="41"/>
      <c r="J4" s="42"/>
      <c r="K4" s="41"/>
      <c r="L4" s="41"/>
      <c r="M4" s="41"/>
      <c r="N4" s="41"/>
      <c r="O4" s="41"/>
      <c r="P4" s="41"/>
      <c r="Q4" s="41"/>
      <c r="R4" s="41"/>
      <c r="S4" s="41"/>
      <c r="T4" s="41"/>
      <c r="U4" s="41"/>
      <c r="V4" s="41"/>
      <c r="W4" s="41"/>
      <c r="X4" s="41"/>
      <c r="BB4" s="39">
        <v>1</v>
      </c>
      <c r="BK4" s="39"/>
      <c r="BL4" s="39"/>
      <c r="BM4" s="39"/>
      <c r="BN4" s="39"/>
      <c r="BO4" s="39"/>
      <c r="BP4" s="39"/>
      <c r="BQ4" s="39"/>
      <c r="BR4" s="39"/>
      <c r="BS4" s="39"/>
      <c r="BT4" s="39"/>
      <c r="BU4" s="39"/>
      <c r="BV4" s="39"/>
      <c r="BW4" s="39"/>
      <c r="BX4" s="39"/>
      <c r="BY4" s="39"/>
      <c r="BZ4" s="39"/>
      <c r="CA4" s="39"/>
    </row>
    <row r="5" spans="2:79" ht="18" customHeight="1" x14ac:dyDescent="0.25">
      <c r="B5" s="41"/>
      <c r="C5" s="41"/>
      <c r="D5" s="41"/>
      <c r="E5" s="41"/>
      <c r="F5" s="41"/>
      <c r="G5" s="41"/>
      <c r="H5" s="41"/>
      <c r="I5" s="41"/>
      <c r="J5" s="41"/>
      <c r="K5" s="41"/>
      <c r="L5" s="41"/>
      <c r="M5" s="41"/>
      <c r="N5" s="41"/>
      <c r="O5" s="41"/>
      <c r="P5" s="41"/>
      <c r="Q5" s="41"/>
      <c r="R5" s="41"/>
      <c r="S5" s="41"/>
      <c r="T5" s="41"/>
      <c r="U5" s="41"/>
      <c r="V5" s="41"/>
      <c r="W5" s="41"/>
      <c r="X5" s="41"/>
      <c r="BK5" s="39"/>
      <c r="BL5" s="39"/>
      <c r="BM5" s="39"/>
      <c r="BN5" s="39"/>
      <c r="BO5" s="39"/>
      <c r="BP5" s="39"/>
      <c r="BQ5" s="39"/>
      <c r="BR5" s="39"/>
      <c r="BS5" s="39"/>
      <c r="BT5" s="39"/>
      <c r="BU5" s="39"/>
      <c r="BV5" s="39"/>
      <c r="BW5" s="39"/>
      <c r="BX5" s="39"/>
      <c r="BY5" s="39"/>
      <c r="BZ5" s="39"/>
      <c r="CA5" s="39"/>
    </row>
    <row r="6" spans="2:79" x14ac:dyDescent="0.25">
      <c r="B6" s="41"/>
      <c r="C6" s="41"/>
      <c r="D6" s="41"/>
      <c r="E6" s="41"/>
      <c r="F6" s="41"/>
      <c r="G6" s="41"/>
      <c r="H6" s="41"/>
      <c r="I6" s="41"/>
      <c r="J6" s="41"/>
      <c r="K6" s="41"/>
      <c r="L6" s="41"/>
      <c r="M6" s="41"/>
      <c r="N6" s="41"/>
      <c r="O6" s="41"/>
      <c r="P6" s="41"/>
      <c r="Q6" s="41"/>
      <c r="R6" s="41"/>
      <c r="S6" s="41"/>
      <c r="T6" s="41"/>
      <c r="U6" s="41"/>
      <c r="V6" s="41"/>
      <c r="W6" s="41"/>
      <c r="X6" s="41"/>
      <c r="BK6" s="39"/>
      <c r="BL6" s="39"/>
      <c r="BM6" s="39"/>
      <c r="BN6" s="39"/>
      <c r="BO6" s="39"/>
      <c r="BP6" s="39"/>
      <c r="BQ6" s="39"/>
      <c r="BR6" s="39"/>
      <c r="BS6" s="39"/>
      <c r="BT6" s="39"/>
      <c r="BU6" s="39"/>
      <c r="BV6" s="39"/>
      <c r="BW6" s="39"/>
      <c r="BX6" s="39"/>
      <c r="BY6" s="39"/>
      <c r="BZ6" s="39"/>
      <c r="CA6" s="39"/>
    </row>
    <row r="7" spans="2:79" x14ac:dyDescent="0.25">
      <c r="B7" s="41"/>
      <c r="C7" s="41"/>
      <c r="D7" s="41"/>
      <c r="E7" s="41"/>
      <c r="F7" s="41"/>
      <c r="G7" s="41"/>
      <c r="H7" s="41"/>
      <c r="I7" s="41"/>
      <c r="J7" s="41"/>
      <c r="K7" s="41"/>
      <c r="L7" s="41"/>
      <c r="M7" s="41"/>
      <c r="N7" s="41"/>
      <c r="O7" s="41"/>
      <c r="P7" s="41"/>
      <c r="Q7" s="41"/>
      <c r="R7" s="41"/>
      <c r="S7" s="41"/>
      <c r="T7" s="41"/>
      <c r="U7" s="41"/>
      <c r="V7" s="41"/>
      <c r="W7" s="41"/>
      <c r="X7" s="41"/>
      <c r="BK7" s="39"/>
      <c r="BL7" s="39"/>
      <c r="BM7" s="39"/>
      <c r="BN7" s="39"/>
      <c r="BO7" s="39"/>
      <c r="BP7" s="39"/>
      <c r="BQ7" s="39"/>
      <c r="BR7" s="39"/>
      <c r="BS7" s="39"/>
      <c r="BT7" s="39"/>
      <c r="BU7" s="39"/>
      <c r="BV7" s="39"/>
      <c r="BW7" s="39"/>
      <c r="BX7" s="39"/>
      <c r="BY7" s="39"/>
      <c r="BZ7" s="39"/>
      <c r="CA7" s="39"/>
    </row>
    <row r="8" spans="2:79" ht="12" customHeight="1" x14ac:dyDescent="0.3">
      <c r="B8" s="41"/>
      <c r="C8" s="43"/>
      <c r="D8" s="41"/>
      <c r="E8" s="41"/>
      <c r="F8" s="41"/>
      <c r="G8" s="41"/>
      <c r="H8" s="41"/>
      <c r="I8" s="41"/>
      <c r="J8" s="41"/>
      <c r="K8" s="41"/>
      <c r="L8" s="41"/>
      <c r="M8" s="41"/>
      <c r="N8" s="43"/>
      <c r="O8" s="41"/>
      <c r="P8" s="41"/>
      <c r="Q8" s="41"/>
      <c r="R8" s="41"/>
      <c r="S8" s="41"/>
      <c r="T8" s="41"/>
      <c r="U8" s="41"/>
      <c r="V8" s="41"/>
      <c r="W8" s="41"/>
      <c r="X8" s="41"/>
      <c r="BB8" s="44"/>
      <c r="BK8" s="39"/>
      <c r="BL8" s="39"/>
      <c r="BM8" s="39"/>
      <c r="BN8" s="39"/>
      <c r="BO8" s="39"/>
      <c r="BP8" s="39"/>
      <c r="BQ8" s="39"/>
      <c r="BR8" s="39"/>
      <c r="BS8" s="39"/>
      <c r="BT8" s="39"/>
      <c r="BU8" s="39"/>
      <c r="BV8" s="39"/>
      <c r="BW8" s="39"/>
      <c r="BX8" s="39"/>
      <c r="BY8" s="39"/>
      <c r="BZ8" s="39"/>
      <c r="CA8" s="39"/>
    </row>
    <row r="9" spans="2:79" ht="9.75" customHeight="1" x14ac:dyDescent="0.25">
      <c r="B9" s="41"/>
      <c r="C9" s="41"/>
      <c r="D9" s="41"/>
      <c r="E9" s="41"/>
      <c r="F9" s="41"/>
      <c r="G9" s="41"/>
      <c r="H9" s="41"/>
      <c r="I9" s="41"/>
      <c r="J9" s="41"/>
      <c r="K9" s="41"/>
      <c r="L9" s="41"/>
      <c r="M9" s="41"/>
      <c r="N9" s="41"/>
      <c r="O9" s="41"/>
      <c r="P9" s="41"/>
      <c r="Q9" s="41"/>
      <c r="R9" s="41"/>
      <c r="S9" s="41"/>
      <c r="T9" s="41"/>
      <c r="U9" s="41"/>
      <c r="V9" s="41"/>
      <c r="W9" s="41"/>
      <c r="X9" s="41"/>
      <c r="BK9" s="39"/>
      <c r="BL9" s="39"/>
      <c r="BM9" s="39"/>
      <c r="BN9" s="39"/>
      <c r="BO9" s="39"/>
      <c r="BP9" s="39"/>
      <c r="BQ9" s="39"/>
      <c r="BR9" s="39"/>
      <c r="BS9" s="39"/>
      <c r="BT9" s="39"/>
      <c r="BU9" s="39"/>
      <c r="BV9" s="39"/>
      <c r="BW9" s="39"/>
      <c r="BX9" s="39"/>
      <c r="BY9" s="39"/>
      <c r="BZ9" s="39"/>
      <c r="CA9" s="39"/>
    </row>
    <row r="10" spans="2:79" x14ac:dyDescent="0.25">
      <c r="B10" s="41"/>
      <c r="C10" s="45"/>
      <c r="D10" s="41"/>
      <c r="E10" s="41"/>
      <c r="F10" s="41"/>
      <c r="G10" s="41"/>
      <c r="H10" s="41"/>
      <c r="I10" s="41"/>
      <c r="J10" s="41"/>
      <c r="K10" s="41"/>
      <c r="L10" s="41"/>
      <c r="M10" s="41"/>
      <c r="N10" s="41"/>
      <c r="O10" s="41"/>
      <c r="P10" s="41"/>
      <c r="Q10" s="41"/>
      <c r="R10" s="41"/>
      <c r="S10" s="41"/>
      <c r="T10" s="41"/>
      <c r="U10" s="41"/>
      <c r="V10" s="41"/>
      <c r="W10" s="41"/>
      <c r="X10" s="41"/>
      <c r="BB10" s="39" t="str">
        <f>VLOOKUP($BB$4, RefCauseofDeath, 3,FALSE)</f>
        <v>Chronic obstructive pulmonary disease (COPD) mortality, 45+ years</v>
      </c>
      <c r="BK10" s="39"/>
      <c r="BL10" s="39"/>
      <c r="BM10" s="39"/>
      <c r="BN10" s="39"/>
      <c r="BO10" s="39"/>
      <c r="BP10" s="39"/>
      <c r="BQ10" s="39"/>
      <c r="BR10" s="39"/>
      <c r="BS10" s="39"/>
      <c r="BT10" s="39"/>
      <c r="BU10" s="39"/>
      <c r="BV10" s="39"/>
      <c r="BW10" s="39"/>
      <c r="BX10" s="39"/>
      <c r="BY10" s="39"/>
      <c r="BZ10" s="39"/>
      <c r="CA10" s="39"/>
    </row>
    <row r="11" spans="2:79" x14ac:dyDescent="0.25">
      <c r="B11" s="41"/>
      <c r="C11" s="41"/>
      <c r="D11" s="41"/>
      <c r="E11" s="41"/>
      <c r="F11" s="41"/>
      <c r="G11" s="41"/>
      <c r="H11" s="41"/>
      <c r="I11" s="41"/>
      <c r="J11" s="41"/>
      <c r="K11" s="41"/>
      <c r="L11" s="41"/>
      <c r="M11" s="41"/>
      <c r="N11" s="41"/>
      <c r="O11" s="41"/>
      <c r="P11" s="41"/>
      <c r="Q11" s="41"/>
      <c r="R11" s="41"/>
      <c r="S11" s="41"/>
      <c r="T11" s="41"/>
      <c r="U11" s="41"/>
      <c r="V11" s="41"/>
      <c r="W11" s="41"/>
      <c r="X11" s="41"/>
      <c r="BK11" s="39"/>
      <c r="BL11" s="39"/>
      <c r="BM11" s="39"/>
      <c r="BN11" s="39"/>
      <c r="BO11" s="39"/>
      <c r="BP11" s="39"/>
      <c r="BQ11" s="39"/>
      <c r="BR11" s="39"/>
      <c r="BS11" s="39"/>
      <c r="BT11" s="39"/>
      <c r="BU11" s="39"/>
      <c r="BV11" s="39"/>
      <c r="BW11" s="39"/>
      <c r="BX11" s="39"/>
      <c r="BY11" s="39"/>
      <c r="BZ11" s="39"/>
      <c r="CA11" s="39"/>
    </row>
    <row r="12" spans="2:79" x14ac:dyDescent="0.25">
      <c r="B12" s="41"/>
      <c r="C12" s="41"/>
      <c r="D12" s="41"/>
      <c r="E12" s="41"/>
      <c r="F12" s="41"/>
      <c r="G12" s="41"/>
      <c r="H12" s="41"/>
      <c r="I12" s="41"/>
      <c r="J12" s="41"/>
      <c r="K12" s="41"/>
      <c r="L12" s="41"/>
      <c r="M12" s="41"/>
      <c r="N12" s="41"/>
      <c r="O12" s="41"/>
      <c r="P12" s="41"/>
      <c r="Q12" s="41"/>
      <c r="R12" s="41"/>
      <c r="S12" s="41"/>
      <c r="T12" s="41"/>
      <c r="U12" s="41"/>
      <c r="V12" s="41"/>
      <c r="W12" s="41"/>
      <c r="X12" s="41"/>
      <c r="BB12" s="39" t="s">
        <v>74</v>
      </c>
      <c r="BC12" s="39" t="s">
        <v>71</v>
      </c>
      <c r="BD12" s="39" t="s">
        <v>73</v>
      </c>
      <c r="BK12" s="39"/>
      <c r="BL12" s="39"/>
      <c r="BM12" s="39"/>
      <c r="BN12" s="39"/>
      <c r="BO12" s="39"/>
      <c r="BP12" s="39"/>
      <c r="BQ12" s="39"/>
      <c r="BR12" s="39"/>
      <c r="BS12" s="39"/>
      <c r="BT12" s="39"/>
      <c r="BU12" s="39"/>
      <c r="BV12" s="39"/>
      <c r="BW12" s="39"/>
      <c r="BX12" s="39"/>
      <c r="BY12" s="39"/>
      <c r="BZ12" s="39"/>
      <c r="CA12" s="39"/>
    </row>
    <row r="13" spans="2:79" x14ac:dyDescent="0.25">
      <c r="B13" s="41"/>
      <c r="C13" s="41"/>
      <c r="D13" s="41"/>
      <c r="E13" s="41"/>
      <c r="F13" s="41"/>
      <c r="G13" s="41"/>
      <c r="H13" s="41"/>
      <c r="I13" s="41"/>
      <c r="J13" s="41"/>
      <c r="K13" s="41"/>
      <c r="L13" s="41"/>
      <c r="M13" s="41"/>
      <c r="N13" s="41"/>
      <c r="O13" s="41"/>
      <c r="P13" s="41"/>
      <c r="Q13" s="41"/>
      <c r="R13" s="41"/>
      <c r="S13" s="41"/>
      <c r="T13" s="41"/>
      <c r="U13" s="41"/>
      <c r="V13" s="41"/>
      <c r="W13" s="41"/>
      <c r="X13" s="41"/>
      <c r="BK13" s="39"/>
      <c r="BL13" s="39"/>
      <c r="BM13" s="39"/>
      <c r="BN13" s="39"/>
      <c r="BO13" s="39"/>
      <c r="BP13" s="39"/>
      <c r="BQ13" s="39"/>
      <c r="BR13" s="39"/>
      <c r="BS13" s="39"/>
      <c r="BT13" s="39"/>
      <c r="BU13" s="39"/>
      <c r="BV13" s="39"/>
      <c r="BW13" s="39"/>
      <c r="BX13" s="39"/>
      <c r="BY13" s="39"/>
      <c r="BZ13" s="39"/>
      <c r="CA13" s="39"/>
    </row>
    <row r="14" spans="2:79" x14ac:dyDescent="0.25">
      <c r="B14" s="41"/>
      <c r="C14" s="41"/>
      <c r="D14" s="41"/>
      <c r="E14" s="41"/>
      <c r="F14" s="41"/>
      <c r="G14" s="41"/>
      <c r="H14" s="41"/>
      <c r="I14" s="41"/>
      <c r="J14" s="41"/>
      <c r="K14" s="41"/>
      <c r="L14" s="41"/>
      <c r="M14" s="41"/>
      <c r="N14" s="41"/>
      <c r="O14" s="41"/>
      <c r="P14" s="41"/>
      <c r="Q14" s="41"/>
      <c r="R14" s="41"/>
      <c r="S14" s="41"/>
      <c r="T14" s="41"/>
      <c r="U14" s="41"/>
      <c r="V14" s="41"/>
      <c r="W14" s="41"/>
      <c r="X14" s="41"/>
      <c r="BB14" s="46" t="s">
        <v>87</v>
      </c>
      <c r="BK14" s="39"/>
      <c r="BL14" s="39"/>
      <c r="BM14" s="39"/>
      <c r="BN14" s="39"/>
      <c r="BO14" s="39"/>
      <c r="BP14" s="39"/>
      <c r="BQ14" s="39"/>
      <c r="BR14" s="39"/>
      <c r="BS14" s="39"/>
      <c r="BT14" s="39"/>
      <c r="BU14" s="39"/>
      <c r="BV14" s="39"/>
      <c r="BW14" s="39"/>
      <c r="BX14" s="39"/>
      <c r="BY14" s="39"/>
      <c r="BZ14" s="39"/>
      <c r="CA14" s="39"/>
    </row>
    <row r="15" spans="2:79" x14ac:dyDescent="0.25">
      <c r="B15" s="41"/>
      <c r="C15" s="41"/>
      <c r="D15" s="41"/>
      <c r="E15" s="41"/>
      <c r="F15" s="41"/>
      <c r="G15" s="41"/>
      <c r="H15" s="41"/>
      <c r="I15" s="41"/>
      <c r="J15" s="41"/>
      <c r="K15" s="41"/>
      <c r="L15" s="41"/>
      <c r="M15" s="41"/>
      <c r="N15" s="41"/>
      <c r="O15" s="41"/>
      <c r="P15" s="41"/>
      <c r="Q15" s="41"/>
      <c r="R15" s="41"/>
      <c r="S15" s="41"/>
      <c r="T15" s="41"/>
      <c r="U15" s="41"/>
      <c r="V15" s="41"/>
      <c r="W15" s="41"/>
      <c r="X15" s="41"/>
      <c r="BB15" s="39" t="s">
        <v>37</v>
      </c>
      <c r="BK15" s="39"/>
      <c r="BL15" s="39"/>
      <c r="BM15" s="39"/>
      <c r="BN15" s="39"/>
      <c r="BO15" s="39"/>
      <c r="BP15" s="39"/>
      <c r="BQ15" s="39"/>
      <c r="BR15" s="39"/>
      <c r="BS15" s="39"/>
      <c r="BT15" s="39"/>
      <c r="BU15" s="39"/>
      <c r="BV15" s="39"/>
      <c r="BW15" s="39"/>
      <c r="BX15" s="39"/>
      <c r="BY15" s="39"/>
      <c r="BZ15" s="39"/>
      <c r="CA15" s="39"/>
    </row>
    <row r="16" spans="2:79" x14ac:dyDescent="0.25">
      <c r="B16" s="41"/>
      <c r="C16" s="41"/>
      <c r="D16" s="41"/>
      <c r="E16" s="41"/>
      <c r="F16" s="41"/>
      <c r="G16" s="41"/>
      <c r="H16" s="41"/>
      <c r="I16" s="41"/>
      <c r="J16" s="41"/>
      <c r="K16" s="41"/>
      <c r="L16" s="41"/>
      <c r="M16" s="41"/>
      <c r="N16" s="41"/>
      <c r="O16" s="41"/>
      <c r="P16" s="41"/>
      <c r="Q16" s="41"/>
      <c r="R16" s="41"/>
      <c r="S16" s="41"/>
      <c r="T16" s="41"/>
      <c r="U16" s="41"/>
      <c r="V16" s="41"/>
      <c r="W16" s="41"/>
      <c r="X16" s="41"/>
      <c r="BB16" s="47"/>
      <c r="BK16" s="39"/>
      <c r="BL16" s="39"/>
      <c r="BM16" s="39"/>
      <c r="BN16" s="39"/>
      <c r="BO16" s="39"/>
      <c r="BP16" s="39"/>
      <c r="BQ16" s="39"/>
      <c r="BR16" s="39"/>
      <c r="BS16" s="39"/>
      <c r="BT16" s="39"/>
      <c r="BU16" s="39"/>
      <c r="BV16" s="39"/>
      <c r="BW16" s="39"/>
      <c r="BX16" s="39"/>
      <c r="BY16" s="39"/>
      <c r="BZ16" s="39"/>
      <c r="CA16" s="39"/>
    </row>
    <row r="17" spans="2:79" x14ac:dyDescent="0.25">
      <c r="B17" s="41"/>
      <c r="C17" s="41"/>
      <c r="D17" s="41"/>
      <c r="E17" s="41"/>
      <c r="F17" s="41"/>
      <c r="G17" s="41"/>
      <c r="H17" s="41"/>
      <c r="I17" s="41"/>
      <c r="J17" s="41"/>
      <c r="K17" s="41"/>
      <c r="L17" s="41"/>
      <c r="M17" s="41"/>
      <c r="N17" s="41"/>
      <c r="O17" s="41"/>
      <c r="P17" s="41"/>
      <c r="Q17" s="41"/>
      <c r="R17" s="41"/>
      <c r="S17" s="41"/>
      <c r="T17" s="41"/>
      <c r="U17" s="41"/>
      <c r="V17" s="41"/>
      <c r="W17" s="41"/>
      <c r="X17" s="41"/>
      <c r="BB17" s="48"/>
      <c r="BK17" s="39"/>
      <c r="BL17" s="39"/>
      <c r="BM17" s="39"/>
      <c r="BN17" s="39"/>
      <c r="BO17" s="39"/>
      <c r="BP17" s="39"/>
      <c r="BQ17" s="39"/>
      <c r="BR17" s="39"/>
      <c r="BS17" s="39"/>
      <c r="BT17" s="39"/>
      <c r="BU17" s="39"/>
      <c r="BV17" s="39"/>
      <c r="BW17" s="39"/>
      <c r="BX17" s="39"/>
      <c r="BY17" s="39"/>
      <c r="BZ17" s="39"/>
      <c r="CA17" s="39"/>
    </row>
    <row r="18" spans="2:79" x14ac:dyDescent="0.25">
      <c r="B18" s="41"/>
      <c r="C18" s="41"/>
      <c r="D18" s="41"/>
      <c r="E18" s="41"/>
      <c r="F18" s="41"/>
      <c r="G18" s="41"/>
      <c r="H18" s="41"/>
      <c r="I18" s="41"/>
      <c r="J18" s="41"/>
      <c r="K18" s="41"/>
      <c r="L18" s="41"/>
      <c r="M18" s="41"/>
      <c r="N18" s="41"/>
      <c r="O18" s="41"/>
      <c r="P18" s="41"/>
      <c r="Q18" s="41"/>
      <c r="R18" s="41"/>
      <c r="S18" s="41"/>
      <c r="T18" s="41"/>
      <c r="U18" s="41"/>
      <c r="V18" s="41"/>
      <c r="W18" s="41"/>
      <c r="X18" s="41"/>
      <c r="BK18" s="39"/>
      <c r="BL18" s="39"/>
      <c r="BM18" s="39"/>
      <c r="BN18" s="39"/>
      <c r="BO18" s="39"/>
      <c r="BP18" s="39"/>
      <c r="BQ18" s="39"/>
      <c r="BR18" s="39"/>
      <c r="BS18" s="39"/>
      <c r="BT18" s="39"/>
      <c r="BU18" s="39"/>
      <c r="BV18" s="39"/>
      <c r="BW18" s="39"/>
      <c r="BX18" s="39"/>
      <c r="BY18" s="39"/>
      <c r="BZ18" s="39"/>
      <c r="CA18" s="39"/>
    </row>
    <row r="19" spans="2:79" x14ac:dyDescent="0.25">
      <c r="B19" s="41"/>
      <c r="C19" s="41"/>
      <c r="D19" s="41"/>
      <c r="E19" s="41"/>
      <c r="F19" s="41"/>
      <c r="G19" s="41"/>
      <c r="H19" s="41"/>
      <c r="I19" s="41"/>
      <c r="J19" s="41"/>
      <c r="K19" s="41"/>
      <c r="L19" s="41"/>
      <c r="M19" s="41"/>
      <c r="N19" s="41"/>
      <c r="O19" s="41"/>
      <c r="P19" s="41"/>
      <c r="Q19" s="41"/>
      <c r="R19" s="41"/>
      <c r="S19" s="41"/>
      <c r="T19" s="41"/>
      <c r="U19" s="41"/>
      <c r="V19" s="41"/>
      <c r="W19" s="41"/>
      <c r="X19" s="41"/>
      <c r="BB19" s="39" t="str">
        <f>IF(C33="Intentional self-harm", "(includes suicide)", "")</f>
        <v/>
      </c>
      <c r="BK19" s="39"/>
      <c r="BL19" s="39"/>
      <c r="BM19" s="39"/>
      <c r="BN19" s="39"/>
      <c r="BO19" s="39"/>
      <c r="BP19" s="39"/>
      <c r="BQ19" s="39"/>
      <c r="BR19" s="39"/>
      <c r="BS19" s="39"/>
      <c r="BT19" s="39"/>
      <c r="BU19" s="39"/>
      <c r="BV19" s="39"/>
      <c r="BW19" s="39"/>
      <c r="BX19" s="39"/>
      <c r="BY19" s="39"/>
      <c r="BZ19" s="39"/>
      <c r="CA19" s="39"/>
    </row>
    <row r="20" spans="2:79" x14ac:dyDescent="0.25">
      <c r="B20" s="41"/>
      <c r="C20" s="41"/>
      <c r="D20" s="41"/>
      <c r="E20" s="41"/>
      <c r="F20" s="41"/>
      <c r="G20" s="41"/>
      <c r="H20" s="41"/>
      <c r="I20" s="41"/>
      <c r="J20" s="41"/>
      <c r="K20" s="41"/>
      <c r="L20" s="41"/>
      <c r="M20" s="41"/>
      <c r="N20" s="41"/>
      <c r="O20" s="41"/>
      <c r="P20" s="41"/>
      <c r="Q20" s="41"/>
      <c r="R20" s="41"/>
      <c r="S20" s="41"/>
      <c r="T20" s="41"/>
      <c r="U20" s="41"/>
      <c r="V20" s="41"/>
      <c r="W20" s="41"/>
      <c r="X20" s="41"/>
      <c r="BK20" s="39"/>
      <c r="BL20" s="39"/>
      <c r="BM20" s="39"/>
      <c r="BN20" s="39"/>
      <c r="BO20" s="39"/>
      <c r="BP20" s="39"/>
      <c r="BQ20" s="39"/>
      <c r="BR20" s="39"/>
      <c r="BS20" s="39"/>
      <c r="BT20" s="39"/>
      <c r="BU20" s="39"/>
      <c r="BV20" s="39"/>
      <c r="BW20" s="39"/>
      <c r="BX20" s="39"/>
      <c r="BY20" s="39"/>
      <c r="BZ20" s="39"/>
      <c r="CA20" s="39"/>
    </row>
    <row r="21" spans="2:79" x14ac:dyDescent="0.25">
      <c r="B21" s="41"/>
      <c r="C21" s="41"/>
      <c r="D21" s="41"/>
      <c r="E21" s="41"/>
      <c r="F21" s="41"/>
      <c r="G21" s="41"/>
      <c r="H21" s="41"/>
      <c r="I21" s="41"/>
      <c r="J21" s="41"/>
      <c r="K21" s="41"/>
      <c r="L21" s="41"/>
      <c r="M21" s="41"/>
      <c r="N21" s="41"/>
      <c r="O21" s="41"/>
      <c r="P21" s="41"/>
      <c r="Q21" s="41"/>
      <c r="R21" s="41"/>
      <c r="S21" s="41"/>
      <c r="T21" s="41"/>
      <c r="U21" s="41"/>
      <c r="V21" s="41"/>
      <c r="W21" s="41"/>
      <c r="X21" s="41"/>
      <c r="BK21" s="39"/>
      <c r="BL21" s="39"/>
      <c r="BM21" s="39"/>
      <c r="BN21" s="39"/>
      <c r="BO21" s="39"/>
      <c r="BP21" s="39"/>
      <c r="BQ21" s="39"/>
      <c r="BR21" s="39"/>
      <c r="BS21" s="39"/>
      <c r="BT21" s="39"/>
      <c r="BU21" s="39"/>
      <c r="BV21" s="39"/>
      <c r="BW21" s="39"/>
      <c r="BX21" s="39"/>
      <c r="BY21" s="39"/>
      <c r="BZ21" s="39"/>
      <c r="CA21" s="39"/>
    </row>
    <row r="22" spans="2:79" x14ac:dyDescent="0.25">
      <c r="B22" s="41"/>
      <c r="C22" s="41"/>
      <c r="D22" s="41"/>
      <c r="E22" s="41"/>
      <c r="F22" s="41"/>
      <c r="G22" s="41"/>
      <c r="H22" s="41"/>
      <c r="I22" s="41"/>
      <c r="J22" s="41"/>
      <c r="K22" s="41"/>
      <c r="L22" s="41"/>
      <c r="M22" s="41"/>
      <c r="N22" s="41"/>
      <c r="O22" s="41"/>
      <c r="P22" s="41"/>
      <c r="Q22" s="41"/>
      <c r="R22" s="41"/>
      <c r="S22" s="41"/>
      <c r="T22" s="41"/>
      <c r="U22" s="41"/>
      <c r="V22" s="41"/>
      <c r="W22" s="41"/>
      <c r="X22" s="41"/>
      <c r="BK22" s="39"/>
      <c r="BL22" s="39"/>
      <c r="BM22" s="39"/>
      <c r="BN22" s="39"/>
      <c r="BO22" s="39"/>
      <c r="BP22" s="39"/>
      <c r="BQ22" s="39"/>
      <c r="BR22" s="39"/>
      <c r="BS22" s="39"/>
      <c r="BT22" s="39"/>
      <c r="BU22" s="39"/>
      <c r="BV22" s="39"/>
      <c r="BW22" s="39"/>
      <c r="BX22" s="39"/>
      <c r="BY22" s="39"/>
      <c r="BZ22" s="39"/>
      <c r="CA22" s="39"/>
    </row>
    <row r="23" spans="2:79" x14ac:dyDescent="0.25">
      <c r="B23" s="41"/>
      <c r="C23" s="41"/>
      <c r="D23" s="41"/>
      <c r="E23" s="41"/>
      <c r="F23" s="41"/>
      <c r="G23" s="41"/>
      <c r="H23" s="41"/>
      <c r="I23" s="41"/>
      <c r="J23" s="41"/>
      <c r="K23" s="41"/>
      <c r="L23" s="41"/>
      <c r="M23" s="41"/>
      <c r="N23" s="41"/>
      <c r="O23" s="41"/>
      <c r="P23" s="41"/>
      <c r="Q23" s="41"/>
      <c r="R23" s="41"/>
      <c r="S23" s="41"/>
      <c r="T23" s="41"/>
      <c r="U23" s="41"/>
      <c r="V23" s="41"/>
      <c r="W23" s="41"/>
      <c r="X23" s="41"/>
      <c r="BK23" s="39"/>
      <c r="BL23" s="39"/>
      <c r="BM23" s="39"/>
      <c r="BN23" s="39"/>
      <c r="BO23" s="39"/>
      <c r="BP23" s="39"/>
      <c r="BQ23" s="39"/>
      <c r="BR23" s="39"/>
      <c r="BS23" s="39"/>
      <c r="BT23" s="39"/>
      <c r="BU23" s="39"/>
      <c r="BV23" s="39"/>
      <c r="BW23" s="39"/>
      <c r="BX23" s="39"/>
      <c r="BY23" s="39"/>
      <c r="BZ23" s="39"/>
      <c r="CA23" s="39"/>
    </row>
    <row r="24" spans="2:79" ht="4.5" customHeight="1" x14ac:dyDescent="0.25">
      <c r="B24" s="41"/>
      <c r="C24" s="41"/>
      <c r="D24" s="41"/>
      <c r="E24" s="41"/>
      <c r="F24" s="41"/>
      <c r="G24" s="41"/>
      <c r="H24" s="41"/>
      <c r="I24" s="41"/>
      <c r="J24" s="41"/>
      <c r="K24" s="41"/>
      <c r="L24" s="41"/>
      <c r="M24" s="41"/>
      <c r="N24" s="41"/>
      <c r="O24" s="41"/>
      <c r="P24" s="41"/>
      <c r="Q24" s="41"/>
      <c r="R24" s="41"/>
      <c r="S24" s="41"/>
      <c r="T24" s="41"/>
      <c r="U24" s="41"/>
      <c r="V24" s="41"/>
      <c r="W24" s="41"/>
      <c r="X24" s="41"/>
      <c r="BK24" s="39"/>
      <c r="BL24" s="39"/>
      <c r="BM24" s="39"/>
      <c r="BN24" s="39"/>
      <c r="BO24" s="39"/>
      <c r="BP24" s="39"/>
      <c r="BQ24" s="39"/>
      <c r="BR24" s="39"/>
      <c r="BS24" s="39"/>
      <c r="BT24" s="39"/>
      <c r="BU24" s="39"/>
      <c r="BV24" s="39"/>
      <c r="BW24" s="39"/>
      <c r="BX24" s="39"/>
      <c r="BY24" s="39"/>
      <c r="BZ24" s="39"/>
      <c r="CA24" s="39"/>
    </row>
    <row r="25" spans="2:79" x14ac:dyDescent="0.25">
      <c r="B25" s="41"/>
      <c r="C25" s="41"/>
      <c r="D25" s="41"/>
      <c r="E25" s="41"/>
      <c r="F25" s="41"/>
      <c r="G25" s="41"/>
      <c r="H25" s="41"/>
      <c r="I25" s="41"/>
      <c r="J25" s="41"/>
      <c r="K25" s="41"/>
      <c r="L25" s="41"/>
      <c r="M25" s="41"/>
      <c r="N25" s="41"/>
      <c r="O25" s="41"/>
      <c r="P25" s="41"/>
      <c r="Q25" s="41"/>
      <c r="R25" s="41"/>
      <c r="S25" s="41"/>
      <c r="T25" s="41"/>
      <c r="U25" s="41"/>
      <c r="V25" s="41"/>
      <c r="W25" s="41"/>
      <c r="X25" s="41"/>
      <c r="BK25" s="39"/>
      <c r="BL25" s="39"/>
      <c r="BM25" s="39"/>
      <c r="BN25" s="39"/>
      <c r="BO25" s="39"/>
      <c r="BP25" s="39"/>
      <c r="BQ25" s="39"/>
      <c r="BR25" s="39"/>
      <c r="BS25" s="39"/>
      <c r="BT25" s="39"/>
      <c r="BU25" s="39"/>
      <c r="BV25" s="39"/>
      <c r="BW25" s="39"/>
      <c r="BX25" s="39"/>
      <c r="BY25" s="39"/>
      <c r="BZ25" s="39"/>
      <c r="CA25" s="39"/>
    </row>
    <row r="26" spans="2:79" x14ac:dyDescent="0.25">
      <c r="B26" s="41"/>
      <c r="C26" s="41"/>
      <c r="D26" s="41"/>
      <c r="E26" s="41"/>
      <c r="F26" s="41"/>
      <c r="G26" s="41"/>
      <c r="H26" s="41"/>
      <c r="I26" s="41"/>
      <c r="J26" s="41"/>
      <c r="K26" s="41"/>
      <c r="L26" s="41"/>
      <c r="M26" s="41"/>
      <c r="N26" s="41"/>
      <c r="O26" s="41"/>
      <c r="P26" s="41"/>
      <c r="Q26" s="41"/>
      <c r="R26" s="41"/>
      <c r="S26" s="41"/>
      <c r="T26" s="41"/>
      <c r="U26" s="41"/>
      <c r="V26" s="41"/>
      <c r="W26" s="41"/>
      <c r="X26" s="41"/>
      <c r="BK26" s="39"/>
      <c r="BL26" s="39"/>
      <c r="BM26" s="39"/>
      <c r="BN26" s="39"/>
      <c r="BO26" s="39"/>
      <c r="BP26" s="39"/>
      <c r="BQ26" s="39"/>
      <c r="BR26" s="39"/>
      <c r="BS26" s="39"/>
      <c r="BT26" s="39"/>
      <c r="BU26" s="39"/>
      <c r="BV26" s="39"/>
      <c r="BW26" s="39"/>
      <c r="BX26" s="39"/>
      <c r="BY26" s="39"/>
      <c r="BZ26" s="39"/>
      <c r="CA26" s="39"/>
    </row>
    <row r="27" spans="2:79" ht="9" customHeight="1" x14ac:dyDescent="0.25">
      <c r="B27" s="41"/>
      <c r="C27" s="41"/>
      <c r="D27" s="41"/>
      <c r="E27" s="41"/>
      <c r="F27" s="41"/>
      <c r="G27" s="41"/>
      <c r="H27" s="41"/>
      <c r="I27" s="41"/>
      <c r="J27" s="41"/>
      <c r="K27" s="41"/>
      <c r="L27" s="41"/>
      <c r="M27" s="41"/>
      <c r="N27" s="41"/>
      <c r="O27" s="41"/>
      <c r="P27" s="41"/>
      <c r="Q27" s="41"/>
      <c r="R27" s="41"/>
      <c r="S27" s="41"/>
      <c r="T27" s="41"/>
      <c r="U27" s="41"/>
      <c r="V27" s="41"/>
      <c r="W27" s="41"/>
      <c r="X27" s="41"/>
      <c r="BK27" s="39"/>
      <c r="BL27" s="39"/>
      <c r="BM27" s="39"/>
      <c r="BN27" s="39"/>
      <c r="BO27" s="39"/>
      <c r="BP27" s="39"/>
      <c r="BQ27" s="39"/>
      <c r="BR27" s="39"/>
      <c r="BS27" s="39"/>
      <c r="BT27" s="39"/>
      <c r="BU27" s="39"/>
      <c r="BV27" s="39"/>
      <c r="BW27" s="39"/>
      <c r="BX27" s="39"/>
      <c r="BY27" s="39"/>
      <c r="BZ27" s="39"/>
      <c r="CA27" s="39"/>
    </row>
    <row r="28" spans="2:79" ht="3.75" customHeight="1" x14ac:dyDescent="0.25">
      <c r="B28" s="41"/>
      <c r="C28" s="41"/>
      <c r="D28" s="41"/>
      <c r="E28" s="41"/>
      <c r="F28" s="41"/>
      <c r="G28" s="41"/>
      <c r="H28" s="41"/>
      <c r="I28" s="41"/>
      <c r="J28" s="41"/>
      <c r="K28" s="41"/>
      <c r="L28" s="41"/>
      <c r="M28" s="41"/>
      <c r="N28" s="41"/>
      <c r="O28" s="41"/>
      <c r="P28" s="41"/>
      <c r="Q28" s="41"/>
      <c r="R28" s="41"/>
      <c r="S28" s="41"/>
      <c r="T28" s="41"/>
      <c r="U28" s="41"/>
      <c r="V28" s="41"/>
      <c r="W28" s="41"/>
      <c r="X28" s="41"/>
      <c r="BK28" s="39"/>
      <c r="BL28" s="39"/>
      <c r="BM28" s="39"/>
      <c r="BN28" s="39"/>
      <c r="BO28" s="39"/>
      <c r="BP28" s="39"/>
      <c r="BQ28" s="39"/>
      <c r="BR28" s="39"/>
      <c r="BS28" s="39"/>
      <c r="BT28" s="39"/>
      <c r="BU28" s="39"/>
      <c r="BV28" s="39"/>
      <c r="BW28" s="39"/>
      <c r="BX28" s="39"/>
      <c r="BY28" s="39"/>
      <c r="BZ28" s="39"/>
      <c r="CA28" s="39"/>
    </row>
    <row r="29" spans="2:79" x14ac:dyDescent="0.25">
      <c r="B29" s="49"/>
      <c r="C29" s="49"/>
      <c r="D29" s="49"/>
      <c r="E29" s="49"/>
      <c r="F29" s="49"/>
      <c r="G29" s="49"/>
      <c r="H29" s="49"/>
      <c r="I29" s="41"/>
      <c r="J29" s="41"/>
      <c r="K29" s="41"/>
      <c r="L29" s="41"/>
      <c r="M29" s="41"/>
      <c r="N29" s="41"/>
      <c r="O29" s="41"/>
      <c r="P29" s="41"/>
      <c r="Q29" s="41"/>
      <c r="R29" s="41"/>
      <c r="S29" s="41"/>
      <c r="T29" s="41"/>
      <c r="U29" s="41"/>
      <c r="V29" s="41"/>
      <c r="W29" s="41"/>
      <c r="X29" s="41"/>
      <c r="BB29" s="39" t="str">
        <f>VLOOKUP(BB4, RefCauseofDeath, 3, FALSE)</f>
        <v>Chronic obstructive pulmonary disease (COPD) mortality, 45+ years</v>
      </c>
      <c r="BK29" s="39"/>
      <c r="BL29" s="39"/>
      <c r="BM29" s="39"/>
      <c r="BN29" s="39"/>
      <c r="BO29" s="39"/>
      <c r="BP29" s="39"/>
      <c r="BQ29" s="39"/>
      <c r="BR29" s="39"/>
      <c r="BS29" s="39"/>
      <c r="BT29" s="39"/>
      <c r="BU29" s="39"/>
      <c r="BV29" s="39"/>
      <c r="BW29" s="39"/>
      <c r="BX29" s="39"/>
      <c r="BY29" s="39"/>
      <c r="BZ29" s="39"/>
      <c r="CA29" s="39"/>
    </row>
    <row r="30" spans="2:79" ht="11.25" customHeight="1" x14ac:dyDescent="0.25">
      <c r="B30" s="49"/>
      <c r="C30" s="49"/>
      <c r="D30" s="49"/>
      <c r="E30" s="49"/>
      <c r="F30" s="49"/>
      <c r="G30" s="49"/>
      <c r="H30" s="49"/>
      <c r="I30" s="41"/>
      <c r="J30" s="41"/>
      <c r="K30" s="41"/>
      <c r="L30" s="41"/>
      <c r="M30" s="41"/>
      <c r="N30" s="41"/>
      <c r="O30" s="41"/>
      <c r="P30" s="41"/>
      <c r="Q30" s="41"/>
      <c r="R30" s="41"/>
      <c r="S30" s="41"/>
      <c r="T30" s="41"/>
      <c r="U30" s="41"/>
      <c r="V30" s="41"/>
      <c r="W30" s="41"/>
      <c r="X30" s="41"/>
      <c r="BK30" s="39"/>
      <c r="BL30" s="39"/>
      <c r="BM30" s="39"/>
      <c r="BN30" s="39"/>
      <c r="BO30" s="39"/>
      <c r="BP30" s="39"/>
      <c r="BQ30" s="39"/>
      <c r="BR30" s="39"/>
      <c r="BS30" s="39"/>
      <c r="BT30" s="39"/>
      <c r="BU30" s="39"/>
      <c r="BV30" s="39"/>
      <c r="BW30" s="39"/>
      <c r="BX30" s="39"/>
      <c r="BY30" s="39"/>
      <c r="BZ30" s="39"/>
      <c r="CA30" s="39"/>
    </row>
    <row r="31" spans="2:79" s="50" customFormat="1" x14ac:dyDescent="0.25">
      <c r="B31" s="49"/>
      <c r="C31" s="49"/>
      <c r="D31" s="49"/>
      <c r="E31" s="49"/>
      <c r="F31" s="49"/>
      <c r="G31" s="49"/>
      <c r="H31" s="49"/>
      <c r="I31" s="42"/>
      <c r="J31" s="42"/>
      <c r="K31" s="42"/>
      <c r="L31" s="42"/>
      <c r="M31" s="42"/>
      <c r="N31" s="42"/>
      <c r="O31" s="42"/>
      <c r="P31" s="42"/>
      <c r="Q31" s="42"/>
      <c r="R31" s="42"/>
      <c r="S31" s="42"/>
      <c r="T31" s="42"/>
      <c r="U31" s="42"/>
      <c r="V31" s="42"/>
      <c r="W31" s="42"/>
      <c r="X31" s="42"/>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46"/>
      <c r="BA31" s="46"/>
      <c r="BB31" s="46" t="s">
        <v>87</v>
      </c>
      <c r="BC31" s="46"/>
      <c r="BD31" s="46"/>
      <c r="BE31" s="46"/>
      <c r="BF31" s="46"/>
      <c r="BG31" s="46"/>
      <c r="BH31" s="46"/>
      <c r="BI31" s="46"/>
      <c r="BJ31" s="46"/>
      <c r="BK31" s="46"/>
      <c r="BL31" s="46"/>
      <c r="BM31" s="46"/>
      <c r="BN31" s="46"/>
      <c r="BO31" s="46" t="s">
        <v>39</v>
      </c>
      <c r="BP31" s="46"/>
      <c r="BQ31" s="46"/>
      <c r="BR31" s="46"/>
      <c r="BS31" s="46"/>
      <c r="BT31" s="46"/>
      <c r="BU31" s="46"/>
      <c r="BV31" s="46"/>
      <c r="BW31" s="46"/>
      <c r="BX31" s="46"/>
      <c r="BY31" s="46"/>
      <c r="BZ31" s="46"/>
      <c r="CA31" s="46"/>
    </row>
    <row r="32" spans="2:79" ht="7.5" customHeight="1" x14ac:dyDescent="0.25">
      <c r="B32" s="49"/>
      <c r="C32" s="49"/>
      <c r="D32" s="49"/>
      <c r="E32" s="49"/>
      <c r="F32" s="49"/>
      <c r="G32" s="49"/>
      <c r="H32" s="49"/>
      <c r="I32" s="41"/>
      <c r="J32" s="41"/>
      <c r="K32" s="41"/>
      <c r="L32" s="41"/>
      <c r="M32" s="41"/>
      <c r="N32" s="41"/>
      <c r="O32" s="41"/>
      <c r="P32" s="41"/>
      <c r="Q32" s="41"/>
      <c r="R32" s="41"/>
      <c r="S32" s="41"/>
      <c r="T32" s="41"/>
      <c r="U32" s="41"/>
      <c r="V32" s="41"/>
      <c r="W32" s="41"/>
      <c r="X32" s="41"/>
      <c r="BK32" s="39"/>
      <c r="BL32" s="39"/>
      <c r="BM32" s="39"/>
      <c r="BN32" s="39"/>
      <c r="BO32" s="39"/>
      <c r="BP32" s="39"/>
      <c r="BQ32" s="39"/>
      <c r="BR32" s="39"/>
      <c r="BS32" s="39"/>
      <c r="BT32" s="39"/>
      <c r="BU32" s="39"/>
      <c r="BV32" s="39"/>
      <c r="BW32" s="39"/>
      <c r="BX32" s="39"/>
      <c r="BY32" s="39"/>
      <c r="BZ32" s="39"/>
      <c r="CA32" s="39"/>
    </row>
    <row r="33" spans="2:79" s="53" customFormat="1" ht="26.25" customHeight="1" x14ac:dyDescent="0.3">
      <c r="B33" s="49"/>
      <c r="C33" s="43" t="str">
        <f>VLOOKUP(BB4, RefCauseofDeath, 3, FALSE)</f>
        <v>Chronic obstructive pulmonary disease (COPD) mortality, 45+ years</v>
      </c>
      <c r="D33" s="41"/>
      <c r="E33" s="41"/>
      <c r="F33" s="41"/>
      <c r="G33" s="41"/>
      <c r="H33" s="41"/>
      <c r="I33" s="49"/>
      <c r="J33" s="49"/>
      <c r="K33" s="49"/>
      <c r="L33" s="49"/>
      <c r="M33" s="49"/>
      <c r="N33" s="52"/>
      <c r="O33" s="43" t="str">
        <f>VLOOKUP(BB4, RefCauseofDeath,3,FALSE)</f>
        <v>Chronic obstructive pulmonary disease (COPD) mortality, 45+ years</v>
      </c>
      <c r="P33" s="41"/>
      <c r="Q33" s="41"/>
      <c r="R33" s="41"/>
      <c r="S33" s="41"/>
      <c r="T33" s="41"/>
      <c r="U33" s="49"/>
      <c r="V33" s="49"/>
      <c r="W33" s="49"/>
      <c r="X33" s="49"/>
      <c r="Z33" s="54"/>
      <c r="AA33" s="54"/>
      <c r="AB33" s="54"/>
      <c r="AC33" s="54"/>
      <c r="AD33" s="54"/>
      <c r="AE33" s="54"/>
      <c r="AF33" s="54"/>
      <c r="AG33" s="54"/>
      <c r="AH33" s="54"/>
      <c r="AI33" s="54"/>
      <c r="AJ33" s="54"/>
      <c r="AK33" s="54"/>
      <c r="AL33" s="54"/>
      <c r="AM33" s="54"/>
      <c r="AN33" s="54"/>
      <c r="AO33" s="54"/>
      <c r="AP33" s="54"/>
      <c r="AQ33" s="54"/>
      <c r="AR33" s="54"/>
      <c r="AS33" s="55"/>
      <c r="AT33" s="56"/>
      <c r="AU33" s="56"/>
      <c r="AV33" s="56"/>
      <c r="AW33" s="56"/>
      <c r="AX33" s="56"/>
      <c r="AY33" s="57"/>
      <c r="AZ33" s="58"/>
      <c r="BA33" s="59"/>
      <c r="BB33" s="59"/>
      <c r="BC33" s="59" t="s">
        <v>8</v>
      </c>
      <c r="BD33" s="59" t="s">
        <v>11</v>
      </c>
      <c r="BE33" s="59" t="s">
        <v>12</v>
      </c>
      <c r="BF33" s="59" t="s">
        <v>13</v>
      </c>
      <c r="BG33" s="59"/>
      <c r="BH33" s="59" t="s">
        <v>11</v>
      </c>
      <c r="BI33" s="59" t="s">
        <v>11</v>
      </c>
      <c r="BJ33" s="59"/>
      <c r="BK33" s="59" t="s">
        <v>12</v>
      </c>
      <c r="BL33" s="59" t="s">
        <v>12</v>
      </c>
      <c r="BM33" s="59"/>
      <c r="BN33" s="59"/>
      <c r="BO33" s="59"/>
      <c r="BP33" s="59" t="s">
        <v>8</v>
      </c>
      <c r="BQ33" s="59" t="s">
        <v>40</v>
      </c>
      <c r="BR33" s="59"/>
      <c r="BS33" s="59" t="s">
        <v>13</v>
      </c>
      <c r="BT33" s="59"/>
      <c r="BU33" s="59"/>
      <c r="BV33" s="59"/>
      <c r="BW33" s="59"/>
      <c r="BX33" s="39" t="s">
        <v>41</v>
      </c>
      <c r="BY33" s="59"/>
      <c r="BZ33" s="59"/>
      <c r="CA33" s="59"/>
    </row>
    <row r="34" spans="2:79" ht="12" customHeight="1" x14ac:dyDescent="0.25">
      <c r="B34" s="41"/>
      <c r="C34" s="41"/>
      <c r="D34" s="41"/>
      <c r="E34" s="41"/>
      <c r="F34" s="41"/>
      <c r="G34" s="41"/>
      <c r="H34" s="41"/>
      <c r="I34" s="41"/>
      <c r="J34" s="41"/>
      <c r="K34" s="41"/>
      <c r="L34" s="41"/>
      <c r="M34" s="41"/>
      <c r="N34" s="60"/>
      <c r="O34" s="41" t="str">
        <f>BB19</f>
        <v/>
      </c>
      <c r="P34" s="41"/>
      <c r="Q34" s="41"/>
      <c r="R34" s="41"/>
      <c r="S34" s="41"/>
      <c r="T34" s="41"/>
      <c r="U34" s="41"/>
      <c r="V34" s="41"/>
      <c r="W34" s="41"/>
      <c r="X34" s="41"/>
      <c r="AS34" s="56"/>
      <c r="AT34" s="56"/>
      <c r="AU34" s="56"/>
      <c r="AV34" s="56"/>
      <c r="AW34" s="56"/>
      <c r="AX34" s="56"/>
      <c r="AY34" s="56"/>
      <c r="AZ34" s="61"/>
      <c r="BH34" s="39" t="s">
        <v>28</v>
      </c>
      <c r="BI34" s="39" t="s">
        <v>27</v>
      </c>
      <c r="BK34" s="39" t="s">
        <v>28</v>
      </c>
      <c r="BL34" s="39" t="s">
        <v>27</v>
      </c>
      <c r="BM34" s="39"/>
      <c r="BN34" s="39"/>
      <c r="BO34" s="39"/>
      <c r="BP34" s="39"/>
      <c r="BQ34" s="39"/>
      <c r="BR34" s="39"/>
      <c r="BS34" s="39"/>
      <c r="BT34" s="39"/>
      <c r="BU34" s="39" t="s">
        <v>28</v>
      </c>
      <c r="BV34" s="39" t="s">
        <v>27</v>
      </c>
      <c r="BW34" s="39"/>
      <c r="BX34" s="39"/>
      <c r="BY34" s="39"/>
      <c r="BZ34" s="39"/>
      <c r="CA34" s="39"/>
    </row>
    <row r="35" spans="2:79" s="53" customFormat="1" x14ac:dyDescent="0.25">
      <c r="B35" s="49"/>
      <c r="C35" s="62" t="s">
        <v>122</v>
      </c>
      <c r="D35" s="62"/>
      <c r="E35" s="62"/>
      <c r="F35" s="62"/>
      <c r="G35" s="62"/>
      <c r="H35" s="62"/>
      <c r="I35" s="49"/>
      <c r="J35" s="49"/>
      <c r="K35" s="49"/>
      <c r="L35" s="49"/>
      <c r="M35" s="49"/>
      <c r="N35" s="49"/>
      <c r="O35" s="62" t="s">
        <v>112</v>
      </c>
      <c r="P35" s="49"/>
      <c r="Q35" s="49"/>
      <c r="R35" s="49"/>
      <c r="S35" s="49"/>
      <c r="T35" s="49"/>
      <c r="U35" s="49"/>
      <c r="V35" s="49"/>
      <c r="W35" s="49"/>
      <c r="X35" s="49"/>
      <c r="Z35" s="54"/>
      <c r="AA35" s="54"/>
      <c r="AB35" s="54"/>
      <c r="AC35" s="54"/>
      <c r="AD35" s="54"/>
      <c r="AE35" s="54"/>
      <c r="AF35" s="54"/>
      <c r="AG35" s="54"/>
      <c r="AH35" s="54"/>
      <c r="AI35" s="54"/>
      <c r="AJ35" s="54"/>
      <c r="AK35" s="54"/>
      <c r="AL35" s="54"/>
      <c r="AM35" s="54"/>
      <c r="AN35" s="54"/>
      <c r="AO35" s="54"/>
      <c r="AP35" s="54"/>
      <c r="AQ35" s="54"/>
      <c r="AR35" s="54"/>
      <c r="AS35" s="63"/>
      <c r="AT35" s="63"/>
      <c r="AU35" s="63"/>
      <c r="AV35" s="63"/>
      <c r="AW35" s="63"/>
      <c r="AX35" s="63"/>
      <c r="AY35" s="57"/>
      <c r="AZ35" s="58"/>
      <c r="BA35" s="39" t="s">
        <v>5</v>
      </c>
      <c r="BB35" s="59" t="s">
        <v>88</v>
      </c>
      <c r="BC35" s="59">
        <v>1996</v>
      </c>
      <c r="BD35" s="59">
        <f t="shared" ref="BD35:BD51" si="0">IFERROR(VALUE(FIXED(VLOOKUP($BC35&amp;$BB$29&amp;$BB$12&amp;"Maori",ethnicdata,7,FALSE),1)),NA())</f>
        <v>129.1</v>
      </c>
      <c r="BE35" s="59">
        <f t="shared" ref="BE35:BE51" si="1">IFERROR(VALUE(FIXED(VLOOKUP($BC35&amp;$BB$29&amp;$BB$12&amp;"nonMaori",ethnicdata,7,FALSE),1)),NA())</f>
        <v>50.6</v>
      </c>
      <c r="BF35" s="59">
        <f>MAX(BD35:BE87)</f>
        <v>140.9</v>
      </c>
      <c r="BG35" s="59"/>
      <c r="BH35" s="64">
        <f>D39-E39</f>
        <v>13.899999999999991</v>
      </c>
      <c r="BI35" s="64">
        <f>F39-D39</f>
        <v>15.200000000000017</v>
      </c>
      <c r="BJ35" s="59"/>
      <c r="BK35" s="64">
        <f>G39-H39</f>
        <v>1.6000000000000014</v>
      </c>
      <c r="BL35" s="64">
        <f>I39-G39</f>
        <v>1.6999999999999957</v>
      </c>
      <c r="BM35" s="59"/>
      <c r="BN35" s="39" t="s">
        <v>5</v>
      </c>
      <c r="BO35" s="59" t="s">
        <v>88</v>
      </c>
      <c r="BP35" s="59">
        <v>1996</v>
      </c>
      <c r="BQ35" s="59">
        <f t="shared" ref="BQ35:BQ51" si="2">IFERROR(VALUE(FIXED(VLOOKUP($BC35&amp;$BB$29&amp;$BB$12&amp;"Maori",ethnicdata,10,FALSE),2)),NA())</f>
        <v>2.5499999999999998</v>
      </c>
      <c r="BR35" s="59"/>
      <c r="BS35" s="59">
        <f>MAX(BQ35:BQ87)</f>
        <v>3.57</v>
      </c>
      <c r="BT35" s="59"/>
      <c r="BU35" s="64">
        <f>P39-Q39</f>
        <v>0.2799999999999998</v>
      </c>
      <c r="BV35" s="64">
        <f>R39-P39</f>
        <v>0.32000000000000028</v>
      </c>
      <c r="BW35" s="59"/>
      <c r="BX35" s="59">
        <v>1</v>
      </c>
      <c r="BY35" s="59"/>
      <c r="BZ35" s="59"/>
      <c r="CA35" s="59"/>
    </row>
    <row r="36" spans="2:79" x14ac:dyDescent="0.25">
      <c r="B36" s="41"/>
      <c r="C36" s="41"/>
      <c r="D36" s="41"/>
      <c r="E36" s="41"/>
      <c r="F36" s="41"/>
      <c r="G36" s="41"/>
      <c r="H36" s="41"/>
      <c r="I36" s="41"/>
      <c r="J36" s="41"/>
      <c r="K36" s="41"/>
      <c r="L36" s="41"/>
      <c r="M36" s="41"/>
      <c r="N36" s="41"/>
      <c r="O36" s="41"/>
      <c r="P36" s="41"/>
      <c r="Q36" s="41"/>
      <c r="R36" s="41"/>
      <c r="S36" s="41"/>
      <c r="T36" s="41"/>
      <c r="U36" s="41"/>
      <c r="V36" s="41"/>
      <c r="W36" s="41"/>
      <c r="X36" s="41"/>
      <c r="AS36" s="56"/>
      <c r="AT36" s="56"/>
      <c r="AU36" s="56"/>
      <c r="AV36" s="56"/>
      <c r="AW36" s="56"/>
      <c r="AX36" s="56"/>
      <c r="AY36" s="56"/>
      <c r="AZ36" s="61"/>
      <c r="BB36" s="65" t="s">
        <v>89</v>
      </c>
      <c r="BC36" s="39">
        <v>1997</v>
      </c>
      <c r="BD36" s="59">
        <f t="shared" si="0"/>
        <v>128.4</v>
      </c>
      <c r="BE36" s="59">
        <f t="shared" si="1"/>
        <v>49.9</v>
      </c>
      <c r="BF36" s="59">
        <f>MIN(BD35:BE87)</f>
        <v>29.7</v>
      </c>
      <c r="BH36" s="64">
        <f t="shared" ref="BH36:BH51" si="3">D40-E40</f>
        <v>13.600000000000009</v>
      </c>
      <c r="BI36" s="64">
        <f t="shared" ref="BI36:BI51" si="4">F40-D40</f>
        <v>14.799999999999983</v>
      </c>
      <c r="BK36" s="64">
        <f t="shared" ref="BK36:BK51" si="5">G40-H40</f>
        <v>1.6000000000000014</v>
      </c>
      <c r="BL36" s="64">
        <f t="shared" ref="BL36:BL51" si="6">I40-G40</f>
        <v>1.6000000000000014</v>
      </c>
      <c r="BM36" s="39"/>
      <c r="BN36" s="39"/>
      <c r="BO36" s="65" t="s">
        <v>89</v>
      </c>
      <c r="BP36" s="65">
        <v>1997</v>
      </c>
      <c r="BQ36" s="59">
        <f t="shared" si="2"/>
        <v>2.57</v>
      </c>
      <c r="BR36" s="59"/>
      <c r="BS36" s="59">
        <f>MIN(BQ35:BQ87)</f>
        <v>1.94</v>
      </c>
      <c r="BT36" s="39"/>
      <c r="BU36" s="64">
        <f t="shared" ref="BU36:BU51" si="7">P40-Q40</f>
        <v>0.2799999999999998</v>
      </c>
      <c r="BV36" s="64">
        <f t="shared" ref="BV36:BV51" si="8">R40-P40</f>
        <v>0.32000000000000028</v>
      </c>
      <c r="BW36" s="39"/>
      <c r="BX36" s="39">
        <v>1</v>
      </c>
      <c r="BY36" s="39"/>
      <c r="BZ36" s="39"/>
      <c r="CA36" s="39"/>
    </row>
    <row r="37" spans="2:79" s="8" customFormat="1" x14ac:dyDescent="0.25">
      <c r="B37" s="66"/>
      <c r="C37" s="67" t="s">
        <v>8</v>
      </c>
      <c r="D37" s="106" t="s">
        <v>11</v>
      </c>
      <c r="E37" s="106"/>
      <c r="F37" s="106"/>
      <c r="G37" s="106" t="s">
        <v>12</v>
      </c>
      <c r="H37" s="106"/>
      <c r="I37" s="106"/>
      <c r="J37" s="66"/>
      <c r="K37" s="66"/>
      <c r="L37" s="66"/>
      <c r="M37" s="66"/>
      <c r="N37" s="66"/>
      <c r="O37" s="68" t="s">
        <v>8</v>
      </c>
      <c r="P37" s="107" t="s">
        <v>29</v>
      </c>
      <c r="Q37" s="107"/>
      <c r="R37" s="107"/>
      <c r="S37" s="69"/>
      <c r="T37" s="66"/>
      <c r="U37" s="66"/>
      <c r="V37" s="66"/>
      <c r="W37" s="66"/>
      <c r="X37" s="66"/>
      <c r="Z37" s="70"/>
      <c r="AA37" s="70"/>
      <c r="AB37" s="70"/>
      <c r="AC37" s="70"/>
      <c r="AD37" s="70"/>
      <c r="AE37" s="70"/>
      <c r="AF37" s="70"/>
      <c r="AG37" s="70"/>
      <c r="AH37" s="70"/>
      <c r="AI37" s="70"/>
      <c r="AJ37" s="70"/>
      <c r="AK37" s="70"/>
      <c r="AL37" s="70"/>
      <c r="AM37" s="70"/>
      <c r="AN37" s="70"/>
      <c r="AO37" s="70"/>
      <c r="AP37" s="70"/>
      <c r="AQ37" s="70"/>
      <c r="AR37" s="70"/>
      <c r="AS37" s="71"/>
      <c r="AT37" s="105"/>
      <c r="AU37" s="105"/>
      <c r="AV37" s="105"/>
      <c r="AW37" s="105"/>
      <c r="AX37" s="105"/>
      <c r="AY37" s="105"/>
      <c r="AZ37" s="72"/>
      <c r="BA37" s="73"/>
      <c r="BB37" s="73" t="s">
        <v>90</v>
      </c>
      <c r="BC37" s="73">
        <v>1998</v>
      </c>
      <c r="BD37" s="59">
        <f t="shared" si="0"/>
        <v>131.30000000000001</v>
      </c>
      <c r="BE37" s="59">
        <f t="shared" si="1"/>
        <v>47.6</v>
      </c>
      <c r="BF37" s="59"/>
      <c r="BG37" s="73"/>
      <c r="BH37" s="64">
        <f t="shared" si="3"/>
        <v>13.400000000000006</v>
      </c>
      <c r="BI37" s="64">
        <f t="shared" si="4"/>
        <v>14.599999999999994</v>
      </c>
      <c r="BJ37" s="73"/>
      <c r="BK37" s="64">
        <f t="shared" si="5"/>
        <v>1.5</v>
      </c>
      <c r="BL37" s="64">
        <f t="shared" si="6"/>
        <v>1.6000000000000014</v>
      </c>
      <c r="BM37" s="73"/>
      <c r="BN37" s="73"/>
      <c r="BO37" s="73" t="s">
        <v>90</v>
      </c>
      <c r="BP37" s="73">
        <v>1998</v>
      </c>
      <c r="BQ37" s="59">
        <f t="shared" si="2"/>
        <v>2.76</v>
      </c>
      <c r="BR37" s="59"/>
      <c r="BS37" s="59"/>
      <c r="BT37" s="73"/>
      <c r="BU37" s="64">
        <f t="shared" si="7"/>
        <v>0.28999999999999959</v>
      </c>
      <c r="BV37" s="64">
        <f t="shared" si="8"/>
        <v>0.32000000000000028</v>
      </c>
      <c r="BW37" s="73"/>
      <c r="BX37" s="73">
        <v>1</v>
      </c>
      <c r="BY37" s="73"/>
      <c r="BZ37" s="73"/>
      <c r="CA37" s="73"/>
    </row>
    <row r="38" spans="2:79" x14ac:dyDescent="0.25">
      <c r="B38" s="41"/>
      <c r="C38" s="60"/>
      <c r="D38" s="74" t="s">
        <v>19</v>
      </c>
      <c r="E38" s="75" t="s">
        <v>20</v>
      </c>
      <c r="F38" s="75" t="s">
        <v>21</v>
      </c>
      <c r="G38" s="74" t="s">
        <v>19</v>
      </c>
      <c r="H38" s="75" t="s">
        <v>20</v>
      </c>
      <c r="I38" s="75" t="s">
        <v>21</v>
      </c>
      <c r="J38" s="41"/>
      <c r="K38" s="41"/>
      <c r="L38" s="41"/>
      <c r="M38" s="41"/>
      <c r="N38" s="41"/>
      <c r="O38" s="41"/>
      <c r="P38" s="74" t="s">
        <v>38</v>
      </c>
      <c r="Q38" s="75" t="s">
        <v>20</v>
      </c>
      <c r="R38" s="75" t="s">
        <v>21</v>
      </c>
      <c r="S38" s="41"/>
      <c r="T38" s="41"/>
      <c r="U38" s="41"/>
      <c r="V38" s="41"/>
      <c r="W38" s="41"/>
      <c r="X38" s="41"/>
      <c r="AS38" s="56"/>
      <c r="AT38" s="76"/>
      <c r="AU38" s="77"/>
      <c r="AV38" s="77"/>
      <c r="AW38" s="77"/>
      <c r="AX38" s="77"/>
      <c r="AY38" s="77"/>
      <c r="AZ38" s="61"/>
      <c r="BB38" s="65" t="s">
        <v>91</v>
      </c>
      <c r="BC38" s="39">
        <v>1999</v>
      </c>
      <c r="BD38" s="59">
        <f t="shared" si="0"/>
        <v>131.19999999999999</v>
      </c>
      <c r="BE38" s="59">
        <f t="shared" si="1"/>
        <v>50.7</v>
      </c>
      <c r="BF38" s="59"/>
      <c r="BH38" s="64">
        <f t="shared" si="3"/>
        <v>13.099999999999994</v>
      </c>
      <c r="BI38" s="64">
        <f t="shared" si="4"/>
        <v>14.100000000000023</v>
      </c>
      <c r="BK38" s="64">
        <f t="shared" si="5"/>
        <v>1.6000000000000014</v>
      </c>
      <c r="BL38" s="64">
        <f t="shared" si="6"/>
        <v>1.5</v>
      </c>
      <c r="BM38" s="39"/>
      <c r="BN38" s="39"/>
      <c r="BO38" s="65" t="s">
        <v>91</v>
      </c>
      <c r="BP38" s="65">
        <v>1999</v>
      </c>
      <c r="BQ38" s="59">
        <f t="shared" si="2"/>
        <v>2.59</v>
      </c>
      <c r="BR38" s="59"/>
      <c r="BS38" s="59"/>
      <c r="BT38" s="39"/>
      <c r="BU38" s="64">
        <f t="shared" si="7"/>
        <v>0.27</v>
      </c>
      <c r="BV38" s="64">
        <f t="shared" si="8"/>
        <v>0.30000000000000027</v>
      </c>
      <c r="BW38" s="39"/>
      <c r="BX38" s="39">
        <v>1</v>
      </c>
      <c r="BY38" s="39"/>
      <c r="BZ38" s="39"/>
      <c r="CA38" s="39"/>
    </row>
    <row r="39" spans="2:79" x14ac:dyDescent="0.25">
      <c r="B39" s="41"/>
      <c r="C39" s="41" t="s">
        <v>88</v>
      </c>
      <c r="D39" s="78">
        <f t="shared" ref="D39:D55" si="9">IFERROR(VALUE(FIXED(VLOOKUP($BC35&amp;$C$33&amp;$BB$12&amp;"Maori",ethnicdata,7,FALSE),1)),"N/A")</f>
        <v>129.1</v>
      </c>
      <c r="E39" s="79">
        <f t="shared" ref="E39:E55" si="10">IFERROR(VALUE(FIXED(VLOOKUP($BC35&amp;$C$33&amp;$BB$12&amp;"Maori",ethnicdata,6,FALSE),1)),"N/A")</f>
        <v>115.2</v>
      </c>
      <c r="F39" s="79">
        <f t="shared" ref="F39:F55" si="11">IFERROR(VALUE(FIXED(VLOOKUP($BC35&amp;$C$33&amp;$BB$12&amp;"Maori",ethnicdata,8,FALSE),1)),"N/A")</f>
        <v>144.30000000000001</v>
      </c>
      <c r="G39" s="78">
        <f t="shared" ref="G39:G55" si="12">IFERROR(VALUE(FIXED(VLOOKUP($BC35&amp;$C$33&amp;$BB$12&amp;"nonMaori",ethnicdata,7,FALSE),1)),"N/A")</f>
        <v>50.6</v>
      </c>
      <c r="H39" s="79">
        <f t="shared" ref="H39:H55" si="13">IFERROR(VALUE(FIXED(VLOOKUP($BC35&amp;$C$33&amp;$BB$12&amp;"nonMaori",ethnicdata,6,FALSE),1)),"N/A")</f>
        <v>49</v>
      </c>
      <c r="I39" s="79">
        <f t="shared" ref="I39:I55" si="14">IFERROR(VALUE(FIXED(VLOOKUP($BC35&amp;$C$33&amp;$BB$12&amp;"nonMaori",ethnicdata,8,FALSE),1)),"N/A")</f>
        <v>52.3</v>
      </c>
      <c r="J39" s="41"/>
      <c r="K39" s="41"/>
      <c r="L39" s="41"/>
      <c r="M39" s="41"/>
      <c r="N39" s="41"/>
      <c r="O39" s="41" t="s">
        <v>88</v>
      </c>
      <c r="P39" s="80">
        <f t="shared" ref="P39:P55" si="15">IFERROR(VALUE(FIXED(VLOOKUP($BC35&amp;$O$33&amp;$BB$12&amp;"Maori",ethnicdata,10,FALSE),2)),"N/A")</f>
        <v>2.5499999999999998</v>
      </c>
      <c r="Q39" s="81">
        <f t="shared" ref="Q39:Q55" si="16">IFERROR(VALUE(FIXED(VLOOKUP($BC35&amp;$O$33&amp;$BB$12&amp;"Maori",ethnicdata,9,FALSE),2)),"N/A")</f>
        <v>2.27</v>
      </c>
      <c r="R39" s="81">
        <f t="shared" ref="R39:R55" si="17">IFERROR(VALUE(FIXED(VLOOKUP($BC35&amp;$O$33&amp;$BB$12&amp;"Maori",ethnicdata,11,FALSE),2)),"N/A")</f>
        <v>2.87</v>
      </c>
      <c r="S39" s="82"/>
      <c r="T39" s="41"/>
      <c r="U39" s="41"/>
      <c r="V39" s="41"/>
      <c r="W39" s="41"/>
      <c r="X39" s="41"/>
      <c r="AS39" s="56"/>
      <c r="AT39" s="83"/>
      <c r="AU39" s="84"/>
      <c r="AV39" s="84"/>
      <c r="AW39" s="83"/>
      <c r="AX39" s="84"/>
      <c r="AY39" s="84"/>
      <c r="AZ39" s="61"/>
      <c r="BB39" s="65" t="s">
        <v>92</v>
      </c>
      <c r="BC39" s="59">
        <v>2000</v>
      </c>
      <c r="BD39" s="59">
        <f t="shared" si="0"/>
        <v>133.5</v>
      </c>
      <c r="BE39" s="59">
        <f t="shared" si="1"/>
        <v>49.2</v>
      </c>
      <c r="BF39" s="59"/>
      <c r="BH39" s="64">
        <f t="shared" si="3"/>
        <v>12.900000000000006</v>
      </c>
      <c r="BI39" s="64">
        <f t="shared" si="4"/>
        <v>13.900000000000006</v>
      </c>
      <c r="BK39" s="64">
        <f t="shared" si="5"/>
        <v>1.5</v>
      </c>
      <c r="BL39" s="64">
        <f t="shared" si="6"/>
        <v>1.5</v>
      </c>
      <c r="BM39" s="39"/>
      <c r="BN39" s="39"/>
      <c r="BO39" s="65" t="s">
        <v>92</v>
      </c>
      <c r="BP39" s="65">
        <v>2000</v>
      </c>
      <c r="BQ39" s="59">
        <f t="shared" si="2"/>
        <v>2.72</v>
      </c>
      <c r="BR39" s="59"/>
      <c r="BS39" s="59"/>
      <c r="BT39" s="39"/>
      <c r="BU39" s="64">
        <f t="shared" si="7"/>
        <v>0.28000000000000025</v>
      </c>
      <c r="BV39" s="64">
        <f t="shared" si="8"/>
        <v>0.29999999999999982</v>
      </c>
      <c r="BW39" s="39"/>
      <c r="BX39" s="39">
        <v>1</v>
      </c>
      <c r="BY39" s="39"/>
      <c r="BZ39" s="39"/>
      <c r="CA39" s="39"/>
    </row>
    <row r="40" spans="2:79" x14ac:dyDescent="0.25">
      <c r="B40" s="41"/>
      <c r="C40" s="41" t="s">
        <v>89</v>
      </c>
      <c r="D40" s="78">
        <f t="shared" si="9"/>
        <v>128.4</v>
      </c>
      <c r="E40" s="79">
        <f t="shared" si="10"/>
        <v>114.8</v>
      </c>
      <c r="F40" s="79">
        <f t="shared" si="11"/>
        <v>143.19999999999999</v>
      </c>
      <c r="G40" s="78">
        <f t="shared" si="12"/>
        <v>49.9</v>
      </c>
      <c r="H40" s="79">
        <f t="shared" si="13"/>
        <v>48.3</v>
      </c>
      <c r="I40" s="79">
        <f t="shared" si="14"/>
        <v>51.5</v>
      </c>
      <c r="J40" s="41"/>
      <c r="K40" s="41"/>
      <c r="L40" s="41"/>
      <c r="M40" s="41"/>
      <c r="N40" s="41"/>
      <c r="O40" s="41" t="s">
        <v>89</v>
      </c>
      <c r="P40" s="80">
        <f t="shared" si="15"/>
        <v>2.57</v>
      </c>
      <c r="Q40" s="81">
        <f t="shared" si="16"/>
        <v>2.29</v>
      </c>
      <c r="R40" s="81">
        <f t="shared" si="17"/>
        <v>2.89</v>
      </c>
      <c r="S40" s="82"/>
      <c r="T40" s="41"/>
      <c r="U40" s="41"/>
      <c r="V40" s="41"/>
      <c r="W40" s="41"/>
      <c r="X40" s="41"/>
      <c r="AS40" s="56"/>
      <c r="AT40" s="83"/>
      <c r="AU40" s="84"/>
      <c r="AV40" s="84"/>
      <c r="AW40" s="83"/>
      <c r="AX40" s="84"/>
      <c r="AY40" s="84"/>
      <c r="AZ40" s="61"/>
      <c r="BB40" s="39" t="s">
        <v>93</v>
      </c>
      <c r="BC40" s="39">
        <v>2001</v>
      </c>
      <c r="BD40" s="59">
        <f t="shared" si="0"/>
        <v>134.5</v>
      </c>
      <c r="BE40" s="59">
        <f t="shared" si="1"/>
        <v>49.3</v>
      </c>
      <c r="BF40" s="59"/>
      <c r="BH40" s="64">
        <f t="shared" si="3"/>
        <v>12.599999999999994</v>
      </c>
      <c r="BI40" s="64">
        <f t="shared" si="4"/>
        <v>13.599999999999994</v>
      </c>
      <c r="BK40" s="64">
        <f t="shared" si="5"/>
        <v>1.5</v>
      </c>
      <c r="BL40" s="64">
        <f t="shared" si="6"/>
        <v>1.5</v>
      </c>
      <c r="BM40" s="39"/>
      <c r="BN40" s="39"/>
      <c r="BO40" s="39" t="s">
        <v>93</v>
      </c>
      <c r="BP40" s="39">
        <v>2001</v>
      </c>
      <c r="BQ40" s="59">
        <f t="shared" si="2"/>
        <v>2.73</v>
      </c>
      <c r="BR40" s="59"/>
      <c r="BS40" s="59"/>
      <c r="BT40" s="39"/>
      <c r="BU40" s="64">
        <f t="shared" si="7"/>
        <v>0.27</v>
      </c>
      <c r="BV40" s="64">
        <f t="shared" si="8"/>
        <v>0.29000000000000004</v>
      </c>
      <c r="BW40" s="39"/>
      <c r="BX40" s="39">
        <v>1</v>
      </c>
      <c r="BY40" s="39"/>
      <c r="BZ40" s="39"/>
      <c r="CA40" s="39"/>
    </row>
    <row r="41" spans="2:79" x14ac:dyDescent="0.25">
      <c r="B41" s="41"/>
      <c r="C41" s="41" t="s">
        <v>90</v>
      </c>
      <c r="D41" s="78">
        <f t="shared" si="9"/>
        <v>131.30000000000001</v>
      </c>
      <c r="E41" s="79">
        <f t="shared" si="10"/>
        <v>117.9</v>
      </c>
      <c r="F41" s="79">
        <f t="shared" si="11"/>
        <v>145.9</v>
      </c>
      <c r="G41" s="78">
        <f t="shared" si="12"/>
        <v>47.6</v>
      </c>
      <c r="H41" s="79">
        <f t="shared" si="13"/>
        <v>46.1</v>
      </c>
      <c r="I41" s="79">
        <f t="shared" si="14"/>
        <v>49.2</v>
      </c>
      <c r="J41" s="41"/>
      <c r="K41" s="41"/>
      <c r="L41" s="41"/>
      <c r="M41" s="41"/>
      <c r="N41" s="41"/>
      <c r="O41" s="41" t="s">
        <v>90</v>
      </c>
      <c r="P41" s="80">
        <f t="shared" si="15"/>
        <v>2.76</v>
      </c>
      <c r="Q41" s="81">
        <f t="shared" si="16"/>
        <v>2.4700000000000002</v>
      </c>
      <c r="R41" s="81">
        <f t="shared" si="17"/>
        <v>3.08</v>
      </c>
      <c r="S41" s="82"/>
      <c r="T41" s="41"/>
      <c r="U41" s="41"/>
      <c r="V41" s="41"/>
      <c r="W41" s="41"/>
      <c r="X41" s="41"/>
      <c r="AS41" s="56"/>
      <c r="AT41" s="83"/>
      <c r="AU41" s="84"/>
      <c r="AV41" s="84"/>
      <c r="AW41" s="83"/>
      <c r="AX41" s="84"/>
      <c r="AY41" s="84"/>
      <c r="AZ41" s="61"/>
      <c r="BB41" s="73" t="s">
        <v>94</v>
      </c>
      <c r="BC41" s="73">
        <v>2002</v>
      </c>
      <c r="BD41" s="59">
        <f t="shared" si="0"/>
        <v>128.80000000000001</v>
      </c>
      <c r="BE41" s="59">
        <f t="shared" si="1"/>
        <v>48.1</v>
      </c>
      <c r="BF41" s="59"/>
      <c r="BH41" s="64">
        <f t="shared" si="3"/>
        <v>12.100000000000009</v>
      </c>
      <c r="BI41" s="64">
        <f t="shared" si="4"/>
        <v>13</v>
      </c>
      <c r="BK41" s="64">
        <f t="shared" si="5"/>
        <v>1.5</v>
      </c>
      <c r="BL41" s="64">
        <f t="shared" si="6"/>
        <v>1.5</v>
      </c>
      <c r="BM41" s="39"/>
      <c r="BN41" s="39"/>
      <c r="BO41" s="73" t="s">
        <v>94</v>
      </c>
      <c r="BP41" s="73">
        <v>2002</v>
      </c>
      <c r="BQ41" s="59">
        <f t="shared" si="2"/>
        <v>2.68</v>
      </c>
      <c r="BR41" s="59"/>
      <c r="BS41" s="59"/>
      <c r="BT41" s="39"/>
      <c r="BU41" s="64">
        <f t="shared" si="7"/>
        <v>0.26000000000000023</v>
      </c>
      <c r="BV41" s="64">
        <f t="shared" si="8"/>
        <v>0.29000000000000004</v>
      </c>
      <c r="BW41" s="39"/>
      <c r="BX41" s="39">
        <v>1</v>
      </c>
      <c r="BY41" s="39"/>
      <c r="BZ41" s="39"/>
      <c r="CA41" s="39"/>
    </row>
    <row r="42" spans="2:79" x14ac:dyDescent="0.25">
      <c r="B42" s="41"/>
      <c r="C42" s="41" t="s">
        <v>91</v>
      </c>
      <c r="D42" s="78">
        <f t="shared" si="9"/>
        <v>131.19999999999999</v>
      </c>
      <c r="E42" s="79">
        <f t="shared" si="10"/>
        <v>118.1</v>
      </c>
      <c r="F42" s="79">
        <f t="shared" si="11"/>
        <v>145.30000000000001</v>
      </c>
      <c r="G42" s="78">
        <f t="shared" si="12"/>
        <v>50.7</v>
      </c>
      <c r="H42" s="79">
        <f t="shared" si="13"/>
        <v>49.1</v>
      </c>
      <c r="I42" s="79">
        <f t="shared" si="14"/>
        <v>52.2</v>
      </c>
      <c r="J42" s="41"/>
      <c r="K42" s="41"/>
      <c r="L42" s="41"/>
      <c r="M42" s="41"/>
      <c r="N42" s="41"/>
      <c r="O42" s="41" t="s">
        <v>91</v>
      </c>
      <c r="P42" s="80">
        <f t="shared" si="15"/>
        <v>2.59</v>
      </c>
      <c r="Q42" s="81">
        <f t="shared" si="16"/>
        <v>2.3199999999999998</v>
      </c>
      <c r="R42" s="81">
        <f t="shared" si="17"/>
        <v>2.89</v>
      </c>
      <c r="S42" s="82"/>
      <c r="T42" s="41"/>
      <c r="U42" s="41"/>
      <c r="V42" s="41"/>
      <c r="W42" s="41"/>
      <c r="X42" s="41"/>
      <c r="AS42" s="56"/>
      <c r="AT42" s="83"/>
      <c r="AU42" s="84"/>
      <c r="AV42" s="84"/>
      <c r="AW42" s="83"/>
      <c r="AX42" s="84"/>
      <c r="AY42" s="84"/>
      <c r="AZ42" s="61"/>
      <c r="BB42" s="39" t="s">
        <v>95</v>
      </c>
      <c r="BC42" s="39">
        <v>2003</v>
      </c>
      <c r="BD42" s="59">
        <f t="shared" si="0"/>
        <v>127.2</v>
      </c>
      <c r="BE42" s="59">
        <f t="shared" si="1"/>
        <v>45.9</v>
      </c>
      <c r="BF42" s="59"/>
      <c r="BH42" s="64">
        <f t="shared" si="3"/>
        <v>11.700000000000003</v>
      </c>
      <c r="BI42" s="64">
        <f t="shared" si="4"/>
        <v>12.499999999999986</v>
      </c>
      <c r="BK42" s="64">
        <f t="shared" si="5"/>
        <v>1.2999999999999972</v>
      </c>
      <c r="BL42" s="64">
        <f t="shared" si="6"/>
        <v>1.5</v>
      </c>
      <c r="BM42" s="39"/>
      <c r="BN42" s="39"/>
      <c r="BO42" s="39" t="s">
        <v>95</v>
      </c>
      <c r="BP42" s="39">
        <v>2003</v>
      </c>
      <c r="BQ42" s="59">
        <f t="shared" si="2"/>
        <v>2.77</v>
      </c>
      <c r="BR42" s="59"/>
      <c r="BS42" s="59"/>
      <c r="BT42" s="39"/>
      <c r="BU42" s="64">
        <f t="shared" si="7"/>
        <v>0.27</v>
      </c>
      <c r="BV42" s="64">
        <f t="shared" si="8"/>
        <v>0.29000000000000004</v>
      </c>
      <c r="BW42" s="39"/>
      <c r="BX42" s="39">
        <v>1</v>
      </c>
      <c r="BY42" s="39"/>
      <c r="BZ42" s="39"/>
      <c r="CA42" s="39"/>
    </row>
    <row r="43" spans="2:79" x14ac:dyDescent="0.25">
      <c r="B43" s="41"/>
      <c r="C43" s="41" t="s">
        <v>92</v>
      </c>
      <c r="D43" s="78">
        <f t="shared" si="9"/>
        <v>133.5</v>
      </c>
      <c r="E43" s="79">
        <f t="shared" si="10"/>
        <v>120.6</v>
      </c>
      <c r="F43" s="79">
        <f t="shared" si="11"/>
        <v>147.4</v>
      </c>
      <c r="G43" s="78">
        <f t="shared" si="12"/>
        <v>49.2</v>
      </c>
      <c r="H43" s="79">
        <f t="shared" si="13"/>
        <v>47.7</v>
      </c>
      <c r="I43" s="79">
        <f t="shared" si="14"/>
        <v>50.7</v>
      </c>
      <c r="J43" s="41"/>
      <c r="K43" s="41"/>
      <c r="L43" s="41"/>
      <c r="M43" s="41"/>
      <c r="N43" s="41"/>
      <c r="O43" s="41" t="s">
        <v>92</v>
      </c>
      <c r="P43" s="80">
        <f t="shared" si="15"/>
        <v>2.72</v>
      </c>
      <c r="Q43" s="81">
        <f t="shared" si="16"/>
        <v>2.44</v>
      </c>
      <c r="R43" s="81">
        <f t="shared" si="17"/>
        <v>3.02</v>
      </c>
      <c r="S43" s="82"/>
      <c r="T43" s="41"/>
      <c r="U43" s="41"/>
      <c r="V43" s="41"/>
      <c r="W43" s="41"/>
      <c r="X43" s="41"/>
      <c r="AS43" s="56"/>
      <c r="AT43" s="83"/>
      <c r="AU43" s="84"/>
      <c r="AV43" s="84"/>
      <c r="AW43" s="83"/>
      <c r="AX43" s="84"/>
      <c r="AY43" s="84"/>
      <c r="AZ43" s="61"/>
      <c r="BB43" s="39" t="s">
        <v>96</v>
      </c>
      <c r="BC43" s="59">
        <v>2004</v>
      </c>
      <c r="BD43" s="59">
        <f t="shared" si="0"/>
        <v>117.6</v>
      </c>
      <c r="BE43" s="59">
        <f t="shared" si="1"/>
        <v>44.1</v>
      </c>
      <c r="BF43" s="59"/>
      <c r="BH43" s="64">
        <f t="shared" si="3"/>
        <v>10.899999999999991</v>
      </c>
      <c r="BI43" s="64">
        <f t="shared" si="4"/>
        <v>11.800000000000011</v>
      </c>
      <c r="BK43" s="64">
        <f t="shared" si="5"/>
        <v>1.3000000000000043</v>
      </c>
      <c r="BL43" s="64">
        <f t="shared" si="6"/>
        <v>1.3999999999999986</v>
      </c>
      <c r="BM43" s="39"/>
      <c r="BN43" s="39"/>
      <c r="BO43" s="39" t="s">
        <v>96</v>
      </c>
      <c r="BP43" s="39">
        <v>2004</v>
      </c>
      <c r="BQ43" s="59">
        <f t="shared" si="2"/>
        <v>2.67</v>
      </c>
      <c r="BR43" s="59"/>
      <c r="BS43" s="59"/>
      <c r="BT43" s="39"/>
      <c r="BU43" s="64">
        <f t="shared" si="7"/>
        <v>0.25999999999999979</v>
      </c>
      <c r="BV43" s="64">
        <f t="shared" si="8"/>
        <v>0.28000000000000025</v>
      </c>
      <c r="BW43" s="39"/>
      <c r="BX43" s="39">
        <v>1</v>
      </c>
      <c r="BY43" s="39"/>
      <c r="BZ43" s="39"/>
      <c r="CA43" s="39"/>
    </row>
    <row r="44" spans="2:79" x14ac:dyDescent="0.25">
      <c r="B44" s="41"/>
      <c r="C44" s="41" t="s">
        <v>93</v>
      </c>
      <c r="D44" s="78">
        <f t="shared" si="9"/>
        <v>134.5</v>
      </c>
      <c r="E44" s="79">
        <f t="shared" si="10"/>
        <v>121.9</v>
      </c>
      <c r="F44" s="79">
        <f t="shared" si="11"/>
        <v>148.1</v>
      </c>
      <c r="G44" s="78">
        <f t="shared" si="12"/>
        <v>49.3</v>
      </c>
      <c r="H44" s="79">
        <f t="shared" si="13"/>
        <v>47.8</v>
      </c>
      <c r="I44" s="79">
        <f t="shared" si="14"/>
        <v>50.8</v>
      </c>
      <c r="J44" s="41"/>
      <c r="K44" s="41"/>
      <c r="L44" s="41"/>
      <c r="M44" s="41"/>
      <c r="N44" s="41"/>
      <c r="O44" s="41" t="s">
        <v>93</v>
      </c>
      <c r="P44" s="80">
        <f t="shared" si="15"/>
        <v>2.73</v>
      </c>
      <c r="Q44" s="81">
        <f t="shared" si="16"/>
        <v>2.46</v>
      </c>
      <c r="R44" s="81">
        <f t="shared" si="17"/>
        <v>3.02</v>
      </c>
      <c r="S44" s="82"/>
      <c r="T44" s="41"/>
      <c r="U44" s="41"/>
      <c r="V44" s="41"/>
      <c r="W44" s="41"/>
      <c r="X44" s="41"/>
      <c r="AS44" s="56"/>
      <c r="AT44" s="83"/>
      <c r="AU44" s="84"/>
      <c r="AV44" s="84"/>
      <c r="AW44" s="83"/>
      <c r="AX44" s="84"/>
      <c r="AY44" s="84"/>
      <c r="AZ44" s="61"/>
      <c r="BB44" s="39" t="s">
        <v>97</v>
      </c>
      <c r="BC44" s="39">
        <v>2005</v>
      </c>
      <c r="BD44" s="59">
        <f t="shared" si="0"/>
        <v>114.2</v>
      </c>
      <c r="BE44" s="59">
        <f t="shared" si="1"/>
        <v>40</v>
      </c>
      <c r="BF44" s="59"/>
      <c r="BH44" s="64">
        <f t="shared" si="3"/>
        <v>10.600000000000009</v>
      </c>
      <c r="BI44" s="64">
        <f t="shared" si="4"/>
        <v>11.299999999999997</v>
      </c>
      <c r="BK44" s="64">
        <f t="shared" si="5"/>
        <v>1.2000000000000028</v>
      </c>
      <c r="BL44" s="64">
        <f t="shared" si="6"/>
        <v>1.2999999999999972</v>
      </c>
      <c r="BM44" s="39"/>
      <c r="BN44" s="39"/>
      <c r="BO44" s="39" t="s">
        <v>97</v>
      </c>
      <c r="BP44" s="39">
        <v>2005</v>
      </c>
      <c r="BQ44" s="59">
        <f t="shared" si="2"/>
        <v>2.85</v>
      </c>
      <c r="BR44" s="59"/>
      <c r="BS44" s="59"/>
      <c r="BT44" s="39"/>
      <c r="BU44" s="64">
        <f t="shared" si="7"/>
        <v>0.27</v>
      </c>
      <c r="BV44" s="64">
        <f t="shared" si="8"/>
        <v>0.31000000000000005</v>
      </c>
      <c r="BW44" s="39"/>
      <c r="BX44" s="39">
        <v>1</v>
      </c>
      <c r="BY44" s="39"/>
      <c r="BZ44" s="39"/>
      <c r="CA44" s="39"/>
    </row>
    <row r="45" spans="2:79" x14ac:dyDescent="0.25">
      <c r="B45" s="41"/>
      <c r="C45" s="41" t="s">
        <v>94</v>
      </c>
      <c r="D45" s="78">
        <f t="shared" si="9"/>
        <v>128.80000000000001</v>
      </c>
      <c r="E45" s="79">
        <f t="shared" si="10"/>
        <v>116.7</v>
      </c>
      <c r="F45" s="79">
        <f t="shared" si="11"/>
        <v>141.80000000000001</v>
      </c>
      <c r="G45" s="78">
        <f t="shared" si="12"/>
        <v>48.1</v>
      </c>
      <c r="H45" s="79">
        <f t="shared" si="13"/>
        <v>46.6</v>
      </c>
      <c r="I45" s="79">
        <f t="shared" si="14"/>
        <v>49.6</v>
      </c>
      <c r="J45" s="41"/>
      <c r="K45" s="41"/>
      <c r="L45" s="41"/>
      <c r="M45" s="41"/>
      <c r="N45" s="41"/>
      <c r="O45" s="41" t="s">
        <v>94</v>
      </c>
      <c r="P45" s="80">
        <f t="shared" si="15"/>
        <v>2.68</v>
      </c>
      <c r="Q45" s="81">
        <f t="shared" si="16"/>
        <v>2.42</v>
      </c>
      <c r="R45" s="81">
        <f t="shared" si="17"/>
        <v>2.97</v>
      </c>
      <c r="S45" s="82"/>
      <c r="T45" s="41"/>
      <c r="U45" s="41"/>
      <c r="V45" s="41"/>
      <c r="W45" s="41"/>
      <c r="X45" s="41"/>
      <c r="AS45" s="56"/>
      <c r="AT45" s="83"/>
      <c r="AU45" s="84"/>
      <c r="AV45" s="84"/>
      <c r="AW45" s="83"/>
      <c r="AX45" s="84"/>
      <c r="AY45" s="84"/>
      <c r="AZ45" s="61"/>
      <c r="BB45" s="39" t="s">
        <v>98</v>
      </c>
      <c r="BC45" s="39">
        <v>2006</v>
      </c>
      <c r="BD45" s="59">
        <f t="shared" si="0"/>
        <v>115.6</v>
      </c>
      <c r="BE45" s="59">
        <f t="shared" si="1"/>
        <v>40.4</v>
      </c>
      <c r="BF45" s="59"/>
      <c r="BH45" s="64">
        <f t="shared" si="3"/>
        <v>10.399999999999991</v>
      </c>
      <c r="BI45" s="64">
        <f t="shared" si="4"/>
        <v>11</v>
      </c>
      <c r="BK45" s="64">
        <f t="shared" si="5"/>
        <v>1.1999999999999957</v>
      </c>
      <c r="BL45" s="64">
        <f t="shared" si="6"/>
        <v>1.3000000000000043</v>
      </c>
      <c r="BM45" s="39"/>
      <c r="BN45" s="39"/>
      <c r="BO45" s="39" t="s">
        <v>98</v>
      </c>
      <c r="BP45" s="39">
        <v>2006</v>
      </c>
      <c r="BQ45" s="59">
        <f t="shared" si="2"/>
        <v>2.86</v>
      </c>
      <c r="BR45" s="59"/>
      <c r="BS45" s="59"/>
      <c r="BT45" s="39"/>
      <c r="BU45" s="64">
        <f t="shared" si="7"/>
        <v>0.27</v>
      </c>
      <c r="BV45" s="64">
        <f t="shared" si="8"/>
        <v>0.30000000000000027</v>
      </c>
      <c r="BW45" s="39"/>
      <c r="BX45" s="39">
        <v>1</v>
      </c>
      <c r="BY45" s="39"/>
      <c r="BZ45" s="39"/>
      <c r="CA45" s="39"/>
    </row>
    <row r="46" spans="2:79" x14ac:dyDescent="0.25">
      <c r="B46" s="41"/>
      <c r="C46" s="41" t="s">
        <v>95</v>
      </c>
      <c r="D46" s="78">
        <f t="shared" si="9"/>
        <v>127.2</v>
      </c>
      <c r="E46" s="79">
        <f t="shared" si="10"/>
        <v>115.5</v>
      </c>
      <c r="F46" s="79">
        <f t="shared" si="11"/>
        <v>139.69999999999999</v>
      </c>
      <c r="G46" s="78">
        <f t="shared" si="12"/>
        <v>45.9</v>
      </c>
      <c r="H46" s="79">
        <f t="shared" si="13"/>
        <v>44.6</v>
      </c>
      <c r="I46" s="79">
        <f t="shared" si="14"/>
        <v>47.4</v>
      </c>
      <c r="J46" s="41"/>
      <c r="K46" s="41"/>
      <c r="L46" s="41"/>
      <c r="M46" s="41"/>
      <c r="N46" s="41"/>
      <c r="O46" s="41" t="s">
        <v>95</v>
      </c>
      <c r="P46" s="80">
        <f t="shared" si="15"/>
        <v>2.77</v>
      </c>
      <c r="Q46" s="81">
        <f t="shared" si="16"/>
        <v>2.5</v>
      </c>
      <c r="R46" s="81">
        <f t="shared" si="17"/>
        <v>3.06</v>
      </c>
      <c r="S46" s="82"/>
      <c r="T46" s="41"/>
      <c r="U46" s="41"/>
      <c r="V46" s="41"/>
      <c r="W46" s="41"/>
      <c r="X46" s="41"/>
      <c r="AS46" s="56"/>
      <c r="AT46" s="83"/>
      <c r="AU46" s="84"/>
      <c r="AV46" s="84"/>
      <c r="AW46" s="83"/>
      <c r="AX46" s="84"/>
      <c r="AY46" s="84"/>
      <c r="AZ46" s="61"/>
      <c r="BB46" s="39" t="s">
        <v>99</v>
      </c>
      <c r="BC46" s="39">
        <v>2007</v>
      </c>
      <c r="BD46" s="59">
        <f t="shared" si="0"/>
        <v>119</v>
      </c>
      <c r="BE46" s="59">
        <f t="shared" si="1"/>
        <v>39.700000000000003</v>
      </c>
      <c r="BF46" s="59"/>
      <c r="BH46" s="64">
        <f t="shared" si="3"/>
        <v>10.200000000000003</v>
      </c>
      <c r="BI46" s="64">
        <f t="shared" si="4"/>
        <v>10.900000000000006</v>
      </c>
      <c r="BK46" s="64">
        <f t="shared" si="5"/>
        <v>1.3000000000000043</v>
      </c>
      <c r="BL46" s="64">
        <f t="shared" si="6"/>
        <v>1.1999999999999957</v>
      </c>
      <c r="BM46" s="39"/>
      <c r="BN46" s="39"/>
      <c r="BO46" s="39" t="s">
        <v>99</v>
      </c>
      <c r="BP46" s="39">
        <v>2007</v>
      </c>
      <c r="BQ46" s="59">
        <f t="shared" si="2"/>
        <v>3</v>
      </c>
      <c r="BR46" s="59"/>
      <c r="BS46" s="59"/>
      <c r="BT46" s="39"/>
      <c r="BU46" s="64">
        <f t="shared" si="7"/>
        <v>0.27</v>
      </c>
      <c r="BV46" s="64">
        <f t="shared" si="8"/>
        <v>0.29999999999999982</v>
      </c>
      <c r="BW46" s="39"/>
      <c r="BX46" s="39">
        <v>1</v>
      </c>
      <c r="BY46" s="39"/>
      <c r="BZ46" s="39"/>
      <c r="CA46" s="39"/>
    </row>
    <row r="47" spans="2:79" x14ac:dyDescent="0.25">
      <c r="B47" s="41"/>
      <c r="C47" s="41" t="s">
        <v>96</v>
      </c>
      <c r="D47" s="78">
        <f t="shared" si="9"/>
        <v>117.6</v>
      </c>
      <c r="E47" s="79">
        <f t="shared" si="10"/>
        <v>106.7</v>
      </c>
      <c r="F47" s="79">
        <f t="shared" si="11"/>
        <v>129.4</v>
      </c>
      <c r="G47" s="78">
        <f t="shared" si="12"/>
        <v>44.1</v>
      </c>
      <c r="H47" s="79">
        <f t="shared" si="13"/>
        <v>42.8</v>
      </c>
      <c r="I47" s="79">
        <f t="shared" si="14"/>
        <v>45.5</v>
      </c>
      <c r="J47" s="41"/>
      <c r="K47" s="41"/>
      <c r="L47" s="41"/>
      <c r="M47" s="41"/>
      <c r="N47" s="41"/>
      <c r="O47" s="41" t="s">
        <v>96</v>
      </c>
      <c r="P47" s="80">
        <f t="shared" si="15"/>
        <v>2.67</v>
      </c>
      <c r="Q47" s="81">
        <f t="shared" si="16"/>
        <v>2.41</v>
      </c>
      <c r="R47" s="81">
        <f t="shared" si="17"/>
        <v>2.95</v>
      </c>
      <c r="S47" s="82"/>
      <c r="T47" s="41"/>
      <c r="U47" s="41"/>
      <c r="V47" s="41"/>
      <c r="W47" s="41"/>
      <c r="X47" s="41"/>
      <c r="AS47" s="56"/>
      <c r="AT47" s="83"/>
      <c r="AU47" s="84"/>
      <c r="AV47" s="84"/>
      <c r="AW47" s="83"/>
      <c r="AX47" s="84"/>
      <c r="AY47" s="84"/>
      <c r="AZ47" s="61"/>
      <c r="BB47" s="39" t="s">
        <v>100</v>
      </c>
      <c r="BC47" s="39">
        <v>2008</v>
      </c>
      <c r="BD47" s="59">
        <f t="shared" si="0"/>
        <v>115.5</v>
      </c>
      <c r="BE47" s="59">
        <f t="shared" si="1"/>
        <v>39.1</v>
      </c>
      <c r="BF47" s="59"/>
      <c r="BH47" s="64">
        <f t="shared" si="3"/>
        <v>9.7999999999999972</v>
      </c>
      <c r="BI47" s="64">
        <f t="shared" si="4"/>
        <v>10.400000000000006</v>
      </c>
      <c r="BK47" s="64">
        <f t="shared" si="5"/>
        <v>1.2000000000000028</v>
      </c>
      <c r="BL47" s="64">
        <f t="shared" si="6"/>
        <v>1.2999999999999972</v>
      </c>
      <c r="BM47" s="39"/>
      <c r="BN47" s="39"/>
      <c r="BO47" s="39" t="s">
        <v>100</v>
      </c>
      <c r="BP47" s="39">
        <v>2008</v>
      </c>
      <c r="BQ47" s="59">
        <f t="shared" si="2"/>
        <v>2.95</v>
      </c>
      <c r="BR47" s="59"/>
      <c r="BS47" s="59"/>
      <c r="BT47" s="39"/>
      <c r="BU47" s="64">
        <f t="shared" si="7"/>
        <v>0.26000000000000023</v>
      </c>
      <c r="BV47" s="64">
        <f t="shared" si="8"/>
        <v>0.29000000000000004</v>
      </c>
      <c r="BW47" s="39"/>
      <c r="BX47" s="39">
        <v>1</v>
      </c>
      <c r="BY47" s="39"/>
      <c r="BZ47" s="39"/>
      <c r="CA47" s="39"/>
    </row>
    <row r="48" spans="2:79" x14ac:dyDescent="0.25">
      <c r="B48" s="41"/>
      <c r="C48" s="41" t="s">
        <v>97</v>
      </c>
      <c r="D48" s="78">
        <f t="shared" si="9"/>
        <v>114.2</v>
      </c>
      <c r="E48" s="79">
        <f t="shared" si="10"/>
        <v>103.6</v>
      </c>
      <c r="F48" s="79">
        <f t="shared" si="11"/>
        <v>125.5</v>
      </c>
      <c r="G48" s="78">
        <f t="shared" si="12"/>
        <v>40</v>
      </c>
      <c r="H48" s="79">
        <f t="shared" si="13"/>
        <v>38.799999999999997</v>
      </c>
      <c r="I48" s="79">
        <f t="shared" si="14"/>
        <v>41.3</v>
      </c>
      <c r="J48" s="41"/>
      <c r="K48" s="41"/>
      <c r="L48" s="41"/>
      <c r="M48" s="41"/>
      <c r="N48" s="41"/>
      <c r="O48" s="41" t="s">
        <v>97</v>
      </c>
      <c r="P48" s="80">
        <f t="shared" si="15"/>
        <v>2.85</v>
      </c>
      <c r="Q48" s="81">
        <f t="shared" si="16"/>
        <v>2.58</v>
      </c>
      <c r="R48" s="81">
        <f t="shared" si="17"/>
        <v>3.16</v>
      </c>
      <c r="S48" s="82"/>
      <c r="T48" s="41"/>
      <c r="U48" s="41"/>
      <c r="V48" s="41"/>
      <c r="W48" s="41"/>
      <c r="X48" s="41"/>
      <c r="AS48" s="56"/>
      <c r="AT48" s="83"/>
      <c r="AU48" s="84"/>
      <c r="AV48" s="84"/>
      <c r="AW48" s="83"/>
      <c r="AX48" s="84"/>
      <c r="AY48" s="84"/>
      <c r="AZ48" s="61"/>
      <c r="BB48" s="39" t="s">
        <v>101</v>
      </c>
      <c r="BC48" s="39">
        <v>2009</v>
      </c>
      <c r="BD48" s="59">
        <f t="shared" si="0"/>
        <v>107.6</v>
      </c>
      <c r="BE48" s="59">
        <f t="shared" si="1"/>
        <v>37</v>
      </c>
      <c r="BF48" s="59"/>
      <c r="BH48" s="64">
        <f t="shared" si="3"/>
        <v>9.1999999999999886</v>
      </c>
      <c r="BI48" s="64">
        <f t="shared" si="4"/>
        <v>9.8000000000000114</v>
      </c>
      <c r="BK48" s="64">
        <f t="shared" si="5"/>
        <v>1.2000000000000028</v>
      </c>
      <c r="BL48" s="64">
        <f t="shared" si="6"/>
        <v>1.2000000000000028</v>
      </c>
      <c r="BM48" s="39"/>
      <c r="BN48" s="39"/>
      <c r="BO48" s="39" t="s">
        <v>101</v>
      </c>
      <c r="BP48" s="39">
        <v>2009</v>
      </c>
      <c r="BQ48" s="59">
        <f t="shared" si="2"/>
        <v>2.91</v>
      </c>
      <c r="BR48" s="59"/>
      <c r="BS48" s="59"/>
      <c r="BT48" s="39"/>
      <c r="BU48" s="64">
        <f t="shared" si="7"/>
        <v>0.26000000000000023</v>
      </c>
      <c r="BV48" s="64">
        <f t="shared" si="8"/>
        <v>0.29000000000000004</v>
      </c>
      <c r="BW48" s="39"/>
      <c r="BX48" s="39">
        <v>1</v>
      </c>
      <c r="BY48" s="39"/>
      <c r="BZ48" s="39"/>
      <c r="CA48" s="39"/>
    </row>
    <row r="49" spans="2:79" x14ac:dyDescent="0.25">
      <c r="B49" s="41"/>
      <c r="C49" s="41" t="s">
        <v>98</v>
      </c>
      <c r="D49" s="78">
        <f t="shared" si="9"/>
        <v>115.6</v>
      </c>
      <c r="E49" s="79">
        <f t="shared" si="10"/>
        <v>105.2</v>
      </c>
      <c r="F49" s="79">
        <f t="shared" si="11"/>
        <v>126.6</v>
      </c>
      <c r="G49" s="78">
        <f t="shared" si="12"/>
        <v>40.4</v>
      </c>
      <c r="H49" s="79">
        <f t="shared" si="13"/>
        <v>39.200000000000003</v>
      </c>
      <c r="I49" s="79">
        <f t="shared" si="14"/>
        <v>41.7</v>
      </c>
      <c r="J49" s="41"/>
      <c r="K49" s="41"/>
      <c r="L49" s="41"/>
      <c r="M49" s="41"/>
      <c r="N49" s="41"/>
      <c r="O49" s="41" t="s">
        <v>98</v>
      </c>
      <c r="P49" s="80">
        <f t="shared" si="15"/>
        <v>2.86</v>
      </c>
      <c r="Q49" s="81">
        <f t="shared" si="16"/>
        <v>2.59</v>
      </c>
      <c r="R49" s="81">
        <f t="shared" si="17"/>
        <v>3.16</v>
      </c>
      <c r="S49" s="82"/>
      <c r="T49" s="41"/>
      <c r="U49" s="41"/>
      <c r="V49" s="41"/>
      <c r="W49" s="41"/>
      <c r="X49" s="41"/>
      <c r="AS49" s="56"/>
      <c r="AT49" s="83"/>
      <c r="AU49" s="84"/>
      <c r="AV49" s="84"/>
      <c r="AW49" s="83"/>
      <c r="AX49" s="84"/>
      <c r="AY49" s="84"/>
      <c r="AZ49" s="61"/>
      <c r="BB49" s="39" t="s">
        <v>102</v>
      </c>
      <c r="BC49" s="39">
        <v>2010</v>
      </c>
      <c r="BD49" s="59">
        <f t="shared" si="0"/>
        <v>101.3</v>
      </c>
      <c r="BE49" s="59">
        <f t="shared" si="1"/>
        <v>35</v>
      </c>
      <c r="BF49" s="59"/>
      <c r="BH49" s="64">
        <f t="shared" si="3"/>
        <v>8.7000000000000028</v>
      </c>
      <c r="BI49" s="64">
        <f t="shared" si="4"/>
        <v>9.2000000000000028</v>
      </c>
      <c r="BK49" s="64">
        <f t="shared" si="5"/>
        <v>1.1000000000000014</v>
      </c>
      <c r="BL49" s="64">
        <f t="shared" si="6"/>
        <v>1.1000000000000014</v>
      </c>
      <c r="BM49" s="39"/>
      <c r="BN49" s="39"/>
      <c r="BO49" s="39" t="s">
        <v>102</v>
      </c>
      <c r="BP49" s="39">
        <v>2010</v>
      </c>
      <c r="BQ49" s="59">
        <f t="shared" si="2"/>
        <v>2.89</v>
      </c>
      <c r="BR49" s="59"/>
      <c r="BS49" s="59"/>
      <c r="BT49" s="39"/>
      <c r="BU49" s="64">
        <f t="shared" si="7"/>
        <v>0.26000000000000023</v>
      </c>
      <c r="BV49" s="64">
        <f t="shared" si="8"/>
        <v>0.29000000000000004</v>
      </c>
      <c r="BW49" s="39"/>
      <c r="BX49" s="39">
        <v>1</v>
      </c>
      <c r="BY49" s="39"/>
      <c r="BZ49" s="39"/>
      <c r="CA49" s="39"/>
    </row>
    <row r="50" spans="2:79" x14ac:dyDescent="0.25">
      <c r="B50" s="41"/>
      <c r="C50" s="41" t="s">
        <v>99</v>
      </c>
      <c r="D50" s="78">
        <f t="shared" si="9"/>
        <v>119</v>
      </c>
      <c r="E50" s="79">
        <f t="shared" si="10"/>
        <v>108.8</v>
      </c>
      <c r="F50" s="79">
        <f t="shared" si="11"/>
        <v>129.9</v>
      </c>
      <c r="G50" s="78">
        <f t="shared" si="12"/>
        <v>39.700000000000003</v>
      </c>
      <c r="H50" s="79">
        <f t="shared" si="13"/>
        <v>38.4</v>
      </c>
      <c r="I50" s="79">
        <f t="shared" si="14"/>
        <v>40.9</v>
      </c>
      <c r="J50" s="41"/>
      <c r="K50" s="41"/>
      <c r="L50" s="41"/>
      <c r="M50" s="41"/>
      <c r="N50" s="41"/>
      <c r="O50" s="41" t="s">
        <v>99</v>
      </c>
      <c r="P50" s="80">
        <f t="shared" si="15"/>
        <v>3</v>
      </c>
      <c r="Q50" s="81">
        <f t="shared" si="16"/>
        <v>2.73</v>
      </c>
      <c r="R50" s="81">
        <f t="shared" si="17"/>
        <v>3.3</v>
      </c>
      <c r="S50" s="82"/>
      <c r="T50" s="41"/>
      <c r="U50" s="41"/>
      <c r="V50" s="41"/>
      <c r="W50" s="41"/>
      <c r="X50" s="41"/>
      <c r="AS50" s="56"/>
      <c r="AT50" s="83"/>
      <c r="AU50" s="84"/>
      <c r="AV50" s="84"/>
      <c r="AW50" s="83"/>
      <c r="AX50" s="84"/>
      <c r="AY50" s="84"/>
      <c r="AZ50" s="61"/>
      <c r="BB50" s="39" t="s">
        <v>103</v>
      </c>
      <c r="BC50" s="39">
        <v>2011</v>
      </c>
      <c r="BD50" s="59">
        <f t="shared" si="0"/>
        <v>95.4</v>
      </c>
      <c r="BE50" s="59">
        <f t="shared" si="1"/>
        <v>33.9</v>
      </c>
      <c r="BF50" s="59"/>
      <c r="BH50" s="64">
        <f t="shared" si="3"/>
        <v>8.2000000000000028</v>
      </c>
      <c r="BI50" s="64">
        <f t="shared" si="4"/>
        <v>8.6999999999999886</v>
      </c>
      <c r="BK50" s="64">
        <f t="shared" si="5"/>
        <v>1.1000000000000014</v>
      </c>
      <c r="BL50" s="64">
        <f t="shared" si="6"/>
        <v>1</v>
      </c>
      <c r="BM50" s="39"/>
      <c r="BN50" s="39"/>
      <c r="BO50" s="39" t="s">
        <v>103</v>
      </c>
      <c r="BP50" s="39">
        <v>2011</v>
      </c>
      <c r="BQ50" s="59">
        <f t="shared" si="2"/>
        <v>2.82</v>
      </c>
      <c r="BR50" s="59"/>
      <c r="BS50" s="59"/>
      <c r="BT50" s="39"/>
      <c r="BU50" s="64">
        <f t="shared" si="7"/>
        <v>0.25999999999999979</v>
      </c>
      <c r="BV50" s="64">
        <f t="shared" si="8"/>
        <v>0.28000000000000025</v>
      </c>
      <c r="BW50" s="39"/>
      <c r="BX50" s="39">
        <v>1</v>
      </c>
      <c r="BY50" s="39"/>
      <c r="BZ50" s="39"/>
      <c r="CA50" s="39"/>
    </row>
    <row r="51" spans="2:79" x14ac:dyDescent="0.25">
      <c r="B51" s="41"/>
      <c r="C51" s="41" t="s">
        <v>100</v>
      </c>
      <c r="D51" s="78">
        <f t="shared" si="9"/>
        <v>115.5</v>
      </c>
      <c r="E51" s="79">
        <f t="shared" si="10"/>
        <v>105.7</v>
      </c>
      <c r="F51" s="79">
        <f t="shared" si="11"/>
        <v>125.9</v>
      </c>
      <c r="G51" s="78">
        <f t="shared" si="12"/>
        <v>39.1</v>
      </c>
      <c r="H51" s="79">
        <f t="shared" si="13"/>
        <v>37.9</v>
      </c>
      <c r="I51" s="79">
        <f t="shared" si="14"/>
        <v>40.4</v>
      </c>
      <c r="J51" s="41"/>
      <c r="K51" s="41"/>
      <c r="L51" s="41"/>
      <c r="M51" s="41"/>
      <c r="N51" s="41"/>
      <c r="O51" s="41" t="s">
        <v>100</v>
      </c>
      <c r="P51" s="80">
        <f t="shared" si="15"/>
        <v>2.95</v>
      </c>
      <c r="Q51" s="81">
        <f t="shared" si="16"/>
        <v>2.69</v>
      </c>
      <c r="R51" s="81">
        <f t="shared" si="17"/>
        <v>3.24</v>
      </c>
      <c r="S51" s="82"/>
      <c r="T51" s="41"/>
      <c r="U51" s="41"/>
      <c r="V51" s="41"/>
      <c r="W51" s="41"/>
      <c r="X51" s="41"/>
      <c r="AS51" s="56"/>
      <c r="AT51" s="83"/>
      <c r="AU51" s="84"/>
      <c r="AV51" s="84"/>
      <c r="AW51" s="83"/>
      <c r="AX51" s="84"/>
      <c r="AY51" s="84"/>
      <c r="AZ51" s="61"/>
      <c r="BB51" s="39" t="s">
        <v>104</v>
      </c>
      <c r="BC51" s="39">
        <v>2012</v>
      </c>
      <c r="BD51" s="59">
        <f t="shared" si="0"/>
        <v>93.4</v>
      </c>
      <c r="BE51" s="59">
        <f t="shared" si="1"/>
        <v>33.5</v>
      </c>
      <c r="BF51" s="59"/>
      <c r="BH51" s="64">
        <f t="shared" si="3"/>
        <v>7.9000000000000057</v>
      </c>
      <c r="BI51" s="64">
        <f t="shared" si="4"/>
        <v>8.2999999999999972</v>
      </c>
      <c r="BK51" s="64">
        <f t="shared" si="5"/>
        <v>1</v>
      </c>
      <c r="BL51" s="64">
        <f t="shared" si="6"/>
        <v>1.1000000000000014</v>
      </c>
      <c r="BM51" s="39"/>
      <c r="BN51" s="39"/>
      <c r="BO51" s="39" t="s">
        <v>104</v>
      </c>
      <c r="BP51" s="39">
        <v>2012</v>
      </c>
      <c r="BQ51" s="59">
        <f t="shared" si="2"/>
        <v>2.79</v>
      </c>
      <c r="BR51" s="59"/>
      <c r="BS51" s="59"/>
      <c r="BT51" s="39"/>
      <c r="BU51" s="64">
        <f t="shared" si="7"/>
        <v>0.25</v>
      </c>
      <c r="BV51" s="64">
        <f t="shared" si="8"/>
        <v>0.27</v>
      </c>
      <c r="BW51" s="39"/>
      <c r="BX51" s="39">
        <v>1</v>
      </c>
      <c r="BY51" s="39"/>
      <c r="BZ51" s="39"/>
      <c r="CA51" s="39"/>
    </row>
    <row r="52" spans="2:79" x14ac:dyDescent="0.25">
      <c r="B52" s="41"/>
      <c r="C52" s="41" t="s">
        <v>101</v>
      </c>
      <c r="D52" s="78">
        <f t="shared" si="9"/>
        <v>107.6</v>
      </c>
      <c r="E52" s="79">
        <f t="shared" si="10"/>
        <v>98.4</v>
      </c>
      <c r="F52" s="79">
        <f t="shared" si="11"/>
        <v>117.4</v>
      </c>
      <c r="G52" s="78">
        <f t="shared" si="12"/>
        <v>37</v>
      </c>
      <c r="H52" s="79">
        <f t="shared" si="13"/>
        <v>35.799999999999997</v>
      </c>
      <c r="I52" s="79">
        <f t="shared" si="14"/>
        <v>38.200000000000003</v>
      </c>
      <c r="J52" s="41"/>
      <c r="K52" s="41"/>
      <c r="L52" s="41"/>
      <c r="M52" s="41"/>
      <c r="N52" s="41"/>
      <c r="O52" s="41" t="s">
        <v>101</v>
      </c>
      <c r="P52" s="80">
        <f t="shared" si="15"/>
        <v>2.91</v>
      </c>
      <c r="Q52" s="81">
        <f t="shared" si="16"/>
        <v>2.65</v>
      </c>
      <c r="R52" s="81">
        <f t="shared" si="17"/>
        <v>3.2</v>
      </c>
      <c r="S52" s="82"/>
      <c r="T52" s="41"/>
      <c r="U52" s="41"/>
      <c r="V52" s="41"/>
      <c r="W52" s="41"/>
      <c r="X52" s="41"/>
      <c r="AS52" s="56"/>
      <c r="AT52" s="83"/>
      <c r="AU52" s="84"/>
      <c r="AV52" s="84"/>
      <c r="AW52" s="83"/>
      <c r="AX52" s="84"/>
      <c r="AY52" s="84"/>
      <c r="AZ52" s="61"/>
      <c r="BK52" s="39"/>
      <c r="BL52" s="39"/>
      <c r="BM52" s="39"/>
      <c r="BN52" s="39"/>
      <c r="BO52" s="39"/>
      <c r="BP52" s="39"/>
      <c r="BQ52" s="39"/>
      <c r="BR52" s="39"/>
      <c r="BS52" s="39"/>
      <c r="BT52" s="39"/>
      <c r="BU52" s="39"/>
      <c r="BV52" s="39"/>
      <c r="BW52" s="39"/>
      <c r="BX52" s="39"/>
      <c r="BY52" s="39"/>
      <c r="BZ52" s="39"/>
      <c r="CA52" s="39"/>
    </row>
    <row r="53" spans="2:79" x14ac:dyDescent="0.25">
      <c r="B53" s="41"/>
      <c r="C53" s="41" t="s">
        <v>102</v>
      </c>
      <c r="D53" s="78">
        <f t="shared" si="9"/>
        <v>101.3</v>
      </c>
      <c r="E53" s="79">
        <f t="shared" si="10"/>
        <v>92.6</v>
      </c>
      <c r="F53" s="79">
        <f t="shared" si="11"/>
        <v>110.5</v>
      </c>
      <c r="G53" s="78">
        <f t="shared" si="12"/>
        <v>35</v>
      </c>
      <c r="H53" s="79">
        <f t="shared" si="13"/>
        <v>33.9</v>
      </c>
      <c r="I53" s="79">
        <f t="shared" si="14"/>
        <v>36.1</v>
      </c>
      <c r="J53" s="41"/>
      <c r="K53" s="41"/>
      <c r="L53" s="41"/>
      <c r="M53" s="41"/>
      <c r="N53" s="41"/>
      <c r="O53" s="41" t="s">
        <v>102</v>
      </c>
      <c r="P53" s="80">
        <f t="shared" si="15"/>
        <v>2.89</v>
      </c>
      <c r="Q53" s="81">
        <f t="shared" si="16"/>
        <v>2.63</v>
      </c>
      <c r="R53" s="81">
        <f t="shared" si="17"/>
        <v>3.18</v>
      </c>
      <c r="S53" s="82"/>
      <c r="T53" s="41"/>
      <c r="U53" s="41"/>
      <c r="V53" s="41"/>
      <c r="W53" s="41"/>
      <c r="X53" s="41"/>
      <c r="AS53" s="56"/>
      <c r="AT53" s="83"/>
      <c r="AU53" s="84"/>
      <c r="AV53" s="84"/>
      <c r="AW53" s="83"/>
      <c r="AX53" s="84"/>
      <c r="AY53" s="84"/>
      <c r="AZ53" s="61"/>
      <c r="BA53" s="39" t="s">
        <v>6</v>
      </c>
      <c r="BB53" s="59" t="s">
        <v>88</v>
      </c>
      <c r="BC53" s="59">
        <v>1996</v>
      </c>
      <c r="BD53" s="59">
        <f t="shared" ref="BD53:BD69" si="18">IFERROR(VALUE(FIXED(VLOOKUP($BC53&amp;$BB$29&amp;$BD$12&amp;"Maori",ethnicdata,7,FALSE),1)),NA())</f>
        <v>136.30000000000001</v>
      </c>
      <c r="BE53" s="59">
        <f t="shared" ref="BE53:BE69" si="19">IFERROR(VALUE(FIXED(VLOOKUP($BC53&amp;$BB$29&amp;$BD$12&amp;"nonMaori",ethnicdata,7,FALSE),1)),NA())</f>
        <v>70</v>
      </c>
      <c r="BF53" s="59"/>
      <c r="BK53" s="39"/>
      <c r="BL53" s="39"/>
      <c r="BM53" s="39"/>
      <c r="BN53" s="39" t="s">
        <v>6</v>
      </c>
      <c r="BO53" s="59" t="s">
        <v>88</v>
      </c>
      <c r="BP53" s="59">
        <v>1996</v>
      </c>
      <c r="BQ53" s="59">
        <f t="shared" ref="BQ53:BQ69" si="20">IFERROR(VALUE(FIXED(VLOOKUP($BC53&amp;$BB$29&amp;$BD$12&amp;"Maori",ethnicdata,10,FALSE),2)),NA())</f>
        <v>1.95</v>
      </c>
      <c r="BR53" s="59"/>
      <c r="BS53" s="59"/>
      <c r="BT53" s="39"/>
      <c r="BU53" s="39"/>
      <c r="BV53" s="39"/>
      <c r="BW53" s="39"/>
      <c r="BX53" s="39"/>
      <c r="BY53" s="39"/>
      <c r="BZ53" s="39"/>
      <c r="CA53" s="39"/>
    </row>
    <row r="54" spans="2:79" x14ac:dyDescent="0.25">
      <c r="B54" s="41"/>
      <c r="C54" s="41" t="s">
        <v>103</v>
      </c>
      <c r="D54" s="78">
        <f t="shared" si="9"/>
        <v>95.4</v>
      </c>
      <c r="E54" s="79">
        <f t="shared" si="10"/>
        <v>87.2</v>
      </c>
      <c r="F54" s="79">
        <f t="shared" si="11"/>
        <v>104.1</v>
      </c>
      <c r="G54" s="78">
        <f t="shared" si="12"/>
        <v>33.9</v>
      </c>
      <c r="H54" s="79">
        <f t="shared" si="13"/>
        <v>32.799999999999997</v>
      </c>
      <c r="I54" s="79">
        <f t="shared" si="14"/>
        <v>34.9</v>
      </c>
      <c r="J54" s="41"/>
      <c r="K54" s="41"/>
      <c r="L54" s="41"/>
      <c r="M54" s="41"/>
      <c r="N54" s="41"/>
      <c r="O54" s="41" t="s">
        <v>103</v>
      </c>
      <c r="P54" s="80">
        <f t="shared" si="15"/>
        <v>2.82</v>
      </c>
      <c r="Q54" s="81">
        <f t="shared" si="16"/>
        <v>2.56</v>
      </c>
      <c r="R54" s="81">
        <f t="shared" si="17"/>
        <v>3.1</v>
      </c>
      <c r="S54" s="82"/>
      <c r="T54" s="41"/>
      <c r="U54" s="41"/>
      <c r="V54" s="41"/>
      <c r="W54" s="41"/>
      <c r="X54" s="41"/>
      <c r="AS54" s="56"/>
      <c r="AT54" s="83"/>
      <c r="AU54" s="84"/>
      <c r="AV54" s="84"/>
      <c r="AW54" s="83"/>
      <c r="AX54" s="84"/>
      <c r="AY54" s="84"/>
      <c r="AZ54" s="61"/>
      <c r="BB54" s="65" t="s">
        <v>89</v>
      </c>
      <c r="BC54" s="39">
        <v>1997</v>
      </c>
      <c r="BD54" s="59">
        <f t="shared" si="18"/>
        <v>131.6</v>
      </c>
      <c r="BE54" s="59">
        <f t="shared" si="19"/>
        <v>67.7</v>
      </c>
      <c r="BF54" s="59"/>
      <c r="BK54" s="39"/>
      <c r="BL54" s="39"/>
      <c r="BM54" s="39"/>
      <c r="BN54" s="39"/>
      <c r="BO54" s="65" t="s">
        <v>89</v>
      </c>
      <c r="BP54" s="39">
        <v>1997</v>
      </c>
      <c r="BQ54" s="59">
        <f t="shared" si="20"/>
        <v>1.94</v>
      </c>
      <c r="BR54" s="59"/>
      <c r="BS54" s="59"/>
      <c r="BT54" s="39"/>
      <c r="BU54" s="39"/>
      <c r="BV54" s="39"/>
      <c r="BW54" s="39"/>
      <c r="BX54" s="39"/>
      <c r="BY54" s="39"/>
      <c r="BZ54" s="39"/>
      <c r="CA54" s="39"/>
    </row>
    <row r="55" spans="2:79" x14ac:dyDescent="0.25">
      <c r="B55" s="41"/>
      <c r="C55" s="85" t="s">
        <v>104</v>
      </c>
      <c r="D55" s="86">
        <f t="shared" si="9"/>
        <v>93.4</v>
      </c>
      <c r="E55" s="87">
        <f t="shared" si="10"/>
        <v>85.5</v>
      </c>
      <c r="F55" s="87">
        <f t="shared" si="11"/>
        <v>101.7</v>
      </c>
      <c r="G55" s="86">
        <f t="shared" si="12"/>
        <v>33.5</v>
      </c>
      <c r="H55" s="87">
        <f t="shared" si="13"/>
        <v>32.5</v>
      </c>
      <c r="I55" s="87">
        <f t="shared" si="14"/>
        <v>34.6</v>
      </c>
      <c r="J55" s="41"/>
      <c r="K55" s="41"/>
      <c r="L55" s="41"/>
      <c r="M55" s="41"/>
      <c r="N55" s="41"/>
      <c r="O55" s="85" t="s">
        <v>104</v>
      </c>
      <c r="P55" s="88">
        <f t="shared" si="15"/>
        <v>2.79</v>
      </c>
      <c r="Q55" s="89">
        <f t="shared" si="16"/>
        <v>2.54</v>
      </c>
      <c r="R55" s="89">
        <f t="shared" si="17"/>
        <v>3.06</v>
      </c>
      <c r="S55" s="82"/>
      <c r="T55" s="41"/>
      <c r="U55" s="41"/>
      <c r="V55" s="41"/>
      <c r="W55" s="41"/>
      <c r="X55" s="41"/>
      <c r="AS55" s="56"/>
      <c r="AT55" s="83"/>
      <c r="AU55" s="84"/>
      <c r="AV55" s="84"/>
      <c r="AW55" s="83"/>
      <c r="AX55" s="84"/>
      <c r="AY55" s="84"/>
      <c r="AZ55" s="61"/>
      <c r="BB55" s="73" t="s">
        <v>90</v>
      </c>
      <c r="BC55" s="73">
        <v>1998</v>
      </c>
      <c r="BD55" s="59">
        <f t="shared" si="18"/>
        <v>133.30000000000001</v>
      </c>
      <c r="BE55" s="59">
        <f t="shared" si="19"/>
        <v>64</v>
      </c>
      <c r="BF55" s="59"/>
      <c r="BK55" s="39"/>
      <c r="BL55" s="39"/>
      <c r="BM55" s="39"/>
      <c r="BN55" s="39"/>
      <c r="BO55" s="73" t="s">
        <v>90</v>
      </c>
      <c r="BP55" s="73">
        <v>1998</v>
      </c>
      <c r="BQ55" s="59">
        <f t="shared" si="20"/>
        <v>2.08</v>
      </c>
      <c r="BR55" s="59"/>
      <c r="BS55" s="59"/>
      <c r="BT55" s="39"/>
      <c r="BU55" s="39"/>
      <c r="BV55" s="39"/>
      <c r="BW55" s="39"/>
      <c r="BX55" s="39"/>
      <c r="BY55" s="39"/>
      <c r="BZ55" s="39"/>
      <c r="CA55" s="39"/>
    </row>
    <row r="56" spans="2:79" x14ac:dyDescent="0.25">
      <c r="B56" s="41"/>
      <c r="C56" s="45"/>
      <c r="D56" s="45"/>
      <c r="E56" s="45"/>
      <c r="F56" s="45"/>
      <c r="G56" s="45"/>
      <c r="H56" s="45"/>
      <c r="I56" s="45"/>
      <c r="J56" s="45"/>
      <c r="K56" s="45"/>
      <c r="L56" s="45"/>
      <c r="M56" s="45"/>
      <c r="N56" s="45"/>
      <c r="O56" s="45"/>
      <c r="P56" s="45"/>
      <c r="Q56" s="45"/>
      <c r="R56" s="41"/>
      <c r="S56" s="41"/>
      <c r="T56" s="41"/>
      <c r="U56" s="41"/>
      <c r="V56" s="41"/>
      <c r="W56" s="41"/>
      <c r="X56" s="41"/>
      <c r="AS56" s="90"/>
      <c r="AT56" s="90"/>
      <c r="AU56" s="90"/>
      <c r="AV56" s="90"/>
      <c r="AW56" s="90"/>
      <c r="AX56" s="90"/>
      <c r="AY56" s="90"/>
      <c r="AZ56" s="61"/>
      <c r="BB56" s="65" t="s">
        <v>91</v>
      </c>
      <c r="BC56" s="39">
        <v>1999</v>
      </c>
      <c r="BD56" s="59">
        <f t="shared" si="18"/>
        <v>140.9</v>
      </c>
      <c r="BE56" s="59">
        <f t="shared" si="19"/>
        <v>66</v>
      </c>
      <c r="BF56" s="59"/>
      <c r="BK56" s="39"/>
      <c r="BL56" s="39"/>
      <c r="BM56" s="39"/>
      <c r="BN56" s="39"/>
      <c r="BO56" s="65" t="s">
        <v>91</v>
      </c>
      <c r="BP56" s="39">
        <v>1999</v>
      </c>
      <c r="BQ56" s="59">
        <f t="shared" si="20"/>
        <v>2.14</v>
      </c>
      <c r="BR56" s="59"/>
      <c r="BS56" s="59"/>
      <c r="BT56" s="39"/>
      <c r="BU56" s="39"/>
      <c r="BV56" s="39"/>
      <c r="BW56" s="39"/>
      <c r="BX56" s="39"/>
      <c r="BY56" s="39"/>
      <c r="BZ56" s="39"/>
      <c r="CA56" s="39"/>
    </row>
    <row r="57" spans="2:79" x14ac:dyDescent="0.25">
      <c r="B57" s="41"/>
      <c r="C57" s="45" t="s">
        <v>23</v>
      </c>
      <c r="D57" s="45"/>
      <c r="E57" s="45"/>
      <c r="F57" s="45"/>
      <c r="G57" s="45"/>
      <c r="H57" s="45"/>
      <c r="I57" s="45"/>
      <c r="J57" s="45"/>
      <c r="K57" s="45"/>
      <c r="L57" s="45"/>
      <c r="M57" s="45"/>
      <c r="N57" s="45"/>
      <c r="O57" s="45" t="s">
        <v>23</v>
      </c>
      <c r="P57" s="45"/>
      <c r="Q57" s="45"/>
      <c r="R57" s="41"/>
      <c r="S57" s="41"/>
      <c r="T57" s="41"/>
      <c r="U57" s="41"/>
      <c r="V57" s="41"/>
      <c r="W57" s="41"/>
      <c r="X57" s="41"/>
      <c r="AV57" s="56"/>
      <c r="AW57" s="83"/>
      <c r="AX57" s="91"/>
      <c r="AY57" s="91"/>
      <c r="AZ57" s="61"/>
      <c r="BB57" s="65" t="s">
        <v>92</v>
      </c>
      <c r="BC57" s="59">
        <v>2000</v>
      </c>
      <c r="BD57" s="59">
        <f t="shared" si="18"/>
        <v>140.80000000000001</v>
      </c>
      <c r="BE57" s="59">
        <f t="shared" si="19"/>
        <v>64.2</v>
      </c>
      <c r="BF57" s="59"/>
      <c r="BK57" s="39"/>
      <c r="BL57" s="39"/>
      <c r="BM57" s="39"/>
      <c r="BN57" s="39"/>
      <c r="BO57" s="65" t="s">
        <v>92</v>
      </c>
      <c r="BP57" s="59">
        <v>2000</v>
      </c>
      <c r="BQ57" s="59">
        <f t="shared" si="20"/>
        <v>2.19</v>
      </c>
      <c r="BR57" s="59"/>
      <c r="BS57" s="59"/>
      <c r="BT57" s="39"/>
      <c r="BU57" s="39"/>
      <c r="BV57" s="39"/>
      <c r="BW57" s="39"/>
      <c r="BX57" s="39"/>
      <c r="BY57" s="39"/>
      <c r="BZ57" s="39"/>
      <c r="CA57" s="39"/>
    </row>
    <row r="58" spans="2:79" x14ac:dyDescent="0.25">
      <c r="B58" s="41"/>
      <c r="C58" s="45" t="s">
        <v>119</v>
      </c>
      <c r="D58" s="41"/>
      <c r="E58" s="41"/>
      <c r="F58" s="41"/>
      <c r="G58" s="41"/>
      <c r="H58" s="41"/>
      <c r="I58" s="41"/>
      <c r="J58" s="41"/>
      <c r="K58" s="41"/>
      <c r="L58" s="41"/>
      <c r="M58" s="41"/>
      <c r="N58" s="41"/>
      <c r="O58" s="45" t="s">
        <v>35</v>
      </c>
      <c r="P58" s="41"/>
      <c r="Q58" s="45"/>
      <c r="R58" s="41"/>
      <c r="S58" s="41"/>
      <c r="T58" s="41"/>
      <c r="U58" s="41"/>
      <c r="V58" s="41"/>
      <c r="W58" s="41"/>
      <c r="X58" s="41"/>
      <c r="AV58" s="56"/>
      <c r="AW58" s="83"/>
      <c r="AX58" s="91"/>
      <c r="AY58" s="91"/>
      <c r="AZ58" s="61"/>
      <c r="BB58" s="39" t="s">
        <v>93</v>
      </c>
      <c r="BC58" s="39">
        <v>2001</v>
      </c>
      <c r="BD58" s="59">
        <f t="shared" si="18"/>
        <v>136.4</v>
      </c>
      <c r="BE58" s="59">
        <f t="shared" si="19"/>
        <v>63.2</v>
      </c>
      <c r="BF58" s="59"/>
      <c r="BK58" s="39"/>
      <c r="BL58" s="39"/>
      <c r="BM58" s="39"/>
      <c r="BN58" s="39"/>
      <c r="BO58" s="39" t="s">
        <v>93</v>
      </c>
      <c r="BP58" s="39">
        <v>2001</v>
      </c>
      <c r="BQ58" s="59">
        <f t="shared" si="20"/>
        <v>2.16</v>
      </c>
      <c r="BR58" s="59"/>
      <c r="BS58" s="59"/>
      <c r="BT58" s="39"/>
      <c r="BU58" s="39"/>
      <c r="BV58" s="39"/>
      <c r="BW58" s="39"/>
      <c r="BX58" s="39"/>
      <c r="BY58" s="39"/>
      <c r="BZ58" s="39"/>
      <c r="CA58" s="39"/>
    </row>
    <row r="59" spans="2:79" ht="12" customHeight="1" x14ac:dyDescent="0.25">
      <c r="B59" s="45"/>
      <c r="C59" s="45" t="s">
        <v>24</v>
      </c>
      <c r="D59" s="41"/>
      <c r="E59" s="41"/>
      <c r="F59" s="41"/>
      <c r="G59" s="41"/>
      <c r="H59" s="41"/>
      <c r="I59" s="45"/>
      <c r="J59" s="45"/>
      <c r="K59" s="45"/>
      <c r="L59" s="45"/>
      <c r="M59" s="45"/>
      <c r="N59" s="45"/>
      <c r="O59" s="45" t="s">
        <v>24</v>
      </c>
      <c r="P59" s="92"/>
      <c r="Q59" s="92"/>
      <c r="R59" s="41"/>
      <c r="S59" s="41"/>
      <c r="T59" s="41"/>
      <c r="U59" s="41"/>
      <c r="V59" s="41"/>
      <c r="W59" s="41"/>
      <c r="X59" s="41"/>
      <c r="AV59" s="56"/>
      <c r="AW59" s="83"/>
      <c r="AX59" s="91"/>
      <c r="AY59" s="91"/>
      <c r="AZ59" s="61"/>
      <c r="BB59" s="73" t="s">
        <v>94</v>
      </c>
      <c r="BC59" s="73">
        <v>2002</v>
      </c>
      <c r="BD59" s="59">
        <f t="shared" si="18"/>
        <v>124</v>
      </c>
      <c r="BE59" s="59">
        <f t="shared" si="19"/>
        <v>60.7</v>
      </c>
      <c r="BF59" s="59"/>
      <c r="BK59" s="39"/>
      <c r="BL59" s="39"/>
      <c r="BM59" s="39"/>
      <c r="BN59" s="39"/>
      <c r="BO59" s="73" t="s">
        <v>94</v>
      </c>
      <c r="BP59" s="73">
        <v>2002</v>
      </c>
      <c r="BQ59" s="59">
        <f t="shared" si="20"/>
        <v>2.04</v>
      </c>
      <c r="BR59" s="59"/>
      <c r="BS59" s="59"/>
      <c r="BT59" s="39"/>
      <c r="BU59" s="39"/>
      <c r="BV59" s="39"/>
      <c r="BW59" s="39"/>
      <c r="BX59" s="39"/>
      <c r="BY59" s="39"/>
      <c r="BZ59" s="39"/>
      <c r="CA59" s="39"/>
    </row>
    <row r="60" spans="2:79" x14ac:dyDescent="0.25">
      <c r="B60" s="41"/>
      <c r="C60" s="45" t="s">
        <v>25</v>
      </c>
      <c r="D60" s="45"/>
      <c r="E60" s="45"/>
      <c r="F60" s="45"/>
      <c r="G60" s="45"/>
      <c r="H60" s="45"/>
      <c r="I60" s="41"/>
      <c r="J60" s="45"/>
      <c r="K60" s="45"/>
      <c r="L60" s="45"/>
      <c r="M60" s="45"/>
      <c r="N60" s="45"/>
      <c r="O60" s="45" t="s">
        <v>25</v>
      </c>
      <c r="P60" s="41"/>
      <c r="Q60" s="92"/>
      <c r="R60" s="41"/>
      <c r="S60" s="41"/>
      <c r="T60" s="41"/>
      <c r="U60" s="41"/>
      <c r="V60" s="41"/>
      <c r="W60" s="41"/>
      <c r="X60" s="41"/>
      <c r="AV60" s="56"/>
      <c r="AW60" s="83"/>
      <c r="AX60" s="91"/>
      <c r="AY60" s="91"/>
      <c r="AZ60" s="61"/>
      <c r="BB60" s="39" t="s">
        <v>95</v>
      </c>
      <c r="BC60" s="39">
        <v>2003</v>
      </c>
      <c r="BD60" s="59">
        <f t="shared" si="18"/>
        <v>120.9</v>
      </c>
      <c r="BE60" s="59">
        <f t="shared" si="19"/>
        <v>56.7</v>
      </c>
      <c r="BF60" s="59"/>
      <c r="BK60" s="39"/>
      <c r="BL60" s="39"/>
      <c r="BM60" s="39"/>
      <c r="BN60" s="39"/>
      <c r="BO60" s="39" t="s">
        <v>95</v>
      </c>
      <c r="BP60" s="39">
        <v>2003</v>
      </c>
      <c r="BQ60" s="59">
        <f t="shared" si="20"/>
        <v>2.13</v>
      </c>
      <c r="BR60" s="59"/>
      <c r="BS60" s="59"/>
      <c r="BT60" s="39"/>
      <c r="BU60" s="39"/>
      <c r="BV60" s="39"/>
      <c r="BW60" s="39"/>
      <c r="BX60" s="39"/>
      <c r="BY60" s="39"/>
      <c r="BZ60" s="39"/>
      <c r="CA60" s="39"/>
    </row>
    <row r="61" spans="2:79" x14ac:dyDescent="0.25">
      <c r="B61" s="45"/>
      <c r="C61" s="45" t="s">
        <v>121</v>
      </c>
      <c r="D61" s="45"/>
      <c r="E61" s="45"/>
      <c r="F61" s="45"/>
      <c r="G61" s="45"/>
      <c r="H61" s="45"/>
      <c r="I61" s="45"/>
      <c r="J61" s="41"/>
      <c r="K61" s="41"/>
      <c r="L61" s="41"/>
      <c r="M61" s="41"/>
      <c r="N61" s="41"/>
      <c r="O61" s="45" t="s">
        <v>36</v>
      </c>
      <c r="P61" s="41"/>
      <c r="Q61" s="41"/>
      <c r="R61" s="41"/>
      <c r="S61" s="41"/>
      <c r="T61" s="41"/>
      <c r="U61" s="41"/>
      <c r="V61" s="41"/>
      <c r="W61" s="41"/>
      <c r="X61" s="41"/>
      <c r="AV61" s="56"/>
      <c r="AW61" s="83"/>
      <c r="AX61" s="91"/>
      <c r="AY61" s="91"/>
      <c r="AZ61" s="61"/>
      <c r="BB61" s="39" t="s">
        <v>96</v>
      </c>
      <c r="BC61" s="59">
        <v>2004</v>
      </c>
      <c r="BD61" s="59">
        <f t="shared" si="18"/>
        <v>112.5</v>
      </c>
      <c r="BE61" s="59">
        <f t="shared" si="19"/>
        <v>53.6</v>
      </c>
      <c r="BF61" s="59"/>
      <c r="BK61" s="39"/>
      <c r="BL61" s="39"/>
      <c r="BM61" s="39"/>
      <c r="BN61" s="39"/>
      <c r="BO61" s="39" t="s">
        <v>96</v>
      </c>
      <c r="BP61" s="59">
        <v>2004</v>
      </c>
      <c r="BQ61" s="59">
        <f t="shared" si="20"/>
        <v>2.1</v>
      </c>
      <c r="BR61" s="59"/>
      <c r="BS61" s="59"/>
      <c r="BT61" s="39"/>
      <c r="BU61" s="39"/>
      <c r="BV61" s="39"/>
      <c r="BW61" s="39"/>
      <c r="BX61" s="39"/>
      <c r="BY61" s="39"/>
      <c r="BZ61" s="39"/>
      <c r="CA61" s="39"/>
    </row>
    <row r="62" spans="2:79" x14ac:dyDescent="0.25">
      <c r="B62" s="45"/>
      <c r="C62" s="45"/>
      <c r="D62" s="45"/>
      <c r="E62" s="45"/>
      <c r="F62" s="45"/>
      <c r="G62" s="45"/>
      <c r="H62" s="45"/>
      <c r="I62" s="45"/>
      <c r="J62" s="41"/>
      <c r="K62" s="41"/>
      <c r="L62" s="41"/>
      <c r="M62" s="41"/>
      <c r="N62" s="41"/>
      <c r="O62" s="41"/>
      <c r="P62" s="41"/>
      <c r="Q62" s="41"/>
      <c r="R62" s="41"/>
      <c r="S62" s="41"/>
      <c r="T62" s="41"/>
      <c r="U62" s="41"/>
      <c r="V62" s="41"/>
      <c r="W62" s="41"/>
      <c r="X62" s="41"/>
      <c r="AV62" s="56"/>
      <c r="AW62" s="83"/>
      <c r="AX62" s="91"/>
      <c r="AY62" s="91"/>
      <c r="AZ62" s="61"/>
      <c r="BB62" s="39" t="s">
        <v>97</v>
      </c>
      <c r="BC62" s="39">
        <v>2005</v>
      </c>
      <c r="BD62" s="59">
        <f t="shared" si="18"/>
        <v>116.2</v>
      </c>
      <c r="BE62" s="59">
        <f t="shared" si="19"/>
        <v>48.1</v>
      </c>
      <c r="BF62" s="59"/>
      <c r="BK62" s="39"/>
      <c r="BL62" s="39"/>
      <c r="BM62" s="39"/>
      <c r="BN62" s="39"/>
      <c r="BO62" s="39" t="s">
        <v>97</v>
      </c>
      <c r="BP62" s="39">
        <v>2005</v>
      </c>
      <c r="BQ62" s="59">
        <f t="shared" si="20"/>
        <v>2.41</v>
      </c>
      <c r="BR62" s="59"/>
      <c r="BS62" s="59"/>
      <c r="BT62" s="39"/>
      <c r="BU62" s="39"/>
      <c r="BV62" s="39"/>
      <c r="BW62" s="39"/>
      <c r="BX62" s="39"/>
      <c r="BY62" s="39"/>
      <c r="BZ62" s="39"/>
      <c r="CA62" s="39"/>
    </row>
    <row r="63" spans="2:79" x14ac:dyDescent="0.25">
      <c r="B63" s="41"/>
      <c r="C63" s="45" t="s">
        <v>22</v>
      </c>
      <c r="D63" s="41"/>
      <c r="E63" s="41"/>
      <c r="F63" s="41"/>
      <c r="G63" s="41"/>
      <c r="H63" s="41"/>
      <c r="I63" s="41"/>
      <c r="J63" s="41"/>
      <c r="K63" s="41"/>
      <c r="L63" s="41"/>
      <c r="M63" s="41"/>
      <c r="N63" s="41"/>
      <c r="O63" s="45" t="s">
        <v>22</v>
      </c>
      <c r="P63" s="92"/>
      <c r="Q63" s="92"/>
      <c r="R63" s="41"/>
      <c r="S63" s="41"/>
      <c r="T63" s="41"/>
      <c r="U63" s="41"/>
      <c r="V63" s="41"/>
      <c r="W63" s="41"/>
      <c r="X63" s="41"/>
      <c r="AV63" s="56"/>
      <c r="AW63" s="83"/>
      <c r="AX63" s="91"/>
      <c r="AY63" s="91"/>
      <c r="AZ63" s="61"/>
      <c r="BB63" s="39" t="s">
        <v>98</v>
      </c>
      <c r="BC63" s="39">
        <v>2006</v>
      </c>
      <c r="BD63" s="59">
        <f t="shared" si="18"/>
        <v>115.1</v>
      </c>
      <c r="BE63" s="59">
        <f t="shared" si="19"/>
        <v>48.1</v>
      </c>
      <c r="BF63" s="59"/>
      <c r="BK63" s="39"/>
      <c r="BL63" s="39"/>
      <c r="BM63" s="39"/>
      <c r="BN63" s="39"/>
      <c r="BO63" s="39" t="s">
        <v>98</v>
      </c>
      <c r="BP63" s="39">
        <v>2006</v>
      </c>
      <c r="BQ63" s="59">
        <f t="shared" si="20"/>
        <v>2.4</v>
      </c>
      <c r="BR63" s="59"/>
      <c r="BS63" s="59"/>
      <c r="BT63" s="39"/>
      <c r="BU63" s="39"/>
      <c r="BV63" s="39"/>
      <c r="BW63" s="39"/>
      <c r="BX63" s="39"/>
      <c r="BY63" s="39"/>
      <c r="BZ63" s="39"/>
      <c r="CA63" s="39"/>
    </row>
    <row r="64" spans="2:79" x14ac:dyDescent="0.25">
      <c r="B64" s="41"/>
      <c r="C64" s="45" t="s">
        <v>120</v>
      </c>
      <c r="D64" s="45"/>
      <c r="E64" s="45"/>
      <c r="F64" s="45"/>
      <c r="G64" s="45"/>
      <c r="H64" s="45"/>
      <c r="I64" s="41"/>
      <c r="J64" s="41"/>
      <c r="K64" s="41"/>
      <c r="L64" s="41"/>
      <c r="M64" s="41"/>
      <c r="N64" s="41"/>
      <c r="O64" s="45" t="s">
        <v>120</v>
      </c>
      <c r="P64" s="92"/>
      <c r="Q64" s="92"/>
      <c r="R64" s="41"/>
      <c r="S64" s="41"/>
      <c r="T64" s="41"/>
      <c r="U64" s="41"/>
      <c r="V64" s="41"/>
      <c r="W64" s="41"/>
      <c r="X64" s="41"/>
      <c r="AV64" s="56"/>
      <c r="AW64" s="83"/>
      <c r="AX64" s="91"/>
      <c r="AY64" s="91"/>
      <c r="AZ64" s="61"/>
      <c r="BB64" s="39" t="s">
        <v>99</v>
      </c>
      <c r="BC64" s="39">
        <v>2007</v>
      </c>
      <c r="BD64" s="59">
        <f t="shared" si="18"/>
        <v>124.7</v>
      </c>
      <c r="BE64" s="59">
        <f t="shared" si="19"/>
        <v>45.8</v>
      </c>
      <c r="BK64" s="39"/>
      <c r="BL64" s="39"/>
      <c r="BM64" s="39"/>
      <c r="BN64" s="39"/>
      <c r="BO64" s="39" t="s">
        <v>99</v>
      </c>
      <c r="BP64" s="39">
        <v>2007</v>
      </c>
      <c r="BQ64" s="59">
        <f t="shared" si="20"/>
        <v>2.72</v>
      </c>
      <c r="BR64" s="39"/>
      <c r="BS64" s="39"/>
      <c r="BT64" s="39"/>
      <c r="BU64" s="39"/>
      <c r="BV64" s="39"/>
      <c r="BW64" s="39"/>
      <c r="BX64" s="39"/>
      <c r="BY64" s="39"/>
      <c r="BZ64" s="39"/>
      <c r="CA64" s="39"/>
    </row>
    <row r="65" spans="2:79" x14ac:dyDescent="0.25">
      <c r="B65" s="41"/>
      <c r="C65" s="45"/>
      <c r="D65" s="41"/>
      <c r="E65" s="41"/>
      <c r="F65" s="41"/>
      <c r="G65" s="41"/>
      <c r="H65" s="41"/>
      <c r="I65" s="41"/>
      <c r="J65" s="41"/>
      <c r="K65" s="41"/>
      <c r="L65" s="41"/>
      <c r="M65" s="41"/>
      <c r="N65" s="41"/>
      <c r="O65" s="92"/>
      <c r="P65" s="92"/>
      <c r="Q65" s="92"/>
      <c r="R65" s="41"/>
      <c r="S65" s="41"/>
      <c r="T65" s="41"/>
      <c r="U65" s="41"/>
      <c r="V65" s="41"/>
      <c r="W65" s="41"/>
      <c r="X65" s="41"/>
      <c r="AV65" s="56"/>
      <c r="AW65" s="83"/>
      <c r="AX65" s="91"/>
      <c r="AY65" s="91"/>
      <c r="AZ65" s="61"/>
      <c r="BB65" s="39" t="s">
        <v>100</v>
      </c>
      <c r="BC65" s="39">
        <v>2008</v>
      </c>
      <c r="BD65" s="59">
        <f t="shared" si="18"/>
        <v>119.3</v>
      </c>
      <c r="BE65" s="59">
        <f t="shared" si="19"/>
        <v>45.8</v>
      </c>
      <c r="BF65" s="59"/>
      <c r="BK65" s="39"/>
      <c r="BL65" s="39"/>
      <c r="BM65" s="39"/>
      <c r="BN65" s="39"/>
      <c r="BO65" s="39" t="s">
        <v>100</v>
      </c>
      <c r="BP65" s="39">
        <v>2008</v>
      </c>
      <c r="BQ65" s="59">
        <f t="shared" si="20"/>
        <v>2.61</v>
      </c>
      <c r="BR65" s="59"/>
      <c r="BS65" s="59"/>
      <c r="BT65" s="39"/>
      <c r="BU65" s="39"/>
      <c r="BV65" s="39"/>
      <c r="BW65" s="39"/>
      <c r="BX65" s="39"/>
      <c r="BY65" s="39"/>
      <c r="BZ65" s="39"/>
      <c r="CA65" s="39"/>
    </row>
    <row r="66" spans="2:79" x14ac:dyDescent="0.25">
      <c r="O66" s="93"/>
      <c r="P66" s="93"/>
      <c r="Q66" s="93"/>
      <c r="AV66" s="56"/>
      <c r="AW66" s="83"/>
      <c r="AX66" s="91"/>
      <c r="AY66" s="91"/>
      <c r="AZ66" s="61"/>
      <c r="BB66" s="39" t="s">
        <v>101</v>
      </c>
      <c r="BC66" s="39">
        <v>2009</v>
      </c>
      <c r="BD66" s="59">
        <f t="shared" si="18"/>
        <v>108.7</v>
      </c>
      <c r="BE66" s="59">
        <f t="shared" si="19"/>
        <v>43.2</v>
      </c>
      <c r="BF66" s="59"/>
      <c r="BK66" s="39"/>
      <c r="BL66" s="39"/>
      <c r="BM66" s="39"/>
      <c r="BN66" s="39"/>
      <c r="BO66" s="39" t="s">
        <v>101</v>
      </c>
      <c r="BP66" s="39">
        <v>2009</v>
      </c>
      <c r="BQ66" s="59">
        <f t="shared" si="20"/>
        <v>2.52</v>
      </c>
      <c r="BR66" s="59"/>
      <c r="BS66" s="59"/>
      <c r="BT66" s="39"/>
      <c r="BU66" s="39"/>
      <c r="BV66" s="39"/>
      <c r="BW66" s="39"/>
      <c r="BX66" s="39"/>
      <c r="BY66" s="39"/>
      <c r="BZ66" s="39"/>
      <c r="CA66" s="39"/>
    </row>
    <row r="67" spans="2:79" x14ac:dyDescent="0.25">
      <c r="D67" s="94"/>
      <c r="E67" s="94"/>
      <c r="F67" s="94"/>
      <c r="O67" s="93"/>
      <c r="P67" s="93"/>
      <c r="Q67" s="93"/>
      <c r="AV67" s="56"/>
      <c r="AW67" s="83"/>
      <c r="AX67" s="91"/>
      <c r="AY67" s="91"/>
      <c r="AZ67" s="61"/>
      <c r="BB67" s="39" t="s">
        <v>102</v>
      </c>
      <c r="BC67" s="39">
        <v>2010</v>
      </c>
      <c r="BD67" s="59">
        <f t="shared" si="18"/>
        <v>96.8</v>
      </c>
      <c r="BE67" s="59">
        <f t="shared" si="19"/>
        <v>41</v>
      </c>
      <c r="BF67" s="59"/>
      <c r="BK67" s="39"/>
      <c r="BL67" s="39"/>
      <c r="BM67" s="39"/>
      <c r="BN67" s="39"/>
      <c r="BO67" s="39" t="s">
        <v>102</v>
      </c>
      <c r="BP67" s="39">
        <v>2010</v>
      </c>
      <c r="BQ67" s="59">
        <f t="shared" si="20"/>
        <v>2.36</v>
      </c>
      <c r="BR67" s="59"/>
      <c r="BS67" s="59"/>
      <c r="BT67" s="39"/>
      <c r="BU67" s="39"/>
      <c r="BV67" s="39"/>
      <c r="BW67" s="39"/>
      <c r="BX67" s="39"/>
      <c r="BY67" s="39"/>
      <c r="BZ67" s="39"/>
      <c r="CA67" s="39"/>
    </row>
    <row r="68" spans="2:79" x14ac:dyDescent="0.25">
      <c r="D68" s="94"/>
      <c r="E68" s="94"/>
      <c r="F68" s="94"/>
      <c r="O68" s="93"/>
      <c r="P68" s="93"/>
      <c r="Q68" s="93"/>
      <c r="AV68" s="56"/>
      <c r="AW68" s="83"/>
      <c r="AX68" s="91"/>
      <c r="AY68" s="91"/>
      <c r="AZ68" s="61"/>
      <c r="BB68" s="39" t="s">
        <v>103</v>
      </c>
      <c r="BC68" s="39">
        <v>2011</v>
      </c>
      <c r="BD68" s="59">
        <f t="shared" si="18"/>
        <v>86.9</v>
      </c>
      <c r="BE68" s="59">
        <f t="shared" si="19"/>
        <v>39.6</v>
      </c>
      <c r="BF68" s="59"/>
      <c r="BK68" s="39"/>
      <c r="BL68" s="39"/>
      <c r="BM68" s="39"/>
      <c r="BN68" s="39"/>
      <c r="BO68" s="39" t="s">
        <v>103</v>
      </c>
      <c r="BP68" s="39">
        <v>2011</v>
      </c>
      <c r="BQ68" s="59">
        <f t="shared" si="20"/>
        <v>2.19</v>
      </c>
      <c r="BR68" s="59"/>
      <c r="BS68" s="59"/>
      <c r="BT68" s="39"/>
      <c r="BU68" s="39"/>
      <c r="BV68" s="39"/>
      <c r="BW68" s="39"/>
      <c r="BX68" s="39"/>
      <c r="BY68" s="39"/>
      <c r="BZ68" s="39"/>
      <c r="CA68" s="39"/>
    </row>
    <row r="69" spans="2:79" x14ac:dyDescent="0.25">
      <c r="D69" s="94"/>
      <c r="E69" s="94"/>
      <c r="F69" s="94"/>
      <c r="O69" s="93"/>
      <c r="P69" s="93"/>
      <c r="Q69" s="93"/>
      <c r="AV69" s="56"/>
      <c r="AW69" s="83"/>
      <c r="AX69" s="91"/>
      <c r="AY69" s="91"/>
      <c r="AZ69" s="61"/>
      <c r="BB69" s="39" t="s">
        <v>104</v>
      </c>
      <c r="BC69" s="39">
        <v>2012</v>
      </c>
      <c r="BD69" s="59">
        <f t="shared" si="18"/>
        <v>91.3</v>
      </c>
      <c r="BE69" s="59">
        <f t="shared" si="19"/>
        <v>38</v>
      </c>
      <c r="BF69" s="59"/>
      <c r="BK69" s="39"/>
      <c r="BL69" s="39"/>
      <c r="BM69" s="39"/>
      <c r="BN69" s="39"/>
      <c r="BO69" s="39" t="s">
        <v>104</v>
      </c>
      <c r="BP69" s="39">
        <v>2012</v>
      </c>
      <c r="BQ69" s="59">
        <f t="shared" si="20"/>
        <v>2.4</v>
      </c>
      <c r="BR69" s="59"/>
      <c r="BS69" s="59"/>
      <c r="BT69" s="39"/>
      <c r="BU69" s="39"/>
      <c r="BV69" s="39"/>
      <c r="BW69" s="39"/>
      <c r="BX69" s="39"/>
      <c r="BY69" s="39"/>
      <c r="BZ69" s="39"/>
      <c r="CA69" s="39"/>
    </row>
    <row r="70" spans="2:79" x14ac:dyDescent="0.25">
      <c r="D70" s="94"/>
      <c r="E70" s="94"/>
      <c r="F70" s="94"/>
      <c r="O70" s="93"/>
      <c r="P70" s="93"/>
      <c r="Q70" s="93"/>
      <c r="AV70" s="56"/>
      <c r="AW70" s="83"/>
      <c r="AX70" s="91"/>
      <c r="AY70" s="91"/>
      <c r="AZ70" s="61"/>
      <c r="BD70" s="59"/>
      <c r="BE70" s="59"/>
      <c r="BF70" s="59"/>
      <c r="BK70" s="39"/>
      <c r="BL70" s="39"/>
      <c r="BM70" s="39"/>
      <c r="BN70" s="39"/>
      <c r="BO70" s="39"/>
      <c r="BP70" s="39"/>
      <c r="BQ70" s="59"/>
      <c r="BR70" s="59"/>
      <c r="BS70" s="59"/>
      <c r="BT70" s="39"/>
      <c r="BU70" s="39"/>
      <c r="BV70" s="39"/>
      <c r="BW70" s="39"/>
      <c r="BX70" s="39"/>
      <c r="BY70" s="39"/>
      <c r="BZ70" s="39"/>
      <c r="CA70" s="39"/>
    </row>
    <row r="71" spans="2:79" x14ac:dyDescent="0.25">
      <c r="D71" s="94"/>
      <c r="E71" s="94"/>
      <c r="F71" s="94"/>
      <c r="O71" s="93"/>
      <c r="P71" s="93"/>
      <c r="Q71" s="93"/>
      <c r="AV71" s="56"/>
      <c r="AW71" s="83"/>
      <c r="AX71" s="91"/>
      <c r="AY71" s="91"/>
      <c r="AZ71" s="61"/>
      <c r="BA71" s="39" t="s">
        <v>7</v>
      </c>
      <c r="BB71" s="59" t="s">
        <v>88</v>
      </c>
      <c r="BC71" s="59">
        <v>1996</v>
      </c>
      <c r="BD71" s="59">
        <f t="shared" ref="BD71:BD87" si="21">IFERROR(VALUE(FIXED(VLOOKUP($BC71&amp;$BB$29&amp;$BC$12&amp;"Maori",ethnicdata,7,FALSE),1)),NA())</f>
        <v>126.2</v>
      </c>
      <c r="BE71" s="59">
        <f t="shared" ref="BE71:BE87" si="22">IFERROR(VALUE(FIXED(VLOOKUP($BC71&amp;$BB$29&amp;$BC$12&amp;"nonMaori",ethnicdata,7,FALSE),1)),NA())</f>
        <v>38.1</v>
      </c>
      <c r="BF71" s="59"/>
      <c r="BK71" s="39"/>
      <c r="BL71" s="39"/>
      <c r="BM71" s="39"/>
      <c r="BN71" s="39" t="s">
        <v>7</v>
      </c>
      <c r="BO71" s="59" t="s">
        <v>88</v>
      </c>
      <c r="BP71" s="59">
        <v>1996</v>
      </c>
      <c r="BQ71" s="59">
        <f t="shared" ref="BQ71:BQ87" si="23">IFERROR(VALUE(FIXED(VLOOKUP($BC71&amp;$BB$29&amp;$BC$12&amp;"Maori",ethnicdata,10,FALSE),2)),NA())</f>
        <v>3.31</v>
      </c>
      <c r="BR71" s="59"/>
      <c r="BS71" s="59"/>
      <c r="BT71" s="39"/>
      <c r="BU71" s="39"/>
      <c r="BV71" s="39"/>
      <c r="BW71" s="39"/>
      <c r="BX71" s="39"/>
      <c r="BY71" s="39"/>
      <c r="BZ71" s="39"/>
      <c r="CA71" s="39"/>
    </row>
    <row r="72" spans="2:79" x14ac:dyDescent="0.25">
      <c r="D72" s="94"/>
      <c r="E72" s="94"/>
      <c r="F72" s="94"/>
      <c r="O72" s="93"/>
      <c r="P72" s="93"/>
      <c r="Q72" s="93"/>
      <c r="AV72" s="56"/>
      <c r="AW72" s="83"/>
      <c r="AX72" s="91"/>
      <c r="AY72" s="91"/>
      <c r="AZ72" s="61"/>
      <c r="BB72" s="65" t="s">
        <v>89</v>
      </c>
      <c r="BC72" s="39">
        <v>1997</v>
      </c>
      <c r="BD72" s="59">
        <f t="shared" si="21"/>
        <v>127.8</v>
      </c>
      <c r="BE72" s="59">
        <f t="shared" si="22"/>
        <v>38.299999999999997</v>
      </c>
      <c r="BF72" s="59"/>
      <c r="BK72" s="39"/>
      <c r="BL72" s="39"/>
      <c r="BM72" s="39"/>
      <c r="BN72" s="39"/>
      <c r="BO72" s="65" t="s">
        <v>89</v>
      </c>
      <c r="BP72" s="39">
        <v>1997</v>
      </c>
      <c r="BQ72" s="59">
        <f t="shared" si="23"/>
        <v>3.34</v>
      </c>
      <c r="BR72" s="59"/>
      <c r="BS72" s="59"/>
      <c r="BT72" s="59"/>
      <c r="BU72" s="39"/>
      <c r="BV72" s="39"/>
      <c r="BW72" s="39"/>
      <c r="BX72" s="39"/>
      <c r="BY72" s="39"/>
      <c r="BZ72" s="39"/>
      <c r="CA72" s="39"/>
    </row>
    <row r="73" spans="2:79" x14ac:dyDescent="0.25">
      <c r="D73" s="94"/>
      <c r="E73" s="94"/>
      <c r="F73" s="94"/>
      <c r="O73" s="93"/>
      <c r="P73" s="93"/>
      <c r="Q73" s="93"/>
      <c r="AV73" s="56"/>
      <c r="AW73" s="83"/>
      <c r="AX73" s="91"/>
      <c r="AY73" s="91"/>
      <c r="AZ73" s="61"/>
      <c r="BB73" s="73" t="s">
        <v>90</v>
      </c>
      <c r="BC73" s="73">
        <v>1998</v>
      </c>
      <c r="BD73" s="59">
        <f t="shared" si="21"/>
        <v>131.80000000000001</v>
      </c>
      <c r="BE73" s="59">
        <f t="shared" si="22"/>
        <v>36.9</v>
      </c>
      <c r="BF73" s="59"/>
      <c r="BK73" s="39"/>
      <c r="BL73" s="39"/>
      <c r="BM73" s="39"/>
      <c r="BN73" s="39"/>
      <c r="BO73" s="73" t="s">
        <v>90</v>
      </c>
      <c r="BP73" s="73">
        <v>1998</v>
      </c>
      <c r="BQ73" s="59">
        <f t="shared" si="23"/>
        <v>3.57</v>
      </c>
      <c r="BR73" s="59"/>
      <c r="BS73" s="59"/>
      <c r="BT73" s="59"/>
      <c r="BU73" s="39"/>
      <c r="BV73" s="39"/>
      <c r="BW73" s="39"/>
      <c r="BX73" s="39"/>
      <c r="BY73" s="39"/>
      <c r="BZ73" s="39"/>
      <c r="CA73" s="39"/>
    </row>
    <row r="74" spans="2:79" x14ac:dyDescent="0.25">
      <c r="D74" s="94"/>
      <c r="E74" s="94"/>
      <c r="F74" s="94"/>
      <c r="O74" s="93"/>
      <c r="P74" s="93"/>
      <c r="Q74" s="93"/>
      <c r="AV74" s="90"/>
      <c r="AW74" s="90"/>
      <c r="AX74" s="90"/>
      <c r="AY74" s="90"/>
      <c r="AZ74" s="61"/>
      <c r="BB74" s="65" t="s">
        <v>91</v>
      </c>
      <c r="BC74" s="39">
        <v>1999</v>
      </c>
      <c r="BD74" s="59">
        <f t="shared" si="21"/>
        <v>125.9</v>
      </c>
      <c r="BE74" s="59">
        <f t="shared" si="22"/>
        <v>40.4</v>
      </c>
      <c r="BF74" s="59"/>
      <c r="BK74" s="39"/>
      <c r="BL74" s="39"/>
      <c r="BM74" s="39"/>
      <c r="BN74" s="39"/>
      <c r="BO74" s="65" t="s">
        <v>91</v>
      </c>
      <c r="BP74" s="39">
        <v>1999</v>
      </c>
      <c r="BQ74" s="59">
        <f t="shared" si="23"/>
        <v>3.12</v>
      </c>
      <c r="BR74" s="59"/>
      <c r="BS74" s="59"/>
      <c r="BT74" s="59"/>
      <c r="BU74" s="39"/>
      <c r="BV74" s="39"/>
      <c r="BW74" s="39"/>
      <c r="BX74" s="39"/>
      <c r="BY74" s="39"/>
      <c r="BZ74" s="39"/>
      <c r="CA74" s="39"/>
    </row>
    <row r="75" spans="2:79" x14ac:dyDescent="0.25">
      <c r="D75" s="94"/>
      <c r="E75" s="94"/>
      <c r="F75" s="94"/>
      <c r="O75" s="93"/>
      <c r="P75" s="93"/>
      <c r="Q75" s="93"/>
      <c r="AV75" s="90"/>
      <c r="AW75" s="90"/>
      <c r="AX75" s="90"/>
      <c r="AY75" s="90"/>
      <c r="AZ75" s="61"/>
      <c r="BB75" s="65" t="s">
        <v>92</v>
      </c>
      <c r="BC75" s="59">
        <v>2000</v>
      </c>
      <c r="BD75" s="59">
        <f t="shared" si="21"/>
        <v>130.80000000000001</v>
      </c>
      <c r="BE75" s="59">
        <f t="shared" si="22"/>
        <v>39.200000000000003</v>
      </c>
      <c r="BF75" s="59"/>
      <c r="BK75" s="39"/>
      <c r="BL75" s="39"/>
      <c r="BM75" s="39"/>
      <c r="BN75" s="39"/>
      <c r="BO75" s="65" t="s">
        <v>92</v>
      </c>
      <c r="BP75" s="59">
        <v>2000</v>
      </c>
      <c r="BQ75" s="59">
        <f t="shared" si="23"/>
        <v>3.34</v>
      </c>
      <c r="BR75" s="59"/>
      <c r="BS75" s="59"/>
      <c r="BT75" s="59"/>
      <c r="BU75" s="39"/>
      <c r="BV75" s="39"/>
      <c r="BW75" s="39"/>
      <c r="BX75" s="39"/>
      <c r="BY75" s="39"/>
      <c r="BZ75" s="39"/>
      <c r="CA75" s="39"/>
    </row>
    <row r="76" spans="2:79" x14ac:dyDescent="0.25">
      <c r="D76" s="94"/>
      <c r="E76" s="94"/>
      <c r="F76" s="94"/>
      <c r="O76" s="93"/>
      <c r="P76" s="93"/>
      <c r="Q76" s="93"/>
      <c r="BB76" s="39" t="s">
        <v>93</v>
      </c>
      <c r="BC76" s="39">
        <v>2001</v>
      </c>
      <c r="BD76" s="59">
        <f t="shared" si="21"/>
        <v>136.30000000000001</v>
      </c>
      <c r="BE76" s="59">
        <f t="shared" si="22"/>
        <v>40.200000000000003</v>
      </c>
      <c r="BK76" s="39"/>
      <c r="BL76" s="39"/>
      <c r="BM76" s="39"/>
      <c r="BN76" s="39"/>
      <c r="BO76" s="39" t="s">
        <v>93</v>
      </c>
      <c r="BP76" s="39">
        <v>2001</v>
      </c>
      <c r="BQ76" s="59">
        <f t="shared" si="23"/>
        <v>3.39</v>
      </c>
      <c r="BR76" s="59"/>
      <c r="BS76" s="59"/>
      <c r="BT76" s="39"/>
      <c r="BU76" s="39"/>
      <c r="BV76" s="39"/>
      <c r="BW76" s="39"/>
      <c r="BX76" s="39"/>
      <c r="BY76" s="39"/>
      <c r="BZ76" s="39"/>
      <c r="CA76" s="39"/>
    </row>
    <row r="77" spans="2:79" x14ac:dyDescent="0.25">
      <c r="D77" s="94"/>
      <c r="E77" s="94"/>
      <c r="F77" s="94"/>
      <c r="O77" s="93"/>
      <c r="P77" s="93"/>
      <c r="Q77" s="93"/>
      <c r="BB77" s="73" t="s">
        <v>94</v>
      </c>
      <c r="BC77" s="73">
        <v>2002</v>
      </c>
      <c r="BD77" s="59">
        <f t="shared" si="21"/>
        <v>135.4</v>
      </c>
      <c r="BE77" s="59">
        <f t="shared" si="22"/>
        <v>40</v>
      </c>
      <c r="BK77" s="39"/>
      <c r="BL77" s="39"/>
      <c r="BM77" s="39"/>
      <c r="BN77" s="39"/>
      <c r="BO77" s="73" t="s">
        <v>94</v>
      </c>
      <c r="BP77" s="73">
        <v>2002</v>
      </c>
      <c r="BQ77" s="59">
        <f t="shared" si="23"/>
        <v>3.38</v>
      </c>
      <c r="BR77" s="39"/>
      <c r="BS77" s="39"/>
      <c r="BT77" s="39"/>
      <c r="BU77" s="39"/>
      <c r="BV77" s="39"/>
      <c r="BW77" s="39"/>
      <c r="BX77" s="39"/>
      <c r="BY77" s="39"/>
      <c r="BZ77" s="39"/>
      <c r="CA77" s="39"/>
    </row>
    <row r="78" spans="2:79" x14ac:dyDescent="0.25">
      <c r="D78" s="94"/>
      <c r="E78" s="94"/>
      <c r="F78" s="94"/>
      <c r="O78" s="93"/>
      <c r="P78" s="93"/>
      <c r="Q78" s="93"/>
      <c r="BB78" s="39" t="s">
        <v>95</v>
      </c>
      <c r="BC78" s="39">
        <v>2003</v>
      </c>
      <c r="BD78" s="59">
        <f t="shared" si="21"/>
        <v>135</v>
      </c>
      <c r="BE78" s="59">
        <f t="shared" si="22"/>
        <v>38.9</v>
      </c>
      <c r="BK78" s="39"/>
      <c r="BL78" s="39"/>
      <c r="BM78" s="39"/>
      <c r="BN78" s="39"/>
      <c r="BO78" s="39" t="s">
        <v>95</v>
      </c>
      <c r="BP78" s="39">
        <v>2003</v>
      </c>
      <c r="BQ78" s="59">
        <f t="shared" si="23"/>
        <v>3.47</v>
      </c>
      <c r="BR78" s="39"/>
      <c r="BS78" s="39"/>
      <c r="BT78" s="39"/>
      <c r="BU78" s="39"/>
      <c r="BV78" s="39"/>
      <c r="BW78" s="39"/>
      <c r="BX78" s="39"/>
      <c r="BY78" s="39"/>
      <c r="BZ78" s="39"/>
      <c r="CA78" s="39"/>
    </row>
    <row r="79" spans="2:79" x14ac:dyDescent="0.25">
      <c r="D79" s="94"/>
      <c r="E79" s="94"/>
      <c r="F79" s="94"/>
      <c r="O79" s="93"/>
      <c r="P79" s="93"/>
      <c r="Q79" s="93"/>
      <c r="BB79" s="39" t="s">
        <v>96</v>
      </c>
      <c r="BC79" s="59">
        <v>2004</v>
      </c>
      <c r="BD79" s="59">
        <f t="shared" si="21"/>
        <v>123.5</v>
      </c>
      <c r="BE79" s="59">
        <f t="shared" si="22"/>
        <v>37.9</v>
      </c>
      <c r="BK79" s="39"/>
      <c r="BL79" s="39"/>
      <c r="BM79" s="39"/>
      <c r="BN79" s="39"/>
      <c r="BO79" s="39" t="s">
        <v>96</v>
      </c>
      <c r="BP79" s="59">
        <v>2004</v>
      </c>
      <c r="BQ79" s="59">
        <f t="shared" si="23"/>
        <v>3.26</v>
      </c>
      <c r="BR79" s="39"/>
      <c r="BS79" s="39"/>
      <c r="BT79" s="39"/>
      <c r="BU79" s="39"/>
      <c r="BV79" s="39"/>
      <c r="BW79" s="39"/>
      <c r="BX79" s="39"/>
      <c r="BY79" s="39"/>
      <c r="BZ79" s="39"/>
      <c r="CA79" s="39"/>
    </row>
    <row r="80" spans="2:79" x14ac:dyDescent="0.25">
      <c r="D80" s="94"/>
      <c r="E80" s="94"/>
      <c r="F80" s="94"/>
      <c r="BB80" s="39" t="s">
        <v>97</v>
      </c>
      <c r="BC80" s="39">
        <v>2005</v>
      </c>
      <c r="BD80" s="59">
        <f t="shared" si="21"/>
        <v>114.9</v>
      </c>
      <c r="BE80" s="59">
        <f t="shared" si="22"/>
        <v>34.700000000000003</v>
      </c>
      <c r="BK80" s="39"/>
      <c r="BL80" s="39"/>
      <c r="BM80" s="39"/>
      <c r="BN80" s="39"/>
      <c r="BO80" s="39" t="s">
        <v>97</v>
      </c>
      <c r="BP80" s="39">
        <v>2005</v>
      </c>
      <c r="BQ80" s="59">
        <f t="shared" si="23"/>
        <v>3.31</v>
      </c>
      <c r="BR80" s="39"/>
      <c r="BS80" s="39"/>
      <c r="BT80" s="39"/>
      <c r="BU80" s="39"/>
      <c r="BV80" s="39"/>
      <c r="BW80" s="39"/>
      <c r="BX80" s="39"/>
      <c r="BY80" s="39"/>
      <c r="BZ80" s="39"/>
      <c r="CA80" s="39"/>
    </row>
    <row r="81" spans="4:79" x14ac:dyDescent="0.25">
      <c r="D81" s="94"/>
      <c r="E81" s="94"/>
      <c r="F81" s="94"/>
      <c r="BB81" s="39" t="s">
        <v>98</v>
      </c>
      <c r="BC81" s="39">
        <v>2006</v>
      </c>
      <c r="BD81" s="59">
        <f t="shared" si="21"/>
        <v>118.4</v>
      </c>
      <c r="BE81" s="59">
        <f t="shared" si="22"/>
        <v>35.5</v>
      </c>
      <c r="BK81" s="39"/>
      <c r="BL81" s="39"/>
      <c r="BM81" s="39"/>
      <c r="BN81" s="39"/>
      <c r="BO81" s="39" t="s">
        <v>98</v>
      </c>
      <c r="BP81" s="39">
        <v>2006</v>
      </c>
      <c r="BQ81" s="59">
        <f t="shared" si="23"/>
        <v>3.34</v>
      </c>
      <c r="BR81" s="39"/>
      <c r="BS81" s="39"/>
      <c r="BT81" s="39"/>
      <c r="BU81" s="39"/>
      <c r="BV81" s="39"/>
      <c r="BW81" s="39"/>
      <c r="BX81" s="39"/>
      <c r="BY81" s="39"/>
      <c r="BZ81" s="39"/>
      <c r="CA81" s="39"/>
    </row>
    <row r="82" spans="4:79" x14ac:dyDescent="0.25">
      <c r="D82" s="94"/>
      <c r="E82" s="94"/>
      <c r="F82" s="94"/>
      <c r="BB82" s="39" t="s">
        <v>99</v>
      </c>
      <c r="BC82" s="39">
        <v>2007</v>
      </c>
      <c r="BD82" s="59">
        <f t="shared" si="21"/>
        <v>117.8</v>
      </c>
      <c r="BE82" s="59">
        <f t="shared" si="22"/>
        <v>35.799999999999997</v>
      </c>
      <c r="BK82" s="39"/>
      <c r="BL82" s="39"/>
      <c r="BM82" s="39"/>
      <c r="BN82" s="39"/>
      <c r="BO82" s="39" t="s">
        <v>99</v>
      </c>
      <c r="BP82" s="39">
        <v>2007</v>
      </c>
      <c r="BQ82" s="59">
        <f t="shared" si="23"/>
        <v>3.29</v>
      </c>
      <c r="BR82" s="39"/>
      <c r="BS82" s="39"/>
      <c r="BT82" s="39"/>
      <c r="BU82" s="39"/>
      <c r="BV82" s="39"/>
      <c r="BW82" s="39"/>
      <c r="BX82" s="39"/>
      <c r="BY82" s="39"/>
      <c r="BZ82" s="39"/>
      <c r="CA82" s="39"/>
    </row>
    <row r="83" spans="4:79" x14ac:dyDescent="0.25">
      <c r="BB83" s="39" t="s">
        <v>100</v>
      </c>
      <c r="BC83" s="39">
        <v>2008</v>
      </c>
      <c r="BD83" s="59">
        <f t="shared" si="21"/>
        <v>114.5</v>
      </c>
      <c r="BE83" s="59">
        <f t="shared" si="22"/>
        <v>34.5</v>
      </c>
      <c r="BK83" s="39"/>
      <c r="BL83" s="39"/>
      <c r="BM83" s="39"/>
      <c r="BN83" s="39"/>
      <c r="BO83" s="39" t="s">
        <v>100</v>
      </c>
      <c r="BP83" s="39">
        <v>2008</v>
      </c>
      <c r="BQ83" s="59">
        <f t="shared" si="23"/>
        <v>3.31</v>
      </c>
      <c r="BR83" s="39"/>
      <c r="BS83" s="39"/>
      <c r="BT83" s="39"/>
      <c r="BU83" s="39"/>
      <c r="BV83" s="39"/>
      <c r="BW83" s="39"/>
      <c r="BX83" s="39"/>
      <c r="BY83" s="39"/>
      <c r="BZ83" s="39"/>
      <c r="CA83" s="39"/>
    </row>
    <row r="84" spans="4:79" x14ac:dyDescent="0.25">
      <c r="BB84" s="39" t="s">
        <v>101</v>
      </c>
      <c r="BC84" s="39">
        <v>2009</v>
      </c>
      <c r="BD84" s="59">
        <f t="shared" si="21"/>
        <v>108</v>
      </c>
      <c r="BE84" s="59">
        <f t="shared" si="22"/>
        <v>32.700000000000003</v>
      </c>
      <c r="BK84" s="39"/>
      <c r="BL84" s="39"/>
      <c r="BM84" s="39"/>
      <c r="BN84" s="39"/>
      <c r="BO84" s="39" t="s">
        <v>101</v>
      </c>
      <c r="BP84" s="39">
        <v>2009</v>
      </c>
      <c r="BQ84" s="59">
        <f t="shared" si="23"/>
        <v>3.31</v>
      </c>
      <c r="BR84" s="39"/>
      <c r="BS84" s="39"/>
      <c r="BT84" s="39"/>
      <c r="BU84" s="39"/>
      <c r="BV84" s="39"/>
      <c r="BW84" s="39"/>
      <c r="BX84" s="39"/>
      <c r="BY84" s="39"/>
      <c r="BZ84" s="39"/>
      <c r="CA84" s="39"/>
    </row>
    <row r="85" spans="4:79" x14ac:dyDescent="0.25">
      <c r="BB85" s="39" t="s">
        <v>102</v>
      </c>
      <c r="BC85" s="39">
        <v>2010</v>
      </c>
      <c r="BD85" s="59">
        <f t="shared" si="21"/>
        <v>105.5</v>
      </c>
      <c r="BE85" s="59">
        <f t="shared" si="22"/>
        <v>30.8</v>
      </c>
      <c r="BK85" s="39"/>
      <c r="BL85" s="39"/>
      <c r="BM85" s="39"/>
      <c r="BN85" s="39"/>
      <c r="BO85" s="39" t="s">
        <v>102</v>
      </c>
      <c r="BP85" s="39">
        <v>2010</v>
      </c>
      <c r="BQ85" s="59">
        <f t="shared" si="23"/>
        <v>3.42</v>
      </c>
      <c r="BR85" s="39"/>
      <c r="BS85" s="39"/>
      <c r="BT85" s="39"/>
      <c r="BU85" s="39"/>
      <c r="BV85" s="39"/>
      <c r="BW85" s="39"/>
      <c r="BX85" s="39"/>
      <c r="BY85" s="39"/>
      <c r="BZ85" s="39"/>
      <c r="CA85" s="39"/>
    </row>
    <row r="86" spans="4:79" x14ac:dyDescent="0.25">
      <c r="BB86" s="39" t="s">
        <v>103</v>
      </c>
      <c r="BC86" s="39">
        <v>2011</v>
      </c>
      <c r="BD86" s="59">
        <f t="shared" si="21"/>
        <v>103.5</v>
      </c>
      <c r="BE86" s="59">
        <f t="shared" si="22"/>
        <v>29.7</v>
      </c>
      <c r="BK86" s="39"/>
      <c r="BL86" s="39"/>
      <c r="BM86" s="39"/>
      <c r="BN86" s="39"/>
      <c r="BO86" s="39" t="s">
        <v>103</v>
      </c>
      <c r="BP86" s="39">
        <v>2011</v>
      </c>
      <c r="BQ86" s="59">
        <f t="shared" si="23"/>
        <v>3.48</v>
      </c>
      <c r="BR86" s="39"/>
      <c r="BS86" s="39"/>
      <c r="BT86" s="39"/>
      <c r="BU86" s="39"/>
      <c r="BV86" s="39"/>
      <c r="BW86" s="39"/>
      <c r="BX86" s="39"/>
      <c r="BY86" s="39"/>
      <c r="BZ86" s="39"/>
      <c r="CA86" s="39"/>
    </row>
    <row r="87" spans="4:79" x14ac:dyDescent="0.25">
      <c r="BB87" s="39" t="s">
        <v>104</v>
      </c>
      <c r="BC87" s="39">
        <v>2012</v>
      </c>
      <c r="BD87" s="59">
        <f t="shared" si="21"/>
        <v>96.1</v>
      </c>
      <c r="BE87" s="59">
        <f t="shared" si="22"/>
        <v>30.1</v>
      </c>
      <c r="BK87" s="39"/>
      <c r="BL87" s="39"/>
      <c r="BM87" s="39"/>
      <c r="BN87" s="39"/>
      <c r="BO87" s="39" t="s">
        <v>104</v>
      </c>
      <c r="BP87" s="39">
        <v>2012</v>
      </c>
      <c r="BQ87" s="59">
        <f t="shared" si="23"/>
        <v>3.19</v>
      </c>
      <c r="BR87" s="39"/>
      <c r="BS87" s="39"/>
      <c r="BT87" s="39"/>
      <c r="BU87" s="39"/>
      <c r="BV87" s="39"/>
      <c r="BW87" s="39"/>
      <c r="BX87" s="39"/>
      <c r="BY87" s="39"/>
      <c r="BZ87" s="39"/>
      <c r="CA87" s="39"/>
    </row>
    <row r="88" spans="4:79" x14ac:dyDescent="0.25">
      <c r="BA88" s="48"/>
      <c r="BD88" s="48"/>
      <c r="BE88" s="48"/>
      <c r="BF88" s="48"/>
      <c r="BG88" s="48"/>
      <c r="BH88" s="48"/>
      <c r="BI88" s="48"/>
      <c r="BJ88" s="48"/>
      <c r="BK88" s="48"/>
      <c r="BL88" s="48"/>
      <c r="BM88" s="48"/>
      <c r="BN88" s="48"/>
      <c r="BO88" s="39"/>
      <c r="BP88" s="39"/>
      <c r="BQ88" s="48"/>
      <c r="BR88" s="48"/>
      <c r="BS88" s="48"/>
      <c r="BT88" s="39"/>
      <c r="BU88" s="39"/>
      <c r="BV88" s="39"/>
      <c r="BW88" s="39"/>
      <c r="BX88" s="39"/>
      <c r="BY88" s="39"/>
      <c r="BZ88" s="39"/>
      <c r="CA88" s="39"/>
    </row>
    <row r="89" spans="4:79" x14ac:dyDescent="0.25">
      <c r="AZ89" s="38"/>
      <c r="BA89" s="48"/>
      <c r="BB89" s="38"/>
      <c r="BC89" s="38"/>
      <c r="BD89" s="48"/>
      <c r="BE89" s="48"/>
      <c r="BF89" s="48"/>
      <c r="BG89" s="48"/>
      <c r="BH89" s="48"/>
      <c r="BI89" s="48"/>
      <c r="BJ89" s="48"/>
      <c r="BK89" s="95"/>
      <c r="BL89" s="95"/>
      <c r="BM89" s="95"/>
      <c r="BN89" s="95"/>
      <c r="BQ89" s="95"/>
      <c r="BR89" s="95"/>
      <c r="BS89" s="95"/>
    </row>
    <row r="90" spans="4:79" x14ac:dyDescent="0.25">
      <c r="AZ90" s="38"/>
      <c r="BA90" s="48"/>
      <c r="BB90" s="38"/>
      <c r="BC90" s="38"/>
      <c r="BD90" s="48"/>
      <c r="BE90" s="48"/>
      <c r="BF90" s="48"/>
      <c r="BG90" s="48"/>
      <c r="BH90" s="48"/>
      <c r="BI90" s="48"/>
      <c r="BJ90" s="48"/>
      <c r="BK90" s="95"/>
      <c r="BL90" s="95"/>
      <c r="BM90" s="95"/>
      <c r="BN90" s="95"/>
      <c r="BQ90" s="95"/>
      <c r="BR90" s="95"/>
      <c r="BS90" s="95"/>
    </row>
    <row r="91" spans="4:79" x14ac:dyDescent="0.25">
      <c r="AZ91" s="38"/>
      <c r="BA91" s="48"/>
      <c r="BB91" s="38"/>
      <c r="BC91" s="38"/>
      <c r="BD91" s="48"/>
      <c r="BE91" s="48"/>
      <c r="BF91" s="48"/>
      <c r="BG91" s="48"/>
      <c r="BH91" s="48"/>
      <c r="BI91" s="48"/>
      <c r="BJ91" s="48"/>
      <c r="BK91" s="95"/>
      <c r="BL91" s="95"/>
      <c r="BM91" s="95"/>
      <c r="BN91" s="95"/>
      <c r="BQ91" s="95"/>
      <c r="BR91" s="95"/>
      <c r="BS91" s="95"/>
    </row>
    <row r="92" spans="4:79" x14ac:dyDescent="0.25">
      <c r="AZ92" s="38"/>
      <c r="BA92" s="48"/>
      <c r="BB92" s="38"/>
      <c r="BC92" s="38"/>
      <c r="BD92" s="48"/>
      <c r="BE92" s="48"/>
      <c r="BF92" s="48"/>
      <c r="BG92" s="48"/>
      <c r="BH92" s="48"/>
      <c r="BI92" s="48"/>
      <c r="BJ92" s="48"/>
      <c r="BK92" s="95"/>
      <c r="BL92" s="95"/>
      <c r="BM92" s="95"/>
      <c r="BN92" s="95"/>
      <c r="BQ92" s="95"/>
      <c r="BR92" s="95"/>
      <c r="BS92" s="95"/>
    </row>
    <row r="93" spans="4:79" x14ac:dyDescent="0.25">
      <c r="BA93" s="48"/>
      <c r="BB93" s="38"/>
      <c r="BC93" s="38"/>
      <c r="BD93" s="48"/>
      <c r="BE93" s="48"/>
      <c r="BF93" s="48"/>
      <c r="BG93" s="48"/>
      <c r="BH93" s="48"/>
      <c r="BI93" s="48"/>
      <c r="BJ93" s="48"/>
      <c r="BK93" s="95"/>
      <c r="BL93" s="95"/>
      <c r="BM93" s="95"/>
      <c r="BN93" s="95"/>
      <c r="BQ93" s="95"/>
      <c r="BR93" s="95"/>
      <c r="BS93" s="95"/>
    </row>
    <row r="94" spans="4:79" x14ac:dyDescent="0.25">
      <c r="BA94" s="48"/>
      <c r="BB94" s="38"/>
      <c r="BC94" s="38"/>
      <c r="BD94" s="48"/>
      <c r="BE94" s="48"/>
      <c r="BF94" s="48"/>
      <c r="BG94" s="48"/>
      <c r="BH94" s="48"/>
      <c r="BI94" s="48"/>
      <c r="BJ94" s="48"/>
      <c r="BK94" s="95"/>
      <c r="BL94" s="95"/>
      <c r="BM94" s="95"/>
      <c r="BN94" s="95"/>
      <c r="BQ94" s="95"/>
      <c r="BR94" s="95"/>
      <c r="BS94" s="95"/>
      <c r="BT94" s="95"/>
      <c r="BU94" s="95"/>
      <c r="BV94" s="95"/>
      <c r="BW94" s="95"/>
      <c r="BX94" s="95"/>
    </row>
    <row r="95" spans="4:79" x14ac:dyDescent="0.25">
      <c r="BB95" s="38"/>
      <c r="BC95" s="38"/>
      <c r="BT95" s="95"/>
      <c r="BU95" s="95"/>
      <c r="BV95" s="95"/>
      <c r="BW95" s="95"/>
      <c r="BX95" s="95"/>
    </row>
    <row r="96" spans="4:79" x14ac:dyDescent="0.25">
      <c r="BB96" s="38"/>
      <c r="BC96" s="38"/>
      <c r="BT96" s="95"/>
      <c r="BU96" s="95"/>
      <c r="BV96" s="95"/>
      <c r="BW96" s="95"/>
      <c r="BX96" s="95"/>
    </row>
    <row r="97" spans="1:76" x14ac:dyDescent="0.25">
      <c r="BB97" s="38"/>
      <c r="BC97" s="38"/>
      <c r="BT97" s="95"/>
      <c r="BU97" s="95"/>
      <c r="BV97" s="95"/>
      <c r="BW97" s="95"/>
      <c r="BX97" s="95"/>
    </row>
    <row r="98" spans="1:76" s="95" customFormat="1" x14ac:dyDescent="0.25">
      <c r="A98" s="11"/>
      <c r="B98" s="11"/>
      <c r="C98" s="11"/>
      <c r="D98" s="11"/>
      <c r="E98" s="11"/>
      <c r="F98" s="11"/>
      <c r="G98" s="11"/>
      <c r="H98" s="11"/>
      <c r="I98" s="11"/>
      <c r="J98" s="11"/>
      <c r="K98" s="11"/>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48"/>
      <c r="BA98" s="39"/>
      <c r="BB98" s="38"/>
      <c r="BC98" s="38"/>
      <c r="BD98" s="39"/>
      <c r="BE98" s="39"/>
      <c r="BF98" s="39"/>
      <c r="BG98" s="39"/>
      <c r="BH98" s="39"/>
      <c r="BI98" s="39"/>
      <c r="BJ98" s="39"/>
      <c r="BK98" s="11"/>
      <c r="BL98" s="11"/>
      <c r="BM98" s="11"/>
      <c r="BN98" s="11"/>
      <c r="BO98" s="11"/>
      <c r="BP98" s="11"/>
      <c r="BQ98" s="11"/>
      <c r="BR98" s="11"/>
      <c r="BS98" s="11"/>
    </row>
    <row r="99" spans="1:76" s="95" customFormat="1" x14ac:dyDescent="0.25">
      <c r="A99" s="11"/>
      <c r="B99" s="11"/>
      <c r="C99" s="11"/>
      <c r="D99" s="11"/>
      <c r="E99" s="11"/>
      <c r="F99" s="11"/>
      <c r="G99" s="11"/>
      <c r="H99" s="11"/>
      <c r="I99" s="11"/>
      <c r="J99" s="11"/>
      <c r="K99" s="11"/>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48"/>
      <c r="BA99" s="39"/>
      <c r="BB99" s="38"/>
      <c r="BC99" s="38"/>
      <c r="BD99" s="39"/>
      <c r="BE99" s="39"/>
      <c r="BF99" s="39"/>
      <c r="BG99" s="39"/>
      <c r="BH99" s="39"/>
      <c r="BI99" s="39"/>
      <c r="BJ99" s="39"/>
      <c r="BK99" s="11"/>
      <c r="BL99" s="11"/>
      <c r="BM99" s="11"/>
      <c r="BN99" s="11"/>
      <c r="BO99" s="11"/>
      <c r="BP99" s="11"/>
      <c r="BQ99" s="11"/>
      <c r="BR99" s="11"/>
      <c r="BS99" s="11"/>
    </row>
    <row r="100" spans="1:76" s="95" customFormat="1" x14ac:dyDescent="0.25">
      <c r="A100" s="11"/>
      <c r="B100" s="11"/>
      <c r="C100" s="11"/>
      <c r="D100" s="11"/>
      <c r="E100" s="11"/>
      <c r="F100" s="11"/>
      <c r="G100" s="11"/>
      <c r="H100" s="11"/>
      <c r="I100" s="11"/>
      <c r="J100" s="11"/>
      <c r="K100" s="11"/>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48"/>
      <c r="BA100" s="39"/>
      <c r="BB100" s="39"/>
      <c r="BC100" s="39"/>
      <c r="BD100" s="39"/>
      <c r="BE100" s="39"/>
      <c r="BF100" s="39"/>
      <c r="BG100" s="39"/>
      <c r="BH100" s="39"/>
      <c r="BI100" s="39"/>
      <c r="BJ100" s="39"/>
      <c r="BK100" s="11"/>
      <c r="BL100" s="11"/>
      <c r="BM100" s="11"/>
      <c r="BN100" s="11"/>
      <c r="BO100" s="11"/>
      <c r="BP100" s="11"/>
      <c r="BQ100" s="11"/>
      <c r="BR100" s="11"/>
      <c r="BS100" s="11"/>
    </row>
    <row r="101" spans="1:76" s="95" customFormat="1" x14ac:dyDescent="0.25">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48"/>
      <c r="BA101" s="39"/>
      <c r="BB101" s="39"/>
      <c r="BC101" s="39"/>
      <c r="BD101" s="39"/>
      <c r="BE101" s="39"/>
      <c r="BF101" s="39"/>
      <c r="BG101" s="39"/>
      <c r="BH101" s="39"/>
      <c r="BI101" s="39"/>
      <c r="BJ101" s="39"/>
      <c r="BK101" s="11"/>
      <c r="BL101" s="11"/>
      <c r="BM101" s="11"/>
      <c r="BN101" s="11"/>
      <c r="BO101" s="11"/>
      <c r="BP101" s="11"/>
      <c r="BQ101" s="11"/>
      <c r="BR101" s="11"/>
      <c r="BS101" s="11"/>
    </row>
    <row r="102" spans="1:76" s="95" customFormat="1" x14ac:dyDescent="0.25">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48"/>
      <c r="BA102" s="39"/>
      <c r="BB102" s="39"/>
      <c r="BC102" s="39"/>
      <c r="BD102" s="39"/>
      <c r="BE102" s="39"/>
      <c r="BF102" s="39"/>
      <c r="BG102" s="39"/>
      <c r="BH102" s="39"/>
      <c r="BI102" s="39"/>
      <c r="BJ102" s="39"/>
      <c r="BK102" s="11"/>
      <c r="BL102" s="11"/>
      <c r="BM102" s="11"/>
      <c r="BN102" s="11"/>
      <c r="BO102" s="11"/>
      <c r="BP102" s="11"/>
      <c r="BQ102" s="11"/>
      <c r="BR102" s="11"/>
      <c r="BS102" s="11"/>
      <c r="BT102" s="11"/>
      <c r="BU102" s="11"/>
      <c r="BV102" s="11"/>
      <c r="BW102" s="11"/>
      <c r="BX102" s="11"/>
    </row>
    <row r="103" spans="1:76" s="95" customFormat="1" x14ac:dyDescent="0.25">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48"/>
      <c r="BA103" s="39"/>
      <c r="BB103" s="39"/>
      <c r="BC103" s="39"/>
      <c r="BD103" s="39"/>
      <c r="BE103" s="39"/>
      <c r="BF103" s="39"/>
      <c r="BG103" s="39"/>
      <c r="BH103" s="39"/>
      <c r="BI103" s="39"/>
      <c r="BJ103" s="39"/>
      <c r="BK103" s="11"/>
      <c r="BL103" s="11"/>
      <c r="BM103" s="11"/>
      <c r="BN103" s="11"/>
      <c r="BO103" s="11"/>
      <c r="BP103" s="11"/>
      <c r="BQ103" s="11"/>
      <c r="BR103" s="11"/>
      <c r="BS103" s="11"/>
      <c r="BT103" s="11"/>
      <c r="BU103" s="11"/>
      <c r="BV103" s="11"/>
      <c r="BW103" s="11"/>
      <c r="BX103" s="11"/>
    </row>
    <row r="104" spans="1:76" s="95" customFormat="1" x14ac:dyDescent="0.25">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48"/>
      <c r="BA104" s="39"/>
      <c r="BB104" s="39"/>
      <c r="BC104" s="39"/>
      <c r="BD104" s="39"/>
      <c r="BE104" s="39"/>
      <c r="BF104" s="39"/>
      <c r="BG104" s="39"/>
      <c r="BH104" s="39"/>
      <c r="BI104" s="39"/>
      <c r="BJ104" s="39"/>
      <c r="BK104" s="11"/>
      <c r="BL104" s="11"/>
      <c r="BM104" s="11"/>
      <c r="BN104" s="11"/>
      <c r="BO104" s="11"/>
      <c r="BP104" s="11"/>
      <c r="BQ104" s="11"/>
      <c r="BR104" s="11"/>
      <c r="BS104" s="11"/>
      <c r="BT104" s="11"/>
      <c r="BU104" s="11"/>
      <c r="BV104" s="11"/>
      <c r="BW104" s="11"/>
    </row>
    <row r="105" spans="1:76" s="95" customFormat="1" x14ac:dyDescent="0.25">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48"/>
      <c r="BA105" s="39"/>
      <c r="BB105" s="48"/>
      <c r="BC105" s="48"/>
      <c r="BD105" s="39"/>
      <c r="BE105" s="39"/>
      <c r="BF105" s="39"/>
      <c r="BG105" s="39"/>
      <c r="BH105" s="39"/>
      <c r="BI105" s="39"/>
      <c r="BJ105" s="39"/>
      <c r="BK105" s="11"/>
      <c r="BL105" s="11"/>
      <c r="BM105" s="11"/>
      <c r="BN105" s="11"/>
      <c r="BQ105" s="11"/>
      <c r="BR105" s="11"/>
      <c r="BS105" s="11"/>
      <c r="BT105" s="11"/>
      <c r="BU105" s="11"/>
      <c r="BV105" s="11"/>
      <c r="BW105" s="11"/>
    </row>
    <row r="106" spans="1:76" x14ac:dyDescent="0.25">
      <c r="A106" s="95"/>
      <c r="B106" s="95"/>
      <c r="C106" s="95"/>
      <c r="D106" s="95"/>
      <c r="E106" s="95"/>
      <c r="F106" s="95"/>
      <c r="G106" s="95"/>
      <c r="H106" s="95"/>
      <c r="I106" s="95"/>
      <c r="J106" s="95"/>
      <c r="K106" s="95"/>
      <c r="BB106" s="48"/>
      <c r="BC106" s="48"/>
      <c r="BO106" s="95"/>
      <c r="BP106" s="95"/>
    </row>
    <row r="107" spans="1:76" x14ac:dyDescent="0.25">
      <c r="A107" s="95"/>
      <c r="B107" s="95"/>
      <c r="C107" s="95"/>
      <c r="D107" s="95"/>
      <c r="E107" s="95"/>
      <c r="F107" s="95"/>
      <c r="G107" s="95"/>
      <c r="H107" s="95"/>
      <c r="I107" s="95"/>
      <c r="J107" s="95"/>
      <c r="K107" s="95"/>
      <c r="BB107" s="48"/>
      <c r="BC107" s="48"/>
      <c r="BO107" s="95"/>
      <c r="BP107" s="95"/>
    </row>
    <row r="108" spans="1:76" x14ac:dyDescent="0.25">
      <c r="A108" s="95"/>
      <c r="B108" s="95"/>
      <c r="C108" s="95"/>
      <c r="D108" s="95"/>
      <c r="E108" s="95"/>
      <c r="F108" s="95"/>
      <c r="G108" s="95"/>
      <c r="H108" s="95"/>
      <c r="I108" s="95"/>
      <c r="J108" s="95"/>
      <c r="K108" s="95"/>
      <c r="BB108" s="48"/>
      <c r="BC108" s="48"/>
      <c r="BO108" s="95"/>
      <c r="BP108" s="95"/>
    </row>
    <row r="109" spans="1:76" x14ac:dyDescent="0.25">
      <c r="BB109" s="48"/>
      <c r="BC109" s="48"/>
      <c r="BO109" s="95"/>
      <c r="BP109" s="95"/>
    </row>
    <row r="110" spans="1:76" x14ac:dyDescent="0.25">
      <c r="BB110" s="48"/>
      <c r="BC110" s="48"/>
      <c r="BO110" s="95"/>
      <c r="BP110" s="95"/>
    </row>
    <row r="111" spans="1:76" x14ac:dyDescent="0.25">
      <c r="BB111" s="48"/>
      <c r="BC111" s="48"/>
      <c r="BO111" s="95"/>
      <c r="BP111" s="95"/>
    </row>
    <row r="112" spans="1:76" x14ac:dyDescent="0.25">
      <c r="BB112" s="48"/>
      <c r="BC112" s="48"/>
      <c r="BO112" s="95"/>
      <c r="BP112" s="95"/>
    </row>
  </sheetData>
  <sheetProtection selectLockedCells="1" autoFilter="0" selectUnlockedCells="1"/>
  <mergeCells count="5">
    <mergeCell ref="AW37:AY37"/>
    <mergeCell ref="AT37:AV37"/>
    <mergeCell ref="D37:F37"/>
    <mergeCell ref="G37:I37"/>
    <mergeCell ref="P37:R37"/>
  </mergeCells>
  <conditionalFormatting sqref="D67:F82 AT39:AY55 AW57:AY73 D39:I55 P39:S55">
    <cfRule type="expression" dxfId="1" priority="15">
      <formula>IF($BC$4=1, VALUE(FIXED($D$39:$F$82,1)),0)</formula>
    </cfRule>
  </conditionalFormatting>
  <pageMargins left="0.7" right="0.7" top="0.75" bottom="0.75" header="0.3" footer="0.3"/>
  <pageSetup paperSize="9" scale="56" orientation="landscape" r:id="rId1"/>
  <rowBreaks count="1" manualBreakCount="1">
    <brk id="6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G107"/>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5" width="9.109375" style="11"/>
    <col min="16" max="16" width="1.6640625" style="11" customWidth="1"/>
    <col min="17" max="18" width="9.109375" style="11"/>
    <col min="19" max="19" width="10.88671875" style="11" customWidth="1"/>
    <col min="20" max="20" width="9.88671875" style="11" customWidth="1"/>
    <col min="21" max="21" width="13.44140625" style="11" customWidth="1"/>
    <col min="22" max="24" width="13.33203125" style="11" customWidth="1"/>
    <col min="25" max="28" width="9.109375" style="11"/>
    <col min="29" max="29" width="9.109375" style="38"/>
    <col min="30" max="54" width="9.109375" style="38" customWidth="1"/>
    <col min="55" max="55" width="9.109375" style="39" customWidth="1"/>
    <col min="56" max="65" width="9.109375" style="39"/>
    <col min="66" max="16384" width="9.109375" style="11"/>
  </cols>
  <sheetData>
    <row r="1" spans="2:85" ht="21" customHeight="1" x14ac:dyDescent="0.25">
      <c r="B1" s="35" t="s">
        <v>132</v>
      </c>
      <c r="C1" s="36"/>
      <c r="D1" s="36"/>
      <c r="AB1" s="37"/>
      <c r="BB1" s="39"/>
      <c r="BN1" s="39"/>
      <c r="BO1" s="39"/>
      <c r="BP1" s="39"/>
      <c r="BQ1" s="39"/>
      <c r="BR1" s="39"/>
      <c r="BS1" s="39"/>
      <c r="BT1" s="39"/>
      <c r="BU1" s="39"/>
      <c r="BV1" s="39"/>
      <c r="BW1" s="39"/>
      <c r="BX1" s="39"/>
      <c r="BY1" s="39"/>
      <c r="BZ1" s="39"/>
      <c r="CA1" s="39"/>
      <c r="CB1" s="39"/>
      <c r="CC1" s="39"/>
      <c r="CD1" s="39"/>
      <c r="CE1" s="39"/>
      <c r="CF1" s="39"/>
      <c r="CG1" s="39"/>
    </row>
    <row r="2" spans="2:85" ht="10.5" customHeight="1" x14ac:dyDescent="0.25">
      <c r="AB2" s="40"/>
      <c r="BB2" s="39"/>
      <c r="BN2" s="39"/>
      <c r="BO2" s="39"/>
      <c r="BP2" s="39"/>
      <c r="BQ2" s="39"/>
      <c r="BR2" s="39"/>
      <c r="BS2" s="39"/>
      <c r="BT2" s="39"/>
      <c r="BU2" s="39"/>
      <c r="BV2" s="39"/>
      <c r="BW2" s="39"/>
      <c r="BX2" s="39"/>
      <c r="BY2" s="39"/>
      <c r="BZ2" s="39"/>
      <c r="CA2" s="39"/>
      <c r="CB2" s="39"/>
      <c r="CC2" s="39"/>
      <c r="CD2" s="39"/>
      <c r="CE2" s="39"/>
      <c r="CF2" s="39"/>
      <c r="CG2" s="39"/>
    </row>
    <row r="3" spans="2:85" ht="8.25" customHeight="1" x14ac:dyDescent="0.25">
      <c r="B3" s="41"/>
      <c r="C3" s="41"/>
      <c r="D3" s="41"/>
      <c r="E3" s="41"/>
      <c r="F3" s="41"/>
      <c r="G3" s="41"/>
      <c r="H3" s="41"/>
      <c r="I3" s="41"/>
      <c r="J3" s="41"/>
      <c r="K3" s="41"/>
      <c r="L3" s="41"/>
      <c r="M3" s="41"/>
      <c r="N3" s="41"/>
      <c r="O3" s="41"/>
      <c r="P3" s="41"/>
      <c r="Q3" s="41"/>
      <c r="R3" s="41"/>
      <c r="S3" s="41"/>
      <c r="T3" s="41"/>
      <c r="U3" s="41"/>
      <c r="V3" s="41"/>
      <c r="W3" s="41"/>
      <c r="X3" s="41"/>
      <c r="Y3" s="41"/>
      <c r="Z3" s="41"/>
      <c r="AA3" s="41"/>
      <c r="BB3" s="39"/>
      <c r="BN3" s="39"/>
      <c r="BO3" s="39"/>
      <c r="BP3" s="39"/>
      <c r="BQ3" s="39"/>
      <c r="BR3" s="39"/>
      <c r="BS3" s="39"/>
      <c r="BT3" s="39"/>
      <c r="BU3" s="39"/>
      <c r="BV3" s="39"/>
      <c r="BW3" s="39"/>
      <c r="BX3" s="39"/>
      <c r="BY3" s="39"/>
      <c r="BZ3" s="39"/>
      <c r="CA3" s="39"/>
      <c r="CB3" s="39"/>
      <c r="CC3" s="39"/>
      <c r="CD3" s="39"/>
      <c r="CE3" s="39"/>
      <c r="CF3" s="39"/>
      <c r="CG3" s="39"/>
    </row>
    <row r="4" spans="2:85" x14ac:dyDescent="0.25">
      <c r="B4" s="41"/>
      <c r="C4" s="42" t="s">
        <v>18</v>
      </c>
      <c r="D4" s="41"/>
      <c r="E4" s="41"/>
      <c r="F4" s="41"/>
      <c r="G4" s="41"/>
      <c r="H4" s="41"/>
      <c r="I4" s="41"/>
      <c r="J4" s="42"/>
      <c r="K4" s="41"/>
      <c r="L4" s="41"/>
      <c r="M4" s="41"/>
      <c r="N4" s="41"/>
      <c r="O4" s="41"/>
      <c r="P4" s="41"/>
      <c r="Q4" s="41"/>
      <c r="R4" s="41"/>
      <c r="S4" s="41"/>
      <c r="T4" s="41"/>
      <c r="U4" s="41"/>
      <c r="V4" s="41"/>
      <c r="W4" s="41"/>
      <c r="X4" s="41"/>
      <c r="Y4" s="41"/>
      <c r="Z4" s="41"/>
      <c r="AA4" s="41"/>
      <c r="BB4" s="39"/>
      <c r="BE4" s="39">
        <v>1</v>
      </c>
      <c r="BN4" s="39"/>
      <c r="BO4" s="39"/>
      <c r="BP4" s="39"/>
      <c r="BQ4" s="39"/>
      <c r="BR4" s="39"/>
      <c r="BS4" s="39"/>
      <c r="BT4" s="39"/>
      <c r="BU4" s="39"/>
      <c r="BV4" s="39"/>
      <c r="BW4" s="39"/>
      <c r="BX4" s="39"/>
      <c r="BY4" s="39"/>
      <c r="BZ4" s="39"/>
      <c r="CA4" s="39"/>
      <c r="CB4" s="39"/>
      <c r="CC4" s="39"/>
      <c r="CD4" s="39"/>
      <c r="CE4" s="39"/>
      <c r="CF4" s="39"/>
      <c r="CG4" s="39"/>
    </row>
    <row r="5" spans="2:85" ht="18" customHeight="1" x14ac:dyDescent="0.25">
      <c r="B5" s="41"/>
      <c r="C5" s="41"/>
      <c r="D5" s="41"/>
      <c r="E5" s="41"/>
      <c r="F5" s="41"/>
      <c r="G5" s="41"/>
      <c r="H5" s="41"/>
      <c r="I5" s="41"/>
      <c r="J5" s="41"/>
      <c r="K5" s="41"/>
      <c r="L5" s="41"/>
      <c r="M5" s="41"/>
      <c r="N5" s="41"/>
      <c r="O5" s="41"/>
      <c r="P5" s="41"/>
      <c r="Q5" s="41"/>
      <c r="R5" s="41"/>
      <c r="S5" s="41"/>
      <c r="T5" s="41"/>
      <c r="U5" s="41"/>
      <c r="V5" s="41"/>
      <c r="W5" s="41"/>
      <c r="X5" s="41"/>
      <c r="Y5" s="41"/>
      <c r="Z5" s="41"/>
      <c r="AA5" s="41"/>
      <c r="BB5" s="39"/>
      <c r="BN5" s="39"/>
      <c r="BO5" s="39"/>
      <c r="BP5" s="39"/>
      <c r="BQ5" s="39"/>
      <c r="BR5" s="39"/>
      <c r="BS5" s="39"/>
      <c r="BT5" s="39"/>
      <c r="BU5" s="39"/>
      <c r="BV5" s="39"/>
      <c r="BW5" s="39"/>
      <c r="BX5" s="39"/>
      <c r="BY5" s="39"/>
      <c r="BZ5" s="39"/>
      <c r="CA5" s="39"/>
      <c r="CB5" s="39"/>
      <c r="CC5" s="39"/>
      <c r="CD5" s="39"/>
      <c r="CE5" s="39"/>
      <c r="CF5" s="39"/>
      <c r="CG5" s="39"/>
    </row>
    <row r="6" spans="2:85" x14ac:dyDescent="0.25">
      <c r="B6" s="41"/>
      <c r="C6" s="41"/>
      <c r="D6" s="41"/>
      <c r="E6" s="41"/>
      <c r="F6" s="41"/>
      <c r="G6" s="41"/>
      <c r="H6" s="41"/>
      <c r="I6" s="41"/>
      <c r="J6" s="41"/>
      <c r="K6" s="41"/>
      <c r="L6" s="41"/>
      <c r="M6" s="41"/>
      <c r="N6" s="41"/>
      <c r="O6" s="41"/>
      <c r="P6" s="41"/>
      <c r="Q6" s="41"/>
      <c r="R6" s="41"/>
      <c r="S6" s="41"/>
      <c r="T6" s="41"/>
      <c r="U6" s="41"/>
      <c r="V6" s="41"/>
      <c r="W6" s="41"/>
      <c r="X6" s="41"/>
      <c r="Y6" s="41"/>
      <c r="Z6" s="41"/>
      <c r="AA6" s="41"/>
      <c r="BB6" s="39"/>
      <c r="BN6" s="39"/>
      <c r="BO6" s="39"/>
      <c r="BP6" s="39"/>
      <c r="BQ6" s="39"/>
      <c r="BR6" s="39"/>
      <c r="BS6" s="39"/>
      <c r="BT6" s="39"/>
      <c r="BU6" s="39"/>
      <c r="BV6" s="39"/>
      <c r="BW6" s="39"/>
      <c r="BX6" s="39"/>
      <c r="BY6" s="39"/>
      <c r="BZ6" s="39"/>
      <c r="CA6" s="39"/>
      <c r="CB6" s="39"/>
      <c r="CC6" s="39"/>
      <c r="CD6" s="39"/>
      <c r="CE6" s="39"/>
      <c r="CF6" s="39"/>
      <c r="CG6" s="39"/>
    </row>
    <row r="7" spans="2:85" x14ac:dyDescent="0.25">
      <c r="B7" s="41"/>
      <c r="C7" s="41"/>
      <c r="D7" s="41"/>
      <c r="E7" s="41"/>
      <c r="F7" s="41"/>
      <c r="G7" s="41"/>
      <c r="H7" s="41"/>
      <c r="I7" s="41"/>
      <c r="J7" s="41"/>
      <c r="K7" s="41"/>
      <c r="L7" s="41"/>
      <c r="M7" s="41"/>
      <c r="N7" s="41"/>
      <c r="O7" s="41"/>
      <c r="P7" s="41"/>
      <c r="Q7" s="41"/>
      <c r="R7" s="41"/>
      <c r="S7" s="41"/>
      <c r="T7" s="41"/>
      <c r="U7" s="41"/>
      <c r="V7" s="41"/>
      <c r="W7" s="41"/>
      <c r="X7" s="41"/>
      <c r="Y7" s="41"/>
      <c r="Z7" s="41"/>
      <c r="AA7" s="41"/>
      <c r="BB7" s="39"/>
      <c r="BN7" s="39"/>
      <c r="BO7" s="39"/>
      <c r="BP7" s="39"/>
      <c r="BQ7" s="39"/>
      <c r="BR7" s="39"/>
      <c r="BS7" s="39"/>
      <c r="BT7" s="39"/>
      <c r="BU7" s="39"/>
      <c r="BV7" s="39"/>
      <c r="BW7" s="39"/>
      <c r="BX7" s="39"/>
      <c r="BY7" s="39"/>
      <c r="BZ7" s="39"/>
      <c r="CA7" s="39"/>
      <c r="CB7" s="39"/>
      <c r="CC7" s="39"/>
      <c r="CD7" s="39"/>
      <c r="CE7" s="39"/>
      <c r="CF7" s="39"/>
      <c r="CG7" s="39"/>
    </row>
    <row r="8" spans="2:85" ht="12" customHeight="1" x14ac:dyDescent="0.3">
      <c r="B8" s="41"/>
      <c r="C8" s="43"/>
      <c r="D8" s="41"/>
      <c r="E8" s="41"/>
      <c r="F8" s="41"/>
      <c r="G8" s="41"/>
      <c r="H8" s="41"/>
      <c r="I8" s="41"/>
      <c r="J8" s="41"/>
      <c r="K8" s="41"/>
      <c r="L8" s="41"/>
      <c r="M8" s="41"/>
      <c r="N8" s="41"/>
      <c r="O8" s="41"/>
      <c r="P8" s="41"/>
      <c r="Q8" s="43"/>
      <c r="R8" s="41"/>
      <c r="S8" s="41"/>
      <c r="T8" s="41"/>
      <c r="U8" s="41"/>
      <c r="V8" s="41"/>
      <c r="W8" s="41"/>
      <c r="X8" s="41"/>
      <c r="Y8" s="41"/>
      <c r="Z8" s="41"/>
      <c r="AA8" s="41"/>
      <c r="BB8" s="39"/>
      <c r="BN8" s="39"/>
      <c r="BO8" s="39"/>
      <c r="BP8" s="39"/>
      <c r="BQ8" s="39"/>
      <c r="BR8" s="39"/>
      <c r="BS8" s="39"/>
      <c r="BT8" s="39"/>
      <c r="BU8" s="39"/>
      <c r="BV8" s="39"/>
      <c r="BW8" s="39"/>
      <c r="BX8" s="39"/>
      <c r="BY8" s="39"/>
      <c r="BZ8" s="39"/>
      <c r="CA8" s="39"/>
      <c r="CB8" s="39"/>
      <c r="CC8" s="39"/>
      <c r="CD8" s="39"/>
      <c r="CE8" s="39"/>
      <c r="CF8" s="39"/>
      <c r="CG8" s="39"/>
    </row>
    <row r="9" spans="2:85" ht="9.75" customHeight="1" x14ac:dyDescent="0.25">
      <c r="B9" s="41"/>
      <c r="C9" s="41"/>
      <c r="D9" s="41"/>
      <c r="E9" s="41"/>
      <c r="F9" s="41"/>
      <c r="G9" s="41"/>
      <c r="H9" s="41"/>
      <c r="I9" s="41"/>
      <c r="J9" s="41"/>
      <c r="K9" s="41"/>
      <c r="L9" s="41"/>
      <c r="M9" s="41"/>
      <c r="N9" s="41"/>
      <c r="O9" s="41"/>
      <c r="P9" s="41"/>
      <c r="Q9" s="41"/>
      <c r="R9" s="41"/>
      <c r="S9" s="41"/>
      <c r="T9" s="41"/>
      <c r="U9" s="41"/>
      <c r="V9" s="41"/>
      <c r="W9" s="41"/>
      <c r="X9" s="41"/>
      <c r="Y9" s="41"/>
      <c r="Z9" s="41"/>
      <c r="AA9" s="41"/>
      <c r="BB9" s="39"/>
      <c r="BN9" s="39"/>
      <c r="BO9" s="39"/>
      <c r="BP9" s="39"/>
      <c r="BQ9" s="39"/>
      <c r="BR9" s="39"/>
      <c r="BS9" s="39"/>
      <c r="BT9" s="39"/>
      <c r="BU9" s="39"/>
      <c r="BV9" s="39"/>
      <c r="BW9" s="39"/>
      <c r="BX9" s="39"/>
      <c r="BY9" s="39"/>
      <c r="BZ9" s="39"/>
      <c r="CA9" s="39"/>
      <c r="CB9" s="39"/>
      <c r="CC9" s="39"/>
      <c r="CD9" s="39"/>
      <c r="CE9" s="39"/>
      <c r="CF9" s="39"/>
      <c r="CG9" s="39"/>
    </row>
    <row r="10" spans="2:85" x14ac:dyDescent="0.25">
      <c r="B10" s="41"/>
      <c r="C10" s="45"/>
      <c r="D10" s="41"/>
      <c r="E10" s="41"/>
      <c r="F10" s="41"/>
      <c r="G10" s="41"/>
      <c r="H10" s="41"/>
      <c r="I10" s="41"/>
      <c r="J10" s="41"/>
      <c r="K10" s="41"/>
      <c r="L10" s="41"/>
      <c r="M10" s="41"/>
      <c r="N10" s="41"/>
      <c r="O10" s="41"/>
      <c r="P10" s="41"/>
      <c r="Q10" s="41"/>
      <c r="R10" s="41"/>
      <c r="S10" s="41"/>
      <c r="T10" s="41"/>
      <c r="U10" s="41"/>
      <c r="V10" s="41"/>
      <c r="W10" s="41"/>
      <c r="X10" s="41"/>
      <c r="Y10" s="41"/>
      <c r="Z10" s="41"/>
      <c r="AA10" s="41"/>
      <c r="BB10" s="39"/>
      <c r="BE10" s="39" t="str">
        <f>VLOOKUP($BE$4, RefCauseofDeath, 3,FALSE)</f>
        <v>Chronic obstructive pulmonary disease (COPD) mortality, 45+ years</v>
      </c>
      <c r="BN10" s="39"/>
      <c r="BO10" s="39"/>
      <c r="BP10" s="39"/>
      <c r="BQ10" s="39"/>
      <c r="BR10" s="39"/>
      <c r="BS10" s="39"/>
      <c r="BT10" s="39"/>
      <c r="BU10" s="39"/>
      <c r="BV10" s="39"/>
      <c r="BW10" s="39"/>
      <c r="BX10" s="39"/>
      <c r="BY10" s="39"/>
      <c r="BZ10" s="39"/>
      <c r="CA10" s="39"/>
      <c r="CB10" s="39"/>
      <c r="CC10" s="39"/>
      <c r="CD10" s="39"/>
      <c r="CE10" s="39"/>
      <c r="CF10" s="39"/>
      <c r="CG10" s="39"/>
    </row>
    <row r="11" spans="2:85" x14ac:dyDescent="0.25">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BB11" s="39"/>
      <c r="BN11" s="39"/>
      <c r="BO11" s="39"/>
      <c r="BP11" s="39"/>
      <c r="BQ11" s="39"/>
      <c r="BR11" s="39"/>
      <c r="BS11" s="39"/>
      <c r="BT11" s="39"/>
      <c r="BU11" s="39"/>
      <c r="BV11" s="39"/>
      <c r="BW11" s="39"/>
      <c r="BX11" s="39"/>
      <c r="BY11" s="39"/>
      <c r="BZ11" s="39"/>
      <c r="CA11" s="39"/>
      <c r="CB11" s="39"/>
      <c r="CC11" s="39"/>
      <c r="CD11" s="39"/>
      <c r="CE11" s="39"/>
      <c r="CF11" s="39"/>
      <c r="CG11" s="39"/>
    </row>
    <row r="12" spans="2:85" x14ac:dyDescent="0.25">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BB12" s="39"/>
      <c r="BE12" s="39" t="s">
        <v>74</v>
      </c>
      <c r="BF12" s="39" t="s">
        <v>71</v>
      </c>
      <c r="BG12" s="39" t="s">
        <v>73</v>
      </c>
      <c r="BN12" s="39"/>
      <c r="BO12" s="39"/>
      <c r="BP12" s="39"/>
      <c r="BQ12" s="39"/>
      <c r="BR12" s="39"/>
      <c r="BS12" s="39"/>
      <c r="BT12" s="39"/>
      <c r="BU12" s="39"/>
      <c r="BV12" s="39"/>
      <c r="BW12" s="39"/>
      <c r="BX12" s="39"/>
      <c r="BY12" s="39"/>
      <c r="BZ12" s="39"/>
      <c r="CA12" s="39"/>
      <c r="CB12" s="39"/>
      <c r="CC12" s="39"/>
      <c r="CD12" s="39"/>
      <c r="CE12" s="39"/>
      <c r="CF12" s="39"/>
      <c r="CG12" s="39"/>
    </row>
    <row r="13" spans="2:85" x14ac:dyDescent="0.25">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BB13" s="39"/>
      <c r="BN13" s="39"/>
      <c r="BO13" s="39"/>
      <c r="BP13" s="39"/>
      <c r="BQ13" s="39"/>
      <c r="BR13" s="39"/>
      <c r="BS13" s="39"/>
      <c r="BT13" s="39"/>
      <c r="BU13" s="39"/>
      <c r="BV13" s="39"/>
      <c r="BW13" s="39"/>
      <c r="BX13" s="39"/>
      <c r="BY13" s="39"/>
      <c r="BZ13" s="39"/>
      <c r="CA13" s="39"/>
      <c r="CB13" s="39"/>
      <c r="CC13" s="39"/>
      <c r="CD13" s="39"/>
      <c r="CE13" s="39"/>
      <c r="CF13" s="39"/>
      <c r="CG13" s="39"/>
    </row>
    <row r="14" spans="2:85" x14ac:dyDescent="0.25">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BB14" s="39"/>
      <c r="BE14" s="39" t="s">
        <v>105</v>
      </c>
      <c r="BN14" s="39"/>
      <c r="BO14" s="39"/>
      <c r="BP14" s="39"/>
      <c r="BQ14" s="39"/>
      <c r="BR14" s="39"/>
      <c r="BS14" s="39"/>
      <c r="BT14" s="39"/>
      <c r="BU14" s="39"/>
      <c r="BV14" s="39"/>
      <c r="BW14" s="39"/>
      <c r="BX14" s="39"/>
      <c r="BY14" s="39"/>
      <c r="BZ14" s="39"/>
      <c r="CA14" s="39"/>
      <c r="CB14" s="39"/>
      <c r="CC14" s="39"/>
      <c r="CD14" s="39"/>
      <c r="CE14" s="39"/>
      <c r="CF14" s="39"/>
      <c r="CG14" s="39"/>
    </row>
    <row r="15" spans="2:85" x14ac:dyDescent="0.25">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BB15" s="39"/>
      <c r="BE15" s="39" t="s">
        <v>37</v>
      </c>
      <c r="BN15" s="39"/>
      <c r="BO15" s="39"/>
      <c r="BP15" s="39"/>
      <c r="BQ15" s="39"/>
      <c r="BR15" s="39"/>
      <c r="BS15" s="39"/>
      <c r="BT15" s="39"/>
      <c r="BU15" s="39"/>
      <c r="BV15" s="39"/>
      <c r="BW15" s="39"/>
      <c r="BX15" s="39"/>
      <c r="BY15" s="39"/>
      <c r="BZ15" s="39"/>
      <c r="CA15" s="39"/>
      <c r="CB15" s="39"/>
      <c r="CC15" s="39"/>
      <c r="CD15" s="39"/>
      <c r="CE15" s="39"/>
      <c r="CF15" s="39"/>
      <c r="CG15" s="39"/>
    </row>
    <row r="16" spans="2:85" x14ac:dyDescent="0.25">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BB16" s="39"/>
      <c r="BE16" s="47"/>
      <c r="BN16" s="39"/>
      <c r="BO16" s="39"/>
      <c r="BP16" s="39"/>
      <c r="BQ16" s="39"/>
      <c r="BR16" s="39"/>
      <c r="BS16" s="39"/>
      <c r="BT16" s="39"/>
      <c r="BU16" s="39"/>
      <c r="BV16" s="39"/>
      <c r="BW16" s="39"/>
      <c r="BX16" s="39"/>
      <c r="BY16" s="39"/>
      <c r="BZ16" s="39"/>
      <c r="CA16" s="39"/>
      <c r="CB16" s="39"/>
      <c r="CC16" s="39"/>
      <c r="CD16" s="39"/>
      <c r="CE16" s="39"/>
      <c r="CF16" s="39"/>
      <c r="CG16" s="39"/>
    </row>
    <row r="17" spans="2:85" x14ac:dyDescent="0.25">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BB17" s="39"/>
      <c r="BE17" s="48"/>
      <c r="BN17" s="39"/>
      <c r="BO17" s="39"/>
      <c r="BP17" s="39"/>
      <c r="BQ17" s="39"/>
      <c r="BR17" s="39"/>
      <c r="BS17" s="39"/>
      <c r="BT17" s="39"/>
      <c r="BU17" s="39"/>
      <c r="BV17" s="39"/>
      <c r="BW17" s="39"/>
      <c r="BX17" s="39"/>
      <c r="BY17" s="39"/>
      <c r="BZ17" s="39"/>
      <c r="CA17" s="39"/>
      <c r="CB17" s="39"/>
      <c r="CC17" s="39"/>
      <c r="CD17" s="39"/>
      <c r="CE17" s="39"/>
      <c r="CF17" s="39"/>
      <c r="CG17" s="39"/>
    </row>
    <row r="18" spans="2:85" x14ac:dyDescent="0.25">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BB18" s="39"/>
      <c r="BN18" s="39"/>
      <c r="BO18" s="39"/>
      <c r="BP18" s="39"/>
      <c r="BQ18" s="39"/>
      <c r="BR18" s="39"/>
      <c r="BS18" s="39"/>
      <c r="BT18" s="39"/>
      <c r="BU18" s="39"/>
      <c r="BV18" s="39"/>
      <c r="BW18" s="39"/>
      <c r="BX18" s="39"/>
      <c r="BY18" s="39"/>
      <c r="BZ18" s="39"/>
      <c r="CA18" s="39"/>
      <c r="CB18" s="39"/>
      <c r="CC18" s="39"/>
      <c r="CD18" s="39"/>
      <c r="CE18" s="39"/>
      <c r="CF18" s="39"/>
      <c r="CG18" s="39"/>
    </row>
    <row r="19" spans="2:85" x14ac:dyDescent="0.25">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BB19" s="39"/>
      <c r="BE19" s="39" t="str">
        <f>IF(C33="Intentional self-harm", "(includes suicide)", "")</f>
        <v/>
      </c>
      <c r="BN19" s="39"/>
      <c r="BO19" s="39"/>
      <c r="BP19" s="39"/>
      <c r="BQ19" s="39"/>
      <c r="BR19" s="39"/>
      <c r="BS19" s="39"/>
      <c r="BT19" s="39"/>
      <c r="BU19" s="39"/>
      <c r="BV19" s="39"/>
      <c r="BW19" s="39"/>
      <c r="BX19" s="39"/>
      <c r="BY19" s="39"/>
      <c r="BZ19" s="39"/>
      <c r="CA19" s="39"/>
      <c r="CB19" s="39"/>
      <c r="CC19" s="39"/>
      <c r="CD19" s="39"/>
      <c r="CE19" s="39"/>
      <c r="CF19" s="39"/>
      <c r="CG19" s="39"/>
    </row>
    <row r="20" spans="2:85" x14ac:dyDescent="0.25">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BB20" s="39"/>
      <c r="BN20" s="39"/>
      <c r="BO20" s="39"/>
      <c r="BP20" s="39"/>
      <c r="BQ20" s="39"/>
      <c r="BR20" s="39"/>
      <c r="BS20" s="39"/>
      <c r="BT20" s="39"/>
      <c r="BU20" s="39"/>
      <c r="BV20" s="39"/>
      <c r="BW20" s="39"/>
      <c r="BX20" s="39"/>
      <c r="BY20" s="39"/>
      <c r="BZ20" s="39"/>
      <c r="CA20" s="39"/>
      <c r="CB20" s="39"/>
      <c r="CC20" s="39"/>
      <c r="CD20" s="39"/>
      <c r="CE20" s="39"/>
      <c r="CF20" s="39"/>
      <c r="CG20" s="39"/>
    </row>
    <row r="21" spans="2:85" x14ac:dyDescent="0.25">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BB21" s="39"/>
      <c r="BN21" s="39"/>
      <c r="BO21" s="39"/>
      <c r="BP21" s="39"/>
      <c r="BQ21" s="39"/>
      <c r="BR21" s="39"/>
      <c r="BS21" s="39"/>
      <c r="BT21" s="39"/>
      <c r="BU21" s="39"/>
      <c r="BV21" s="39"/>
      <c r="BW21" s="39"/>
      <c r="BX21" s="39"/>
      <c r="BY21" s="39"/>
      <c r="BZ21" s="39"/>
      <c r="CA21" s="39"/>
      <c r="CB21" s="39"/>
      <c r="CC21" s="39"/>
      <c r="CD21" s="39"/>
      <c r="CE21" s="39"/>
      <c r="CF21" s="39"/>
      <c r="CG21" s="39"/>
    </row>
    <row r="22" spans="2:85" x14ac:dyDescent="0.25">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BB22" s="39"/>
      <c r="BN22" s="39"/>
      <c r="BO22" s="39"/>
      <c r="BP22" s="39"/>
      <c r="BQ22" s="39"/>
      <c r="BR22" s="39"/>
      <c r="BS22" s="39"/>
      <c r="BT22" s="39"/>
      <c r="BU22" s="39"/>
      <c r="BV22" s="39"/>
      <c r="BW22" s="39"/>
      <c r="BX22" s="39"/>
      <c r="BY22" s="39"/>
      <c r="BZ22" s="39"/>
      <c r="CA22" s="39"/>
      <c r="CB22" s="39"/>
      <c r="CC22" s="39"/>
      <c r="CD22" s="39"/>
      <c r="CE22" s="39"/>
      <c r="CF22" s="39"/>
      <c r="CG22" s="39"/>
    </row>
    <row r="23" spans="2:85" x14ac:dyDescent="0.2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BB23" s="39"/>
      <c r="BN23" s="39"/>
      <c r="BO23" s="39"/>
      <c r="BP23" s="39"/>
      <c r="BQ23" s="39"/>
      <c r="BR23" s="39"/>
      <c r="BS23" s="39"/>
      <c r="BT23" s="39"/>
      <c r="BU23" s="39"/>
      <c r="BV23" s="39"/>
      <c r="BW23" s="39"/>
      <c r="BX23" s="39"/>
      <c r="BY23" s="39"/>
      <c r="BZ23" s="39"/>
      <c r="CA23" s="39"/>
      <c r="CB23" s="39"/>
      <c r="CC23" s="39"/>
      <c r="CD23" s="39"/>
      <c r="CE23" s="39"/>
      <c r="CF23" s="39"/>
      <c r="CG23" s="39"/>
    </row>
    <row r="24" spans="2:85" ht="4.5" customHeight="1" x14ac:dyDescent="0.25">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BB24" s="39"/>
      <c r="BN24" s="39"/>
      <c r="BO24" s="39"/>
      <c r="BP24" s="39"/>
      <c r="BQ24" s="39"/>
      <c r="BR24" s="39"/>
      <c r="BS24" s="39"/>
      <c r="BT24" s="39"/>
      <c r="BU24" s="39"/>
      <c r="BV24" s="39"/>
      <c r="BW24" s="39"/>
      <c r="BX24" s="39"/>
      <c r="BY24" s="39"/>
      <c r="BZ24" s="39"/>
      <c r="CA24" s="39"/>
      <c r="CB24" s="39"/>
      <c r="CC24" s="39"/>
      <c r="CD24" s="39"/>
      <c r="CE24" s="39"/>
      <c r="CF24" s="39"/>
      <c r="CG24" s="39"/>
    </row>
    <row r="25" spans="2:85" x14ac:dyDescent="0.25">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BB25" s="39"/>
      <c r="BN25" s="39"/>
      <c r="BO25" s="39"/>
      <c r="BP25" s="39"/>
      <c r="BQ25" s="39"/>
      <c r="BR25" s="39"/>
      <c r="BS25" s="39"/>
      <c r="BT25" s="39"/>
      <c r="BU25" s="39"/>
      <c r="BV25" s="39"/>
      <c r="BW25" s="39"/>
      <c r="BX25" s="39"/>
      <c r="BY25" s="39"/>
      <c r="BZ25" s="39"/>
      <c r="CA25" s="39"/>
      <c r="CB25" s="39"/>
      <c r="CC25" s="39"/>
      <c r="CD25" s="39"/>
      <c r="CE25" s="39"/>
      <c r="CF25" s="39"/>
      <c r="CG25" s="39"/>
    </row>
    <row r="26" spans="2:85" x14ac:dyDescent="0.25">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BB26" s="39"/>
      <c r="BN26" s="39"/>
      <c r="BO26" s="39"/>
      <c r="BP26" s="39"/>
      <c r="BQ26" s="39"/>
      <c r="BR26" s="39"/>
      <c r="BS26" s="39"/>
      <c r="BT26" s="39"/>
      <c r="BU26" s="39"/>
      <c r="BV26" s="39"/>
      <c r="BW26" s="39"/>
      <c r="BX26" s="39"/>
      <c r="BY26" s="39"/>
      <c r="BZ26" s="39"/>
      <c r="CA26" s="39"/>
      <c r="CB26" s="39"/>
      <c r="CC26" s="39"/>
      <c r="CD26" s="39"/>
      <c r="CE26" s="39"/>
      <c r="CF26" s="39"/>
      <c r="CG26" s="39"/>
    </row>
    <row r="27" spans="2:85" ht="9" customHeight="1" x14ac:dyDescent="0.25">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BB27" s="39"/>
      <c r="BN27" s="39"/>
      <c r="BO27" s="39"/>
      <c r="BP27" s="39"/>
      <c r="BQ27" s="39"/>
      <c r="BR27" s="39"/>
      <c r="BS27" s="39"/>
      <c r="BT27" s="39"/>
      <c r="BU27" s="39"/>
      <c r="BV27" s="39"/>
      <c r="BW27" s="39"/>
      <c r="BX27" s="39"/>
      <c r="BY27" s="39"/>
      <c r="BZ27" s="39"/>
      <c r="CA27" s="39"/>
      <c r="CB27" s="39"/>
      <c r="CC27" s="39"/>
      <c r="CD27" s="39"/>
      <c r="CE27" s="39"/>
      <c r="CF27" s="39"/>
      <c r="CG27" s="39"/>
    </row>
    <row r="28" spans="2:85" ht="3.75" customHeight="1" x14ac:dyDescent="0.25">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BB28" s="39"/>
      <c r="BN28" s="39"/>
      <c r="BO28" s="39"/>
      <c r="BP28" s="39"/>
      <c r="BQ28" s="39"/>
      <c r="BR28" s="39"/>
      <c r="BS28" s="39"/>
      <c r="BT28" s="39"/>
      <c r="BU28" s="39"/>
      <c r="BV28" s="39"/>
      <c r="BW28" s="39"/>
      <c r="BX28" s="39"/>
      <c r="BY28" s="39"/>
      <c r="BZ28" s="39"/>
      <c r="CA28" s="39"/>
      <c r="CB28" s="39"/>
      <c r="CC28" s="39"/>
      <c r="CD28" s="39"/>
      <c r="CE28" s="39"/>
      <c r="CF28" s="39"/>
      <c r="CG28" s="39"/>
    </row>
    <row r="29" spans="2:85" x14ac:dyDescent="0.25">
      <c r="B29" s="49"/>
      <c r="C29" s="49"/>
      <c r="D29" s="49"/>
      <c r="E29" s="49"/>
      <c r="F29" s="49"/>
      <c r="G29" s="49"/>
      <c r="H29" s="49"/>
      <c r="I29" s="41"/>
      <c r="J29" s="41"/>
      <c r="K29" s="41"/>
      <c r="L29" s="41"/>
      <c r="M29" s="41"/>
      <c r="N29" s="41"/>
      <c r="O29" s="41"/>
      <c r="P29" s="41"/>
      <c r="Q29" s="41"/>
      <c r="R29" s="41"/>
      <c r="S29" s="41"/>
      <c r="T29" s="41"/>
      <c r="U29" s="41"/>
      <c r="V29" s="41"/>
      <c r="W29" s="41"/>
      <c r="X29" s="41"/>
      <c r="Y29" s="41"/>
      <c r="Z29" s="41"/>
      <c r="AA29" s="41"/>
      <c r="BB29" s="39"/>
      <c r="BE29" s="39" t="str">
        <f>VLOOKUP(BE4, RefCauseofDeath, 3, FALSE)</f>
        <v>Chronic obstructive pulmonary disease (COPD) mortality, 45+ years</v>
      </c>
      <c r="BN29" s="39"/>
      <c r="BO29" s="39"/>
      <c r="BP29" s="39"/>
      <c r="BQ29" s="39"/>
      <c r="BR29" s="39"/>
      <c r="BS29" s="39"/>
      <c r="BT29" s="39"/>
      <c r="BU29" s="39"/>
      <c r="BV29" s="39"/>
      <c r="BW29" s="39"/>
      <c r="BX29" s="39"/>
      <c r="BY29" s="39"/>
      <c r="BZ29" s="39"/>
      <c r="CA29" s="39"/>
      <c r="CB29" s="39"/>
      <c r="CC29" s="39"/>
      <c r="CD29" s="39"/>
      <c r="CE29" s="39"/>
      <c r="CF29" s="39"/>
      <c r="CG29" s="39"/>
    </row>
    <row r="30" spans="2:85" ht="11.25" customHeight="1" x14ac:dyDescent="0.25">
      <c r="B30" s="49"/>
      <c r="C30" s="49"/>
      <c r="D30" s="49"/>
      <c r="E30" s="49"/>
      <c r="F30" s="49"/>
      <c r="G30" s="49"/>
      <c r="H30" s="49"/>
      <c r="I30" s="41"/>
      <c r="J30" s="41"/>
      <c r="K30" s="41"/>
      <c r="L30" s="41"/>
      <c r="M30" s="41"/>
      <c r="N30" s="41"/>
      <c r="O30" s="41"/>
      <c r="P30" s="41"/>
      <c r="Q30" s="41"/>
      <c r="R30" s="41"/>
      <c r="S30" s="41"/>
      <c r="T30" s="41"/>
      <c r="U30" s="41"/>
      <c r="V30" s="41"/>
      <c r="W30" s="41"/>
      <c r="X30" s="41"/>
      <c r="Y30" s="41"/>
      <c r="Z30" s="41"/>
      <c r="AA30" s="41"/>
      <c r="BB30" s="39"/>
      <c r="BN30" s="39"/>
      <c r="BO30" s="39"/>
      <c r="BP30" s="39"/>
      <c r="BQ30" s="39"/>
      <c r="BR30" s="39"/>
      <c r="BS30" s="39"/>
      <c r="BT30" s="39"/>
      <c r="BU30" s="39"/>
      <c r="BV30" s="39"/>
      <c r="BW30" s="39"/>
      <c r="BX30" s="39"/>
      <c r="BY30" s="39"/>
      <c r="BZ30" s="39"/>
      <c r="CA30" s="39"/>
      <c r="CB30" s="39"/>
      <c r="CC30" s="39"/>
      <c r="CD30" s="39"/>
      <c r="CE30" s="39"/>
      <c r="CF30" s="39"/>
      <c r="CG30" s="39"/>
    </row>
    <row r="31" spans="2:85" s="50" customFormat="1" x14ac:dyDescent="0.25">
      <c r="B31" s="49"/>
      <c r="C31" s="49"/>
      <c r="D31" s="49"/>
      <c r="E31" s="49"/>
      <c r="F31" s="49"/>
      <c r="G31" s="49"/>
      <c r="H31" s="49"/>
      <c r="I31" s="42"/>
      <c r="J31" s="42"/>
      <c r="K31" s="42"/>
      <c r="L31" s="42"/>
      <c r="M31" s="42"/>
      <c r="N31" s="42"/>
      <c r="O31" s="42"/>
      <c r="P31" s="42"/>
      <c r="Q31" s="42"/>
      <c r="R31" s="42"/>
      <c r="S31" s="42"/>
      <c r="T31" s="42"/>
      <c r="U31" s="42"/>
      <c r="V31" s="42"/>
      <c r="W31" s="42"/>
      <c r="X31" s="42"/>
      <c r="Y31" s="42"/>
      <c r="Z31" s="42"/>
      <c r="AA31" s="42"/>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46"/>
      <c r="BC31" s="46"/>
      <c r="BD31" s="46"/>
      <c r="BE31" s="46" t="s">
        <v>106</v>
      </c>
      <c r="BF31" s="46"/>
      <c r="BG31" s="46"/>
      <c r="BH31" s="46"/>
      <c r="BI31" s="46"/>
      <c r="BJ31" s="46"/>
      <c r="BK31" s="46"/>
      <c r="BL31" s="46"/>
      <c r="BM31" s="46"/>
      <c r="BN31" s="46"/>
      <c r="BO31" s="46"/>
      <c r="BP31" s="46"/>
      <c r="BQ31" s="46"/>
      <c r="BR31" s="46" t="s">
        <v>42</v>
      </c>
      <c r="BS31" s="46"/>
      <c r="BT31" s="46"/>
      <c r="BU31" s="46"/>
      <c r="BV31" s="46"/>
      <c r="BW31" s="46"/>
      <c r="BX31" s="46"/>
      <c r="BY31" s="46"/>
      <c r="BZ31" s="46"/>
      <c r="CA31" s="46"/>
      <c r="CB31" s="46"/>
      <c r="CC31" s="46"/>
      <c r="CD31" s="46"/>
      <c r="CE31" s="46"/>
      <c r="CF31" s="46"/>
      <c r="CG31" s="46"/>
    </row>
    <row r="32" spans="2:85" ht="7.5" customHeight="1" x14ac:dyDescent="0.25">
      <c r="B32" s="49"/>
      <c r="C32" s="49"/>
      <c r="D32" s="49"/>
      <c r="E32" s="49"/>
      <c r="F32" s="49"/>
      <c r="G32" s="49"/>
      <c r="H32" s="49"/>
      <c r="I32" s="41"/>
      <c r="J32" s="41"/>
      <c r="K32" s="41"/>
      <c r="L32" s="41"/>
      <c r="M32" s="41"/>
      <c r="N32" s="41"/>
      <c r="O32" s="41"/>
      <c r="P32" s="41"/>
      <c r="Q32" s="41"/>
      <c r="R32" s="41"/>
      <c r="S32" s="41"/>
      <c r="T32" s="41"/>
      <c r="U32" s="41"/>
      <c r="V32" s="41"/>
      <c r="W32" s="41"/>
      <c r="X32" s="41"/>
      <c r="Y32" s="41"/>
      <c r="Z32" s="41"/>
      <c r="AA32" s="41"/>
      <c r="BB32" s="39"/>
      <c r="BN32" s="39"/>
      <c r="BO32" s="39"/>
      <c r="BP32" s="39"/>
      <c r="BQ32" s="39"/>
      <c r="BR32" s="39"/>
      <c r="BS32" s="39"/>
      <c r="BT32" s="39"/>
      <c r="BU32" s="39"/>
      <c r="BV32" s="39"/>
      <c r="BW32" s="39"/>
      <c r="BX32" s="39"/>
      <c r="BY32" s="39"/>
      <c r="BZ32" s="39"/>
      <c r="CA32" s="39"/>
      <c r="CB32" s="39"/>
      <c r="CC32" s="39"/>
      <c r="CD32" s="39"/>
      <c r="CE32" s="39"/>
      <c r="CF32" s="39"/>
      <c r="CG32" s="39"/>
    </row>
    <row r="33" spans="2:85" s="53" customFormat="1" ht="26.25" customHeight="1" x14ac:dyDescent="0.3">
      <c r="B33" s="49"/>
      <c r="C33" s="43" t="str">
        <f>VLOOKUP(BE4, RefCauseofDeath, 3, FALSE)</f>
        <v>Chronic obstructive pulmonary disease (COPD) mortality, 45+ years</v>
      </c>
      <c r="D33" s="41"/>
      <c r="E33" s="41"/>
      <c r="F33" s="41"/>
      <c r="G33" s="41"/>
      <c r="H33" s="41"/>
      <c r="I33" s="49"/>
      <c r="J33" s="49"/>
      <c r="K33" s="49"/>
      <c r="L33" s="49"/>
      <c r="M33" s="49"/>
      <c r="N33" s="49"/>
      <c r="O33" s="49"/>
      <c r="P33" s="49"/>
      <c r="Q33" s="52"/>
      <c r="R33" s="43" t="str">
        <f>VLOOKUP(BE4, RefCauseofDeath,3,FALSE)</f>
        <v>Chronic obstructive pulmonary disease (COPD) mortality, 45+ years</v>
      </c>
      <c r="S33" s="41"/>
      <c r="T33" s="41"/>
      <c r="U33" s="41"/>
      <c r="V33" s="41"/>
      <c r="W33" s="41"/>
      <c r="X33" s="49"/>
      <c r="Y33" s="49"/>
      <c r="Z33" s="49"/>
      <c r="AA33" s="49"/>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9"/>
      <c r="BC33" s="59"/>
      <c r="BD33" s="59"/>
      <c r="BE33" s="59"/>
      <c r="BF33" s="59" t="s">
        <v>8</v>
      </c>
      <c r="BG33" s="59" t="s">
        <v>11</v>
      </c>
      <c r="BH33" s="59" t="s">
        <v>12</v>
      </c>
      <c r="BI33" s="59" t="s">
        <v>13</v>
      </c>
      <c r="BJ33" s="59"/>
      <c r="BK33" s="59"/>
      <c r="BL33" s="59"/>
      <c r="BM33" s="59"/>
      <c r="BN33" s="59"/>
      <c r="BO33" s="59"/>
      <c r="BP33" s="59"/>
      <c r="BQ33" s="59"/>
      <c r="BR33" s="59"/>
      <c r="BS33" s="59" t="s">
        <v>8</v>
      </c>
      <c r="BT33" s="59" t="s">
        <v>40</v>
      </c>
      <c r="BU33" s="59"/>
      <c r="BV33" s="59" t="s">
        <v>13</v>
      </c>
      <c r="BW33" s="59"/>
      <c r="BX33" s="59"/>
      <c r="BY33" s="59"/>
      <c r="BZ33" s="59"/>
      <c r="CA33" s="59"/>
      <c r="CB33" s="59"/>
      <c r="CC33" s="59"/>
      <c r="CD33" s="59"/>
      <c r="CE33" s="59"/>
      <c r="CF33" s="59"/>
      <c r="CG33" s="59"/>
    </row>
    <row r="34" spans="2:85" ht="12" customHeight="1" x14ac:dyDescent="0.25">
      <c r="B34" s="41"/>
      <c r="C34" s="41" t="str">
        <f>BE19</f>
        <v/>
      </c>
      <c r="D34" s="41"/>
      <c r="E34" s="41"/>
      <c r="F34" s="41"/>
      <c r="G34" s="41"/>
      <c r="H34" s="41"/>
      <c r="I34" s="41"/>
      <c r="J34" s="41"/>
      <c r="K34" s="41"/>
      <c r="L34" s="41"/>
      <c r="M34" s="41"/>
      <c r="N34" s="41"/>
      <c r="O34" s="41"/>
      <c r="P34" s="41"/>
      <c r="Q34" s="60"/>
      <c r="R34" s="41" t="str">
        <f>BE19</f>
        <v/>
      </c>
      <c r="S34" s="41"/>
      <c r="T34" s="41"/>
      <c r="U34" s="41"/>
      <c r="V34" s="41"/>
      <c r="W34" s="41"/>
      <c r="X34" s="41"/>
      <c r="Y34" s="41"/>
      <c r="Z34" s="41"/>
      <c r="AA34" s="41"/>
      <c r="BB34" s="39"/>
      <c r="BN34" s="39"/>
      <c r="BO34" s="39"/>
      <c r="BP34" s="39"/>
      <c r="BQ34" s="39"/>
      <c r="BR34" s="39"/>
      <c r="BS34" s="39"/>
      <c r="BT34" s="39"/>
      <c r="BU34" s="39"/>
      <c r="BV34" s="39"/>
      <c r="BW34" s="39"/>
      <c r="BX34" s="39"/>
      <c r="BY34" s="39"/>
      <c r="BZ34" s="39"/>
      <c r="CA34" s="39"/>
      <c r="CB34" s="39"/>
      <c r="CC34" s="39"/>
      <c r="CD34" s="39"/>
      <c r="CE34" s="39"/>
      <c r="CF34" s="39"/>
      <c r="CG34" s="39"/>
    </row>
    <row r="35" spans="2:85" s="53" customFormat="1" x14ac:dyDescent="0.25">
      <c r="B35" s="49"/>
      <c r="C35" s="62" t="s">
        <v>110</v>
      </c>
      <c r="D35" s="62"/>
      <c r="E35" s="62"/>
      <c r="F35" s="62"/>
      <c r="G35" s="62"/>
      <c r="H35" s="62"/>
      <c r="I35" s="49"/>
      <c r="J35" s="49"/>
      <c r="K35" s="49"/>
      <c r="L35" s="49"/>
      <c r="M35" s="49"/>
      <c r="N35" s="49"/>
      <c r="O35" s="49"/>
      <c r="P35" s="49"/>
      <c r="Q35" s="49"/>
      <c r="R35" s="62" t="s">
        <v>111</v>
      </c>
      <c r="S35" s="49"/>
      <c r="T35" s="49"/>
      <c r="U35" s="49"/>
      <c r="V35" s="49"/>
      <c r="W35" s="49"/>
      <c r="X35" s="49"/>
      <c r="Y35" s="49"/>
      <c r="Z35" s="49"/>
      <c r="AA35" s="49"/>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9"/>
      <c r="BC35" s="59"/>
      <c r="BD35" s="39" t="s">
        <v>5</v>
      </c>
      <c r="BE35" s="59" t="s">
        <v>88</v>
      </c>
      <c r="BF35" s="59">
        <v>1996</v>
      </c>
      <c r="BG35" s="59">
        <f t="shared" ref="BG35:BG51" si="0">IFERROR(VALUE(FIXED(VLOOKUP($BF35&amp;$BE$29&amp;$BE$12&amp;"Maori",ethnicdata,7,FALSE),1)),NA())</f>
        <v>129.1</v>
      </c>
      <c r="BH35" s="59">
        <f t="shared" ref="BH35:BH51" si="1">IFERROR(VALUE(FIXED(VLOOKUP($BF35&amp;$BE$29&amp;$BE$12&amp;"nonMaori",ethnicdata,7,FALSE),1)),NA())</f>
        <v>50.6</v>
      </c>
      <c r="BI35" s="59">
        <f>MAX(BG35:BH86)</f>
        <v>140.9</v>
      </c>
      <c r="BJ35" s="59"/>
      <c r="BK35" s="59"/>
      <c r="BL35" s="59"/>
      <c r="BM35" s="59"/>
      <c r="BN35" s="59"/>
      <c r="BO35" s="59"/>
      <c r="BP35" s="59"/>
      <c r="BQ35" s="39" t="s">
        <v>5</v>
      </c>
      <c r="BR35" s="59" t="s">
        <v>88</v>
      </c>
      <c r="BS35" s="59">
        <v>1996</v>
      </c>
      <c r="BT35" s="59">
        <f t="shared" ref="BT35:BT51" si="2">IFERROR(VALUE(FIXED(VLOOKUP($BF35&amp;$BE$29&amp;$BE$12&amp;"Maori",ethnicdata,10,FALSE),2)),NA())</f>
        <v>2.5499999999999998</v>
      </c>
      <c r="BU35" s="59"/>
      <c r="BV35" s="59">
        <f>MAX(BT35:BT86)</f>
        <v>3.57</v>
      </c>
      <c r="BW35" s="59"/>
      <c r="BX35" s="59"/>
      <c r="BY35" s="59"/>
      <c r="BZ35" s="59"/>
      <c r="CA35" s="59"/>
      <c r="CB35" s="59"/>
      <c r="CC35" s="59"/>
      <c r="CD35" s="59"/>
      <c r="CE35" s="59"/>
      <c r="CF35" s="59"/>
      <c r="CG35" s="59"/>
    </row>
    <row r="36" spans="2:85" x14ac:dyDescent="0.25">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BB36" s="39"/>
      <c r="BE36" s="65" t="s">
        <v>89</v>
      </c>
      <c r="BF36" s="39">
        <v>1997</v>
      </c>
      <c r="BG36" s="59">
        <f t="shared" si="0"/>
        <v>128.4</v>
      </c>
      <c r="BH36" s="59">
        <f t="shared" si="1"/>
        <v>49.9</v>
      </c>
      <c r="BI36" s="39">
        <f>MIN(BG35:BH86)</f>
        <v>29.7</v>
      </c>
      <c r="BN36" s="39"/>
      <c r="BO36" s="39"/>
      <c r="BP36" s="39"/>
      <c r="BQ36" s="39"/>
      <c r="BR36" s="65" t="s">
        <v>89</v>
      </c>
      <c r="BS36" s="39">
        <v>1997</v>
      </c>
      <c r="BT36" s="59">
        <f t="shared" si="2"/>
        <v>2.57</v>
      </c>
      <c r="BU36" s="59"/>
      <c r="BV36" s="39">
        <f>MIN(BT35:BT86)</f>
        <v>1.94</v>
      </c>
      <c r="BW36" s="39"/>
      <c r="BX36" s="39"/>
      <c r="BY36" s="39"/>
      <c r="BZ36" s="39"/>
      <c r="CA36" s="59"/>
      <c r="CB36" s="59"/>
      <c r="CC36" s="39"/>
      <c r="CD36" s="39"/>
      <c r="CE36" s="39"/>
      <c r="CF36" s="39"/>
      <c r="CG36" s="39"/>
    </row>
    <row r="37" spans="2:85" s="8" customFormat="1" x14ac:dyDescent="0.25">
      <c r="B37" s="66"/>
      <c r="C37" s="67" t="s">
        <v>8</v>
      </c>
      <c r="D37" s="106" t="s">
        <v>16</v>
      </c>
      <c r="E37" s="106"/>
      <c r="F37" s="106"/>
      <c r="G37" s="106" t="s">
        <v>14</v>
      </c>
      <c r="H37" s="106"/>
      <c r="I37" s="106"/>
      <c r="J37" s="106" t="s">
        <v>17</v>
      </c>
      <c r="K37" s="106"/>
      <c r="L37" s="106"/>
      <c r="M37" s="106" t="s">
        <v>15</v>
      </c>
      <c r="N37" s="106"/>
      <c r="O37" s="106"/>
      <c r="P37" s="66"/>
      <c r="Q37" s="66"/>
      <c r="R37" s="68" t="s">
        <v>8</v>
      </c>
      <c r="S37" s="107" t="s">
        <v>43</v>
      </c>
      <c r="T37" s="107"/>
      <c r="U37" s="107"/>
      <c r="V37" s="107" t="s">
        <v>44</v>
      </c>
      <c r="W37" s="107"/>
      <c r="X37" s="107"/>
      <c r="Y37" s="66"/>
      <c r="Z37" s="66"/>
      <c r="AA37" s="66"/>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3"/>
      <c r="BC37" s="73"/>
      <c r="BD37" s="73"/>
      <c r="BE37" s="73" t="s">
        <v>90</v>
      </c>
      <c r="BF37" s="73">
        <v>1998</v>
      </c>
      <c r="BG37" s="59">
        <f t="shared" si="0"/>
        <v>131.30000000000001</v>
      </c>
      <c r="BH37" s="59">
        <f t="shared" si="1"/>
        <v>47.6</v>
      </c>
      <c r="BI37" s="73"/>
      <c r="BJ37" s="73"/>
      <c r="BK37" s="73"/>
      <c r="BL37" s="73"/>
      <c r="BM37" s="73"/>
      <c r="BN37" s="73"/>
      <c r="BO37" s="73"/>
      <c r="BP37" s="73"/>
      <c r="BQ37" s="73"/>
      <c r="BR37" s="73" t="s">
        <v>90</v>
      </c>
      <c r="BS37" s="73">
        <v>1998</v>
      </c>
      <c r="BT37" s="59">
        <f t="shared" si="2"/>
        <v>2.76</v>
      </c>
      <c r="BU37" s="59"/>
      <c r="BV37" s="73"/>
      <c r="BW37" s="73"/>
      <c r="BX37" s="73"/>
      <c r="BY37" s="73"/>
      <c r="BZ37" s="73"/>
      <c r="CA37" s="59"/>
      <c r="CB37" s="59"/>
      <c r="CC37" s="73"/>
      <c r="CD37" s="73"/>
      <c r="CE37" s="73"/>
      <c r="CF37" s="73"/>
      <c r="CG37" s="73"/>
    </row>
    <row r="38" spans="2:85" x14ac:dyDescent="0.25">
      <c r="B38" s="41"/>
      <c r="C38" s="60"/>
      <c r="D38" s="74" t="s">
        <v>19</v>
      </c>
      <c r="E38" s="75" t="s">
        <v>20</v>
      </c>
      <c r="F38" s="75" t="s">
        <v>21</v>
      </c>
      <c r="G38" s="74" t="s">
        <v>19</v>
      </c>
      <c r="H38" s="75" t="s">
        <v>20</v>
      </c>
      <c r="I38" s="75" t="s">
        <v>21</v>
      </c>
      <c r="J38" s="74" t="s">
        <v>19</v>
      </c>
      <c r="K38" s="75" t="s">
        <v>20</v>
      </c>
      <c r="L38" s="75" t="s">
        <v>21</v>
      </c>
      <c r="M38" s="74" t="s">
        <v>19</v>
      </c>
      <c r="N38" s="75" t="s">
        <v>20</v>
      </c>
      <c r="O38" s="75" t="s">
        <v>21</v>
      </c>
      <c r="P38" s="41"/>
      <c r="Q38" s="41"/>
      <c r="R38" s="41"/>
      <c r="S38" s="74" t="s">
        <v>38</v>
      </c>
      <c r="T38" s="75" t="s">
        <v>20</v>
      </c>
      <c r="U38" s="75" t="s">
        <v>21</v>
      </c>
      <c r="V38" s="74" t="s">
        <v>38</v>
      </c>
      <c r="W38" s="75" t="s">
        <v>20</v>
      </c>
      <c r="X38" s="75" t="s">
        <v>21</v>
      </c>
      <c r="Y38" s="41"/>
      <c r="Z38" s="41"/>
      <c r="AA38" s="41"/>
      <c r="BB38" s="39"/>
      <c r="BE38" s="65" t="s">
        <v>91</v>
      </c>
      <c r="BF38" s="39">
        <v>1999</v>
      </c>
      <c r="BG38" s="59">
        <f t="shared" si="0"/>
        <v>131.19999999999999</v>
      </c>
      <c r="BH38" s="59">
        <f t="shared" si="1"/>
        <v>50.7</v>
      </c>
      <c r="BN38" s="39"/>
      <c r="BO38" s="39"/>
      <c r="BP38" s="39"/>
      <c r="BQ38" s="39"/>
      <c r="BR38" s="65" t="s">
        <v>91</v>
      </c>
      <c r="BS38" s="39">
        <v>1999</v>
      </c>
      <c r="BT38" s="59">
        <f t="shared" si="2"/>
        <v>2.59</v>
      </c>
      <c r="BU38" s="59"/>
      <c r="BV38" s="39"/>
      <c r="BW38" s="39"/>
      <c r="BX38" s="39"/>
      <c r="BY38" s="39"/>
      <c r="BZ38" s="39"/>
      <c r="CA38" s="59"/>
      <c r="CB38" s="59"/>
      <c r="CC38" s="39"/>
      <c r="CD38" s="39"/>
      <c r="CE38" s="39"/>
      <c r="CF38" s="39"/>
      <c r="CG38" s="39"/>
    </row>
    <row r="39" spans="2:85" x14ac:dyDescent="0.25">
      <c r="B39" s="41"/>
      <c r="C39" s="41" t="s">
        <v>88</v>
      </c>
      <c r="D39" s="97">
        <f t="shared" ref="D39:D55" si="3">IFERROR(VALUE(FIXED(VLOOKUP($BF35&amp;$C$33&amp;$BG$12&amp;"Maori",ethnicdata,7,FALSE),1)),"N/A")</f>
        <v>136.30000000000001</v>
      </c>
      <c r="E39" s="98">
        <f>IFERROR(VALUE(FIXED(VLOOKUP($BF35&amp;$C$33&amp;$BG$12&amp;"Maori",ethnicdata,6,FALSE),1)),"N/A")</f>
        <v>115</v>
      </c>
      <c r="F39" s="98">
        <f t="shared" ref="F39:F55" si="4">IFERROR(VALUE(FIXED(VLOOKUP($BF35&amp;$C$33&amp;$BG$12&amp;"Maori",ethnicdata,8,FALSE),1)),"N/A")</f>
        <v>160.4</v>
      </c>
      <c r="G39" s="97">
        <f t="shared" ref="G39:G55" si="5">IFERROR(VALUE(FIXED(VLOOKUP($BF35&amp;$C$33&amp;$BF$12&amp;"Maori",ethnicdata,7,FALSE),1)),"N/A")</f>
        <v>126.2</v>
      </c>
      <c r="H39" s="98">
        <f t="shared" ref="H39:H55" si="6">IFERROR(VALUE(FIXED(VLOOKUP($BF35&amp;$C$33&amp;$BF$12&amp;"Maori",ethnicdata,6,FALSE),1)),"N/A")</f>
        <v>107.8</v>
      </c>
      <c r="I39" s="98">
        <f t="shared" ref="I39:I55" si="7">IFERROR(VALUE(FIXED(VLOOKUP($BF35&amp;$C$33&amp;$BF$12&amp;"Maori",ethnicdata,8,FALSE),1)),"N/A")</f>
        <v>146.9</v>
      </c>
      <c r="J39" s="97">
        <f t="shared" ref="J39:J55" si="8">IFERROR(VALUE(FIXED(VLOOKUP($BF35&amp;$C$33&amp;$BG$12&amp;"nonMaori",ethnicdata,7,FALSE),1)),"N/A")</f>
        <v>70</v>
      </c>
      <c r="K39" s="98">
        <f t="shared" ref="K39:K55" si="9">IFERROR(VALUE(FIXED(VLOOKUP($BF35&amp;$C$33&amp;$BG$12&amp;"nonMaori",ethnicdata,6,FALSE),1)),"N/A")</f>
        <v>67.099999999999994</v>
      </c>
      <c r="L39" s="98">
        <f t="shared" ref="L39:L55" si="10">IFERROR(VALUE(FIXED(VLOOKUP($BF35&amp;$C$33&amp;$BG$12&amp;"nonMaori",ethnicdata,8,FALSE),1)),"N/A")</f>
        <v>73</v>
      </c>
      <c r="M39" s="97">
        <f t="shared" ref="M39:M55" si="11">IFERROR(VALUE(FIXED(VLOOKUP($BF35&amp;$C$33&amp;$BF$12&amp;"nonMaori",ethnicdata,7,FALSE),1)),"N/A")</f>
        <v>38.1</v>
      </c>
      <c r="N39" s="98">
        <f t="shared" ref="N39:N55" si="12">IFERROR(VALUE(FIXED(VLOOKUP($BF35&amp;$C$33&amp;$BF$12&amp;"nonMaori",ethnicdata,6,FALSE),1)),"N/A")</f>
        <v>36.200000000000003</v>
      </c>
      <c r="O39" s="98">
        <f t="shared" ref="O39:O55" si="13">IFERROR(VALUE(FIXED(VLOOKUP($BF35&amp;$C$33&amp;$BF$12&amp;"nonMaori",ethnicdata,8,FALSE),1)),"N/A")</f>
        <v>40.1</v>
      </c>
      <c r="P39" s="41"/>
      <c r="Q39" s="41"/>
      <c r="R39" s="41" t="s">
        <v>88</v>
      </c>
      <c r="S39" s="74">
        <f t="shared" ref="S39:S55" si="14">IFERROR(VALUE(FIXED(VLOOKUP($BF35&amp;$R$33&amp;$BG$12&amp;"Maori",ethnicdata,10,FALSE),2)),"N/A")</f>
        <v>1.95</v>
      </c>
      <c r="T39" s="99">
        <f t="shared" ref="T39:T55" si="15">IFERROR(VALUE(FIXED(VLOOKUP($BF35&amp;$R$33&amp;$BG$12&amp;"Maori",ethnicdata,9,FALSE),2)),"N/A")</f>
        <v>1.64</v>
      </c>
      <c r="U39" s="99">
        <f t="shared" ref="U39:U55" si="16">IFERROR(VALUE(FIXED(VLOOKUP($BF35&amp;$R$33&amp;$BG$12&amp;"Maori",ethnicdata,11,FALSE),2)),"N/A")</f>
        <v>2.31</v>
      </c>
      <c r="V39" s="74">
        <f t="shared" ref="V39:V55" si="17">IFERROR(VALUE(FIXED(VLOOKUP($BF35&amp;$R$33&amp;$BF$12&amp;"Maori",ethnicdata,10,FALSE),2)),"N/A")</f>
        <v>3.31</v>
      </c>
      <c r="W39" s="99">
        <f t="shared" ref="W39:W55" si="18">IFERROR(VALUE(FIXED(VLOOKUP($BF35&amp;$R$33&amp;$BF$12&amp;"Maori",ethnicdata,9,FALSE),2)),"N/A")</f>
        <v>2.81</v>
      </c>
      <c r="X39" s="99">
        <f t="shared" ref="X39:X55" si="19">IFERROR(VALUE(FIXED(VLOOKUP($BF35&amp;$R$33&amp;$BF$12&amp;"Maori",ethnicdata,11,FALSE),2)),"N/A")</f>
        <v>3.9</v>
      </c>
      <c r="Y39" s="41"/>
      <c r="Z39" s="41"/>
      <c r="AA39" s="41"/>
      <c r="BB39" s="39"/>
      <c r="BE39" s="65" t="s">
        <v>92</v>
      </c>
      <c r="BF39" s="59">
        <v>2000</v>
      </c>
      <c r="BG39" s="59">
        <f t="shared" si="0"/>
        <v>133.5</v>
      </c>
      <c r="BH39" s="59">
        <f t="shared" si="1"/>
        <v>49.2</v>
      </c>
      <c r="BN39" s="39"/>
      <c r="BO39" s="39"/>
      <c r="BP39" s="39"/>
      <c r="BQ39" s="39"/>
      <c r="BR39" s="65" t="s">
        <v>92</v>
      </c>
      <c r="BS39" s="59">
        <v>2000</v>
      </c>
      <c r="BT39" s="59">
        <f t="shared" si="2"/>
        <v>2.72</v>
      </c>
      <c r="BU39" s="59"/>
      <c r="BV39" s="39"/>
      <c r="BW39" s="39"/>
      <c r="BX39" s="39"/>
      <c r="BY39" s="39"/>
      <c r="BZ39" s="39"/>
      <c r="CA39" s="59"/>
      <c r="CB39" s="59"/>
      <c r="CC39" s="39"/>
      <c r="CD39" s="39"/>
      <c r="CE39" s="39"/>
      <c r="CF39" s="39"/>
      <c r="CG39" s="39"/>
    </row>
    <row r="40" spans="2:85" x14ac:dyDescent="0.25">
      <c r="B40" s="41"/>
      <c r="C40" s="41" t="s">
        <v>89</v>
      </c>
      <c r="D40" s="97">
        <f t="shared" si="3"/>
        <v>131.6</v>
      </c>
      <c r="E40" s="98">
        <f t="shared" ref="E40:E55" si="20">IFERROR(VALUE(FIXED(VLOOKUP($BF36&amp;$C$33&amp;$BG$12&amp;"Maori",ethnicdata,6,FALSE),1)),"N/A")</f>
        <v>111.2</v>
      </c>
      <c r="F40" s="98">
        <f t="shared" si="4"/>
        <v>154.6</v>
      </c>
      <c r="G40" s="97">
        <f t="shared" si="5"/>
        <v>127.8</v>
      </c>
      <c r="H40" s="98">
        <f t="shared" si="6"/>
        <v>109.7</v>
      </c>
      <c r="I40" s="98">
        <f t="shared" si="7"/>
        <v>148.1</v>
      </c>
      <c r="J40" s="97">
        <f t="shared" si="8"/>
        <v>67.7</v>
      </c>
      <c r="K40" s="98">
        <f t="shared" si="9"/>
        <v>64.8</v>
      </c>
      <c r="L40" s="98">
        <f t="shared" si="10"/>
        <v>70.599999999999994</v>
      </c>
      <c r="M40" s="97">
        <f t="shared" si="11"/>
        <v>38.299999999999997</v>
      </c>
      <c r="N40" s="98">
        <f t="shared" si="12"/>
        <v>36.5</v>
      </c>
      <c r="O40" s="98">
        <f t="shared" si="13"/>
        <v>40.200000000000003</v>
      </c>
      <c r="P40" s="41"/>
      <c r="Q40" s="41"/>
      <c r="R40" s="41" t="s">
        <v>89</v>
      </c>
      <c r="S40" s="74">
        <f t="shared" si="14"/>
        <v>1.94</v>
      </c>
      <c r="T40" s="99">
        <f t="shared" si="15"/>
        <v>1.64</v>
      </c>
      <c r="U40" s="99">
        <f t="shared" si="16"/>
        <v>2.2999999999999998</v>
      </c>
      <c r="V40" s="74">
        <f t="shared" si="17"/>
        <v>3.34</v>
      </c>
      <c r="W40" s="99">
        <f t="shared" si="18"/>
        <v>2.85</v>
      </c>
      <c r="X40" s="99">
        <f t="shared" si="19"/>
        <v>3.91</v>
      </c>
      <c r="Y40" s="41"/>
      <c r="Z40" s="41"/>
      <c r="AA40" s="41"/>
      <c r="BB40" s="39"/>
      <c r="BE40" s="39" t="s">
        <v>93</v>
      </c>
      <c r="BF40" s="39">
        <v>2001</v>
      </c>
      <c r="BG40" s="59">
        <f t="shared" si="0"/>
        <v>134.5</v>
      </c>
      <c r="BH40" s="59">
        <f t="shared" si="1"/>
        <v>49.3</v>
      </c>
      <c r="BN40" s="39"/>
      <c r="BO40" s="39"/>
      <c r="BP40" s="39"/>
      <c r="BQ40" s="39"/>
      <c r="BR40" s="39" t="s">
        <v>93</v>
      </c>
      <c r="BS40" s="39">
        <v>2001</v>
      </c>
      <c r="BT40" s="59">
        <f t="shared" si="2"/>
        <v>2.73</v>
      </c>
      <c r="BU40" s="59"/>
      <c r="BV40" s="39"/>
      <c r="BW40" s="39"/>
      <c r="BX40" s="39"/>
      <c r="BY40" s="39"/>
      <c r="BZ40" s="39"/>
      <c r="CA40" s="59"/>
      <c r="CB40" s="59"/>
      <c r="CC40" s="39"/>
      <c r="CD40" s="39"/>
      <c r="CE40" s="39"/>
      <c r="CF40" s="39"/>
      <c r="CG40" s="39"/>
    </row>
    <row r="41" spans="2:85" x14ac:dyDescent="0.25">
      <c r="B41" s="41"/>
      <c r="C41" s="41" t="s">
        <v>90</v>
      </c>
      <c r="D41" s="97">
        <f t="shared" si="3"/>
        <v>133.30000000000001</v>
      </c>
      <c r="E41" s="98">
        <f t="shared" si="20"/>
        <v>113.2</v>
      </c>
      <c r="F41" s="98">
        <f t="shared" si="4"/>
        <v>155.80000000000001</v>
      </c>
      <c r="G41" s="97">
        <f t="shared" si="5"/>
        <v>131.80000000000001</v>
      </c>
      <c r="H41" s="98">
        <f t="shared" si="6"/>
        <v>113.8</v>
      </c>
      <c r="I41" s="98">
        <f t="shared" si="7"/>
        <v>151.9</v>
      </c>
      <c r="J41" s="97">
        <f t="shared" si="8"/>
        <v>64</v>
      </c>
      <c r="K41" s="98">
        <f t="shared" si="9"/>
        <v>61.3</v>
      </c>
      <c r="L41" s="98">
        <f t="shared" si="10"/>
        <v>66.8</v>
      </c>
      <c r="M41" s="97">
        <f t="shared" si="11"/>
        <v>36.9</v>
      </c>
      <c r="N41" s="98">
        <f t="shared" si="12"/>
        <v>35.1</v>
      </c>
      <c r="O41" s="98">
        <f t="shared" si="13"/>
        <v>38.700000000000003</v>
      </c>
      <c r="P41" s="41"/>
      <c r="Q41" s="41"/>
      <c r="R41" s="41" t="s">
        <v>90</v>
      </c>
      <c r="S41" s="74">
        <f t="shared" si="14"/>
        <v>2.08</v>
      </c>
      <c r="T41" s="99">
        <f t="shared" si="15"/>
        <v>1.77</v>
      </c>
      <c r="U41" s="99">
        <f t="shared" si="16"/>
        <v>2.4500000000000002</v>
      </c>
      <c r="V41" s="74">
        <f t="shared" si="17"/>
        <v>3.57</v>
      </c>
      <c r="W41" s="99">
        <f t="shared" si="18"/>
        <v>3.06</v>
      </c>
      <c r="X41" s="99">
        <f t="shared" si="19"/>
        <v>4.17</v>
      </c>
      <c r="Y41" s="41"/>
      <c r="Z41" s="41"/>
      <c r="AA41" s="41"/>
      <c r="BB41" s="39"/>
      <c r="BE41" s="73" t="s">
        <v>94</v>
      </c>
      <c r="BF41" s="73">
        <v>2002</v>
      </c>
      <c r="BG41" s="59">
        <f t="shared" si="0"/>
        <v>128.80000000000001</v>
      </c>
      <c r="BH41" s="59">
        <f t="shared" si="1"/>
        <v>48.1</v>
      </c>
      <c r="BN41" s="39"/>
      <c r="BO41" s="39"/>
      <c r="BP41" s="39"/>
      <c r="BQ41" s="39"/>
      <c r="BR41" s="73" t="s">
        <v>94</v>
      </c>
      <c r="BS41" s="73">
        <v>2002</v>
      </c>
      <c r="BT41" s="59">
        <f t="shared" si="2"/>
        <v>2.68</v>
      </c>
      <c r="BU41" s="59"/>
      <c r="BV41" s="39"/>
      <c r="BW41" s="39"/>
      <c r="BX41" s="39"/>
      <c r="BY41" s="39"/>
      <c r="BZ41" s="39"/>
      <c r="CA41" s="59"/>
      <c r="CB41" s="59"/>
      <c r="CC41" s="39"/>
      <c r="CD41" s="39"/>
      <c r="CE41" s="39"/>
      <c r="CF41" s="39"/>
      <c r="CG41" s="39"/>
    </row>
    <row r="42" spans="2:85" x14ac:dyDescent="0.25">
      <c r="B42" s="41"/>
      <c r="C42" s="41" t="s">
        <v>91</v>
      </c>
      <c r="D42" s="97">
        <f t="shared" si="3"/>
        <v>140.9</v>
      </c>
      <c r="E42" s="98">
        <f t="shared" si="20"/>
        <v>120.7</v>
      </c>
      <c r="F42" s="98">
        <f t="shared" si="4"/>
        <v>163.4</v>
      </c>
      <c r="G42" s="97">
        <f t="shared" si="5"/>
        <v>125.9</v>
      </c>
      <c r="H42" s="98">
        <f t="shared" si="6"/>
        <v>108.7</v>
      </c>
      <c r="I42" s="98">
        <f t="shared" si="7"/>
        <v>145</v>
      </c>
      <c r="J42" s="97">
        <f t="shared" si="8"/>
        <v>66</v>
      </c>
      <c r="K42" s="98">
        <f t="shared" si="9"/>
        <v>63.2</v>
      </c>
      <c r="L42" s="98">
        <f t="shared" si="10"/>
        <v>68.8</v>
      </c>
      <c r="M42" s="97">
        <f t="shared" si="11"/>
        <v>40.4</v>
      </c>
      <c r="N42" s="98">
        <f t="shared" si="12"/>
        <v>38.6</v>
      </c>
      <c r="O42" s="98">
        <f t="shared" si="13"/>
        <v>42.3</v>
      </c>
      <c r="P42" s="41"/>
      <c r="Q42" s="41"/>
      <c r="R42" s="41" t="s">
        <v>91</v>
      </c>
      <c r="S42" s="74">
        <f t="shared" si="14"/>
        <v>2.14</v>
      </c>
      <c r="T42" s="99">
        <f t="shared" si="15"/>
        <v>1.83</v>
      </c>
      <c r="U42" s="99">
        <f t="shared" si="16"/>
        <v>2.4900000000000002</v>
      </c>
      <c r="V42" s="74">
        <f t="shared" si="17"/>
        <v>3.12</v>
      </c>
      <c r="W42" s="99">
        <f t="shared" si="18"/>
        <v>2.67</v>
      </c>
      <c r="X42" s="99">
        <f t="shared" si="19"/>
        <v>3.63</v>
      </c>
      <c r="Y42" s="41"/>
      <c r="Z42" s="41"/>
      <c r="AA42" s="41"/>
      <c r="BB42" s="39"/>
      <c r="BE42" s="39" t="s">
        <v>95</v>
      </c>
      <c r="BF42" s="39">
        <v>2003</v>
      </c>
      <c r="BG42" s="59">
        <f t="shared" si="0"/>
        <v>127.2</v>
      </c>
      <c r="BH42" s="59">
        <f t="shared" si="1"/>
        <v>45.9</v>
      </c>
      <c r="BN42" s="39"/>
      <c r="BO42" s="39"/>
      <c r="BP42" s="39"/>
      <c r="BQ42" s="39"/>
      <c r="BR42" s="39" t="s">
        <v>95</v>
      </c>
      <c r="BS42" s="39">
        <v>2003</v>
      </c>
      <c r="BT42" s="59">
        <f t="shared" si="2"/>
        <v>2.77</v>
      </c>
      <c r="BU42" s="59"/>
      <c r="BV42" s="39"/>
      <c r="BW42" s="39"/>
      <c r="BX42" s="39"/>
      <c r="BY42" s="39"/>
      <c r="BZ42" s="39"/>
      <c r="CA42" s="59"/>
      <c r="CB42" s="59"/>
      <c r="CC42" s="39"/>
      <c r="CD42" s="39"/>
      <c r="CE42" s="39"/>
      <c r="CF42" s="39"/>
      <c r="CG42" s="39"/>
    </row>
    <row r="43" spans="2:85" x14ac:dyDescent="0.25">
      <c r="B43" s="41"/>
      <c r="C43" s="41" t="s">
        <v>92</v>
      </c>
      <c r="D43" s="97">
        <f t="shared" si="3"/>
        <v>140.80000000000001</v>
      </c>
      <c r="E43" s="98">
        <f t="shared" si="20"/>
        <v>121.2</v>
      </c>
      <c r="F43" s="98">
        <f t="shared" si="4"/>
        <v>162.69999999999999</v>
      </c>
      <c r="G43" s="97">
        <f t="shared" si="5"/>
        <v>130.80000000000001</v>
      </c>
      <c r="H43" s="98">
        <f t="shared" si="6"/>
        <v>113.6</v>
      </c>
      <c r="I43" s="98">
        <f t="shared" si="7"/>
        <v>149.80000000000001</v>
      </c>
      <c r="J43" s="97">
        <f t="shared" si="8"/>
        <v>64.2</v>
      </c>
      <c r="K43" s="98">
        <f t="shared" si="9"/>
        <v>61.6</v>
      </c>
      <c r="L43" s="98">
        <f t="shared" si="10"/>
        <v>66.900000000000006</v>
      </c>
      <c r="M43" s="97">
        <f t="shared" si="11"/>
        <v>39.200000000000003</v>
      </c>
      <c r="N43" s="98">
        <f t="shared" si="12"/>
        <v>37.4</v>
      </c>
      <c r="O43" s="98">
        <f t="shared" si="13"/>
        <v>41</v>
      </c>
      <c r="P43" s="41"/>
      <c r="Q43" s="41"/>
      <c r="R43" s="41" t="s">
        <v>92</v>
      </c>
      <c r="S43" s="74">
        <f t="shared" si="14"/>
        <v>2.19</v>
      </c>
      <c r="T43" s="99">
        <f t="shared" si="15"/>
        <v>1.89</v>
      </c>
      <c r="U43" s="99">
        <f t="shared" si="16"/>
        <v>2.5499999999999998</v>
      </c>
      <c r="V43" s="74">
        <f t="shared" si="17"/>
        <v>3.34</v>
      </c>
      <c r="W43" s="99">
        <f t="shared" si="18"/>
        <v>2.88</v>
      </c>
      <c r="X43" s="99">
        <f t="shared" si="19"/>
        <v>3.87</v>
      </c>
      <c r="Y43" s="41"/>
      <c r="Z43" s="41"/>
      <c r="AA43" s="41"/>
      <c r="BB43" s="39"/>
      <c r="BE43" s="39" t="s">
        <v>96</v>
      </c>
      <c r="BF43" s="59">
        <v>2004</v>
      </c>
      <c r="BG43" s="59">
        <f t="shared" si="0"/>
        <v>117.6</v>
      </c>
      <c r="BH43" s="59">
        <f t="shared" si="1"/>
        <v>44.1</v>
      </c>
      <c r="BN43" s="39"/>
      <c r="BO43" s="39"/>
      <c r="BP43" s="39"/>
      <c r="BQ43" s="39"/>
      <c r="BR43" s="39" t="s">
        <v>96</v>
      </c>
      <c r="BS43" s="59">
        <v>2004</v>
      </c>
      <c r="BT43" s="59">
        <f t="shared" si="2"/>
        <v>2.67</v>
      </c>
      <c r="BU43" s="59"/>
      <c r="BV43" s="39"/>
      <c r="BW43" s="39"/>
      <c r="BX43" s="39"/>
      <c r="BY43" s="39"/>
      <c r="BZ43" s="39"/>
      <c r="CA43" s="59"/>
      <c r="CB43" s="59"/>
      <c r="CC43" s="39"/>
      <c r="CD43" s="39"/>
      <c r="CE43" s="39"/>
      <c r="CF43" s="39"/>
      <c r="CG43" s="39"/>
    </row>
    <row r="44" spans="2:85" x14ac:dyDescent="0.25">
      <c r="B44" s="41"/>
      <c r="C44" s="41" t="s">
        <v>93</v>
      </c>
      <c r="D44" s="97">
        <f t="shared" si="3"/>
        <v>136.4</v>
      </c>
      <c r="E44" s="98">
        <f t="shared" si="20"/>
        <v>117.5</v>
      </c>
      <c r="F44" s="98">
        <f t="shared" si="4"/>
        <v>157.4</v>
      </c>
      <c r="G44" s="97">
        <f t="shared" si="5"/>
        <v>136.30000000000001</v>
      </c>
      <c r="H44" s="98">
        <f t="shared" si="6"/>
        <v>119.2</v>
      </c>
      <c r="I44" s="98">
        <f t="shared" si="7"/>
        <v>155.19999999999999</v>
      </c>
      <c r="J44" s="97">
        <f t="shared" si="8"/>
        <v>63.2</v>
      </c>
      <c r="K44" s="98">
        <f t="shared" si="9"/>
        <v>60.7</v>
      </c>
      <c r="L44" s="98">
        <f t="shared" si="10"/>
        <v>65.8</v>
      </c>
      <c r="M44" s="97">
        <f t="shared" si="11"/>
        <v>40.200000000000003</v>
      </c>
      <c r="N44" s="98">
        <f t="shared" si="12"/>
        <v>38.4</v>
      </c>
      <c r="O44" s="98">
        <f t="shared" si="13"/>
        <v>42.1</v>
      </c>
      <c r="P44" s="41"/>
      <c r="Q44" s="41"/>
      <c r="R44" s="41" t="s">
        <v>93</v>
      </c>
      <c r="S44" s="74">
        <f t="shared" si="14"/>
        <v>2.16</v>
      </c>
      <c r="T44" s="99">
        <f t="shared" si="15"/>
        <v>1.86</v>
      </c>
      <c r="U44" s="99">
        <f t="shared" si="16"/>
        <v>2.5099999999999998</v>
      </c>
      <c r="V44" s="74">
        <f t="shared" si="17"/>
        <v>3.39</v>
      </c>
      <c r="W44" s="99">
        <f t="shared" si="18"/>
        <v>2.94</v>
      </c>
      <c r="X44" s="99">
        <f t="shared" si="19"/>
        <v>3.91</v>
      </c>
      <c r="Y44" s="41"/>
      <c r="Z44" s="41"/>
      <c r="AA44" s="41"/>
      <c r="BB44" s="39"/>
      <c r="BE44" s="39" t="s">
        <v>97</v>
      </c>
      <c r="BF44" s="39">
        <v>2005</v>
      </c>
      <c r="BG44" s="59">
        <f t="shared" si="0"/>
        <v>114.2</v>
      </c>
      <c r="BH44" s="59">
        <f t="shared" si="1"/>
        <v>40</v>
      </c>
      <c r="BN44" s="39"/>
      <c r="BO44" s="39"/>
      <c r="BP44" s="39"/>
      <c r="BQ44" s="39"/>
      <c r="BR44" s="39" t="s">
        <v>97</v>
      </c>
      <c r="BS44" s="39">
        <v>2005</v>
      </c>
      <c r="BT44" s="59">
        <f t="shared" si="2"/>
        <v>2.85</v>
      </c>
      <c r="BU44" s="59"/>
      <c r="BV44" s="39"/>
      <c r="BW44" s="39"/>
      <c r="BX44" s="39"/>
      <c r="BY44" s="39"/>
      <c r="BZ44" s="39"/>
      <c r="CA44" s="59"/>
      <c r="CB44" s="59"/>
      <c r="CC44" s="39"/>
      <c r="CD44" s="39"/>
      <c r="CE44" s="39"/>
      <c r="CF44" s="39"/>
      <c r="CG44" s="39"/>
    </row>
    <row r="45" spans="2:85" x14ac:dyDescent="0.25">
      <c r="B45" s="41"/>
      <c r="C45" s="41" t="s">
        <v>94</v>
      </c>
      <c r="D45" s="97">
        <f t="shared" si="3"/>
        <v>124</v>
      </c>
      <c r="E45" s="98">
        <f t="shared" si="20"/>
        <v>106.5</v>
      </c>
      <c r="F45" s="98">
        <f t="shared" si="4"/>
        <v>143.5</v>
      </c>
      <c r="G45" s="97">
        <f t="shared" si="5"/>
        <v>135.4</v>
      </c>
      <c r="H45" s="98">
        <f t="shared" si="6"/>
        <v>118.7</v>
      </c>
      <c r="I45" s="98">
        <f t="shared" si="7"/>
        <v>153.69999999999999</v>
      </c>
      <c r="J45" s="97">
        <f t="shared" si="8"/>
        <v>60.7</v>
      </c>
      <c r="K45" s="98">
        <f t="shared" si="9"/>
        <v>58.3</v>
      </c>
      <c r="L45" s="98">
        <f t="shared" si="10"/>
        <v>63.3</v>
      </c>
      <c r="M45" s="97">
        <f t="shared" si="11"/>
        <v>40</v>
      </c>
      <c r="N45" s="98">
        <f t="shared" si="12"/>
        <v>38.200000000000003</v>
      </c>
      <c r="O45" s="98">
        <f t="shared" si="13"/>
        <v>41.8</v>
      </c>
      <c r="P45" s="41"/>
      <c r="Q45" s="41"/>
      <c r="R45" s="41" t="s">
        <v>94</v>
      </c>
      <c r="S45" s="74">
        <f t="shared" si="14"/>
        <v>2.04</v>
      </c>
      <c r="T45" s="99">
        <f t="shared" si="15"/>
        <v>1.75</v>
      </c>
      <c r="U45" s="99">
        <f t="shared" si="16"/>
        <v>2.38</v>
      </c>
      <c r="V45" s="74">
        <f t="shared" si="17"/>
        <v>3.38</v>
      </c>
      <c r="W45" s="99">
        <f t="shared" si="18"/>
        <v>2.94</v>
      </c>
      <c r="X45" s="99">
        <f t="shared" si="19"/>
        <v>3.89</v>
      </c>
      <c r="Y45" s="41"/>
      <c r="Z45" s="41"/>
      <c r="AA45" s="41"/>
      <c r="BB45" s="39"/>
      <c r="BE45" s="39" t="s">
        <v>98</v>
      </c>
      <c r="BF45" s="39">
        <v>2006</v>
      </c>
      <c r="BG45" s="59">
        <f t="shared" si="0"/>
        <v>115.6</v>
      </c>
      <c r="BH45" s="59">
        <f t="shared" si="1"/>
        <v>40.4</v>
      </c>
      <c r="BN45" s="39"/>
      <c r="BO45" s="39"/>
      <c r="BP45" s="39"/>
      <c r="BQ45" s="39"/>
      <c r="BR45" s="39" t="s">
        <v>98</v>
      </c>
      <c r="BS45" s="39">
        <v>2006</v>
      </c>
      <c r="BT45" s="59">
        <f t="shared" si="2"/>
        <v>2.86</v>
      </c>
      <c r="BU45" s="59"/>
      <c r="BV45" s="59"/>
      <c r="BW45" s="39"/>
      <c r="BX45" s="39"/>
      <c r="BY45" s="39"/>
      <c r="BZ45" s="59"/>
      <c r="CA45" s="39"/>
      <c r="CB45" s="39"/>
      <c r="CC45" s="39"/>
      <c r="CD45" s="39"/>
      <c r="CE45" s="39"/>
      <c r="CF45" s="39"/>
      <c r="CG45" s="39"/>
    </row>
    <row r="46" spans="2:85" x14ac:dyDescent="0.25">
      <c r="B46" s="41"/>
      <c r="C46" s="41" t="s">
        <v>95</v>
      </c>
      <c r="D46" s="97">
        <f t="shared" si="3"/>
        <v>120.9</v>
      </c>
      <c r="E46" s="98">
        <f t="shared" si="20"/>
        <v>104</v>
      </c>
      <c r="F46" s="98">
        <f t="shared" si="4"/>
        <v>139.80000000000001</v>
      </c>
      <c r="G46" s="97">
        <f t="shared" si="5"/>
        <v>135</v>
      </c>
      <c r="H46" s="98">
        <f t="shared" si="6"/>
        <v>118.7</v>
      </c>
      <c r="I46" s="98">
        <f t="shared" si="7"/>
        <v>152.80000000000001</v>
      </c>
      <c r="J46" s="97">
        <f t="shared" si="8"/>
        <v>56.7</v>
      </c>
      <c r="K46" s="98">
        <f t="shared" si="9"/>
        <v>54.4</v>
      </c>
      <c r="L46" s="98">
        <f t="shared" si="10"/>
        <v>59.1</v>
      </c>
      <c r="M46" s="97">
        <f t="shared" si="11"/>
        <v>38.9</v>
      </c>
      <c r="N46" s="98">
        <f t="shared" si="12"/>
        <v>37.200000000000003</v>
      </c>
      <c r="O46" s="98">
        <f t="shared" si="13"/>
        <v>40.700000000000003</v>
      </c>
      <c r="P46" s="45"/>
      <c r="Q46" s="45"/>
      <c r="R46" s="41" t="s">
        <v>95</v>
      </c>
      <c r="S46" s="74">
        <f t="shared" si="14"/>
        <v>2.13</v>
      </c>
      <c r="T46" s="99">
        <f t="shared" si="15"/>
        <v>1.83</v>
      </c>
      <c r="U46" s="99">
        <f t="shared" si="16"/>
        <v>2.48</v>
      </c>
      <c r="V46" s="74">
        <f t="shared" si="17"/>
        <v>3.47</v>
      </c>
      <c r="W46" s="99">
        <f t="shared" si="18"/>
        <v>3.03</v>
      </c>
      <c r="X46" s="99">
        <f t="shared" si="19"/>
        <v>3.98</v>
      </c>
      <c r="Y46" s="41"/>
      <c r="Z46" s="41"/>
      <c r="AA46" s="41"/>
      <c r="BB46" s="39"/>
      <c r="BE46" s="39" t="s">
        <v>99</v>
      </c>
      <c r="BF46" s="39">
        <v>2007</v>
      </c>
      <c r="BG46" s="59">
        <f t="shared" si="0"/>
        <v>119</v>
      </c>
      <c r="BH46" s="59">
        <f t="shared" si="1"/>
        <v>39.700000000000003</v>
      </c>
      <c r="BN46" s="39"/>
      <c r="BO46" s="39"/>
      <c r="BP46" s="39"/>
      <c r="BQ46" s="39"/>
      <c r="BR46" s="39" t="s">
        <v>99</v>
      </c>
      <c r="BS46" s="39">
        <v>2007</v>
      </c>
      <c r="BT46" s="59">
        <f t="shared" si="2"/>
        <v>3</v>
      </c>
      <c r="BU46" s="39"/>
      <c r="BV46" s="39"/>
      <c r="BW46" s="39"/>
      <c r="BX46" s="39"/>
      <c r="BY46" s="39"/>
      <c r="BZ46" s="39"/>
      <c r="CA46" s="73"/>
      <c r="CB46" s="73"/>
      <c r="CC46" s="39"/>
      <c r="CD46" s="39"/>
      <c r="CE46" s="39"/>
      <c r="CF46" s="39"/>
      <c r="CG46" s="39"/>
    </row>
    <row r="47" spans="2:85" x14ac:dyDescent="0.25">
      <c r="B47" s="41"/>
      <c r="C47" s="41" t="s">
        <v>96</v>
      </c>
      <c r="D47" s="97">
        <f t="shared" si="3"/>
        <v>112.5</v>
      </c>
      <c r="E47" s="98">
        <f t="shared" si="20"/>
        <v>96.7</v>
      </c>
      <c r="F47" s="98">
        <f t="shared" si="4"/>
        <v>130.19999999999999</v>
      </c>
      <c r="G47" s="97">
        <f t="shared" si="5"/>
        <v>123.5</v>
      </c>
      <c r="H47" s="98">
        <f t="shared" si="6"/>
        <v>108.4</v>
      </c>
      <c r="I47" s="98">
        <f t="shared" si="7"/>
        <v>140.19999999999999</v>
      </c>
      <c r="J47" s="97">
        <f t="shared" si="8"/>
        <v>53.6</v>
      </c>
      <c r="K47" s="98">
        <f t="shared" si="9"/>
        <v>51.3</v>
      </c>
      <c r="L47" s="98">
        <f t="shared" si="10"/>
        <v>55.9</v>
      </c>
      <c r="M47" s="97">
        <f t="shared" si="11"/>
        <v>37.9</v>
      </c>
      <c r="N47" s="98">
        <f t="shared" si="12"/>
        <v>36.200000000000003</v>
      </c>
      <c r="O47" s="98">
        <f t="shared" si="13"/>
        <v>39.6</v>
      </c>
      <c r="P47" s="45"/>
      <c r="Q47" s="45"/>
      <c r="R47" s="41" t="s">
        <v>96</v>
      </c>
      <c r="S47" s="74">
        <f t="shared" si="14"/>
        <v>2.1</v>
      </c>
      <c r="T47" s="99">
        <f t="shared" si="15"/>
        <v>1.8</v>
      </c>
      <c r="U47" s="99">
        <f t="shared" si="16"/>
        <v>2.4500000000000002</v>
      </c>
      <c r="V47" s="74">
        <f t="shared" si="17"/>
        <v>3.26</v>
      </c>
      <c r="W47" s="99">
        <f t="shared" si="18"/>
        <v>2.84</v>
      </c>
      <c r="X47" s="99">
        <f t="shared" si="19"/>
        <v>3.75</v>
      </c>
      <c r="Y47" s="41"/>
      <c r="Z47" s="41"/>
      <c r="AA47" s="41"/>
      <c r="BB47" s="39"/>
      <c r="BE47" s="39" t="s">
        <v>100</v>
      </c>
      <c r="BF47" s="39">
        <v>2008</v>
      </c>
      <c r="BG47" s="59">
        <f t="shared" si="0"/>
        <v>115.5</v>
      </c>
      <c r="BH47" s="59">
        <f t="shared" si="1"/>
        <v>39.1</v>
      </c>
      <c r="BN47" s="39"/>
      <c r="BO47" s="39"/>
      <c r="BP47" s="39"/>
      <c r="BQ47" s="39"/>
      <c r="BR47" s="39" t="s">
        <v>100</v>
      </c>
      <c r="BS47" s="39">
        <v>2008</v>
      </c>
      <c r="BT47" s="59">
        <f t="shared" si="2"/>
        <v>2.95</v>
      </c>
      <c r="BU47" s="59"/>
      <c r="BV47" s="39"/>
      <c r="BW47" s="39"/>
      <c r="BX47" s="39"/>
      <c r="BY47" s="39"/>
      <c r="BZ47" s="59"/>
      <c r="CA47" s="39"/>
      <c r="CB47" s="39"/>
      <c r="CC47" s="39"/>
      <c r="CD47" s="39"/>
      <c r="CE47" s="39"/>
      <c r="CF47" s="39"/>
      <c r="CG47" s="39"/>
    </row>
    <row r="48" spans="2:85" x14ac:dyDescent="0.25">
      <c r="B48" s="41"/>
      <c r="C48" s="41" t="s">
        <v>97</v>
      </c>
      <c r="D48" s="97">
        <f t="shared" si="3"/>
        <v>116.2</v>
      </c>
      <c r="E48" s="98">
        <f t="shared" si="20"/>
        <v>100.4</v>
      </c>
      <c r="F48" s="98">
        <f t="shared" si="4"/>
        <v>133.6</v>
      </c>
      <c r="G48" s="97">
        <f t="shared" si="5"/>
        <v>114.9</v>
      </c>
      <c r="H48" s="98">
        <f t="shared" si="6"/>
        <v>100.6</v>
      </c>
      <c r="I48" s="98">
        <f t="shared" si="7"/>
        <v>130.6</v>
      </c>
      <c r="J48" s="97">
        <f t="shared" si="8"/>
        <v>48.1</v>
      </c>
      <c r="K48" s="98">
        <f t="shared" si="9"/>
        <v>46.1</v>
      </c>
      <c r="L48" s="98">
        <f t="shared" si="10"/>
        <v>50.3</v>
      </c>
      <c r="M48" s="97">
        <f t="shared" si="11"/>
        <v>34.700000000000003</v>
      </c>
      <c r="N48" s="98">
        <f t="shared" si="12"/>
        <v>33.1</v>
      </c>
      <c r="O48" s="98">
        <f t="shared" si="13"/>
        <v>36.299999999999997</v>
      </c>
      <c r="P48" s="41"/>
      <c r="Q48" s="41"/>
      <c r="R48" s="41" t="s">
        <v>97</v>
      </c>
      <c r="S48" s="74">
        <f t="shared" si="14"/>
        <v>2.41</v>
      </c>
      <c r="T48" s="99">
        <f t="shared" si="15"/>
        <v>2.08</v>
      </c>
      <c r="U48" s="99">
        <f t="shared" si="16"/>
        <v>2.8</v>
      </c>
      <c r="V48" s="74">
        <f t="shared" si="17"/>
        <v>3.31</v>
      </c>
      <c r="W48" s="99">
        <f t="shared" si="18"/>
        <v>2.88</v>
      </c>
      <c r="X48" s="99">
        <f t="shared" si="19"/>
        <v>3.81</v>
      </c>
      <c r="Y48" s="41"/>
      <c r="Z48" s="41"/>
      <c r="AA48" s="41"/>
      <c r="BB48" s="39"/>
      <c r="BE48" s="39" t="s">
        <v>101</v>
      </c>
      <c r="BF48" s="39">
        <v>2009</v>
      </c>
      <c r="BG48" s="59">
        <f t="shared" si="0"/>
        <v>107.6</v>
      </c>
      <c r="BH48" s="59">
        <f t="shared" si="1"/>
        <v>37</v>
      </c>
      <c r="BN48" s="39"/>
      <c r="BO48" s="39"/>
      <c r="BP48" s="39"/>
      <c r="BQ48" s="39"/>
      <c r="BR48" s="39" t="s">
        <v>101</v>
      </c>
      <c r="BS48" s="39">
        <v>2009</v>
      </c>
      <c r="BT48" s="59">
        <f t="shared" si="2"/>
        <v>2.91</v>
      </c>
      <c r="BU48" s="59"/>
      <c r="BV48" s="39"/>
      <c r="BW48" s="39"/>
      <c r="BX48" s="39"/>
      <c r="BY48" s="39"/>
      <c r="BZ48" s="39"/>
      <c r="CA48" s="39"/>
      <c r="CB48" s="39"/>
      <c r="CC48" s="39"/>
      <c r="CD48" s="39"/>
      <c r="CE48" s="39"/>
      <c r="CF48" s="39"/>
      <c r="CG48" s="39"/>
    </row>
    <row r="49" spans="2:85" ht="12" customHeight="1" x14ac:dyDescent="0.25">
      <c r="B49" s="45"/>
      <c r="C49" s="41" t="s">
        <v>98</v>
      </c>
      <c r="D49" s="97">
        <f t="shared" si="3"/>
        <v>115.1</v>
      </c>
      <c r="E49" s="98">
        <f t="shared" si="20"/>
        <v>99.9</v>
      </c>
      <c r="F49" s="98">
        <f t="shared" si="4"/>
        <v>132</v>
      </c>
      <c r="G49" s="97">
        <f t="shared" si="5"/>
        <v>118.4</v>
      </c>
      <c r="H49" s="98">
        <f t="shared" si="6"/>
        <v>104.3</v>
      </c>
      <c r="I49" s="98">
        <f t="shared" si="7"/>
        <v>133.80000000000001</v>
      </c>
      <c r="J49" s="97">
        <f t="shared" si="8"/>
        <v>48.1</v>
      </c>
      <c r="K49" s="98">
        <f t="shared" si="9"/>
        <v>46</v>
      </c>
      <c r="L49" s="98">
        <f t="shared" si="10"/>
        <v>50.1</v>
      </c>
      <c r="M49" s="97">
        <f t="shared" si="11"/>
        <v>35.5</v>
      </c>
      <c r="N49" s="98">
        <f t="shared" si="12"/>
        <v>33.9</v>
      </c>
      <c r="O49" s="98">
        <f t="shared" si="13"/>
        <v>37.1</v>
      </c>
      <c r="P49" s="45"/>
      <c r="Q49" s="45"/>
      <c r="R49" s="41" t="s">
        <v>98</v>
      </c>
      <c r="S49" s="74">
        <f t="shared" si="14"/>
        <v>2.4</v>
      </c>
      <c r="T49" s="99">
        <f t="shared" si="15"/>
        <v>2.0699999999999998</v>
      </c>
      <c r="U49" s="99">
        <f t="shared" si="16"/>
        <v>2.77</v>
      </c>
      <c r="V49" s="74">
        <f t="shared" si="17"/>
        <v>3.34</v>
      </c>
      <c r="W49" s="99">
        <f t="shared" si="18"/>
        <v>2.92</v>
      </c>
      <c r="X49" s="99">
        <f t="shared" si="19"/>
        <v>3.82</v>
      </c>
      <c r="Y49" s="41"/>
      <c r="Z49" s="41"/>
      <c r="AA49" s="41"/>
      <c r="BB49" s="39"/>
      <c r="BE49" s="39" t="s">
        <v>102</v>
      </c>
      <c r="BF49" s="39">
        <v>2010</v>
      </c>
      <c r="BG49" s="59">
        <f t="shared" si="0"/>
        <v>101.3</v>
      </c>
      <c r="BH49" s="59">
        <f t="shared" si="1"/>
        <v>35</v>
      </c>
      <c r="BN49" s="39"/>
      <c r="BO49" s="39"/>
      <c r="BP49" s="39"/>
      <c r="BQ49" s="39"/>
      <c r="BR49" s="39" t="s">
        <v>102</v>
      </c>
      <c r="BS49" s="39">
        <v>2010</v>
      </c>
      <c r="BT49" s="59">
        <f t="shared" si="2"/>
        <v>2.89</v>
      </c>
      <c r="BU49" s="59"/>
      <c r="BV49" s="39"/>
      <c r="BW49" s="39"/>
      <c r="BX49" s="39"/>
      <c r="BY49" s="39"/>
      <c r="BZ49" s="73"/>
      <c r="CA49" s="39"/>
      <c r="CB49" s="39"/>
      <c r="CC49" s="39"/>
      <c r="CD49" s="39"/>
      <c r="CE49" s="39"/>
      <c r="CF49" s="39"/>
      <c r="CG49" s="39"/>
    </row>
    <row r="50" spans="2:85" x14ac:dyDescent="0.25">
      <c r="B50" s="41"/>
      <c r="C50" s="41" t="s">
        <v>99</v>
      </c>
      <c r="D50" s="97">
        <f t="shared" si="3"/>
        <v>124.7</v>
      </c>
      <c r="E50" s="98">
        <f t="shared" si="20"/>
        <v>109.1</v>
      </c>
      <c r="F50" s="98">
        <f t="shared" si="4"/>
        <v>141.80000000000001</v>
      </c>
      <c r="G50" s="97">
        <f t="shared" si="5"/>
        <v>117.8</v>
      </c>
      <c r="H50" s="98">
        <f t="shared" si="6"/>
        <v>104.1</v>
      </c>
      <c r="I50" s="98">
        <f t="shared" si="7"/>
        <v>132.80000000000001</v>
      </c>
      <c r="J50" s="97">
        <f t="shared" si="8"/>
        <v>45.8</v>
      </c>
      <c r="K50" s="98">
        <f t="shared" si="9"/>
        <v>43.8</v>
      </c>
      <c r="L50" s="98">
        <f t="shared" si="10"/>
        <v>47.8</v>
      </c>
      <c r="M50" s="97">
        <f t="shared" si="11"/>
        <v>35.799999999999997</v>
      </c>
      <c r="N50" s="98">
        <f t="shared" si="12"/>
        <v>34.200000000000003</v>
      </c>
      <c r="O50" s="98">
        <f t="shared" si="13"/>
        <v>37.4</v>
      </c>
      <c r="P50" s="45"/>
      <c r="Q50" s="45"/>
      <c r="R50" s="41" t="s">
        <v>99</v>
      </c>
      <c r="S50" s="74">
        <f t="shared" si="14"/>
        <v>2.72</v>
      </c>
      <c r="T50" s="99">
        <f t="shared" si="15"/>
        <v>2.37</v>
      </c>
      <c r="U50" s="99">
        <f t="shared" si="16"/>
        <v>3.13</v>
      </c>
      <c r="V50" s="74">
        <f t="shared" si="17"/>
        <v>3.29</v>
      </c>
      <c r="W50" s="99">
        <f t="shared" si="18"/>
        <v>2.88</v>
      </c>
      <c r="X50" s="99">
        <f t="shared" si="19"/>
        <v>3.76</v>
      </c>
      <c r="Y50" s="41"/>
      <c r="Z50" s="41"/>
      <c r="AA50" s="41"/>
      <c r="BB50" s="39"/>
      <c r="BE50" s="39" t="s">
        <v>103</v>
      </c>
      <c r="BF50" s="39">
        <v>2011</v>
      </c>
      <c r="BG50" s="59">
        <f t="shared" si="0"/>
        <v>95.4</v>
      </c>
      <c r="BH50" s="59">
        <f t="shared" si="1"/>
        <v>33.9</v>
      </c>
      <c r="BN50" s="39"/>
      <c r="BO50" s="39"/>
      <c r="BP50" s="39"/>
      <c r="BQ50" s="39"/>
      <c r="BR50" s="39" t="s">
        <v>103</v>
      </c>
      <c r="BS50" s="39">
        <v>2011</v>
      </c>
      <c r="BT50" s="59">
        <f t="shared" si="2"/>
        <v>2.82</v>
      </c>
      <c r="BU50" s="59"/>
      <c r="BV50" s="39"/>
      <c r="BW50" s="39"/>
      <c r="BX50" s="39"/>
      <c r="BY50" s="39"/>
      <c r="BZ50" s="39"/>
      <c r="CA50" s="39"/>
      <c r="CB50" s="39"/>
      <c r="CC50" s="39"/>
      <c r="CD50" s="39"/>
      <c r="CE50" s="39"/>
      <c r="CF50" s="39"/>
      <c r="CG50" s="39"/>
    </row>
    <row r="51" spans="2:85" x14ac:dyDescent="0.25">
      <c r="B51" s="45"/>
      <c r="C51" s="41" t="s">
        <v>100</v>
      </c>
      <c r="D51" s="97">
        <f t="shared" si="3"/>
        <v>119.3</v>
      </c>
      <c r="E51" s="98">
        <f t="shared" si="20"/>
        <v>104.6</v>
      </c>
      <c r="F51" s="98">
        <f t="shared" si="4"/>
        <v>135.6</v>
      </c>
      <c r="G51" s="97">
        <f t="shared" si="5"/>
        <v>114.5</v>
      </c>
      <c r="H51" s="98">
        <f t="shared" si="6"/>
        <v>101.4</v>
      </c>
      <c r="I51" s="98">
        <f t="shared" si="7"/>
        <v>128.80000000000001</v>
      </c>
      <c r="J51" s="97">
        <f t="shared" si="8"/>
        <v>45.8</v>
      </c>
      <c r="K51" s="98">
        <f t="shared" si="9"/>
        <v>43.8</v>
      </c>
      <c r="L51" s="98">
        <f t="shared" si="10"/>
        <v>47.8</v>
      </c>
      <c r="M51" s="97">
        <f t="shared" si="11"/>
        <v>34.5</v>
      </c>
      <c r="N51" s="98">
        <f t="shared" si="12"/>
        <v>33</v>
      </c>
      <c r="O51" s="98">
        <f t="shared" si="13"/>
        <v>36.1</v>
      </c>
      <c r="P51" s="41"/>
      <c r="Q51" s="41"/>
      <c r="R51" s="41" t="s">
        <v>100</v>
      </c>
      <c r="S51" s="74">
        <f t="shared" si="14"/>
        <v>2.61</v>
      </c>
      <c r="T51" s="99">
        <f t="shared" si="15"/>
        <v>2.2799999999999998</v>
      </c>
      <c r="U51" s="99">
        <f t="shared" si="16"/>
        <v>2.99</v>
      </c>
      <c r="V51" s="74">
        <f t="shared" si="17"/>
        <v>3.31</v>
      </c>
      <c r="W51" s="99">
        <f t="shared" si="18"/>
        <v>2.91</v>
      </c>
      <c r="X51" s="99">
        <f t="shared" si="19"/>
        <v>3.78</v>
      </c>
      <c r="Y51" s="41"/>
      <c r="Z51" s="41"/>
      <c r="AA51" s="41"/>
      <c r="BB51" s="39"/>
      <c r="BE51" s="39" t="s">
        <v>104</v>
      </c>
      <c r="BF51" s="39">
        <v>2012</v>
      </c>
      <c r="BG51" s="59">
        <f t="shared" si="0"/>
        <v>93.4</v>
      </c>
      <c r="BH51" s="59">
        <f t="shared" si="1"/>
        <v>33.5</v>
      </c>
      <c r="BK51" s="59" t="s">
        <v>11</v>
      </c>
      <c r="BL51" s="59" t="s">
        <v>11</v>
      </c>
      <c r="BM51" s="59"/>
      <c r="BN51" s="59" t="s">
        <v>12</v>
      </c>
      <c r="BO51" s="59" t="s">
        <v>12</v>
      </c>
      <c r="BP51" s="39"/>
      <c r="BQ51" s="39"/>
      <c r="BR51" s="39" t="s">
        <v>104</v>
      </c>
      <c r="BS51" s="39">
        <v>2012</v>
      </c>
      <c r="BT51" s="59">
        <f t="shared" si="2"/>
        <v>2.79</v>
      </c>
      <c r="BU51" s="59"/>
      <c r="BV51" s="39"/>
      <c r="BW51" s="39"/>
      <c r="BX51" s="59"/>
      <c r="BY51" s="59"/>
      <c r="BZ51" s="39"/>
      <c r="CA51" s="39" t="s">
        <v>41</v>
      </c>
      <c r="CB51" s="59"/>
      <c r="CC51" s="39"/>
      <c r="CD51" s="39"/>
      <c r="CE51" s="39"/>
      <c r="CF51" s="39"/>
      <c r="CG51" s="39"/>
    </row>
    <row r="52" spans="2:85" x14ac:dyDescent="0.25">
      <c r="B52" s="45"/>
      <c r="C52" s="41" t="s">
        <v>101</v>
      </c>
      <c r="D52" s="97">
        <f t="shared" si="3"/>
        <v>108.7</v>
      </c>
      <c r="E52" s="98">
        <f t="shared" si="20"/>
        <v>95.1</v>
      </c>
      <c r="F52" s="98">
        <f t="shared" si="4"/>
        <v>123.8</v>
      </c>
      <c r="G52" s="97">
        <f t="shared" si="5"/>
        <v>108</v>
      </c>
      <c r="H52" s="98">
        <f t="shared" si="6"/>
        <v>95.6</v>
      </c>
      <c r="I52" s="98">
        <f t="shared" si="7"/>
        <v>121.5</v>
      </c>
      <c r="J52" s="97">
        <f t="shared" si="8"/>
        <v>43.2</v>
      </c>
      <c r="K52" s="98">
        <f t="shared" si="9"/>
        <v>41.3</v>
      </c>
      <c r="L52" s="98">
        <f t="shared" si="10"/>
        <v>45.1</v>
      </c>
      <c r="M52" s="97">
        <f t="shared" si="11"/>
        <v>32.700000000000003</v>
      </c>
      <c r="N52" s="98">
        <f t="shared" si="12"/>
        <v>31.2</v>
      </c>
      <c r="O52" s="98">
        <f t="shared" si="13"/>
        <v>34.200000000000003</v>
      </c>
      <c r="P52" s="41"/>
      <c r="Q52" s="41"/>
      <c r="R52" s="41" t="s">
        <v>101</v>
      </c>
      <c r="S52" s="74">
        <f t="shared" si="14"/>
        <v>2.52</v>
      </c>
      <c r="T52" s="99">
        <f t="shared" si="15"/>
        <v>2.19</v>
      </c>
      <c r="U52" s="99">
        <f t="shared" si="16"/>
        <v>2.89</v>
      </c>
      <c r="V52" s="74">
        <f t="shared" si="17"/>
        <v>3.31</v>
      </c>
      <c r="W52" s="99">
        <f t="shared" si="18"/>
        <v>2.9</v>
      </c>
      <c r="X52" s="99">
        <f t="shared" si="19"/>
        <v>3.77</v>
      </c>
      <c r="Y52" s="41"/>
      <c r="Z52" s="41"/>
      <c r="AA52" s="41"/>
      <c r="BB52" s="39"/>
      <c r="BG52" s="59"/>
      <c r="BH52" s="59"/>
      <c r="BK52" s="39" t="s">
        <v>28</v>
      </c>
      <c r="BL52" s="39" t="s">
        <v>27</v>
      </c>
      <c r="BN52" s="39" t="s">
        <v>28</v>
      </c>
      <c r="BO52" s="39" t="s">
        <v>27</v>
      </c>
      <c r="BP52" s="39"/>
      <c r="BQ52" s="39"/>
      <c r="BR52" s="39"/>
      <c r="BS52" s="39"/>
      <c r="BT52" s="59"/>
      <c r="BU52" s="59"/>
      <c r="BV52" s="39"/>
      <c r="BW52" s="39"/>
      <c r="BX52" s="39" t="s">
        <v>28</v>
      </c>
      <c r="BY52" s="39" t="s">
        <v>27</v>
      </c>
      <c r="BZ52" s="39"/>
      <c r="CA52" s="39"/>
      <c r="CB52" s="39"/>
      <c r="CC52" s="39"/>
      <c r="CD52" s="39"/>
      <c r="CE52" s="39"/>
      <c r="CF52" s="39"/>
      <c r="CG52" s="39"/>
    </row>
    <row r="53" spans="2:85" x14ac:dyDescent="0.25">
      <c r="B53" s="41"/>
      <c r="C53" s="41" t="s">
        <v>102</v>
      </c>
      <c r="D53" s="97">
        <f t="shared" si="3"/>
        <v>96.8</v>
      </c>
      <c r="E53" s="98">
        <f t="shared" si="20"/>
        <v>84.3</v>
      </c>
      <c r="F53" s="98">
        <f t="shared" si="4"/>
        <v>110.6</v>
      </c>
      <c r="G53" s="97">
        <f t="shared" si="5"/>
        <v>105.5</v>
      </c>
      <c r="H53" s="98">
        <f t="shared" si="6"/>
        <v>93.7</v>
      </c>
      <c r="I53" s="98">
        <f t="shared" si="7"/>
        <v>118.4</v>
      </c>
      <c r="J53" s="97">
        <f t="shared" si="8"/>
        <v>41</v>
      </c>
      <c r="K53" s="98">
        <f t="shared" si="9"/>
        <v>39.200000000000003</v>
      </c>
      <c r="L53" s="98">
        <f t="shared" si="10"/>
        <v>42.8</v>
      </c>
      <c r="M53" s="97">
        <f t="shared" si="11"/>
        <v>30.8</v>
      </c>
      <c r="N53" s="98">
        <f t="shared" si="12"/>
        <v>29.4</v>
      </c>
      <c r="O53" s="98">
        <f t="shared" si="13"/>
        <v>32.299999999999997</v>
      </c>
      <c r="P53" s="41"/>
      <c r="Q53" s="41"/>
      <c r="R53" s="41" t="s">
        <v>102</v>
      </c>
      <c r="S53" s="74">
        <f t="shared" si="14"/>
        <v>2.36</v>
      </c>
      <c r="T53" s="99">
        <f t="shared" si="15"/>
        <v>2.0499999999999998</v>
      </c>
      <c r="U53" s="99">
        <f t="shared" si="16"/>
        <v>2.72</v>
      </c>
      <c r="V53" s="74">
        <f t="shared" si="17"/>
        <v>3.42</v>
      </c>
      <c r="W53" s="99">
        <f t="shared" si="18"/>
        <v>3.01</v>
      </c>
      <c r="X53" s="99">
        <f t="shared" si="19"/>
        <v>3.9</v>
      </c>
      <c r="Y53" s="41"/>
      <c r="Z53" s="41"/>
      <c r="AA53" s="41"/>
      <c r="BB53" s="39"/>
      <c r="BD53" s="39" t="s">
        <v>6</v>
      </c>
      <c r="BE53" s="59" t="s">
        <v>88</v>
      </c>
      <c r="BF53" s="59">
        <v>1996</v>
      </c>
      <c r="BG53" s="59">
        <f t="shared" ref="BG53:BG69" si="21">IFERROR(VALUE(FIXED(VLOOKUP($BF53&amp;$BE$29&amp;$BG$12&amp;"Maori",ethnicdata,7,FALSE),1)),NA())</f>
        <v>136.30000000000001</v>
      </c>
      <c r="BH53" s="59">
        <f t="shared" ref="BH53:BH69" si="22">IFERROR(VALUE(FIXED(VLOOKUP($BF53&amp;$BE$29&amp;$BG$12&amp;"nonMaori",ethnicdata,7,FALSE),1)),NA())</f>
        <v>70</v>
      </c>
      <c r="BK53" s="59">
        <f>D39-E39</f>
        <v>21.300000000000011</v>
      </c>
      <c r="BL53" s="59">
        <f>F39-D39</f>
        <v>24.099999999999994</v>
      </c>
      <c r="BM53" s="59"/>
      <c r="BN53" s="59">
        <f>J39-K39</f>
        <v>2.9000000000000057</v>
      </c>
      <c r="BO53" s="59">
        <f>L39-J39</f>
        <v>3</v>
      </c>
      <c r="BP53" s="39"/>
      <c r="BQ53" s="39" t="s">
        <v>75</v>
      </c>
      <c r="BR53" s="59" t="s">
        <v>88</v>
      </c>
      <c r="BS53" s="59">
        <v>1996</v>
      </c>
      <c r="BT53" s="59">
        <f t="shared" ref="BT53:BT69" si="23">IFERROR(VALUE(FIXED(VLOOKUP($BF53&amp;$BE$29&amp;$BG$12&amp;"Maori",ethnicdata,10,FALSE),2)),NA())</f>
        <v>1.95</v>
      </c>
      <c r="BU53" s="59"/>
      <c r="BV53" s="39"/>
      <c r="BW53" s="39"/>
      <c r="BX53" s="59">
        <f>S39-T39</f>
        <v>0.31000000000000005</v>
      </c>
      <c r="BY53" s="59">
        <f>U39-S39</f>
        <v>0.3600000000000001</v>
      </c>
      <c r="BZ53" s="39"/>
      <c r="CA53" s="59">
        <v>1</v>
      </c>
      <c r="CB53" s="59"/>
      <c r="CC53" s="39"/>
      <c r="CD53" s="39"/>
      <c r="CE53" s="39"/>
      <c r="CF53" s="39"/>
      <c r="CG53" s="39"/>
    </row>
    <row r="54" spans="2:85" x14ac:dyDescent="0.25">
      <c r="B54" s="41"/>
      <c r="C54" s="41" t="s">
        <v>103</v>
      </c>
      <c r="D54" s="97">
        <f t="shared" si="3"/>
        <v>86.9</v>
      </c>
      <c r="E54" s="98">
        <f t="shared" si="20"/>
        <v>75.400000000000006</v>
      </c>
      <c r="F54" s="98">
        <f t="shared" si="4"/>
        <v>99.6</v>
      </c>
      <c r="G54" s="97">
        <f t="shared" si="5"/>
        <v>103.5</v>
      </c>
      <c r="H54" s="98">
        <f t="shared" si="6"/>
        <v>92</v>
      </c>
      <c r="I54" s="98">
        <f t="shared" si="7"/>
        <v>116</v>
      </c>
      <c r="J54" s="97">
        <f t="shared" si="8"/>
        <v>39.6</v>
      </c>
      <c r="K54" s="98">
        <f t="shared" si="9"/>
        <v>37.9</v>
      </c>
      <c r="L54" s="98">
        <f t="shared" si="10"/>
        <v>41.3</v>
      </c>
      <c r="M54" s="97">
        <f t="shared" si="11"/>
        <v>29.7</v>
      </c>
      <c r="N54" s="98">
        <f t="shared" si="12"/>
        <v>28.4</v>
      </c>
      <c r="O54" s="98">
        <f t="shared" si="13"/>
        <v>31.1</v>
      </c>
      <c r="P54" s="41"/>
      <c r="Q54" s="41"/>
      <c r="R54" s="41" t="s">
        <v>103</v>
      </c>
      <c r="S54" s="74">
        <f t="shared" si="14"/>
        <v>2.19</v>
      </c>
      <c r="T54" s="99">
        <f t="shared" si="15"/>
        <v>1.9</v>
      </c>
      <c r="U54" s="99">
        <f t="shared" si="16"/>
        <v>2.54</v>
      </c>
      <c r="V54" s="74">
        <f t="shared" si="17"/>
        <v>3.48</v>
      </c>
      <c r="W54" s="99">
        <f t="shared" si="18"/>
        <v>3.06</v>
      </c>
      <c r="X54" s="99">
        <f t="shared" si="19"/>
        <v>3.96</v>
      </c>
      <c r="Y54" s="41"/>
      <c r="Z54" s="41"/>
      <c r="AA54" s="41"/>
      <c r="BB54" s="39"/>
      <c r="BE54" s="65" t="s">
        <v>89</v>
      </c>
      <c r="BF54" s="39">
        <v>1997</v>
      </c>
      <c r="BG54" s="59">
        <f t="shared" si="21"/>
        <v>131.6</v>
      </c>
      <c r="BH54" s="59">
        <f t="shared" si="22"/>
        <v>67.7</v>
      </c>
      <c r="BK54" s="59">
        <f t="shared" ref="BK54:BK69" si="24">D40-E40</f>
        <v>20.399999999999991</v>
      </c>
      <c r="BL54" s="59">
        <f t="shared" ref="BL54:BL69" si="25">F40-D40</f>
        <v>23</v>
      </c>
      <c r="BN54" s="59">
        <f t="shared" ref="BN54:BN69" si="26">J40-K40</f>
        <v>2.9000000000000057</v>
      </c>
      <c r="BO54" s="59">
        <f t="shared" ref="BO54:BO69" si="27">L40-J40</f>
        <v>2.8999999999999915</v>
      </c>
      <c r="BP54" s="39"/>
      <c r="BQ54" s="39"/>
      <c r="BR54" s="65" t="s">
        <v>89</v>
      </c>
      <c r="BS54" s="39">
        <v>1997</v>
      </c>
      <c r="BT54" s="59">
        <f t="shared" si="23"/>
        <v>1.94</v>
      </c>
      <c r="BU54" s="59"/>
      <c r="BV54" s="39"/>
      <c r="BW54" s="39"/>
      <c r="BX54" s="59">
        <f t="shared" ref="BX54:BX69" si="28">S40-T40</f>
        <v>0.30000000000000004</v>
      </c>
      <c r="BY54" s="59">
        <f t="shared" ref="BY54:BY69" si="29">U40-S40</f>
        <v>0.35999999999999988</v>
      </c>
      <c r="BZ54" s="39"/>
      <c r="CA54" s="39">
        <v>1</v>
      </c>
      <c r="CB54" s="39"/>
      <c r="CC54" s="39"/>
      <c r="CD54" s="39"/>
      <c r="CE54" s="39"/>
      <c r="CF54" s="39"/>
      <c r="CG54" s="39"/>
    </row>
    <row r="55" spans="2:85" x14ac:dyDescent="0.25">
      <c r="B55" s="41"/>
      <c r="C55" s="85" t="s">
        <v>104</v>
      </c>
      <c r="D55" s="86">
        <f t="shared" si="3"/>
        <v>91.3</v>
      </c>
      <c r="E55" s="87">
        <f t="shared" si="20"/>
        <v>79.8</v>
      </c>
      <c r="F55" s="87">
        <f t="shared" si="4"/>
        <v>104</v>
      </c>
      <c r="G55" s="86">
        <f t="shared" si="5"/>
        <v>96.1</v>
      </c>
      <c r="H55" s="87">
        <f t="shared" si="6"/>
        <v>85.4</v>
      </c>
      <c r="I55" s="87">
        <f t="shared" si="7"/>
        <v>107.8</v>
      </c>
      <c r="J55" s="86">
        <f t="shared" si="8"/>
        <v>38</v>
      </c>
      <c r="K55" s="87">
        <f t="shared" si="9"/>
        <v>36.4</v>
      </c>
      <c r="L55" s="87">
        <f t="shared" si="10"/>
        <v>39.700000000000003</v>
      </c>
      <c r="M55" s="86">
        <f t="shared" si="11"/>
        <v>30.1</v>
      </c>
      <c r="N55" s="87">
        <f t="shared" si="12"/>
        <v>28.8</v>
      </c>
      <c r="O55" s="87">
        <f t="shared" si="13"/>
        <v>31.5</v>
      </c>
      <c r="P55" s="41"/>
      <c r="Q55" s="41"/>
      <c r="R55" s="85" t="s">
        <v>104</v>
      </c>
      <c r="S55" s="100">
        <f t="shared" si="14"/>
        <v>2.4</v>
      </c>
      <c r="T55" s="101">
        <f t="shared" si="15"/>
        <v>2.09</v>
      </c>
      <c r="U55" s="101">
        <f t="shared" si="16"/>
        <v>2.76</v>
      </c>
      <c r="V55" s="100">
        <f t="shared" si="17"/>
        <v>3.19</v>
      </c>
      <c r="W55" s="101">
        <f t="shared" si="18"/>
        <v>2.8</v>
      </c>
      <c r="X55" s="101">
        <f t="shared" si="19"/>
        <v>3.63</v>
      </c>
      <c r="Y55" s="41"/>
      <c r="Z55" s="41"/>
      <c r="AA55" s="41"/>
      <c r="BB55" s="39"/>
      <c r="BE55" s="73" t="s">
        <v>90</v>
      </c>
      <c r="BF55" s="73">
        <v>1998</v>
      </c>
      <c r="BG55" s="59">
        <f t="shared" si="21"/>
        <v>133.30000000000001</v>
      </c>
      <c r="BH55" s="59">
        <f t="shared" si="22"/>
        <v>64</v>
      </c>
      <c r="BK55" s="59">
        <f t="shared" si="24"/>
        <v>20.100000000000009</v>
      </c>
      <c r="BL55" s="59">
        <f t="shared" si="25"/>
        <v>22.5</v>
      </c>
      <c r="BM55" s="73"/>
      <c r="BN55" s="59">
        <f t="shared" si="26"/>
        <v>2.7000000000000028</v>
      </c>
      <c r="BO55" s="59">
        <f t="shared" si="27"/>
        <v>2.7999999999999972</v>
      </c>
      <c r="BP55" s="39"/>
      <c r="BQ55" s="39"/>
      <c r="BR55" s="73" t="s">
        <v>90</v>
      </c>
      <c r="BS55" s="73">
        <v>1998</v>
      </c>
      <c r="BT55" s="59">
        <f t="shared" si="23"/>
        <v>2.08</v>
      </c>
      <c r="BU55" s="59"/>
      <c r="BV55" s="39"/>
      <c r="BW55" s="39"/>
      <c r="BX55" s="59">
        <f t="shared" si="28"/>
        <v>0.31000000000000005</v>
      </c>
      <c r="BY55" s="59">
        <f t="shared" si="29"/>
        <v>0.37000000000000011</v>
      </c>
      <c r="BZ55" s="39"/>
      <c r="CA55" s="73">
        <v>1</v>
      </c>
      <c r="CB55" s="73"/>
      <c r="CC55" s="39"/>
      <c r="CD55" s="39"/>
      <c r="CE55" s="39"/>
      <c r="CF55" s="39"/>
      <c r="CG55" s="39"/>
    </row>
    <row r="56" spans="2:85" x14ac:dyDescent="0.25">
      <c r="B56" s="41"/>
      <c r="C56" s="45"/>
      <c r="D56" s="41"/>
      <c r="E56" s="41"/>
      <c r="F56" s="41"/>
      <c r="G56" s="41"/>
      <c r="H56" s="41"/>
      <c r="I56" s="41"/>
      <c r="J56" s="41"/>
      <c r="K56" s="41"/>
      <c r="L56" s="41"/>
      <c r="M56" s="41"/>
      <c r="N56" s="41"/>
      <c r="O56" s="41"/>
      <c r="P56" s="41"/>
      <c r="Q56" s="41"/>
      <c r="R56" s="45"/>
      <c r="S56" s="92"/>
      <c r="T56" s="92"/>
      <c r="U56" s="41"/>
      <c r="V56" s="41"/>
      <c r="W56" s="41"/>
      <c r="X56" s="41"/>
      <c r="Y56" s="41"/>
      <c r="Z56" s="41"/>
      <c r="AA56" s="41"/>
      <c r="BB56" s="39"/>
      <c r="BE56" s="65" t="s">
        <v>91</v>
      </c>
      <c r="BF56" s="39">
        <v>1999</v>
      </c>
      <c r="BG56" s="59">
        <f t="shared" si="21"/>
        <v>140.9</v>
      </c>
      <c r="BH56" s="59">
        <f t="shared" si="22"/>
        <v>66</v>
      </c>
      <c r="BK56" s="59">
        <f t="shared" si="24"/>
        <v>20.200000000000003</v>
      </c>
      <c r="BL56" s="59">
        <f t="shared" si="25"/>
        <v>22.5</v>
      </c>
      <c r="BN56" s="59">
        <f t="shared" si="26"/>
        <v>2.7999999999999972</v>
      </c>
      <c r="BO56" s="59">
        <f t="shared" si="27"/>
        <v>2.7999999999999972</v>
      </c>
      <c r="BP56" s="39"/>
      <c r="BQ56" s="39"/>
      <c r="BR56" s="65" t="s">
        <v>91</v>
      </c>
      <c r="BS56" s="39">
        <v>1999</v>
      </c>
      <c r="BT56" s="59">
        <f t="shared" si="23"/>
        <v>2.14</v>
      </c>
      <c r="BU56" s="59"/>
      <c r="BV56" s="39"/>
      <c r="BW56" s="39"/>
      <c r="BX56" s="59">
        <f t="shared" si="28"/>
        <v>0.31000000000000005</v>
      </c>
      <c r="BY56" s="59">
        <f t="shared" si="29"/>
        <v>0.35000000000000009</v>
      </c>
      <c r="BZ56" s="39"/>
      <c r="CA56" s="39">
        <v>1</v>
      </c>
      <c r="CB56" s="39"/>
      <c r="CC56" s="39"/>
      <c r="CD56" s="39"/>
      <c r="CE56" s="39"/>
      <c r="CF56" s="39"/>
      <c r="CG56" s="39"/>
    </row>
    <row r="57" spans="2:85" x14ac:dyDescent="0.25">
      <c r="B57" s="41"/>
      <c r="C57" s="45" t="s">
        <v>23</v>
      </c>
      <c r="D57" s="82"/>
      <c r="E57" s="82"/>
      <c r="F57" s="82"/>
      <c r="G57" s="41"/>
      <c r="H57" s="41"/>
      <c r="I57" s="41"/>
      <c r="J57" s="41"/>
      <c r="K57" s="41"/>
      <c r="L57" s="41"/>
      <c r="M57" s="41"/>
      <c r="N57" s="41"/>
      <c r="O57" s="41"/>
      <c r="P57" s="41"/>
      <c r="Q57" s="41"/>
      <c r="R57" s="45" t="s">
        <v>23</v>
      </c>
      <c r="S57" s="92"/>
      <c r="T57" s="92"/>
      <c r="U57" s="41"/>
      <c r="V57" s="41"/>
      <c r="W57" s="41"/>
      <c r="X57" s="41"/>
      <c r="Y57" s="41"/>
      <c r="Z57" s="41"/>
      <c r="AA57" s="41"/>
      <c r="BB57" s="39"/>
      <c r="BE57" s="65" t="s">
        <v>92</v>
      </c>
      <c r="BF57" s="59">
        <v>2000</v>
      </c>
      <c r="BG57" s="59">
        <f t="shared" si="21"/>
        <v>140.80000000000001</v>
      </c>
      <c r="BH57" s="59">
        <f t="shared" si="22"/>
        <v>64.2</v>
      </c>
      <c r="BK57" s="59">
        <f t="shared" si="24"/>
        <v>19.600000000000009</v>
      </c>
      <c r="BL57" s="59">
        <f t="shared" si="25"/>
        <v>21.899999999999977</v>
      </c>
      <c r="BN57" s="59">
        <f t="shared" si="26"/>
        <v>2.6000000000000014</v>
      </c>
      <c r="BO57" s="59">
        <f t="shared" si="27"/>
        <v>2.7000000000000028</v>
      </c>
      <c r="BP57" s="39"/>
      <c r="BQ57" s="39"/>
      <c r="BR57" s="65" t="s">
        <v>92</v>
      </c>
      <c r="BS57" s="59">
        <v>2000</v>
      </c>
      <c r="BT57" s="59">
        <f t="shared" si="23"/>
        <v>2.19</v>
      </c>
      <c r="BU57" s="59"/>
      <c r="BV57" s="39"/>
      <c r="BW57" s="39"/>
      <c r="BX57" s="59">
        <f t="shared" si="28"/>
        <v>0.30000000000000004</v>
      </c>
      <c r="BY57" s="59">
        <f t="shared" si="29"/>
        <v>0.35999999999999988</v>
      </c>
      <c r="BZ57" s="39"/>
      <c r="CA57" s="39">
        <v>1</v>
      </c>
      <c r="CB57" s="39"/>
      <c r="CC57" s="39"/>
      <c r="CD57" s="39"/>
      <c r="CE57" s="39"/>
      <c r="CF57" s="39"/>
      <c r="CG57" s="39"/>
    </row>
    <row r="58" spans="2:85" x14ac:dyDescent="0.25">
      <c r="B58" s="41"/>
      <c r="C58" s="45" t="s">
        <v>26</v>
      </c>
      <c r="D58" s="82"/>
      <c r="E58" s="82"/>
      <c r="F58" s="82"/>
      <c r="G58" s="41"/>
      <c r="H58" s="41"/>
      <c r="I58" s="41"/>
      <c r="J58" s="41"/>
      <c r="K58" s="41"/>
      <c r="L58" s="41"/>
      <c r="M58" s="41"/>
      <c r="N58" s="41"/>
      <c r="O58" s="41"/>
      <c r="P58" s="41"/>
      <c r="Q58" s="41"/>
      <c r="R58" s="45" t="s">
        <v>35</v>
      </c>
      <c r="S58" s="92"/>
      <c r="T58" s="92"/>
      <c r="U58" s="41"/>
      <c r="V58" s="41"/>
      <c r="W58" s="41"/>
      <c r="X58" s="41"/>
      <c r="Y58" s="41"/>
      <c r="Z58" s="41"/>
      <c r="AA58" s="41"/>
      <c r="BB58" s="39"/>
      <c r="BE58" s="39" t="s">
        <v>93</v>
      </c>
      <c r="BF58" s="39">
        <v>2001</v>
      </c>
      <c r="BG58" s="59">
        <f t="shared" si="21"/>
        <v>136.4</v>
      </c>
      <c r="BH58" s="59">
        <f t="shared" si="22"/>
        <v>63.2</v>
      </c>
      <c r="BK58" s="59">
        <f t="shared" si="24"/>
        <v>18.900000000000006</v>
      </c>
      <c r="BL58" s="59">
        <f t="shared" si="25"/>
        <v>21</v>
      </c>
      <c r="BN58" s="59">
        <f t="shared" si="26"/>
        <v>2.5</v>
      </c>
      <c r="BO58" s="59">
        <f t="shared" si="27"/>
        <v>2.5999999999999943</v>
      </c>
      <c r="BP58" s="39"/>
      <c r="BQ58" s="39"/>
      <c r="BR58" s="39" t="s">
        <v>93</v>
      </c>
      <c r="BS58" s="39">
        <v>2001</v>
      </c>
      <c r="BT58" s="59">
        <f t="shared" si="23"/>
        <v>2.16</v>
      </c>
      <c r="BU58" s="59"/>
      <c r="BV58" s="39"/>
      <c r="BW58" s="39"/>
      <c r="BX58" s="59">
        <f t="shared" si="28"/>
        <v>0.30000000000000004</v>
      </c>
      <c r="BY58" s="59">
        <f t="shared" si="29"/>
        <v>0.34999999999999964</v>
      </c>
      <c r="BZ58" s="39"/>
      <c r="CA58" s="39">
        <v>1</v>
      </c>
      <c r="CB58" s="39"/>
      <c r="CC58" s="39"/>
      <c r="CD58" s="39"/>
      <c r="CE58" s="39"/>
      <c r="CF58" s="39"/>
      <c r="CG58" s="39"/>
    </row>
    <row r="59" spans="2:85" x14ac:dyDescent="0.25">
      <c r="B59" s="41"/>
      <c r="C59" s="45" t="s">
        <v>24</v>
      </c>
      <c r="D59" s="82"/>
      <c r="E59" s="82"/>
      <c r="F59" s="82"/>
      <c r="G59" s="41"/>
      <c r="H59" s="41"/>
      <c r="I59" s="41"/>
      <c r="J59" s="41"/>
      <c r="K59" s="41"/>
      <c r="L59" s="41"/>
      <c r="M59" s="41"/>
      <c r="N59" s="41"/>
      <c r="O59" s="41"/>
      <c r="P59" s="41"/>
      <c r="Q59" s="41"/>
      <c r="R59" s="45" t="s">
        <v>24</v>
      </c>
      <c r="S59" s="92"/>
      <c r="T59" s="92"/>
      <c r="U59" s="41"/>
      <c r="V59" s="41"/>
      <c r="W59" s="41"/>
      <c r="X59" s="41"/>
      <c r="Y59" s="41"/>
      <c r="Z59" s="41"/>
      <c r="AA59" s="41"/>
      <c r="BB59" s="39"/>
      <c r="BE59" s="73" t="s">
        <v>94</v>
      </c>
      <c r="BF59" s="73">
        <v>2002</v>
      </c>
      <c r="BG59" s="59">
        <f t="shared" si="21"/>
        <v>124</v>
      </c>
      <c r="BH59" s="59">
        <f t="shared" si="22"/>
        <v>60.7</v>
      </c>
      <c r="BK59" s="59">
        <f t="shared" si="24"/>
        <v>17.5</v>
      </c>
      <c r="BL59" s="59">
        <f t="shared" si="25"/>
        <v>19.5</v>
      </c>
      <c r="BN59" s="59">
        <f t="shared" si="26"/>
        <v>2.4000000000000057</v>
      </c>
      <c r="BO59" s="59">
        <f t="shared" si="27"/>
        <v>2.5999999999999943</v>
      </c>
      <c r="BP59" s="39"/>
      <c r="BQ59" s="39"/>
      <c r="BR59" s="73" t="s">
        <v>94</v>
      </c>
      <c r="BS59" s="73">
        <v>2002</v>
      </c>
      <c r="BT59" s="59">
        <f t="shared" si="23"/>
        <v>2.04</v>
      </c>
      <c r="BU59" s="59"/>
      <c r="BV59" s="39"/>
      <c r="BW59" s="39"/>
      <c r="BX59" s="59">
        <f t="shared" si="28"/>
        <v>0.29000000000000004</v>
      </c>
      <c r="BY59" s="59">
        <f t="shared" si="29"/>
        <v>0.33999999999999986</v>
      </c>
      <c r="BZ59" s="39"/>
      <c r="CA59" s="39">
        <v>1</v>
      </c>
      <c r="CB59" s="39"/>
      <c r="CC59" s="39"/>
      <c r="CD59" s="39"/>
      <c r="CE59" s="39"/>
      <c r="CF59" s="39"/>
      <c r="CG59" s="39"/>
    </row>
    <row r="60" spans="2:85" x14ac:dyDescent="0.25">
      <c r="B60" s="41"/>
      <c r="C60" s="45" t="s">
        <v>25</v>
      </c>
      <c r="D60" s="82"/>
      <c r="E60" s="82"/>
      <c r="F60" s="82"/>
      <c r="G60" s="41"/>
      <c r="H60" s="41"/>
      <c r="I60" s="41"/>
      <c r="J60" s="41"/>
      <c r="K60" s="41"/>
      <c r="L60" s="41"/>
      <c r="M60" s="41"/>
      <c r="N60" s="41"/>
      <c r="O60" s="41"/>
      <c r="P60" s="41"/>
      <c r="Q60" s="41"/>
      <c r="R60" s="45" t="s">
        <v>25</v>
      </c>
      <c r="S60" s="92"/>
      <c r="T60" s="92"/>
      <c r="U60" s="41"/>
      <c r="V60" s="41"/>
      <c r="W60" s="41"/>
      <c r="X60" s="41"/>
      <c r="Y60" s="41"/>
      <c r="Z60" s="41"/>
      <c r="AA60" s="41"/>
      <c r="BB60" s="39"/>
      <c r="BE60" s="39" t="s">
        <v>95</v>
      </c>
      <c r="BF60" s="39">
        <v>2003</v>
      </c>
      <c r="BG60" s="59">
        <f t="shared" si="21"/>
        <v>120.9</v>
      </c>
      <c r="BH60" s="59">
        <f t="shared" si="22"/>
        <v>56.7</v>
      </c>
      <c r="BK60" s="59">
        <f t="shared" si="24"/>
        <v>16.900000000000006</v>
      </c>
      <c r="BL60" s="59">
        <f t="shared" si="25"/>
        <v>18.900000000000006</v>
      </c>
      <c r="BN60" s="59">
        <f t="shared" si="26"/>
        <v>2.3000000000000043</v>
      </c>
      <c r="BO60" s="59">
        <f t="shared" si="27"/>
        <v>2.3999999999999986</v>
      </c>
      <c r="BP60" s="39"/>
      <c r="BQ60" s="39"/>
      <c r="BR60" s="39" t="s">
        <v>95</v>
      </c>
      <c r="BS60" s="39">
        <v>2003</v>
      </c>
      <c r="BT60" s="59">
        <f t="shared" si="23"/>
        <v>2.13</v>
      </c>
      <c r="BU60" s="59"/>
      <c r="BV60" s="39"/>
      <c r="BW60" s="39"/>
      <c r="BX60" s="59">
        <f t="shared" si="28"/>
        <v>0.29999999999999982</v>
      </c>
      <c r="BY60" s="59">
        <f t="shared" si="29"/>
        <v>0.35000000000000009</v>
      </c>
      <c r="BZ60" s="39"/>
      <c r="CA60" s="39">
        <v>1</v>
      </c>
      <c r="CB60" s="39"/>
      <c r="CC60" s="39"/>
      <c r="CD60" s="39"/>
      <c r="CE60" s="39"/>
      <c r="CF60" s="39"/>
      <c r="CG60" s="39"/>
    </row>
    <row r="61" spans="2:85" x14ac:dyDescent="0.25">
      <c r="B61" s="41"/>
      <c r="C61" s="45" t="s">
        <v>121</v>
      </c>
      <c r="D61" s="82"/>
      <c r="E61" s="82"/>
      <c r="F61" s="82"/>
      <c r="G61" s="41"/>
      <c r="H61" s="41"/>
      <c r="I61" s="41"/>
      <c r="J61" s="41"/>
      <c r="K61" s="41"/>
      <c r="L61" s="41"/>
      <c r="M61" s="41"/>
      <c r="N61" s="41"/>
      <c r="O61" s="41"/>
      <c r="P61" s="41"/>
      <c r="Q61" s="41"/>
      <c r="R61" s="45" t="s">
        <v>36</v>
      </c>
      <c r="S61" s="92"/>
      <c r="T61" s="92"/>
      <c r="U61" s="41"/>
      <c r="V61" s="41"/>
      <c r="W61" s="41"/>
      <c r="X61" s="41"/>
      <c r="Y61" s="41"/>
      <c r="Z61" s="41"/>
      <c r="AA61" s="41"/>
      <c r="BB61" s="39"/>
      <c r="BE61" s="39" t="s">
        <v>96</v>
      </c>
      <c r="BF61" s="59">
        <v>2004</v>
      </c>
      <c r="BG61" s="59">
        <f t="shared" si="21"/>
        <v>112.5</v>
      </c>
      <c r="BH61" s="59">
        <f t="shared" si="22"/>
        <v>53.6</v>
      </c>
      <c r="BK61" s="59">
        <f t="shared" si="24"/>
        <v>15.799999999999997</v>
      </c>
      <c r="BL61" s="59">
        <f t="shared" si="25"/>
        <v>17.699999999999989</v>
      </c>
      <c r="BN61" s="59">
        <f t="shared" si="26"/>
        <v>2.3000000000000043</v>
      </c>
      <c r="BO61" s="59">
        <f t="shared" si="27"/>
        <v>2.2999999999999972</v>
      </c>
      <c r="BP61" s="39"/>
      <c r="BQ61" s="39"/>
      <c r="BR61" s="39" t="s">
        <v>96</v>
      </c>
      <c r="BS61" s="59">
        <v>2004</v>
      </c>
      <c r="BT61" s="59">
        <f t="shared" si="23"/>
        <v>2.1</v>
      </c>
      <c r="BU61" s="59"/>
      <c r="BV61" s="39"/>
      <c r="BW61" s="39"/>
      <c r="BX61" s="59">
        <f t="shared" si="28"/>
        <v>0.30000000000000004</v>
      </c>
      <c r="BY61" s="59">
        <f t="shared" si="29"/>
        <v>0.35000000000000009</v>
      </c>
      <c r="BZ61" s="39"/>
      <c r="CA61" s="39">
        <v>1</v>
      </c>
      <c r="CB61" s="39"/>
      <c r="CC61" s="39"/>
      <c r="CD61" s="39"/>
      <c r="CE61" s="39"/>
      <c r="CF61" s="39"/>
      <c r="CG61" s="39"/>
    </row>
    <row r="62" spans="2:85" x14ac:dyDescent="0.25">
      <c r="B62" s="41"/>
      <c r="C62" s="45"/>
      <c r="D62" s="82"/>
      <c r="E62" s="82"/>
      <c r="F62" s="82"/>
      <c r="G62" s="41"/>
      <c r="H62" s="41"/>
      <c r="I62" s="41"/>
      <c r="J62" s="41"/>
      <c r="K62" s="41"/>
      <c r="L62" s="41"/>
      <c r="M62" s="41"/>
      <c r="N62" s="41"/>
      <c r="O62" s="41"/>
      <c r="P62" s="41"/>
      <c r="Q62" s="41"/>
      <c r="R62" s="41"/>
      <c r="S62" s="92"/>
      <c r="T62" s="92"/>
      <c r="U62" s="41"/>
      <c r="V62" s="41"/>
      <c r="W62" s="41"/>
      <c r="X62" s="41"/>
      <c r="Y62" s="41"/>
      <c r="Z62" s="41"/>
      <c r="AA62" s="41"/>
      <c r="BB62" s="39"/>
      <c r="BE62" s="39" t="s">
        <v>97</v>
      </c>
      <c r="BF62" s="39">
        <v>2005</v>
      </c>
      <c r="BG62" s="59">
        <f t="shared" si="21"/>
        <v>116.2</v>
      </c>
      <c r="BH62" s="59">
        <f t="shared" si="22"/>
        <v>48.1</v>
      </c>
      <c r="BK62" s="59">
        <f t="shared" si="24"/>
        <v>15.799999999999997</v>
      </c>
      <c r="BL62" s="59">
        <f t="shared" si="25"/>
        <v>17.399999999999991</v>
      </c>
      <c r="BN62" s="59">
        <f t="shared" si="26"/>
        <v>2</v>
      </c>
      <c r="BO62" s="59">
        <f t="shared" si="27"/>
        <v>2.1999999999999957</v>
      </c>
      <c r="BP62" s="39"/>
      <c r="BQ62" s="39"/>
      <c r="BR62" s="39" t="s">
        <v>97</v>
      </c>
      <c r="BS62" s="39">
        <v>2005</v>
      </c>
      <c r="BT62" s="59">
        <f t="shared" si="23"/>
        <v>2.41</v>
      </c>
      <c r="BU62" s="59"/>
      <c r="BV62" s="39"/>
      <c r="BW62" s="39"/>
      <c r="BX62" s="59">
        <f t="shared" si="28"/>
        <v>0.33000000000000007</v>
      </c>
      <c r="BY62" s="59">
        <f t="shared" si="29"/>
        <v>0.38999999999999968</v>
      </c>
      <c r="BZ62" s="39"/>
      <c r="CA62" s="39">
        <v>1</v>
      </c>
      <c r="CB62" s="39"/>
      <c r="CC62" s="39"/>
      <c r="CD62" s="39"/>
      <c r="CE62" s="39"/>
      <c r="CF62" s="39"/>
      <c r="CG62" s="39"/>
    </row>
    <row r="63" spans="2:85" x14ac:dyDescent="0.25">
      <c r="B63" s="41"/>
      <c r="C63" s="45" t="s">
        <v>22</v>
      </c>
      <c r="D63" s="82"/>
      <c r="E63" s="82"/>
      <c r="F63" s="82"/>
      <c r="G63" s="41"/>
      <c r="H63" s="41"/>
      <c r="I63" s="41"/>
      <c r="J63" s="41"/>
      <c r="K63" s="41"/>
      <c r="L63" s="41"/>
      <c r="M63" s="41"/>
      <c r="N63" s="41"/>
      <c r="O63" s="41"/>
      <c r="P63" s="41"/>
      <c r="Q63" s="41"/>
      <c r="R63" s="45" t="s">
        <v>22</v>
      </c>
      <c r="S63" s="92"/>
      <c r="T63" s="92"/>
      <c r="U63" s="41"/>
      <c r="V63" s="41"/>
      <c r="W63" s="41"/>
      <c r="X63" s="41"/>
      <c r="Y63" s="41"/>
      <c r="Z63" s="41"/>
      <c r="AA63" s="41"/>
      <c r="BB63" s="39"/>
      <c r="BE63" s="39" t="s">
        <v>98</v>
      </c>
      <c r="BF63" s="39">
        <v>2006</v>
      </c>
      <c r="BG63" s="59">
        <f t="shared" si="21"/>
        <v>115.1</v>
      </c>
      <c r="BH63" s="59">
        <f t="shared" si="22"/>
        <v>48.1</v>
      </c>
      <c r="BK63" s="59">
        <f t="shared" si="24"/>
        <v>15.199999999999989</v>
      </c>
      <c r="BL63" s="59">
        <f t="shared" si="25"/>
        <v>16.900000000000006</v>
      </c>
      <c r="BN63" s="59">
        <f t="shared" si="26"/>
        <v>2.1000000000000014</v>
      </c>
      <c r="BO63" s="59">
        <f t="shared" si="27"/>
        <v>2</v>
      </c>
      <c r="BP63" s="39"/>
      <c r="BQ63" s="39"/>
      <c r="BR63" s="39" t="s">
        <v>98</v>
      </c>
      <c r="BS63" s="39">
        <v>2006</v>
      </c>
      <c r="BT63" s="59">
        <f t="shared" si="23"/>
        <v>2.4</v>
      </c>
      <c r="BU63" s="59"/>
      <c r="BV63" s="39"/>
      <c r="BW63" s="39"/>
      <c r="BX63" s="59">
        <f t="shared" si="28"/>
        <v>0.33000000000000007</v>
      </c>
      <c r="BY63" s="59">
        <f t="shared" si="29"/>
        <v>0.37000000000000011</v>
      </c>
      <c r="BZ63" s="39"/>
      <c r="CA63" s="39">
        <v>1</v>
      </c>
      <c r="CB63" s="39"/>
      <c r="CC63" s="39"/>
      <c r="CD63" s="39"/>
      <c r="CE63" s="39"/>
      <c r="CF63" s="39"/>
      <c r="CG63" s="39"/>
    </row>
    <row r="64" spans="2:85" x14ac:dyDescent="0.25">
      <c r="B64" s="41"/>
      <c r="C64" s="45" t="s">
        <v>120</v>
      </c>
      <c r="D64" s="82"/>
      <c r="E64" s="82"/>
      <c r="F64" s="82"/>
      <c r="G64" s="41"/>
      <c r="H64" s="41"/>
      <c r="I64" s="41"/>
      <c r="J64" s="41"/>
      <c r="K64" s="41"/>
      <c r="L64" s="41"/>
      <c r="M64" s="41"/>
      <c r="N64" s="41"/>
      <c r="O64" s="41"/>
      <c r="P64" s="41"/>
      <c r="Q64" s="41"/>
      <c r="R64" s="45" t="s">
        <v>120</v>
      </c>
      <c r="S64" s="92"/>
      <c r="T64" s="92"/>
      <c r="U64" s="41"/>
      <c r="V64" s="41"/>
      <c r="W64" s="41"/>
      <c r="X64" s="41"/>
      <c r="Y64" s="41"/>
      <c r="Z64" s="41"/>
      <c r="AA64" s="41"/>
      <c r="BB64" s="39"/>
      <c r="BE64" s="39" t="s">
        <v>99</v>
      </c>
      <c r="BF64" s="39">
        <v>2007</v>
      </c>
      <c r="BG64" s="59">
        <f t="shared" si="21"/>
        <v>124.7</v>
      </c>
      <c r="BH64" s="59">
        <f t="shared" si="22"/>
        <v>45.8</v>
      </c>
      <c r="BK64" s="59">
        <f t="shared" si="24"/>
        <v>15.600000000000009</v>
      </c>
      <c r="BL64" s="59">
        <f t="shared" si="25"/>
        <v>17.100000000000009</v>
      </c>
      <c r="BN64" s="59">
        <f t="shared" si="26"/>
        <v>2</v>
      </c>
      <c r="BO64" s="59">
        <f t="shared" si="27"/>
        <v>2</v>
      </c>
      <c r="BP64" s="39"/>
      <c r="BQ64" s="39"/>
      <c r="BR64" s="39" t="s">
        <v>99</v>
      </c>
      <c r="BS64" s="39">
        <v>2007</v>
      </c>
      <c r="BT64" s="59">
        <f t="shared" si="23"/>
        <v>2.72</v>
      </c>
      <c r="BU64" s="59"/>
      <c r="BV64" s="39"/>
      <c r="BW64" s="39"/>
      <c r="BX64" s="59">
        <f t="shared" si="28"/>
        <v>0.35000000000000009</v>
      </c>
      <c r="BY64" s="59">
        <f t="shared" si="29"/>
        <v>0.4099999999999997</v>
      </c>
      <c r="BZ64" s="39"/>
      <c r="CA64" s="39">
        <v>1</v>
      </c>
      <c r="CB64" s="39"/>
      <c r="CC64" s="39"/>
      <c r="CD64" s="39"/>
      <c r="CE64" s="39"/>
      <c r="CF64" s="39"/>
      <c r="CG64" s="39"/>
    </row>
    <row r="65" spans="2:85" x14ac:dyDescent="0.25">
      <c r="B65" s="41"/>
      <c r="C65" s="45"/>
      <c r="D65" s="82"/>
      <c r="E65" s="82"/>
      <c r="F65" s="82"/>
      <c r="G65" s="41"/>
      <c r="H65" s="41"/>
      <c r="I65" s="41"/>
      <c r="J65" s="41"/>
      <c r="K65" s="41"/>
      <c r="L65" s="41"/>
      <c r="M65" s="41"/>
      <c r="N65" s="41"/>
      <c r="O65" s="41"/>
      <c r="P65" s="41"/>
      <c r="Q65" s="41"/>
      <c r="R65" s="92"/>
      <c r="S65" s="92"/>
      <c r="T65" s="92"/>
      <c r="U65" s="41"/>
      <c r="V65" s="41"/>
      <c r="W65" s="41"/>
      <c r="X65" s="41"/>
      <c r="Y65" s="41"/>
      <c r="Z65" s="41"/>
      <c r="AA65" s="41"/>
      <c r="BB65" s="39"/>
      <c r="BE65" s="39" t="s">
        <v>100</v>
      </c>
      <c r="BF65" s="39">
        <v>2008</v>
      </c>
      <c r="BG65" s="59">
        <f t="shared" si="21"/>
        <v>119.3</v>
      </c>
      <c r="BH65" s="59">
        <f t="shared" si="22"/>
        <v>45.8</v>
      </c>
      <c r="BK65" s="59">
        <f t="shared" si="24"/>
        <v>14.700000000000003</v>
      </c>
      <c r="BL65" s="59">
        <f t="shared" si="25"/>
        <v>16.299999999999997</v>
      </c>
      <c r="BN65" s="59">
        <f t="shared" si="26"/>
        <v>2</v>
      </c>
      <c r="BO65" s="59">
        <f t="shared" si="27"/>
        <v>2</v>
      </c>
      <c r="BP65" s="39"/>
      <c r="BQ65" s="39"/>
      <c r="BR65" s="39" t="s">
        <v>100</v>
      </c>
      <c r="BS65" s="39">
        <v>2008</v>
      </c>
      <c r="BT65" s="59">
        <f t="shared" si="23"/>
        <v>2.61</v>
      </c>
      <c r="BU65" s="59"/>
      <c r="BV65" s="39"/>
      <c r="BW65" s="39"/>
      <c r="BX65" s="59">
        <f t="shared" si="28"/>
        <v>0.33000000000000007</v>
      </c>
      <c r="BY65" s="59">
        <f t="shared" si="29"/>
        <v>0.38000000000000034</v>
      </c>
      <c r="BZ65" s="39"/>
      <c r="CA65" s="39">
        <v>1</v>
      </c>
      <c r="CB65" s="39"/>
      <c r="CC65" s="39"/>
      <c r="CD65" s="39"/>
      <c r="CE65" s="39"/>
      <c r="CF65" s="39"/>
      <c r="CG65" s="39"/>
    </row>
    <row r="66" spans="2:85" x14ac:dyDescent="0.25">
      <c r="D66" s="94"/>
      <c r="E66" s="94"/>
      <c r="F66" s="94"/>
      <c r="R66" s="93"/>
      <c r="S66" s="93"/>
      <c r="T66" s="93"/>
      <c r="BB66" s="39"/>
      <c r="BE66" s="39" t="s">
        <v>101</v>
      </c>
      <c r="BF66" s="39">
        <v>2009</v>
      </c>
      <c r="BG66" s="59">
        <f t="shared" si="21"/>
        <v>108.7</v>
      </c>
      <c r="BH66" s="59">
        <f t="shared" si="22"/>
        <v>43.2</v>
      </c>
      <c r="BK66" s="59">
        <f t="shared" si="24"/>
        <v>13.600000000000009</v>
      </c>
      <c r="BL66" s="59">
        <f t="shared" si="25"/>
        <v>15.099999999999994</v>
      </c>
      <c r="BN66" s="59">
        <f t="shared" si="26"/>
        <v>1.9000000000000057</v>
      </c>
      <c r="BO66" s="59">
        <f t="shared" si="27"/>
        <v>1.8999999999999986</v>
      </c>
      <c r="BP66" s="39"/>
      <c r="BQ66" s="39"/>
      <c r="BR66" s="39" t="s">
        <v>101</v>
      </c>
      <c r="BS66" s="39">
        <v>2009</v>
      </c>
      <c r="BT66" s="59">
        <f t="shared" si="23"/>
        <v>2.52</v>
      </c>
      <c r="BU66" s="59"/>
      <c r="BV66" s="39"/>
      <c r="BW66" s="39"/>
      <c r="BX66" s="59">
        <f t="shared" si="28"/>
        <v>0.33000000000000007</v>
      </c>
      <c r="BY66" s="59">
        <f t="shared" si="29"/>
        <v>0.37000000000000011</v>
      </c>
      <c r="BZ66" s="39"/>
      <c r="CA66" s="39">
        <v>1</v>
      </c>
      <c r="CB66" s="39"/>
      <c r="CC66" s="39"/>
      <c r="CD66" s="39"/>
      <c r="CE66" s="39"/>
      <c r="CF66" s="39"/>
      <c r="CG66" s="39"/>
    </row>
    <row r="67" spans="2:85" x14ac:dyDescent="0.25">
      <c r="D67" s="94"/>
      <c r="E67" s="94"/>
      <c r="F67" s="94"/>
      <c r="R67" s="93"/>
      <c r="S67" s="93"/>
      <c r="T67" s="93"/>
      <c r="BB67" s="39"/>
      <c r="BE67" s="39" t="s">
        <v>102</v>
      </c>
      <c r="BF67" s="39">
        <v>2010</v>
      </c>
      <c r="BG67" s="59">
        <f t="shared" si="21"/>
        <v>96.8</v>
      </c>
      <c r="BH67" s="59">
        <f t="shared" si="22"/>
        <v>41</v>
      </c>
      <c r="BK67" s="59">
        <f t="shared" si="24"/>
        <v>12.5</v>
      </c>
      <c r="BL67" s="59">
        <f t="shared" si="25"/>
        <v>13.799999999999997</v>
      </c>
      <c r="BN67" s="59">
        <f t="shared" si="26"/>
        <v>1.7999999999999972</v>
      </c>
      <c r="BO67" s="59">
        <f t="shared" si="27"/>
        <v>1.7999999999999972</v>
      </c>
      <c r="BP67" s="39"/>
      <c r="BQ67" s="39"/>
      <c r="BR67" s="39" t="s">
        <v>102</v>
      </c>
      <c r="BS67" s="39">
        <v>2010</v>
      </c>
      <c r="BT67" s="59">
        <f t="shared" si="23"/>
        <v>2.36</v>
      </c>
      <c r="BU67" s="59"/>
      <c r="BV67" s="39"/>
      <c r="BW67" s="39"/>
      <c r="BX67" s="59">
        <f t="shared" si="28"/>
        <v>0.31000000000000005</v>
      </c>
      <c r="BY67" s="59">
        <f t="shared" si="29"/>
        <v>0.36000000000000032</v>
      </c>
      <c r="BZ67" s="39"/>
      <c r="CA67" s="39">
        <v>1</v>
      </c>
      <c r="CB67" s="39"/>
      <c r="CC67" s="39"/>
      <c r="CD67" s="39"/>
      <c r="CE67" s="39"/>
      <c r="CF67" s="39"/>
      <c r="CG67" s="39"/>
    </row>
    <row r="68" spans="2:85" x14ac:dyDescent="0.25">
      <c r="D68" s="94"/>
      <c r="E68" s="94"/>
      <c r="F68" s="94"/>
      <c r="R68" s="93"/>
      <c r="S68" s="93"/>
      <c r="T68" s="93"/>
      <c r="BB68" s="39"/>
      <c r="BE68" s="39" t="s">
        <v>103</v>
      </c>
      <c r="BF68" s="39">
        <v>2011</v>
      </c>
      <c r="BG68" s="59">
        <f t="shared" si="21"/>
        <v>86.9</v>
      </c>
      <c r="BH68" s="59">
        <f t="shared" si="22"/>
        <v>39.6</v>
      </c>
      <c r="BK68" s="59">
        <f t="shared" si="24"/>
        <v>11.5</v>
      </c>
      <c r="BL68" s="59">
        <f t="shared" si="25"/>
        <v>12.699999999999989</v>
      </c>
      <c r="BN68" s="59">
        <f t="shared" si="26"/>
        <v>1.7000000000000028</v>
      </c>
      <c r="BO68" s="59">
        <f t="shared" si="27"/>
        <v>1.6999999999999957</v>
      </c>
      <c r="BP68" s="39"/>
      <c r="BQ68" s="39"/>
      <c r="BR68" s="39" t="s">
        <v>103</v>
      </c>
      <c r="BS68" s="39">
        <v>2011</v>
      </c>
      <c r="BT68" s="59">
        <f t="shared" si="23"/>
        <v>2.19</v>
      </c>
      <c r="BU68" s="59"/>
      <c r="BV68" s="39"/>
      <c r="BW68" s="39"/>
      <c r="BX68" s="59">
        <f t="shared" si="28"/>
        <v>0.29000000000000004</v>
      </c>
      <c r="BY68" s="59">
        <f t="shared" si="29"/>
        <v>0.35000000000000009</v>
      </c>
      <c r="BZ68" s="39"/>
      <c r="CA68" s="39">
        <v>1</v>
      </c>
      <c r="CB68" s="39"/>
      <c r="CC68" s="39"/>
      <c r="CD68" s="39"/>
      <c r="CE68" s="39"/>
      <c r="CF68" s="39"/>
      <c r="CG68" s="39"/>
    </row>
    <row r="69" spans="2:85" x14ac:dyDescent="0.25">
      <c r="D69" s="94"/>
      <c r="E69" s="94"/>
      <c r="F69" s="94"/>
      <c r="R69" s="93"/>
      <c r="BB69" s="39"/>
      <c r="BE69" s="39" t="s">
        <v>104</v>
      </c>
      <c r="BF69" s="39">
        <v>2012</v>
      </c>
      <c r="BG69" s="59">
        <f t="shared" si="21"/>
        <v>91.3</v>
      </c>
      <c r="BH69" s="59">
        <f t="shared" si="22"/>
        <v>38</v>
      </c>
      <c r="BK69" s="59">
        <f t="shared" si="24"/>
        <v>11.5</v>
      </c>
      <c r="BL69" s="59">
        <f t="shared" si="25"/>
        <v>12.700000000000003</v>
      </c>
      <c r="BN69" s="59">
        <f t="shared" si="26"/>
        <v>1.6000000000000014</v>
      </c>
      <c r="BO69" s="59">
        <f t="shared" si="27"/>
        <v>1.7000000000000028</v>
      </c>
      <c r="BP69" s="39"/>
      <c r="BQ69" s="39"/>
      <c r="BR69" s="39" t="s">
        <v>104</v>
      </c>
      <c r="BS69" s="39">
        <v>2012</v>
      </c>
      <c r="BT69" s="59">
        <f t="shared" si="23"/>
        <v>2.4</v>
      </c>
      <c r="BU69" s="59"/>
      <c r="BV69" s="39"/>
      <c r="BW69" s="39"/>
      <c r="BX69" s="59">
        <f t="shared" si="28"/>
        <v>0.31000000000000005</v>
      </c>
      <c r="BY69" s="59">
        <f t="shared" si="29"/>
        <v>0.35999999999999988</v>
      </c>
      <c r="BZ69" s="39"/>
      <c r="CA69" s="39">
        <v>1</v>
      </c>
      <c r="CB69" s="39"/>
      <c r="CC69" s="39"/>
      <c r="CD69" s="39"/>
      <c r="CE69" s="39"/>
      <c r="CF69" s="39"/>
      <c r="CG69" s="39"/>
    </row>
    <row r="70" spans="2:85" x14ac:dyDescent="0.25">
      <c r="D70" s="94"/>
      <c r="E70" s="94"/>
      <c r="F70" s="94"/>
      <c r="R70" s="93"/>
      <c r="BB70" s="39"/>
      <c r="BD70" s="39" t="s">
        <v>7</v>
      </c>
      <c r="BE70" s="59" t="s">
        <v>88</v>
      </c>
      <c r="BF70" s="59">
        <v>1996</v>
      </c>
      <c r="BG70" s="39">
        <f t="shared" ref="BG70:BG86" si="30">IFERROR(VALUE(FIXED(VLOOKUP($BF70&amp;$BE$29&amp;$BF$12&amp;"Maori",ethnicdata,7,FALSE),1)),NA())</f>
        <v>126.2</v>
      </c>
      <c r="BH70" s="39">
        <f t="shared" ref="BH70:BH86" si="31">IFERROR(VALUE(FIXED(VLOOKUP($BF70&amp;$BE$29&amp;$BF$12&amp;"nonMaori",ethnicdata,7,FALSE),1)),NA())</f>
        <v>38.1</v>
      </c>
      <c r="BK70" s="39">
        <f>G39-H39</f>
        <v>18.400000000000006</v>
      </c>
      <c r="BL70" s="39">
        <f>I39-G39</f>
        <v>20.700000000000003</v>
      </c>
      <c r="BN70" s="39">
        <f>M39-N39</f>
        <v>1.8999999999999986</v>
      </c>
      <c r="BO70" s="39">
        <f>O39-M39</f>
        <v>2</v>
      </c>
      <c r="BP70" s="39"/>
      <c r="BQ70" s="39" t="s">
        <v>76</v>
      </c>
      <c r="BR70" s="59" t="s">
        <v>88</v>
      </c>
      <c r="BS70" s="59">
        <v>1996</v>
      </c>
      <c r="BT70" s="39">
        <f t="shared" ref="BT70:BT86" si="32">IFERROR(VALUE(FIXED(VLOOKUP($BF70&amp;$BE$29&amp;$BF$12&amp;"Maori",ethnicdata,10,FALSE),2)),NA())</f>
        <v>3.31</v>
      </c>
      <c r="BU70" s="39"/>
      <c r="BV70" s="39"/>
      <c r="BW70" s="39"/>
      <c r="BX70" s="39">
        <f>V39-W39</f>
        <v>0.5</v>
      </c>
      <c r="BY70" s="39">
        <f>X39-V39</f>
        <v>0.58999999999999986</v>
      </c>
      <c r="BZ70" s="39"/>
      <c r="CA70" s="39">
        <v>1</v>
      </c>
      <c r="CB70" s="39"/>
      <c r="CC70" s="39"/>
      <c r="CD70" s="39"/>
      <c r="CE70" s="39"/>
      <c r="CF70" s="39"/>
      <c r="CG70" s="39"/>
    </row>
    <row r="71" spans="2:85" x14ac:dyDescent="0.25">
      <c r="D71" s="94"/>
      <c r="E71" s="94"/>
      <c r="F71" s="94"/>
      <c r="R71" s="93"/>
      <c r="BB71" s="39"/>
      <c r="BE71" s="65" t="s">
        <v>89</v>
      </c>
      <c r="BF71" s="39">
        <v>1997</v>
      </c>
      <c r="BG71" s="39">
        <f t="shared" si="30"/>
        <v>127.8</v>
      </c>
      <c r="BH71" s="39">
        <f t="shared" si="31"/>
        <v>38.299999999999997</v>
      </c>
      <c r="BK71" s="39">
        <f t="shared" ref="BK71:BK86" si="33">G40-H40</f>
        <v>18.099999999999994</v>
      </c>
      <c r="BL71" s="39">
        <f t="shared" ref="BL71:BL86" si="34">I40-G40</f>
        <v>20.299999999999997</v>
      </c>
      <c r="BN71" s="39">
        <f t="shared" ref="BN71:BN86" si="35">M40-N40</f>
        <v>1.7999999999999972</v>
      </c>
      <c r="BO71" s="39">
        <f t="shared" ref="BO71:BO86" si="36">O40-M40</f>
        <v>1.9000000000000057</v>
      </c>
      <c r="BP71" s="39"/>
      <c r="BQ71" s="39"/>
      <c r="BR71" s="65" t="s">
        <v>89</v>
      </c>
      <c r="BS71" s="39">
        <v>1997</v>
      </c>
      <c r="BT71" s="39">
        <f t="shared" si="32"/>
        <v>3.34</v>
      </c>
      <c r="BU71" s="39"/>
      <c r="BV71" s="39"/>
      <c r="BW71" s="39"/>
      <c r="BX71" s="39">
        <f t="shared" ref="BX71:BX86" si="37">V40-W40</f>
        <v>0.48999999999999977</v>
      </c>
      <c r="BY71" s="39">
        <f t="shared" ref="BY71:BY86" si="38">X40-V40</f>
        <v>0.57000000000000028</v>
      </c>
      <c r="BZ71" s="39"/>
      <c r="CA71" s="39">
        <v>1</v>
      </c>
      <c r="CB71" s="39"/>
      <c r="CC71" s="39"/>
      <c r="CD71" s="39"/>
      <c r="CE71" s="39"/>
      <c r="CF71" s="39"/>
      <c r="CG71" s="39"/>
    </row>
    <row r="72" spans="2:85" x14ac:dyDescent="0.25">
      <c r="R72" s="93"/>
      <c r="BB72" s="39"/>
      <c r="BE72" s="73" t="s">
        <v>90</v>
      </c>
      <c r="BF72" s="73">
        <v>1998</v>
      </c>
      <c r="BG72" s="39">
        <f t="shared" si="30"/>
        <v>131.80000000000001</v>
      </c>
      <c r="BH72" s="39">
        <f t="shared" si="31"/>
        <v>36.9</v>
      </c>
      <c r="BK72" s="39">
        <f t="shared" si="33"/>
        <v>18.000000000000014</v>
      </c>
      <c r="BL72" s="39">
        <f t="shared" si="34"/>
        <v>20.099999999999994</v>
      </c>
      <c r="BN72" s="39">
        <f t="shared" si="35"/>
        <v>1.7999999999999972</v>
      </c>
      <c r="BO72" s="39">
        <f t="shared" si="36"/>
        <v>1.8000000000000043</v>
      </c>
      <c r="BP72" s="39"/>
      <c r="BQ72" s="39"/>
      <c r="BR72" s="73" t="s">
        <v>90</v>
      </c>
      <c r="BS72" s="73">
        <v>1998</v>
      </c>
      <c r="BT72" s="39">
        <f t="shared" si="32"/>
        <v>3.57</v>
      </c>
      <c r="BU72" s="39"/>
      <c r="BV72" s="39"/>
      <c r="BW72" s="39"/>
      <c r="BX72" s="39">
        <f t="shared" si="37"/>
        <v>0.50999999999999979</v>
      </c>
      <c r="BY72" s="39">
        <f t="shared" si="38"/>
        <v>0.60000000000000009</v>
      </c>
      <c r="BZ72" s="39"/>
      <c r="CA72" s="39">
        <v>1</v>
      </c>
      <c r="CB72" s="39"/>
      <c r="CC72" s="39"/>
      <c r="CD72" s="39"/>
      <c r="CE72" s="39"/>
      <c r="CF72" s="39"/>
      <c r="CG72" s="39"/>
    </row>
    <row r="73" spans="2:85" x14ac:dyDescent="0.25">
      <c r="R73" s="93"/>
      <c r="BB73" s="39"/>
      <c r="BE73" s="65" t="s">
        <v>91</v>
      </c>
      <c r="BF73" s="39">
        <v>1999</v>
      </c>
      <c r="BG73" s="39">
        <f t="shared" si="30"/>
        <v>125.9</v>
      </c>
      <c r="BH73" s="39">
        <f t="shared" si="31"/>
        <v>40.4</v>
      </c>
      <c r="BK73" s="39">
        <f t="shared" si="33"/>
        <v>17.200000000000003</v>
      </c>
      <c r="BL73" s="39">
        <f t="shared" si="34"/>
        <v>19.099999999999994</v>
      </c>
      <c r="BN73" s="39">
        <f t="shared" si="35"/>
        <v>1.7999999999999972</v>
      </c>
      <c r="BO73" s="39">
        <f t="shared" si="36"/>
        <v>1.8999999999999986</v>
      </c>
      <c r="BP73" s="39"/>
      <c r="BQ73" s="39"/>
      <c r="BR73" s="65" t="s">
        <v>91</v>
      </c>
      <c r="BS73" s="39">
        <v>1999</v>
      </c>
      <c r="BT73" s="39">
        <f t="shared" si="32"/>
        <v>3.12</v>
      </c>
      <c r="BU73" s="39"/>
      <c r="BV73" s="39"/>
      <c r="BW73" s="39"/>
      <c r="BX73" s="39">
        <f t="shared" si="37"/>
        <v>0.45000000000000018</v>
      </c>
      <c r="BY73" s="39">
        <f t="shared" si="38"/>
        <v>0.50999999999999979</v>
      </c>
      <c r="BZ73" s="39"/>
      <c r="CA73" s="39">
        <v>1</v>
      </c>
      <c r="CB73" s="39"/>
      <c r="CC73" s="39"/>
      <c r="CD73" s="39"/>
      <c r="CE73" s="39"/>
      <c r="CF73" s="39"/>
      <c r="CG73" s="39"/>
    </row>
    <row r="74" spans="2:85" x14ac:dyDescent="0.25">
      <c r="R74" s="93"/>
      <c r="BB74" s="39"/>
      <c r="BE74" s="65" t="s">
        <v>92</v>
      </c>
      <c r="BF74" s="59">
        <v>2000</v>
      </c>
      <c r="BG74" s="39">
        <f t="shared" si="30"/>
        <v>130.80000000000001</v>
      </c>
      <c r="BH74" s="39">
        <f t="shared" si="31"/>
        <v>39.200000000000003</v>
      </c>
      <c r="BK74" s="39">
        <f t="shared" si="33"/>
        <v>17.200000000000017</v>
      </c>
      <c r="BL74" s="39">
        <f t="shared" si="34"/>
        <v>19</v>
      </c>
      <c r="BN74" s="39">
        <f t="shared" si="35"/>
        <v>1.8000000000000043</v>
      </c>
      <c r="BO74" s="39">
        <f t="shared" si="36"/>
        <v>1.7999999999999972</v>
      </c>
      <c r="BP74" s="39"/>
      <c r="BQ74" s="39"/>
      <c r="BR74" s="65" t="s">
        <v>92</v>
      </c>
      <c r="BS74" s="59">
        <v>2000</v>
      </c>
      <c r="BT74" s="39">
        <f t="shared" si="32"/>
        <v>3.34</v>
      </c>
      <c r="BU74" s="39"/>
      <c r="BV74" s="39"/>
      <c r="BW74" s="39"/>
      <c r="BX74" s="39">
        <f t="shared" si="37"/>
        <v>0.45999999999999996</v>
      </c>
      <c r="BY74" s="39">
        <f t="shared" si="38"/>
        <v>0.53000000000000025</v>
      </c>
      <c r="BZ74" s="39"/>
      <c r="CA74" s="39">
        <v>1</v>
      </c>
      <c r="CB74" s="39"/>
      <c r="CC74" s="39"/>
      <c r="CD74" s="39"/>
      <c r="CE74" s="39"/>
      <c r="CF74" s="39"/>
      <c r="CG74" s="39"/>
    </row>
    <row r="75" spans="2:85" x14ac:dyDescent="0.25">
      <c r="R75" s="93"/>
      <c r="BB75" s="39"/>
      <c r="BE75" s="39" t="s">
        <v>93</v>
      </c>
      <c r="BF75" s="39">
        <v>2001</v>
      </c>
      <c r="BG75" s="39">
        <f t="shared" si="30"/>
        <v>136.30000000000001</v>
      </c>
      <c r="BH75" s="39">
        <f t="shared" si="31"/>
        <v>40.200000000000003</v>
      </c>
      <c r="BK75" s="39">
        <f t="shared" si="33"/>
        <v>17.100000000000009</v>
      </c>
      <c r="BL75" s="39">
        <f t="shared" si="34"/>
        <v>18.899999999999977</v>
      </c>
      <c r="BN75" s="39">
        <f t="shared" si="35"/>
        <v>1.8000000000000043</v>
      </c>
      <c r="BO75" s="39">
        <f t="shared" si="36"/>
        <v>1.8999999999999986</v>
      </c>
      <c r="BP75" s="39"/>
      <c r="BQ75" s="39"/>
      <c r="BR75" s="39" t="s">
        <v>93</v>
      </c>
      <c r="BS75" s="39">
        <v>2001</v>
      </c>
      <c r="BT75" s="39">
        <f t="shared" si="32"/>
        <v>3.39</v>
      </c>
      <c r="BU75" s="39"/>
      <c r="BV75" s="39"/>
      <c r="BW75" s="39"/>
      <c r="BX75" s="39">
        <f t="shared" si="37"/>
        <v>0.45000000000000018</v>
      </c>
      <c r="BY75" s="39">
        <f t="shared" si="38"/>
        <v>0.52</v>
      </c>
      <c r="BZ75" s="39"/>
      <c r="CA75" s="39">
        <v>1</v>
      </c>
      <c r="CB75" s="39"/>
      <c r="CC75" s="39"/>
      <c r="CD75" s="39"/>
      <c r="CE75" s="39"/>
      <c r="CF75" s="39"/>
      <c r="CG75" s="39"/>
    </row>
    <row r="76" spans="2:85" x14ac:dyDescent="0.25">
      <c r="R76" s="93"/>
      <c r="BB76" s="39"/>
      <c r="BE76" s="73" t="s">
        <v>94</v>
      </c>
      <c r="BF76" s="73">
        <v>2002</v>
      </c>
      <c r="BG76" s="39">
        <f t="shared" si="30"/>
        <v>135.4</v>
      </c>
      <c r="BH76" s="39">
        <f t="shared" si="31"/>
        <v>40</v>
      </c>
      <c r="BK76" s="39">
        <f t="shared" si="33"/>
        <v>16.700000000000003</v>
      </c>
      <c r="BL76" s="39">
        <f t="shared" si="34"/>
        <v>18.299999999999983</v>
      </c>
      <c r="BN76" s="39">
        <f t="shared" si="35"/>
        <v>1.7999999999999972</v>
      </c>
      <c r="BO76" s="39">
        <f t="shared" si="36"/>
        <v>1.7999999999999972</v>
      </c>
      <c r="BP76" s="39"/>
      <c r="BQ76" s="39"/>
      <c r="BR76" s="73" t="s">
        <v>94</v>
      </c>
      <c r="BS76" s="73">
        <v>2002</v>
      </c>
      <c r="BT76" s="39">
        <f t="shared" si="32"/>
        <v>3.38</v>
      </c>
      <c r="BU76" s="39"/>
      <c r="BV76" s="39"/>
      <c r="BW76" s="39"/>
      <c r="BX76" s="39">
        <f t="shared" si="37"/>
        <v>0.43999999999999995</v>
      </c>
      <c r="BY76" s="39">
        <f t="shared" si="38"/>
        <v>0.51000000000000023</v>
      </c>
      <c r="BZ76" s="39"/>
      <c r="CA76" s="39">
        <v>1</v>
      </c>
      <c r="CB76" s="39"/>
      <c r="CC76" s="39"/>
      <c r="CD76" s="39"/>
      <c r="CE76" s="39"/>
      <c r="CF76" s="39"/>
      <c r="CG76" s="39"/>
    </row>
    <row r="77" spans="2:85" x14ac:dyDescent="0.25">
      <c r="R77" s="93"/>
      <c r="BB77" s="39"/>
      <c r="BE77" s="39" t="s">
        <v>95</v>
      </c>
      <c r="BF77" s="39">
        <v>2003</v>
      </c>
      <c r="BG77" s="39">
        <f t="shared" si="30"/>
        <v>135</v>
      </c>
      <c r="BH77" s="39">
        <f t="shared" si="31"/>
        <v>38.9</v>
      </c>
      <c r="BK77" s="39">
        <f t="shared" si="33"/>
        <v>16.299999999999997</v>
      </c>
      <c r="BL77" s="39">
        <f t="shared" si="34"/>
        <v>17.800000000000011</v>
      </c>
      <c r="BN77" s="39">
        <f t="shared" si="35"/>
        <v>1.6999999999999957</v>
      </c>
      <c r="BO77" s="39">
        <f t="shared" si="36"/>
        <v>1.8000000000000043</v>
      </c>
      <c r="BP77" s="39"/>
      <c r="BQ77" s="39"/>
      <c r="BR77" s="39" t="s">
        <v>95</v>
      </c>
      <c r="BS77" s="39">
        <v>2003</v>
      </c>
      <c r="BT77" s="39">
        <f t="shared" si="32"/>
        <v>3.47</v>
      </c>
      <c r="BU77" s="39"/>
      <c r="BV77" s="39"/>
      <c r="BW77" s="39"/>
      <c r="BX77" s="39">
        <f t="shared" si="37"/>
        <v>0.44000000000000039</v>
      </c>
      <c r="BY77" s="39">
        <f t="shared" si="38"/>
        <v>0.50999999999999979</v>
      </c>
      <c r="BZ77" s="39"/>
      <c r="CA77" s="39">
        <v>1</v>
      </c>
      <c r="CB77" s="39"/>
      <c r="CC77" s="39"/>
      <c r="CD77" s="39"/>
      <c r="CE77" s="39"/>
      <c r="CF77" s="39"/>
      <c r="CG77" s="39"/>
    </row>
    <row r="78" spans="2:85" x14ac:dyDescent="0.25">
      <c r="R78" s="93"/>
      <c r="BB78" s="39"/>
      <c r="BE78" s="39" t="s">
        <v>96</v>
      </c>
      <c r="BF78" s="59">
        <v>2004</v>
      </c>
      <c r="BG78" s="39">
        <f t="shared" si="30"/>
        <v>123.5</v>
      </c>
      <c r="BH78" s="39">
        <f t="shared" si="31"/>
        <v>37.9</v>
      </c>
      <c r="BK78" s="39">
        <f t="shared" si="33"/>
        <v>15.099999999999994</v>
      </c>
      <c r="BL78" s="39">
        <f t="shared" si="34"/>
        <v>16.699999999999989</v>
      </c>
      <c r="BN78" s="39">
        <f t="shared" si="35"/>
        <v>1.6999999999999957</v>
      </c>
      <c r="BO78" s="39">
        <f t="shared" si="36"/>
        <v>1.7000000000000028</v>
      </c>
      <c r="BP78" s="39"/>
      <c r="BQ78" s="39"/>
      <c r="BR78" s="39" t="s">
        <v>96</v>
      </c>
      <c r="BS78" s="59">
        <v>2004</v>
      </c>
      <c r="BT78" s="39">
        <f t="shared" si="32"/>
        <v>3.26</v>
      </c>
      <c r="BU78" s="39"/>
      <c r="BV78" s="39"/>
      <c r="BW78" s="39"/>
      <c r="BX78" s="39">
        <f t="shared" si="37"/>
        <v>0.41999999999999993</v>
      </c>
      <c r="BY78" s="39">
        <f t="shared" si="38"/>
        <v>0.49000000000000021</v>
      </c>
      <c r="BZ78" s="39"/>
      <c r="CA78" s="39">
        <v>1</v>
      </c>
      <c r="CB78" s="39"/>
      <c r="CC78" s="39"/>
      <c r="CD78" s="39"/>
      <c r="CE78" s="39"/>
      <c r="CF78" s="39"/>
      <c r="CG78" s="39"/>
    </row>
    <row r="79" spans="2:85" x14ac:dyDescent="0.25">
      <c r="BB79" s="39"/>
      <c r="BE79" s="39" t="s">
        <v>97</v>
      </c>
      <c r="BF79" s="39">
        <v>2005</v>
      </c>
      <c r="BG79" s="39">
        <f t="shared" si="30"/>
        <v>114.9</v>
      </c>
      <c r="BH79" s="39">
        <f t="shared" si="31"/>
        <v>34.700000000000003</v>
      </c>
      <c r="BK79" s="39">
        <f t="shared" si="33"/>
        <v>14.300000000000011</v>
      </c>
      <c r="BL79" s="39">
        <f t="shared" si="34"/>
        <v>15.699999999999989</v>
      </c>
      <c r="BN79" s="39">
        <f t="shared" si="35"/>
        <v>1.6000000000000014</v>
      </c>
      <c r="BO79" s="39">
        <f t="shared" si="36"/>
        <v>1.5999999999999943</v>
      </c>
      <c r="BP79" s="39"/>
      <c r="BQ79" s="39"/>
      <c r="BR79" s="39" t="s">
        <v>97</v>
      </c>
      <c r="BS79" s="39">
        <v>2005</v>
      </c>
      <c r="BT79" s="39">
        <f t="shared" si="32"/>
        <v>3.31</v>
      </c>
      <c r="BU79" s="39"/>
      <c r="BV79" s="39"/>
      <c r="BW79" s="39"/>
      <c r="BX79" s="39">
        <f t="shared" si="37"/>
        <v>0.43000000000000016</v>
      </c>
      <c r="BY79" s="39">
        <f t="shared" si="38"/>
        <v>0.5</v>
      </c>
      <c r="BZ79" s="39"/>
      <c r="CA79" s="39">
        <v>1</v>
      </c>
      <c r="CB79" s="39"/>
      <c r="CC79" s="39"/>
      <c r="CD79" s="39"/>
      <c r="CE79" s="39"/>
      <c r="CF79" s="39"/>
      <c r="CG79" s="39"/>
    </row>
    <row r="80" spans="2:85" x14ac:dyDescent="0.25">
      <c r="BB80" s="39"/>
      <c r="BE80" s="39" t="s">
        <v>98</v>
      </c>
      <c r="BF80" s="39">
        <v>2006</v>
      </c>
      <c r="BG80" s="39">
        <f t="shared" si="30"/>
        <v>118.4</v>
      </c>
      <c r="BH80" s="39">
        <f t="shared" si="31"/>
        <v>35.5</v>
      </c>
      <c r="BK80" s="39">
        <f t="shared" si="33"/>
        <v>14.100000000000009</v>
      </c>
      <c r="BL80" s="39">
        <f t="shared" si="34"/>
        <v>15.400000000000006</v>
      </c>
      <c r="BN80" s="39">
        <f t="shared" si="35"/>
        <v>1.6000000000000014</v>
      </c>
      <c r="BO80" s="39">
        <f t="shared" si="36"/>
        <v>1.6000000000000014</v>
      </c>
      <c r="BP80" s="39"/>
      <c r="BQ80" s="39"/>
      <c r="BR80" s="39" t="s">
        <v>98</v>
      </c>
      <c r="BS80" s="39">
        <v>2006</v>
      </c>
      <c r="BT80" s="39">
        <f t="shared" si="32"/>
        <v>3.34</v>
      </c>
      <c r="BU80" s="39"/>
      <c r="BV80" s="39"/>
      <c r="BW80" s="39"/>
      <c r="BX80" s="39">
        <f t="shared" si="37"/>
        <v>0.41999999999999993</v>
      </c>
      <c r="BY80" s="39">
        <f t="shared" si="38"/>
        <v>0.48</v>
      </c>
      <c r="BZ80" s="39"/>
      <c r="CA80" s="39">
        <v>1</v>
      </c>
      <c r="CB80" s="39"/>
      <c r="CC80" s="39"/>
      <c r="CD80" s="39"/>
      <c r="CE80" s="39"/>
      <c r="CF80" s="39"/>
      <c r="CG80" s="39"/>
    </row>
    <row r="81" spans="1:85" x14ac:dyDescent="0.25">
      <c r="BB81" s="39"/>
      <c r="BE81" s="39" t="s">
        <v>99</v>
      </c>
      <c r="BF81" s="39">
        <v>2007</v>
      </c>
      <c r="BG81" s="39">
        <f t="shared" si="30"/>
        <v>117.8</v>
      </c>
      <c r="BH81" s="39">
        <f t="shared" si="31"/>
        <v>35.799999999999997</v>
      </c>
      <c r="BK81" s="39">
        <f t="shared" si="33"/>
        <v>13.700000000000003</v>
      </c>
      <c r="BL81" s="39">
        <f t="shared" si="34"/>
        <v>15.000000000000014</v>
      </c>
      <c r="BN81" s="39">
        <f t="shared" si="35"/>
        <v>1.5999999999999943</v>
      </c>
      <c r="BO81" s="39">
        <f t="shared" si="36"/>
        <v>1.6000000000000014</v>
      </c>
      <c r="BP81" s="39"/>
      <c r="BQ81" s="39"/>
      <c r="BR81" s="39" t="s">
        <v>99</v>
      </c>
      <c r="BS81" s="39">
        <v>2007</v>
      </c>
      <c r="BT81" s="39">
        <f t="shared" si="32"/>
        <v>3.29</v>
      </c>
      <c r="BU81" s="39"/>
      <c r="BV81" s="39"/>
      <c r="BW81" s="39"/>
      <c r="BX81" s="39">
        <f t="shared" si="37"/>
        <v>0.41000000000000014</v>
      </c>
      <c r="BY81" s="39">
        <f t="shared" si="38"/>
        <v>0.46999999999999975</v>
      </c>
      <c r="BZ81" s="39"/>
      <c r="CA81" s="39">
        <v>1</v>
      </c>
      <c r="CB81" s="39"/>
      <c r="CC81" s="39"/>
      <c r="CD81" s="39"/>
      <c r="CE81" s="39"/>
      <c r="CF81" s="39"/>
      <c r="CG81" s="39"/>
    </row>
    <row r="82" spans="1:85" x14ac:dyDescent="0.25">
      <c r="BB82" s="39"/>
      <c r="BE82" s="39" t="s">
        <v>100</v>
      </c>
      <c r="BF82" s="39">
        <v>2008</v>
      </c>
      <c r="BG82" s="39">
        <f t="shared" si="30"/>
        <v>114.5</v>
      </c>
      <c r="BH82" s="39">
        <f t="shared" si="31"/>
        <v>34.5</v>
      </c>
      <c r="BK82" s="39">
        <f t="shared" si="33"/>
        <v>13.099999999999994</v>
      </c>
      <c r="BL82" s="39">
        <f t="shared" si="34"/>
        <v>14.300000000000011</v>
      </c>
      <c r="BN82" s="39">
        <f t="shared" si="35"/>
        <v>1.5</v>
      </c>
      <c r="BO82" s="39">
        <f t="shared" si="36"/>
        <v>1.6000000000000014</v>
      </c>
      <c r="BP82" s="39"/>
      <c r="BQ82" s="39"/>
      <c r="BR82" s="39" t="s">
        <v>100</v>
      </c>
      <c r="BS82" s="39">
        <v>2008</v>
      </c>
      <c r="BT82" s="39">
        <f t="shared" si="32"/>
        <v>3.31</v>
      </c>
      <c r="BU82" s="39"/>
      <c r="BV82" s="39"/>
      <c r="BW82" s="39"/>
      <c r="BX82" s="39">
        <f t="shared" si="37"/>
        <v>0.39999999999999991</v>
      </c>
      <c r="BY82" s="39">
        <f t="shared" si="38"/>
        <v>0.46999999999999975</v>
      </c>
      <c r="BZ82" s="39"/>
      <c r="CA82" s="39">
        <v>1</v>
      </c>
      <c r="CB82" s="39"/>
      <c r="CC82" s="39"/>
      <c r="CD82" s="39"/>
      <c r="CE82" s="39"/>
      <c r="CF82" s="39"/>
      <c r="CG82" s="39"/>
    </row>
    <row r="83" spans="1:85" x14ac:dyDescent="0.25">
      <c r="BB83" s="39"/>
      <c r="BE83" s="39" t="s">
        <v>101</v>
      </c>
      <c r="BF83" s="39">
        <v>2009</v>
      </c>
      <c r="BG83" s="39">
        <f t="shared" si="30"/>
        <v>108</v>
      </c>
      <c r="BH83" s="39">
        <f t="shared" si="31"/>
        <v>32.700000000000003</v>
      </c>
      <c r="BK83" s="39">
        <f t="shared" si="33"/>
        <v>12.400000000000006</v>
      </c>
      <c r="BL83" s="39">
        <f t="shared" si="34"/>
        <v>13.5</v>
      </c>
      <c r="BN83" s="39">
        <f t="shared" si="35"/>
        <v>1.5000000000000036</v>
      </c>
      <c r="BO83" s="39">
        <f t="shared" si="36"/>
        <v>1.5</v>
      </c>
      <c r="BP83" s="39"/>
      <c r="BQ83" s="39"/>
      <c r="BR83" s="39" t="s">
        <v>101</v>
      </c>
      <c r="BS83" s="39">
        <v>2009</v>
      </c>
      <c r="BT83" s="39">
        <f t="shared" si="32"/>
        <v>3.31</v>
      </c>
      <c r="BU83" s="39"/>
      <c r="BV83" s="39"/>
      <c r="BW83" s="39"/>
      <c r="BX83" s="39">
        <f t="shared" si="37"/>
        <v>0.41000000000000014</v>
      </c>
      <c r="BY83" s="39">
        <f t="shared" si="38"/>
        <v>0.45999999999999996</v>
      </c>
      <c r="BZ83" s="39"/>
      <c r="CA83" s="39">
        <v>1</v>
      </c>
      <c r="CB83" s="39"/>
      <c r="CC83" s="39"/>
      <c r="CD83" s="39"/>
      <c r="CE83" s="39"/>
      <c r="CF83" s="39"/>
      <c r="CG83" s="39"/>
    </row>
    <row r="84" spans="1:85" x14ac:dyDescent="0.25">
      <c r="BB84" s="39"/>
      <c r="BE84" s="39" t="s">
        <v>102</v>
      </c>
      <c r="BF84" s="39">
        <v>2010</v>
      </c>
      <c r="BG84" s="39">
        <f t="shared" si="30"/>
        <v>105.5</v>
      </c>
      <c r="BH84" s="39">
        <f t="shared" si="31"/>
        <v>30.8</v>
      </c>
      <c r="BK84" s="39">
        <f t="shared" si="33"/>
        <v>11.799999999999997</v>
      </c>
      <c r="BL84" s="39">
        <f t="shared" si="34"/>
        <v>12.900000000000006</v>
      </c>
      <c r="BN84" s="39">
        <f t="shared" si="35"/>
        <v>1.4000000000000021</v>
      </c>
      <c r="BO84" s="39">
        <f t="shared" si="36"/>
        <v>1.4999999999999964</v>
      </c>
      <c r="BP84" s="39"/>
      <c r="BQ84" s="39"/>
      <c r="BR84" s="39" t="s">
        <v>102</v>
      </c>
      <c r="BS84" s="39">
        <v>2010</v>
      </c>
      <c r="BT84" s="39">
        <f t="shared" si="32"/>
        <v>3.42</v>
      </c>
      <c r="BU84" s="39"/>
      <c r="BV84" s="39"/>
      <c r="BW84" s="39"/>
      <c r="BX84" s="39">
        <f t="shared" si="37"/>
        <v>0.41000000000000014</v>
      </c>
      <c r="BY84" s="39">
        <f t="shared" si="38"/>
        <v>0.48</v>
      </c>
      <c r="BZ84" s="39"/>
      <c r="CA84" s="39">
        <v>1</v>
      </c>
      <c r="CB84" s="39"/>
      <c r="CC84" s="39"/>
      <c r="CD84" s="39"/>
      <c r="CE84" s="39"/>
      <c r="CF84" s="39"/>
      <c r="CG84" s="39"/>
    </row>
    <row r="85" spans="1:85" x14ac:dyDescent="0.25">
      <c r="BB85" s="39"/>
      <c r="BE85" s="39" t="s">
        <v>103</v>
      </c>
      <c r="BF85" s="39">
        <v>2011</v>
      </c>
      <c r="BG85" s="39">
        <f t="shared" si="30"/>
        <v>103.5</v>
      </c>
      <c r="BH85" s="39">
        <f t="shared" si="31"/>
        <v>29.7</v>
      </c>
      <c r="BK85" s="39">
        <f t="shared" si="33"/>
        <v>11.5</v>
      </c>
      <c r="BL85" s="39">
        <f t="shared" si="34"/>
        <v>12.5</v>
      </c>
      <c r="BN85" s="39">
        <f t="shared" si="35"/>
        <v>1.3000000000000007</v>
      </c>
      <c r="BO85" s="39">
        <f t="shared" si="36"/>
        <v>1.4000000000000021</v>
      </c>
      <c r="BP85" s="39"/>
      <c r="BQ85" s="39"/>
      <c r="BR85" s="39" t="s">
        <v>103</v>
      </c>
      <c r="BS85" s="39">
        <v>2011</v>
      </c>
      <c r="BT85" s="39">
        <f t="shared" si="32"/>
        <v>3.48</v>
      </c>
      <c r="BU85" s="39"/>
      <c r="BV85" s="39"/>
      <c r="BW85" s="39"/>
      <c r="BX85" s="39">
        <f t="shared" si="37"/>
        <v>0.41999999999999993</v>
      </c>
      <c r="BY85" s="39">
        <f t="shared" si="38"/>
        <v>0.48</v>
      </c>
      <c r="BZ85" s="39"/>
      <c r="CA85" s="39">
        <v>1</v>
      </c>
      <c r="CB85" s="39"/>
      <c r="CC85" s="39"/>
      <c r="CD85" s="39"/>
      <c r="CE85" s="39"/>
      <c r="CF85" s="39"/>
      <c r="CG85" s="39"/>
    </row>
    <row r="86" spans="1:85" x14ac:dyDescent="0.25">
      <c r="BB86" s="39"/>
      <c r="BE86" s="39" t="s">
        <v>104</v>
      </c>
      <c r="BF86" s="39">
        <v>2012</v>
      </c>
      <c r="BG86" s="39">
        <f t="shared" si="30"/>
        <v>96.1</v>
      </c>
      <c r="BH86" s="39">
        <f t="shared" si="31"/>
        <v>30.1</v>
      </c>
      <c r="BI86" s="48"/>
      <c r="BK86" s="39">
        <f t="shared" si="33"/>
        <v>10.699999999999989</v>
      </c>
      <c r="BL86" s="39">
        <f t="shared" si="34"/>
        <v>11.700000000000003</v>
      </c>
      <c r="BN86" s="39">
        <f t="shared" si="35"/>
        <v>1.3000000000000007</v>
      </c>
      <c r="BO86" s="39">
        <f t="shared" si="36"/>
        <v>1.3999999999999986</v>
      </c>
      <c r="BP86" s="48"/>
      <c r="BQ86" s="39"/>
      <c r="BR86" s="39" t="s">
        <v>104</v>
      </c>
      <c r="BS86" s="39">
        <v>2012</v>
      </c>
      <c r="BT86" s="39">
        <f t="shared" si="32"/>
        <v>3.19</v>
      </c>
      <c r="BU86" s="39"/>
      <c r="BV86" s="39"/>
      <c r="BW86" s="39"/>
      <c r="BX86" s="39">
        <f t="shared" si="37"/>
        <v>0.39000000000000012</v>
      </c>
      <c r="BY86" s="39">
        <f t="shared" si="38"/>
        <v>0.43999999999999995</v>
      </c>
      <c r="BZ86" s="39"/>
      <c r="CA86" s="39">
        <v>1</v>
      </c>
      <c r="CB86" s="39"/>
      <c r="CC86" s="39"/>
      <c r="CD86" s="39"/>
      <c r="CE86" s="39"/>
      <c r="CF86" s="39"/>
      <c r="CG86" s="39"/>
    </row>
    <row r="87" spans="1:85" s="95" customFormat="1" x14ac:dyDescent="0.25">
      <c r="A87" s="11"/>
      <c r="B87" s="11"/>
      <c r="C87" s="11"/>
      <c r="D87" s="11"/>
      <c r="E87" s="11"/>
      <c r="F87" s="11"/>
      <c r="G87" s="11"/>
      <c r="H87" s="11"/>
      <c r="I87" s="11"/>
      <c r="J87" s="11"/>
      <c r="K87" s="11"/>
      <c r="L87" s="11"/>
      <c r="M87" s="11"/>
      <c r="N87" s="11"/>
      <c r="O87" s="11"/>
      <c r="R87" s="11"/>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48"/>
      <c r="BC87" s="48"/>
      <c r="BD87" s="48"/>
      <c r="BE87" s="48"/>
      <c r="BF87" s="48"/>
      <c r="BG87" s="48"/>
      <c r="BH87" s="48"/>
      <c r="BI87" s="48"/>
      <c r="BJ87" s="39"/>
      <c r="BK87" s="39"/>
      <c r="BL87" s="39"/>
      <c r="BM87" s="39"/>
      <c r="BN87" s="39"/>
      <c r="BO87" s="39"/>
      <c r="BP87" s="48"/>
      <c r="BQ87" s="48"/>
      <c r="BR87" s="48"/>
      <c r="BS87" s="48"/>
      <c r="BT87" s="48"/>
      <c r="BU87" s="48"/>
      <c r="BV87" s="48"/>
      <c r="BW87" s="39"/>
      <c r="BX87" s="39"/>
      <c r="BY87" s="39"/>
      <c r="BZ87" s="48"/>
      <c r="CA87" s="39"/>
      <c r="CB87" s="39"/>
      <c r="CC87" s="48"/>
      <c r="CD87" s="48"/>
      <c r="CE87" s="48"/>
      <c r="CF87" s="48"/>
      <c r="CG87" s="48"/>
    </row>
    <row r="88" spans="1:85" s="95" customFormat="1" x14ac:dyDescent="0.25">
      <c r="A88" s="11"/>
      <c r="B88" s="11"/>
      <c r="C88" s="11"/>
      <c r="D88" s="11"/>
      <c r="E88" s="11"/>
      <c r="F88" s="11"/>
      <c r="G88" s="11"/>
      <c r="H88" s="11"/>
      <c r="I88" s="11"/>
      <c r="J88" s="11"/>
      <c r="K88" s="11"/>
      <c r="L88" s="11"/>
      <c r="M88" s="11"/>
      <c r="N88" s="11"/>
      <c r="O88" s="11"/>
      <c r="R88" s="11"/>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48"/>
      <c r="BC88" s="48"/>
      <c r="BD88" s="48"/>
      <c r="BE88" s="48"/>
      <c r="BF88" s="48"/>
      <c r="BG88" s="48"/>
      <c r="BH88" s="48"/>
      <c r="BI88" s="48"/>
      <c r="BJ88" s="39"/>
      <c r="BK88" s="39"/>
      <c r="BL88" s="39"/>
      <c r="BM88" s="39"/>
      <c r="BN88" s="39"/>
      <c r="BO88" s="39"/>
      <c r="BP88" s="48"/>
      <c r="BQ88" s="48"/>
      <c r="BR88" s="48"/>
      <c r="BS88" s="48"/>
      <c r="BT88" s="48"/>
      <c r="BU88" s="48"/>
      <c r="BV88" s="48"/>
      <c r="BW88" s="39"/>
      <c r="BX88" s="39"/>
      <c r="BY88" s="39"/>
      <c r="BZ88" s="48"/>
      <c r="CA88" s="39"/>
      <c r="CB88" s="39"/>
      <c r="CC88" s="48"/>
      <c r="CD88" s="48"/>
      <c r="CE88" s="48"/>
      <c r="CF88" s="48"/>
      <c r="CG88" s="48"/>
    </row>
    <row r="89" spans="1:85" s="95" customFormat="1" x14ac:dyDescent="0.25">
      <c r="A89" s="11"/>
      <c r="B89" s="11"/>
      <c r="C89" s="11"/>
      <c r="D89" s="11"/>
      <c r="E89" s="11"/>
      <c r="F89" s="11"/>
      <c r="G89" s="11"/>
      <c r="H89" s="11"/>
      <c r="I89" s="11"/>
      <c r="J89" s="11"/>
      <c r="K89" s="11"/>
      <c r="L89" s="11"/>
      <c r="M89" s="11"/>
      <c r="N89" s="11"/>
      <c r="O89" s="11"/>
      <c r="R89" s="11"/>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48"/>
      <c r="BC89" s="48"/>
      <c r="BD89" s="48"/>
      <c r="BE89" s="48"/>
      <c r="BF89" s="48"/>
      <c r="BG89" s="48"/>
      <c r="BH89" s="48"/>
      <c r="BI89" s="48"/>
      <c r="BJ89" s="39"/>
      <c r="BK89" s="39"/>
      <c r="BL89" s="39"/>
      <c r="BM89" s="39"/>
      <c r="BN89" s="39"/>
      <c r="BO89" s="39"/>
      <c r="BP89" s="48"/>
      <c r="BQ89" s="48"/>
      <c r="BR89" s="48"/>
      <c r="BS89" s="48"/>
      <c r="BT89" s="48"/>
      <c r="BU89" s="48"/>
      <c r="BV89" s="48"/>
      <c r="BW89" s="39"/>
      <c r="BX89" s="39"/>
      <c r="BY89" s="39"/>
      <c r="BZ89" s="48"/>
      <c r="CA89" s="39"/>
      <c r="CB89" s="39"/>
      <c r="CC89" s="48"/>
      <c r="CD89" s="48"/>
      <c r="CE89" s="48"/>
      <c r="CF89" s="48"/>
      <c r="CG89" s="48"/>
    </row>
    <row r="90" spans="1:85" s="95" customFormat="1" x14ac:dyDescent="0.25">
      <c r="C90" s="11"/>
      <c r="R90" s="11"/>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48"/>
      <c r="BD90" s="48"/>
      <c r="BE90" s="48"/>
      <c r="BF90" s="48"/>
      <c r="BG90" s="48"/>
      <c r="BH90" s="48"/>
      <c r="BI90" s="48"/>
      <c r="BJ90" s="39"/>
      <c r="BK90" s="39"/>
      <c r="BL90" s="39"/>
      <c r="BM90" s="39"/>
      <c r="BN90" s="11"/>
      <c r="BO90" s="11"/>
      <c r="BW90" s="11"/>
      <c r="BX90" s="11"/>
      <c r="BY90" s="11"/>
      <c r="CA90" s="11"/>
      <c r="CB90" s="11"/>
    </row>
    <row r="91" spans="1:85" s="95" customFormat="1" x14ac:dyDescent="0.25">
      <c r="C91" s="11"/>
      <c r="R91" s="11"/>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48"/>
      <c r="BD91" s="48"/>
      <c r="BE91" s="48"/>
      <c r="BF91" s="48"/>
      <c r="BG91" s="48"/>
      <c r="BH91" s="48"/>
      <c r="BI91" s="48"/>
      <c r="BJ91" s="39"/>
      <c r="BK91" s="39"/>
      <c r="BL91" s="39"/>
      <c r="BM91" s="39"/>
      <c r="BN91" s="11"/>
      <c r="BO91" s="11"/>
      <c r="BW91" s="11"/>
      <c r="BX91" s="11"/>
      <c r="BY91" s="11"/>
      <c r="CA91" s="11"/>
      <c r="CB91" s="11"/>
    </row>
    <row r="92" spans="1:85" s="95" customFormat="1" x14ac:dyDescent="0.25">
      <c r="C92" s="11"/>
      <c r="R92" s="11"/>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48"/>
      <c r="BD92" s="48"/>
      <c r="BE92" s="48"/>
      <c r="BF92" s="48"/>
      <c r="BG92" s="48"/>
      <c r="BH92" s="48"/>
      <c r="BI92" s="48"/>
      <c r="BJ92" s="48"/>
      <c r="BK92" s="48"/>
      <c r="BL92" s="48"/>
      <c r="BM92" s="48"/>
      <c r="BW92" s="11"/>
      <c r="CA92" s="11"/>
      <c r="CB92" s="11"/>
    </row>
    <row r="93" spans="1:85" s="95" customFormat="1" x14ac:dyDescent="0.25">
      <c r="C93" s="11"/>
      <c r="R93" s="11"/>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48"/>
      <c r="BD93" s="48"/>
      <c r="BE93" s="48"/>
      <c r="BF93" s="48"/>
      <c r="BG93" s="48"/>
      <c r="BH93" s="48"/>
      <c r="BI93" s="48"/>
      <c r="BJ93" s="48"/>
      <c r="BK93" s="48"/>
      <c r="BL93" s="48"/>
      <c r="BM93" s="48"/>
    </row>
    <row r="94" spans="1:85" s="95" customFormat="1" x14ac:dyDescent="0.25">
      <c r="C94" s="11"/>
      <c r="R94" s="11"/>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48"/>
      <c r="BD94" s="39"/>
      <c r="BE94" s="39"/>
      <c r="BF94" s="39"/>
      <c r="BG94" s="39"/>
      <c r="BH94" s="39"/>
      <c r="BI94" s="39"/>
      <c r="BJ94" s="48"/>
      <c r="BK94" s="48"/>
      <c r="BL94" s="48"/>
      <c r="BM94" s="48"/>
      <c r="BP94" s="11"/>
      <c r="BQ94" s="11"/>
      <c r="BR94" s="11"/>
      <c r="BS94" s="11"/>
      <c r="BT94" s="11"/>
    </row>
    <row r="95" spans="1:85" x14ac:dyDescent="0.25">
      <c r="A95" s="95"/>
      <c r="B95" s="95"/>
      <c r="D95" s="95"/>
      <c r="E95" s="95"/>
      <c r="F95" s="95"/>
      <c r="G95" s="95"/>
      <c r="H95" s="95"/>
      <c r="I95" s="95"/>
      <c r="J95" s="95"/>
      <c r="K95" s="95"/>
      <c r="L95" s="95"/>
      <c r="M95" s="95"/>
      <c r="N95" s="95"/>
      <c r="O95" s="95"/>
      <c r="BJ95" s="48"/>
      <c r="BK95" s="48"/>
      <c r="BL95" s="48"/>
      <c r="BM95" s="48"/>
      <c r="BN95" s="95"/>
      <c r="BO95" s="95"/>
      <c r="BW95" s="95"/>
      <c r="BX95" s="95"/>
      <c r="BY95" s="95"/>
      <c r="CA95" s="95"/>
      <c r="CB95" s="95"/>
    </row>
    <row r="96" spans="1:85" x14ac:dyDescent="0.25">
      <c r="A96" s="95"/>
      <c r="B96" s="95"/>
      <c r="D96" s="95"/>
      <c r="E96" s="95"/>
      <c r="F96" s="95"/>
      <c r="G96" s="95"/>
      <c r="H96" s="95"/>
      <c r="I96" s="95"/>
      <c r="J96" s="95"/>
      <c r="K96" s="95"/>
      <c r="L96" s="95"/>
      <c r="M96" s="95"/>
      <c r="N96" s="95"/>
      <c r="O96" s="95"/>
      <c r="BJ96" s="48"/>
      <c r="BK96" s="48"/>
      <c r="BL96" s="48"/>
      <c r="BM96" s="48"/>
      <c r="BN96" s="95"/>
      <c r="BO96" s="95"/>
      <c r="BW96" s="95"/>
      <c r="BX96" s="95"/>
      <c r="BY96" s="95"/>
      <c r="CA96" s="95"/>
      <c r="CB96" s="95"/>
    </row>
    <row r="97" spans="1:80" x14ac:dyDescent="0.25">
      <c r="A97" s="95"/>
      <c r="B97" s="95"/>
      <c r="D97" s="95"/>
      <c r="E97" s="95"/>
      <c r="F97" s="95"/>
      <c r="G97" s="95"/>
      <c r="H97" s="95"/>
      <c r="I97" s="95"/>
      <c r="J97" s="95"/>
      <c r="K97" s="95"/>
      <c r="L97" s="95"/>
      <c r="M97" s="95"/>
      <c r="N97" s="95"/>
      <c r="O97" s="95"/>
      <c r="R97" s="95"/>
      <c r="BJ97" s="48"/>
      <c r="BK97" s="48"/>
      <c r="BL97" s="48"/>
      <c r="BM97" s="48"/>
      <c r="BN97" s="95"/>
      <c r="BO97" s="95"/>
      <c r="BW97" s="95"/>
      <c r="BX97" s="95"/>
      <c r="BY97" s="95"/>
      <c r="CA97" s="95"/>
      <c r="CB97" s="95"/>
    </row>
    <row r="98" spans="1:80" x14ac:dyDescent="0.25">
      <c r="R98" s="95"/>
      <c r="BJ98" s="48"/>
      <c r="BK98" s="48"/>
      <c r="BL98" s="48"/>
      <c r="BM98" s="48"/>
      <c r="BN98" s="95"/>
      <c r="BO98" s="95"/>
      <c r="BW98" s="95"/>
      <c r="BX98" s="95"/>
      <c r="BY98" s="95"/>
      <c r="CA98" s="95"/>
      <c r="CB98" s="95"/>
    </row>
    <row r="99" spans="1:80" x14ac:dyDescent="0.25">
      <c r="R99" s="95"/>
      <c r="BJ99" s="48"/>
      <c r="BK99" s="48"/>
      <c r="BL99" s="48"/>
      <c r="BM99" s="48"/>
      <c r="BN99" s="95"/>
      <c r="BO99" s="95"/>
      <c r="BW99" s="95"/>
      <c r="BX99" s="95"/>
      <c r="BY99" s="95"/>
      <c r="CA99" s="95"/>
      <c r="CB99" s="95"/>
    </row>
    <row r="100" spans="1:80" x14ac:dyDescent="0.25">
      <c r="C100" s="95"/>
      <c r="R100" s="95"/>
      <c r="BW100" s="95"/>
      <c r="CA100" s="95"/>
      <c r="CB100" s="95"/>
    </row>
    <row r="101" spans="1:80" x14ac:dyDescent="0.25">
      <c r="C101" s="95"/>
      <c r="R101" s="95"/>
    </row>
    <row r="102" spans="1:80" x14ac:dyDescent="0.25">
      <c r="C102" s="95"/>
      <c r="R102" s="95"/>
    </row>
    <row r="103" spans="1:80" x14ac:dyDescent="0.25">
      <c r="C103" s="95"/>
      <c r="R103" s="95"/>
    </row>
    <row r="104" spans="1:80" x14ac:dyDescent="0.25">
      <c r="C104" s="95"/>
      <c r="R104" s="95"/>
    </row>
    <row r="105" spans="1:80" x14ac:dyDescent="0.25">
      <c r="C105" s="95"/>
    </row>
    <row r="106" spans="1:80" x14ac:dyDescent="0.25">
      <c r="C106" s="95"/>
    </row>
    <row r="107" spans="1:80" x14ac:dyDescent="0.25">
      <c r="C107" s="95"/>
    </row>
  </sheetData>
  <sheetProtection selectLockedCells="1" autoFilter="0" selectUnlockedCells="1"/>
  <mergeCells count="6">
    <mergeCell ref="V37:X37"/>
    <mergeCell ref="D37:F37"/>
    <mergeCell ref="G37:I37"/>
    <mergeCell ref="S37:U37"/>
    <mergeCell ref="J37:L37"/>
    <mergeCell ref="M37:O37"/>
  </mergeCells>
  <conditionalFormatting sqref="D57:F71 D39:O55 S39:X55">
    <cfRule type="expression" dxfId="0" priority="14">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11"/>
  <sheetViews>
    <sheetView zoomScaleNormal="100" workbookViewId="0">
      <pane ySplit="1" topLeftCell="A2" activePane="bottomLeft" state="frozen"/>
      <selection activeCell="C21" sqref="C21"/>
      <selection pane="bottomLeft" activeCell="C21" sqref="C21"/>
    </sheetView>
  </sheetViews>
  <sheetFormatPr defaultRowHeight="13.2" x14ac:dyDescent="0.25"/>
  <cols>
    <col min="1" max="1" width="72.33203125" bestFit="1" customWidth="1"/>
    <col min="2" max="2" width="5" bestFit="1" customWidth="1"/>
    <col min="3" max="3" width="58.6640625" bestFit="1" customWidth="1"/>
    <col min="4" max="4" width="4.109375" bestFit="1" customWidth="1"/>
    <col min="5" max="5" width="8.5546875" bestFit="1" customWidth="1"/>
    <col min="6" max="11" width="12" bestFit="1" customWidth="1"/>
  </cols>
  <sheetData>
    <row r="1" spans="1:12" ht="16.5" customHeight="1" x14ac:dyDescent="0.25">
      <c r="A1" s="1" t="s">
        <v>10</v>
      </c>
      <c r="B1" s="1" t="s">
        <v>0</v>
      </c>
      <c r="C1" s="1" t="s">
        <v>1</v>
      </c>
      <c r="D1" s="1" t="s">
        <v>2</v>
      </c>
      <c r="E1" s="1" t="s">
        <v>3</v>
      </c>
      <c r="F1" s="1" t="s">
        <v>30</v>
      </c>
      <c r="G1" s="1" t="s">
        <v>4</v>
      </c>
      <c r="H1" s="1" t="s">
        <v>31</v>
      </c>
      <c r="I1" s="1" t="s">
        <v>33</v>
      </c>
      <c r="J1" s="1" t="s">
        <v>32</v>
      </c>
      <c r="K1" s="1" t="s">
        <v>34</v>
      </c>
      <c r="L1" s="1"/>
    </row>
    <row r="2" spans="1:12" x14ac:dyDescent="0.25">
      <c r="A2" t="str">
        <f t="shared" ref="A2:A17" si="0">B2&amp;C2&amp;D2&amp;E2</f>
        <v>1996Chronic obstructive pulmonary disease (COPD) mortality, 45+ yearsTMaori</v>
      </c>
      <c r="B2" s="4">
        <v>1996</v>
      </c>
      <c r="C2" s="4" t="s">
        <v>130</v>
      </c>
      <c r="D2" s="4" t="s">
        <v>74</v>
      </c>
      <c r="E2" s="4" t="s">
        <v>9</v>
      </c>
      <c r="F2" s="5">
        <v>115.20075006459219</v>
      </c>
      <c r="G2" s="5">
        <v>129.1336049998358</v>
      </c>
      <c r="H2" s="5">
        <v>144.28715379719796</v>
      </c>
      <c r="I2" s="5">
        <v>2.2702497192594748</v>
      </c>
      <c r="J2" s="5">
        <v>2.5516743082689293</v>
      </c>
      <c r="K2" s="5">
        <v>2.8679848389557487</v>
      </c>
    </row>
    <row r="3" spans="1:12" x14ac:dyDescent="0.25">
      <c r="A3" t="str">
        <f t="shared" si="0"/>
        <v>1997Chronic obstructive pulmonary disease (COPD) mortality, 45+ yearsTMaori</v>
      </c>
      <c r="B3" s="4">
        <v>1997</v>
      </c>
      <c r="C3" s="4" t="s">
        <v>130</v>
      </c>
      <c r="D3" s="4" t="s">
        <v>74</v>
      </c>
      <c r="E3" s="4" t="s">
        <v>9</v>
      </c>
      <c r="F3" s="5">
        <v>114.81115739985103</v>
      </c>
      <c r="G3" s="5">
        <v>128.41474205594611</v>
      </c>
      <c r="H3" s="5">
        <v>143.18686197475006</v>
      </c>
      <c r="I3" s="5">
        <v>2.2944504016005616</v>
      </c>
      <c r="J3" s="5">
        <v>2.5737201861844672</v>
      </c>
      <c r="K3" s="5">
        <v>2.8869813843666514</v>
      </c>
    </row>
    <row r="4" spans="1:12" x14ac:dyDescent="0.25">
      <c r="A4" t="str">
        <f t="shared" si="0"/>
        <v>1998Chronic obstructive pulmonary disease (COPD) mortality, 45+ yearsTMaori</v>
      </c>
      <c r="B4" s="4">
        <v>1998</v>
      </c>
      <c r="C4" s="4" t="s">
        <v>130</v>
      </c>
      <c r="D4" s="4" t="s">
        <v>74</v>
      </c>
      <c r="E4" s="4" t="s">
        <v>9</v>
      </c>
      <c r="F4" s="5">
        <v>117.9058314367998</v>
      </c>
      <c r="G4" s="5">
        <v>131.34468950345354</v>
      </c>
      <c r="H4" s="5">
        <v>145.8956078496652</v>
      </c>
      <c r="I4" s="5">
        <v>2.4661918129764282</v>
      </c>
      <c r="J4" s="5">
        <v>2.756766327205741</v>
      </c>
      <c r="K4" s="5">
        <v>3.0815772491124029</v>
      </c>
    </row>
    <row r="5" spans="1:12" x14ac:dyDescent="0.25">
      <c r="A5" t="str">
        <f t="shared" si="0"/>
        <v>1999Chronic obstructive pulmonary disease (COPD) mortality, 45+ yearsTMaori</v>
      </c>
      <c r="B5" s="4">
        <v>1999</v>
      </c>
      <c r="C5" s="4" t="s">
        <v>130</v>
      </c>
      <c r="D5" s="4" t="s">
        <v>74</v>
      </c>
      <c r="E5" s="4" t="s">
        <v>9</v>
      </c>
      <c r="F5" s="5">
        <v>118.07861481185644</v>
      </c>
      <c r="G5" s="5">
        <v>131.17471425866918</v>
      </c>
      <c r="H5" s="5">
        <v>145.32635285744183</v>
      </c>
      <c r="I5" s="5">
        <v>2.3231966151532966</v>
      </c>
      <c r="J5" s="5">
        <v>2.5893642917377977</v>
      </c>
      <c r="K5" s="5">
        <v>2.8860266890860502</v>
      </c>
    </row>
    <row r="6" spans="1:12" x14ac:dyDescent="0.25">
      <c r="A6" t="str">
        <f t="shared" si="0"/>
        <v>2000Chronic obstructive pulmonary disease (COPD) mortality, 45+ yearsTMaori</v>
      </c>
      <c r="B6" s="4">
        <v>2000</v>
      </c>
      <c r="C6" s="4" t="s">
        <v>130</v>
      </c>
      <c r="D6" s="4" t="s">
        <v>74</v>
      </c>
      <c r="E6" s="4" t="s">
        <v>9</v>
      </c>
      <c r="F6" s="5">
        <v>120.62780178208844</v>
      </c>
      <c r="G6" s="5">
        <v>133.5198395506475</v>
      </c>
      <c r="H6" s="5">
        <v>147.41444599416116</v>
      </c>
      <c r="I6" s="5">
        <v>2.4446280933909725</v>
      </c>
      <c r="J6" s="5">
        <v>2.7159228470248062</v>
      </c>
      <c r="K6" s="5">
        <v>3.0173247746489178</v>
      </c>
    </row>
    <row r="7" spans="1:12" x14ac:dyDescent="0.25">
      <c r="A7" t="str">
        <f t="shared" si="0"/>
        <v>2001Chronic obstructive pulmonary disease (COPD) mortality, 45+ yearsTMaori</v>
      </c>
      <c r="B7" s="4">
        <v>2001</v>
      </c>
      <c r="C7" s="4" t="s">
        <v>130</v>
      </c>
      <c r="D7" s="4" t="s">
        <v>74</v>
      </c>
      <c r="E7" s="4" t="s">
        <v>9</v>
      </c>
      <c r="F7" s="5">
        <v>121.85799569540406</v>
      </c>
      <c r="G7" s="5">
        <v>134.48753401061686</v>
      </c>
      <c r="H7" s="5">
        <v>148.07049639462087</v>
      </c>
      <c r="I7" s="5">
        <v>2.4633866979160484</v>
      </c>
      <c r="J7" s="5">
        <v>2.7290083182556431</v>
      </c>
      <c r="K7" s="5">
        <v>3.0232713391725481</v>
      </c>
    </row>
    <row r="8" spans="1:12" x14ac:dyDescent="0.25">
      <c r="A8" t="str">
        <f t="shared" si="0"/>
        <v>2002Chronic obstructive pulmonary disease (COPD) mortality, 45+ yearsTMaori</v>
      </c>
      <c r="B8" s="4">
        <v>2002</v>
      </c>
      <c r="C8" s="4" t="s">
        <v>130</v>
      </c>
      <c r="D8" s="4" t="s">
        <v>74</v>
      </c>
      <c r="E8" s="4" t="s">
        <v>9</v>
      </c>
      <c r="F8" s="5">
        <v>116.71193752836052</v>
      </c>
      <c r="G8" s="5">
        <v>128.77687654380608</v>
      </c>
      <c r="H8" s="5">
        <v>141.75034124924053</v>
      </c>
      <c r="I8" s="5">
        <v>2.417566417938684</v>
      </c>
      <c r="J8" s="5">
        <v>2.6777668440033335</v>
      </c>
      <c r="K8" s="5">
        <v>2.9659724000291914</v>
      </c>
    </row>
    <row r="9" spans="1:12" x14ac:dyDescent="0.25">
      <c r="A9" t="str">
        <f t="shared" si="0"/>
        <v>2003Chronic obstructive pulmonary disease (COPD) mortality, 45+ yearsTMaori</v>
      </c>
      <c r="B9" s="4">
        <v>2003</v>
      </c>
      <c r="C9" s="4" t="s">
        <v>130</v>
      </c>
      <c r="D9" s="4" t="s">
        <v>74</v>
      </c>
      <c r="E9" s="4" t="s">
        <v>9</v>
      </c>
      <c r="F9" s="5">
        <v>115.47063446124758</v>
      </c>
      <c r="G9" s="5">
        <v>127.16802290409851</v>
      </c>
      <c r="H9" s="5">
        <v>139.72917553651661</v>
      </c>
      <c r="I9" s="5">
        <v>2.5024334865632647</v>
      </c>
      <c r="J9" s="5">
        <v>2.767620312841037</v>
      </c>
      <c r="K9" s="5">
        <v>3.0609094056561141</v>
      </c>
    </row>
    <row r="10" spans="1:12" x14ac:dyDescent="0.25">
      <c r="A10" t="str">
        <f t="shared" si="0"/>
        <v>2004Chronic obstructive pulmonary disease (COPD) mortality, 45+ yearsTMaori</v>
      </c>
      <c r="B10" s="4">
        <v>2004</v>
      </c>
      <c r="C10" s="4" t="s">
        <v>130</v>
      </c>
      <c r="D10" s="4" t="s">
        <v>74</v>
      </c>
      <c r="E10" s="4" t="s">
        <v>9</v>
      </c>
      <c r="F10" s="5">
        <v>106.65929364533291</v>
      </c>
      <c r="G10" s="5">
        <v>117.64261283800333</v>
      </c>
      <c r="H10" s="5">
        <v>129.44992930969588</v>
      </c>
      <c r="I10" s="5">
        <v>2.4061329639922917</v>
      </c>
      <c r="J10" s="5">
        <v>2.6652842842631026</v>
      </c>
      <c r="K10" s="5">
        <v>2.9523473649408167</v>
      </c>
    </row>
    <row r="11" spans="1:12" x14ac:dyDescent="0.25">
      <c r="A11" t="str">
        <f t="shared" si="0"/>
        <v>2005Chronic obstructive pulmonary disease (COPD) mortality, 45+ yearsTMaori</v>
      </c>
      <c r="B11" s="4">
        <v>2005</v>
      </c>
      <c r="C11" s="4" t="s">
        <v>130</v>
      </c>
      <c r="D11" s="4" t="s">
        <v>74</v>
      </c>
      <c r="E11" s="4" t="s">
        <v>9</v>
      </c>
      <c r="F11" s="5">
        <v>103.60944857956028</v>
      </c>
      <c r="G11" s="5">
        <v>114.15775828290384</v>
      </c>
      <c r="H11" s="5">
        <v>125.48874969935436</v>
      </c>
      <c r="I11" s="5">
        <v>2.5756912379352834</v>
      </c>
      <c r="J11" s="5">
        <v>2.8516706762189119</v>
      </c>
      <c r="K11" s="5">
        <v>3.1572206815152248</v>
      </c>
    </row>
    <row r="12" spans="1:12" x14ac:dyDescent="0.25">
      <c r="A12" t="str">
        <f t="shared" si="0"/>
        <v>2006Chronic obstructive pulmonary disease (COPD) mortality, 45+ yearsTMaori</v>
      </c>
      <c r="B12" s="4">
        <v>2006</v>
      </c>
      <c r="C12" s="4" t="s">
        <v>130</v>
      </c>
      <c r="D12" s="4" t="s">
        <v>74</v>
      </c>
      <c r="E12" s="4" t="s">
        <v>9</v>
      </c>
      <c r="F12" s="5">
        <v>105.2293658776106</v>
      </c>
      <c r="G12" s="5">
        <v>115.56080389266121</v>
      </c>
      <c r="H12" s="5">
        <v>126.63236850229669</v>
      </c>
      <c r="I12" s="5">
        <v>2.5909927304283786</v>
      </c>
      <c r="J12" s="5">
        <v>2.8597024242914673</v>
      </c>
      <c r="K12" s="5">
        <v>3.1562797762641392</v>
      </c>
    </row>
    <row r="13" spans="1:12" x14ac:dyDescent="0.25">
      <c r="A13" t="str">
        <f t="shared" si="0"/>
        <v>2007Chronic obstructive pulmonary disease (COPD) mortality, 45+ yearsTMaori</v>
      </c>
      <c r="B13" s="4">
        <v>2007</v>
      </c>
      <c r="C13" s="4" t="s">
        <v>130</v>
      </c>
      <c r="D13" s="4" t="s">
        <v>74</v>
      </c>
      <c r="E13" s="4" t="s">
        <v>9</v>
      </c>
      <c r="F13" s="5">
        <v>108.7591291461131</v>
      </c>
      <c r="G13" s="5">
        <v>118.98089441466317</v>
      </c>
      <c r="H13" s="5">
        <v>129.90458297859169</v>
      </c>
      <c r="I13" s="5">
        <v>2.7268517932554803</v>
      </c>
      <c r="J13" s="5">
        <v>2.9997185041341536</v>
      </c>
      <c r="K13" s="5">
        <v>3.2998900513408969</v>
      </c>
    </row>
    <row r="14" spans="1:12" x14ac:dyDescent="0.25">
      <c r="A14" t="str">
        <f t="shared" si="0"/>
        <v>2008Chronic obstructive pulmonary disease (COPD) mortality, 45+ yearsTMaori</v>
      </c>
      <c r="B14" s="4">
        <v>2008</v>
      </c>
      <c r="C14" s="4" t="s">
        <v>130</v>
      </c>
      <c r="D14" s="4" t="s">
        <v>74</v>
      </c>
      <c r="E14" s="4" t="s">
        <v>9</v>
      </c>
      <c r="F14" s="5">
        <v>105.71230806120431</v>
      </c>
      <c r="G14" s="5">
        <v>115.49138982799201</v>
      </c>
      <c r="H14" s="5">
        <v>125.93174288237105</v>
      </c>
      <c r="I14" s="5">
        <v>2.6859188583980411</v>
      </c>
      <c r="J14" s="5">
        <v>2.9514191916899728</v>
      </c>
      <c r="K14" s="5">
        <v>3.2431639615022871</v>
      </c>
    </row>
    <row r="15" spans="1:12" x14ac:dyDescent="0.25">
      <c r="A15" t="str">
        <f t="shared" si="0"/>
        <v>2009Chronic obstructive pulmonary disease (COPD) mortality, 45+ yearsTMaori</v>
      </c>
      <c r="B15" s="4">
        <v>2009</v>
      </c>
      <c r="C15" s="4" t="s">
        <v>130</v>
      </c>
      <c r="D15" s="4" t="s">
        <v>74</v>
      </c>
      <c r="E15" s="4" t="s">
        <v>9</v>
      </c>
      <c r="F15" s="5">
        <v>98.407610676630696</v>
      </c>
      <c r="G15" s="5">
        <v>107.58772980940722</v>
      </c>
      <c r="H15" s="5">
        <v>117.39369653891097</v>
      </c>
      <c r="I15" s="5">
        <v>2.6454039034775416</v>
      </c>
      <c r="J15" s="5">
        <v>2.9093154601910789</v>
      </c>
      <c r="K15" s="5">
        <v>3.1995554386913252</v>
      </c>
    </row>
    <row r="16" spans="1:12" x14ac:dyDescent="0.25">
      <c r="A16" t="str">
        <f t="shared" si="0"/>
        <v>2010Chronic obstructive pulmonary disease (COPD) mortality, 45+ yearsTMaori</v>
      </c>
      <c r="B16" s="4">
        <v>2010</v>
      </c>
      <c r="C16" s="4" t="s">
        <v>130</v>
      </c>
      <c r="D16" s="4" t="s">
        <v>74</v>
      </c>
      <c r="E16" s="4" t="s">
        <v>9</v>
      </c>
      <c r="F16" s="5">
        <v>92.61444167269363</v>
      </c>
      <c r="G16" s="5">
        <v>101.25413531147858</v>
      </c>
      <c r="H16" s="5">
        <v>110.48283345250221</v>
      </c>
      <c r="I16" s="5">
        <v>2.6277985248718627</v>
      </c>
      <c r="J16" s="5">
        <v>2.8904391516016648</v>
      </c>
      <c r="K16" s="5">
        <v>3.1793299258051539</v>
      </c>
    </row>
    <row r="17" spans="1:11" x14ac:dyDescent="0.25">
      <c r="A17" t="str">
        <f t="shared" si="0"/>
        <v>2011Chronic obstructive pulmonary disease (COPD) mortality, 45+ yearsTMaori</v>
      </c>
      <c r="B17" s="4">
        <v>2011</v>
      </c>
      <c r="C17" s="4" t="s">
        <v>130</v>
      </c>
      <c r="D17" s="4" t="s">
        <v>74</v>
      </c>
      <c r="E17" s="4" t="s">
        <v>9</v>
      </c>
      <c r="F17" s="5">
        <v>87.202019487745872</v>
      </c>
      <c r="G17" s="5">
        <v>95.380188304102234</v>
      </c>
      <c r="H17" s="5">
        <v>104.11878162774065</v>
      </c>
      <c r="I17" s="5">
        <v>2.5596712249401028</v>
      </c>
      <c r="J17" s="5">
        <v>2.8169330197718225</v>
      </c>
      <c r="K17" s="5">
        <v>3.100051116161016</v>
      </c>
    </row>
    <row r="18" spans="1:11" x14ac:dyDescent="0.25">
      <c r="A18" t="str">
        <f t="shared" ref="A18:A64" si="1">B18&amp;C18&amp;D18&amp;E18</f>
        <v>2012Chronic obstructive pulmonary disease (COPD) mortality, 45+ yearsTMaori</v>
      </c>
      <c r="B18" s="4">
        <v>2012</v>
      </c>
      <c r="C18" s="4" t="s">
        <v>130</v>
      </c>
      <c r="D18" s="4" t="s">
        <v>74</v>
      </c>
      <c r="E18" s="4" t="s">
        <v>9</v>
      </c>
      <c r="F18" s="5">
        <v>85.510475547119398</v>
      </c>
      <c r="G18" s="5">
        <v>93.363709257465445</v>
      </c>
      <c r="H18" s="5">
        <v>101.74426939836506</v>
      </c>
      <c r="I18" s="5">
        <v>2.5361337843827365</v>
      </c>
      <c r="J18" s="5">
        <v>2.7870810421099814</v>
      </c>
      <c r="K18" s="5">
        <v>3.0628592163088313</v>
      </c>
    </row>
    <row r="19" spans="1:11" x14ac:dyDescent="0.25">
      <c r="A19" t="str">
        <f t="shared" si="1"/>
        <v>1996Chronic obstructive pulmonary disease (COPD) mortality, 45+ yearsTnonMaori</v>
      </c>
      <c r="B19" s="4">
        <v>1996</v>
      </c>
      <c r="C19" s="4" t="s">
        <v>130</v>
      </c>
      <c r="D19" s="4" t="s">
        <v>74</v>
      </c>
      <c r="E19" s="4" t="s">
        <v>72</v>
      </c>
      <c r="F19" s="5">
        <v>48.996850891490517</v>
      </c>
      <c r="G19" s="5">
        <v>50.607401023464</v>
      </c>
      <c r="H19" s="5">
        <v>52.257405516790087</v>
      </c>
      <c r="I19" s="5"/>
      <c r="J19" s="5"/>
      <c r="K19" s="5"/>
    </row>
    <row r="20" spans="1:11" x14ac:dyDescent="0.25">
      <c r="A20" t="str">
        <f t="shared" si="1"/>
        <v>1997Chronic obstructive pulmonary disease (COPD) mortality, 45+ yearsTnonMaori</v>
      </c>
      <c r="B20" s="4">
        <v>1997</v>
      </c>
      <c r="C20" s="4" t="s">
        <v>130</v>
      </c>
      <c r="D20" s="4" t="s">
        <v>74</v>
      </c>
      <c r="E20" s="4" t="s">
        <v>72</v>
      </c>
      <c r="F20" s="5">
        <v>48.32068419094329</v>
      </c>
      <c r="G20" s="5">
        <v>49.894601109035328</v>
      </c>
      <c r="H20" s="5">
        <v>51.506728977143894</v>
      </c>
      <c r="I20" s="5"/>
      <c r="J20" s="5"/>
      <c r="K20" s="5"/>
    </row>
    <row r="21" spans="1:11" x14ac:dyDescent="0.25">
      <c r="A21" t="str">
        <f t="shared" si="1"/>
        <v>1998Chronic obstructive pulmonary disease (COPD) mortality, 45+ yearsTnonMaori</v>
      </c>
      <c r="B21" s="4">
        <v>1998</v>
      </c>
      <c r="C21" s="4" t="s">
        <v>130</v>
      </c>
      <c r="D21" s="4" t="s">
        <v>74</v>
      </c>
      <c r="E21" s="4" t="s">
        <v>72</v>
      </c>
      <c r="F21" s="5">
        <v>46.129829120561588</v>
      </c>
      <c r="G21" s="5">
        <v>47.644476866700764</v>
      </c>
      <c r="H21" s="5">
        <v>49.196189380265395</v>
      </c>
      <c r="I21" s="5"/>
      <c r="J21" s="5"/>
      <c r="K21" s="5"/>
    </row>
    <row r="22" spans="1:11" x14ac:dyDescent="0.25">
      <c r="A22" t="str">
        <f t="shared" si="1"/>
        <v>1999Chronic obstructive pulmonary disease (COPD) mortality, 45+ yearsTnonMaori</v>
      </c>
      <c r="B22" s="4">
        <v>1999</v>
      </c>
      <c r="C22" s="4" t="s">
        <v>130</v>
      </c>
      <c r="D22" s="4" t="s">
        <v>74</v>
      </c>
      <c r="E22" s="4" t="s">
        <v>72</v>
      </c>
      <c r="F22" s="5">
        <v>49.108070314822569</v>
      </c>
      <c r="G22" s="5">
        <v>50.659041942157174</v>
      </c>
      <c r="H22" s="5">
        <v>52.246535489467298</v>
      </c>
      <c r="I22" s="5"/>
      <c r="J22" s="5"/>
      <c r="K22" s="5"/>
    </row>
    <row r="23" spans="1:11" x14ac:dyDescent="0.25">
      <c r="A23" t="str">
        <f t="shared" si="1"/>
        <v>2000Chronic obstructive pulmonary disease (COPD) mortality, 45+ yearsTnonMaori</v>
      </c>
      <c r="B23" s="4">
        <v>2000</v>
      </c>
      <c r="C23" s="4" t="s">
        <v>130</v>
      </c>
      <c r="D23" s="4" t="s">
        <v>74</v>
      </c>
      <c r="E23" s="4" t="s">
        <v>72</v>
      </c>
      <c r="F23" s="5">
        <v>47.656363155045298</v>
      </c>
      <c r="G23" s="5">
        <v>49.161867649117347</v>
      </c>
      <c r="H23" s="5">
        <v>50.702832314829791</v>
      </c>
      <c r="I23" s="5"/>
      <c r="J23" s="5"/>
      <c r="K23" s="5"/>
    </row>
    <row r="24" spans="1:11" x14ac:dyDescent="0.25">
      <c r="A24" t="str">
        <f t="shared" si="1"/>
        <v>2001Chronic obstructive pulmonary disease (COPD) mortality, 45+ yearsTnonMaori</v>
      </c>
      <c r="B24" s="4">
        <v>2001</v>
      </c>
      <c r="C24" s="4" t="s">
        <v>130</v>
      </c>
      <c r="D24" s="4" t="s">
        <v>74</v>
      </c>
      <c r="E24" s="4" t="s">
        <v>72</v>
      </c>
      <c r="F24" s="5">
        <v>47.802010402274071</v>
      </c>
      <c r="G24" s="5">
        <v>49.280734364554824</v>
      </c>
      <c r="H24" s="5">
        <v>50.793571299424279</v>
      </c>
      <c r="I24" s="5"/>
      <c r="J24" s="5"/>
      <c r="K24" s="5"/>
    </row>
    <row r="25" spans="1:11" x14ac:dyDescent="0.25">
      <c r="A25" t="str">
        <f t="shared" si="1"/>
        <v>2002Chronic obstructive pulmonary disease (COPD) mortality, 45+ yearsTnonMaori</v>
      </c>
      <c r="B25" s="4">
        <v>2002</v>
      </c>
      <c r="C25" s="4" t="s">
        <v>130</v>
      </c>
      <c r="D25" s="4" t="s">
        <v>74</v>
      </c>
      <c r="E25" s="4" t="s">
        <v>72</v>
      </c>
      <c r="F25" s="5">
        <v>46.649647969485891</v>
      </c>
      <c r="G25" s="5">
        <v>48.091146110122558</v>
      </c>
      <c r="H25" s="5">
        <v>49.565862454753287</v>
      </c>
      <c r="I25" s="5"/>
      <c r="J25" s="5"/>
      <c r="K25" s="5"/>
    </row>
    <row r="26" spans="1:11" x14ac:dyDescent="0.25">
      <c r="A26" t="str">
        <f t="shared" si="1"/>
        <v>2003Chronic obstructive pulmonary disease (COPD) mortality, 45+ yearsTnonMaori</v>
      </c>
      <c r="B26" s="4">
        <v>2003</v>
      </c>
      <c r="C26" s="4" t="s">
        <v>130</v>
      </c>
      <c r="D26" s="4" t="s">
        <v>74</v>
      </c>
      <c r="E26" s="4" t="s">
        <v>72</v>
      </c>
      <c r="F26" s="5">
        <v>44.555050442678777</v>
      </c>
      <c r="G26" s="5">
        <v>45.948507573120501</v>
      </c>
      <c r="H26" s="5">
        <v>47.374460940699024</v>
      </c>
      <c r="I26" s="5"/>
      <c r="J26" s="5"/>
      <c r="K26" s="5"/>
    </row>
    <row r="27" spans="1:11" x14ac:dyDescent="0.25">
      <c r="A27" t="str">
        <f t="shared" si="1"/>
        <v>2004Chronic obstructive pulmonary disease (COPD) mortality, 45+ yearsTnonMaori</v>
      </c>
      <c r="B27" s="4">
        <v>2004</v>
      </c>
      <c r="C27" s="4" t="s">
        <v>130</v>
      </c>
      <c r="D27" s="4" t="s">
        <v>74</v>
      </c>
      <c r="E27" s="4" t="s">
        <v>72</v>
      </c>
      <c r="F27" s="5">
        <v>42.793123497015117</v>
      </c>
      <c r="G27" s="5">
        <v>44.138861108592451</v>
      </c>
      <c r="H27" s="5">
        <v>45.516153481950667</v>
      </c>
      <c r="I27" s="5"/>
      <c r="J27" s="5"/>
      <c r="K27" s="5"/>
    </row>
    <row r="28" spans="1:11" x14ac:dyDescent="0.25">
      <c r="A28" t="str">
        <f t="shared" si="1"/>
        <v>2005Chronic obstructive pulmonary disease (COPD) mortality, 45+ yearsTnonMaori</v>
      </c>
      <c r="B28" s="4">
        <v>2005</v>
      </c>
      <c r="C28" s="4" t="s">
        <v>130</v>
      </c>
      <c r="D28" s="4" t="s">
        <v>74</v>
      </c>
      <c r="E28" s="4" t="s">
        <v>72</v>
      </c>
      <c r="F28" s="5">
        <v>38.778863013060047</v>
      </c>
      <c r="G28" s="5">
        <v>40.031887003960755</v>
      </c>
      <c r="H28" s="5">
        <v>41.315090923527677</v>
      </c>
      <c r="I28" s="5"/>
      <c r="J28" s="5"/>
      <c r="K28" s="5"/>
    </row>
    <row r="29" spans="1:11" x14ac:dyDescent="0.25">
      <c r="A29" t="str">
        <f t="shared" si="1"/>
        <v>2006Chronic obstructive pulmonary disease (COPD) mortality, 45+ yearsTnonMaori</v>
      </c>
      <c r="B29" s="4">
        <v>2006</v>
      </c>
      <c r="C29" s="4" t="s">
        <v>130</v>
      </c>
      <c r="D29" s="4" t="s">
        <v>74</v>
      </c>
      <c r="E29" s="4" t="s">
        <v>72</v>
      </c>
      <c r="F29" s="5">
        <v>39.173801026041275</v>
      </c>
      <c r="G29" s="5">
        <v>40.410080052749926</v>
      </c>
      <c r="H29" s="5">
        <v>41.675448795753645</v>
      </c>
      <c r="I29" s="5"/>
      <c r="J29" s="5"/>
      <c r="K29" s="5"/>
    </row>
    <row r="30" spans="1:11" x14ac:dyDescent="0.25">
      <c r="A30" t="str">
        <f t="shared" si="1"/>
        <v>2007Chronic obstructive pulmonary disease (COPD) mortality, 45+ yearsTnonMaori</v>
      </c>
      <c r="B30" s="4">
        <v>2007</v>
      </c>
      <c r="C30" s="4" t="s">
        <v>130</v>
      </c>
      <c r="D30" s="4" t="s">
        <v>74</v>
      </c>
      <c r="E30" s="4" t="s">
        <v>72</v>
      </c>
      <c r="F30" s="5">
        <v>38.449073080966805</v>
      </c>
      <c r="G30" s="5">
        <v>39.664019890761757</v>
      </c>
      <c r="H30" s="5">
        <v>40.907590358034668</v>
      </c>
      <c r="I30" s="5"/>
      <c r="J30" s="5"/>
      <c r="K30" s="5"/>
    </row>
    <row r="31" spans="1:11" x14ac:dyDescent="0.25">
      <c r="A31" t="str">
        <f t="shared" si="1"/>
        <v>2008Chronic obstructive pulmonary disease (COPD) mortality, 45+ yearsTnonMaori</v>
      </c>
      <c r="B31" s="4">
        <v>2008</v>
      </c>
      <c r="C31" s="4" t="s">
        <v>130</v>
      </c>
      <c r="D31" s="4" t="s">
        <v>74</v>
      </c>
      <c r="E31" s="4" t="s">
        <v>72</v>
      </c>
      <c r="F31" s="5">
        <v>37.9324796929534</v>
      </c>
      <c r="G31" s="5">
        <v>39.13079855046346</v>
      </c>
      <c r="H31" s="5">
        <v>40.357342227317815</v>
      </c>
      <c r="I31" s="5"/>
      <c r="J31" s="5"/>
      <c r="K31" s="5"/>
    </row>
    <row r="32" spans="1:11" x14ac:dyDescent="0.25">
      <c r="A32" t="str">
        <f t="shared" si="1"/>
        <v>2009Chronic obstructive pulmonary disease (COPD) mortality, 45+ yearsTnonMaori</v>
      </c>
      <c r="B32" s="4">
        <v>2009</v>
      </c>
      <c r="C32" s="4" t="s">
        <v>130</v>
      </c>
      <c r="D32" s="4" t="s">
        <v>74</v>
      </c>
      <c r="E32" s="4" t="s">
        <v>72</v>
      </c>
      <c r="F32" s="5">
        <v>35.837080488922453</v>
      </c>
      <c r="G32" s="5">
        <v>36.980427623459249</v>
      </c>
      <c r="H32" s="5">
        <v>38.150968966941903</v>
      </c>
      <c r="I32" s="5"/>
      <c r="J32" s="5"/>
      <c r="K32" s="5"/>
    </row>
    <row r="33" spans="1:11" x14ac:dyDescent="0.25">
      <c r="A33" t="str">
        <f t="shared" si="1"/>
        <v>2010Chronic obstructive pulmonary disease (COPD) mortality, 45+ yearsTnonMaori</v>
      </c>
      <c r="B33" s="4">
        <v>2010</v>
      </c>
      <c r="C33" s="4" t="s">
        <v>130</v>
      </c>
      <c r="D33" s="4" t="s">
        <v>74</v>
      </c>
      <c r="E33" s="4" t="s">
        <v>72</v>
      </c>
      <c r="F33" s="5">
        <v>33.942032627133045</v>
      </c>
      <c r="G33" s="5">
        <v>35.030709868211936</v>
      </c>
      <c r="H33" s="5">
        <v>36.145417991756439</v>
      </c>
      <c r="I33" s="5"/>
      <c r="J33" s="5"/>
      <c r="K33" s="5"/>
    </row>
    <row r="34" spans="1:11" x14ac:dyDescent="0.25">
      <c r="A34" t="str">
        <f t="shared" si="1"/>
        <v>2011Chronic obstructive pulmonary disease (COPD) mortality, 45+ yearsTnonMaori</v>
      </c>
      <c r="B34" s="4">
        <v>2011</v>
      </c>
      <c r="C34" s="4" t="s">
        <v>130</v>
      </c>
      <c r="D34" s="4" t="s">
        <v>74</v>
      </c>
      <c r="E34" s="4" t="s">
        <v>72</v>
      </c>
      <c r="F34" s="5">
        <v>32.807572063406347</v>
      </c>
      <c r="G34" s="5">
        <v>33.859586875029152</v>
      </c>
      <c r="H34" s="5">
        <v>34.936749444264741</v>
      </c>
      <c r="I34" s="5"/>
      <c r="J34" s="5"/>
      <c r="K34" s="5"/>
    </row>
    <row r="35" spans="1:11" x14ac:dyDescent="0.25">
      <c r="A35" t="str">
        <f t="shared" si="1"/>
        <v>2012Chronic obstructive pulmonary disease (COPD) mortality, 45+ yearsTnonMaori</v>
      </c>
      <c r="B35" s="4">
        <v>2012</v>
      </c>
      <c r="C35" s="4" t="s">
        <v>130</v>
      </c>
      <c r="D35" s="4" t="s">
        <v>74</v>
      </c>
      <c r="E35" s="4" t="s">
        <v>72</v>
      </c>
      <c r="F35" s="5">
        <v>32.455558511539927</v>
      </c>
      <c r="G35" s="5">
        <v>33.49874217750903</v>
      </c>
      <c r="H35" s="5">
        <v>34.566920737350912</v>
      </c>
      <c r="I35" s="5"/>
      <c r="J35" s="5"/>
      <c r="K35" s="5"/>
    </row>
    <row r="36" spans="1:11" x14ac:dyDescent="0.25">
      <c r="A36" t="str">
        <f t="shared" si="1"/>
        <v>1996Chronic obstructive pulmonary disease (COPD) mortality, 45+ yearsFMaori</v>
      </c>
      <c r="B36" s="4">
        <v>1996</v>
      </c>
      <c r="C36" s="4" t="s">
        <v>130</v>
      </c>
      <c r="D36" s="4" t="s">
        <v>71</v>
      </c>
      <c r="E36" s="4" t="s">
        <v>9</v>
      </c>
      <c r="F36" s="5">
        <v>107.82240593449804</v>
      </c>
      <c r="G36" s="5">
        <v>126.24360124643601</v>
      </c>
      <c r="H36" s="5">
        <v>146.90940069983569</v>
      </c>
      <c r="I36" s="5">
        <v>2.8120906364727971</v>
      </c>
      <c r="J36" s="5">
        <v>3.3117398263400015</v>
      </c>
      <c r="K36" s="5">
        <v>3.9001661380029984</v>
      </c>
    </row>
    <row r="37" spans="1:11" x14ac:dyDescent="0.25">
      <c r="A37" t="str">
        <f t="shared" si="1"/>
        <v>1997Chronic obstructive pulmonary disease (COPD) mortality, 45+ yearsFMaori</v>
      </c>
      <c r="B37" s="4">
        <v>1997</v>
      </c>
      <c r="C37" s="4" t="s">
        <v>130</v>
      </c>
      <c r="D37" s="4" t="s">
        <v>71</v>
      </c>
      <c r="E37" s="4" t="s">
        <v>9</v>
      </c>
      <c r="F37" s="5">
        <v>109.70317851857958</v>
      </c>
      <c r="G37" s="5">
        <v>127.84398473233078</v>
      </c>
      <c r="H37" s="5">
        <v>148.12789632620007</v>
      </c>
      <c r="I37" s="5">
        <v>2.8460417074407562</v>
      </c>
      <c r="J37" s="5">
        <v>3.337088919537579</v>
      </c>
      <c r="K37" s="5">
        <v>3.9128598951258695</v>
      </c>
    </row>
    <row r="38" spans="1:11" x14ac:dyDescent="0.25">
      <c r="A38" t="str">
        <f t="shared" si="1"/>
        <v>1998Chronic obstructive pulmonary disease (COPD) mortality, 45+ yearsFMaori</v>
      </c>
      <c r="B38" s="4">
        <v>1998</v>
      </c>
      <c r="C38" s="4" t="s">
        <v>130</v>
      </c>
      <c r="D38" s="4" t="s">
        <v>71</v>
      </c>
      <c r="E38" s="4" t="s">
        <v>9</v>
      </c>
      <c r="F38" s="5">
        <v>113.75194208836903</v>
      </c>
      <c r="G38" s="5">
        <v>131.77873151092211</v>
      </c>
      <c r="H38" s="5">
        <v>151.85081109009104</v>
      </c>
      <c r="I38" s="5">
        <v>3.062403463520821</v>
      </c>
      <c r="J38" s="5">
        <v>3.5737385164545219</v>
      </c>
      <c r="K38" s="5">
        <v>4.170452109307357</v>
      </c>
    </row>
    <row r="39" spans="1:11" x14ac:dyDescent="0.25">
      <c r="A39" t="str">
        <f t="shared" si="1"/>
        <v>1999Chronic obstructive pulmonary disease (COPD) mortality, 45+ yearsFMaori</v>
      </c>
      <c r="B39" s="4">
        <v>1999</v>
      </c>
      <c r="C39" s="4" t="s">
        <v>130</v>
      </c>
      <c r="D39" s="4" t="s">
        <v>71</v>
      </c>
      <c r="E39" s="4" t="s">
        <v>9</v>
      </c>
      <c r="F39" s="5">
        <v>108.70069127689884</v>
      </c>
      <c r="G39" s="5">
        <v>125.87689727463113</v>
      </c>
      <c r="H39" s="5">
        <v>144.9964992377403</v>
      </c>
      <c r="I39" s="5">
        <v>2.6742682969650549</v>
      </c>
      <c r="J39" s="5">
        <v>3.1159909821515179</v>
      </c>
      <c r="K39" s="5">
        <v>3.6306752811109053</v>
      </c>
    </row>
    <row r="40" spans="1:11" x14ac:dyDescent="0.25">
      <c r="A40" t="str">
        <f t="shared" si="1"/>
        <v>2000Chronic obstructive pulmonary disease (COPD) mortality, 45+ yearsFMaori</v>
      </c>
      <c r="B40" s="4">
        <v>2000</v>
      </c>
      <c r="C40" s="4" t="s">
        <v>130</v>
      </c>
      <c r="D40" s="4" t="s">
        <v>71</v>
      </c>
      <c r="E40" s="4" t="s">
        <v>9</v>
      </c>
      <c r="F40" s="5">
        <v>113.59144987281233</v>
      </c>
      <c r="G40" s="5">
        <v>130.75872930706109</v>
      </c>
      <c r="H40" s="5">
        <v>149.78777921999259</v>
      </c>
      <c r="I40" s="5">
        <v>2.8804717515192788</v>
      </c>
      <c r="J40" s="5">
        <v>3.3395055348609763</v>
      </c>
      <c r="K40" s="5">
        <v>3.8716912295650596</v>
      </c>
    </row>
    <row r="41" spans="1:11" x14ac:dyDescent="0.25">
      <c r="A41" t="str">
        <f t="shared" si="1"/>
        <v>2001Chronic obstructive pulmonary disease (COPD) mortality, 45+ yearsFMaori</v>
      </c>
      <c r="B41" s="4">
        <v>2001</v>
      </c>
      <c r="C41" s="4" t="s">
        <v>130</v>
      </c>
      <c r="D41" s="4" t="s">
        <v>71</v>
      </c>
      <c r="E41" s="4" t="s">
        <v>9</v>
      </c>
      <c r="F41" s="5">
        <v>119.1968730422908</v>
      </c>
      <c r="G41" s="5">
        <v>136.31831940309863</v>
      </c>
      <c r="H41" s="5">
        <v>155.20865355994351</v>
      </c>
      <c r="I41" s="5">
        <v>2.9426163721798395</v>
      </c>
      <c r="J41" s="5">
        <v>3.3904542829118927</v>
      </c>
      <c r="K41" s="5">
        <v>3.9064488165000482</v>
      </c>
    </row>
    <row r="42" spans="1:11" x14ac:dyDescent="0.25">
      <c r="A42" t="str">
        <f t="shared" si="1"/>
        <v>2002Chronic obstructive pulmonary disease (COPD) mortality, 45+ yearsFMaori</v>
      </c>
      <c r="B42" s="4">
        <v>2002</v>
      </c>
      <c r="C42" s="4" t="s">
        <v>130</v>
      </c>
      <c r="D42" s="4" t="s">
        <v>71</v>
      </c>
      <c r="E42" s="4" t="s">
        <v>9</v>
      </c>
      <c r="F42" s="5">
        <v>118.73838371645648</v>
      </c>
      <c r="G42" s="5">
        <v>135.3946883803138</v>
      </c>
      <c r="H42" s="5">
        <v>153.73330814362623</v>
      </c>
      <c r="I42" s="5">
        <v>2.9448766157230555</v>
      </c>
      <c r="J42" s="5">
        <v>3.3843035012231621</v>
      </c>
      <c r="K42" s="5">
        <v>3.889300532062927</v>
      </c>
    </row>
    <row r="43" spans="1:11" x14ac:dyDescent="0.25">
      <c r="A43" t="str">
        <f t="shared" si="1"/>
        <v>2003Chronic obstructive pulmonary disease (COPD) mortality, 45+ yearsFMaori</v>
      </c>
      <c r="B43" s="4">
        <v>2003</v>
      </c>
      <c r="C43" s="4" t="s">
        <v>130</v>
      </c>
      <c r="D43" s="4" t="s">
        <v>71</v>
      </c>
      <c r="E43" s="4" t="s">
        <v>9</v>
      </c>
      <c r="F43" s="5">
        <v>118.74489756433299</v>
      </c>
      <c r="G43" s="5">
        <v>134.95701638746957</v>
      </c>
      <c r="H43" s="5">
        <v>152.76470538739304</v>
      </c>
      <c r="I43" s="5">
        <v>3.0277278091136077</v>
      </c>
      <c r="J43" s="5">
        <v>3.4699659154560925</v>
      </c>
      <c r="K43" s="5">
        <v>3.9767985147753548</v>
      </c>
    </row>
    <row r="44" spans="1:11" x14ac:dyDescent="0.25">
      <c r="A44" t="str">
        <f t="shared" si="1"/>
        <v>2004Chronic obstructive pulmonary disease (COPD) mortality, 45+ yearsFMaori</v>
      </c>
      <c r="B44" s="4">
        <v>2004</v>
      </c>
      <c r="C44" s="4" t="s">
        <v>130</v>
      </c>
      <c r="D44" s="4" t="s">
        <v>71</v>
      </c>
      <c r="E44" s="4" t="s">
        <v>9</v>
      </c>
      <c r="F44" s="5">
        <v>108.39636143735112</v>
      </c>
      <c r="G44" s="5">
        <v>123.5319440010214</v>
      </c>
      <c r="H44" s="5">
        <v>140.18951913522386</v>
      </c>
      <c r="I44" s="5">
        <v>2.839224545210544</v>
      </c>
      <c r="J44" s="5">
        <v>3.2623094616076069</v>
      </c>
      <c r="K44" s="5">
        <v>3.748440059539321</v>
      </c>
    </row>
    <row r="45" spans="1:11" x14ac:dyDescent="0.25">
      <c r="A45" t="str">
        <f t="shared" si="1"/>
        <v>2005Chronic obstructive pulmonary disease (COPD) mortality, 45+ yearsFMaori</v>
      </c>
      <c r="B45" s="4">
        <v>2005</v>
      </c>
      <c r="C45" s="4" t="s">
        <v>130</v>
      </c>
      <c r="D45" s="4" t="s">
        <v>71</v>
      </c>
      <c r="E45" s="4" t="s">
        <v>9</v>
      </c>
      <c r="F45" s="5">
        <v>100.63812543202128</v>
      </c>
      <c r="G45" s="5">
        <v>114.88795908870908</v>
      </c>
      <c r="H45" s="5">
        <v>130.58996829733309</v>
      </c>
      <c r="I45" s="5">
        <v>2.8753131107886492</v>
      </c>
      <c r="J45" s="5">
        <v>3.3108659437507364</v>
      </c>
      <c r="K45" s="5">
        <v>3.8123963808873014</v>
      </c>
    </row>
    <row r="46" spans="1:11" x14ac:dyDescent="0.25">
      <c r="A46" t="str">
        <f t="shared" si="1"/>
        <v>2006Chronic obstructive pulmonary disease (COPD) mortality, 45+ yearsFMaori</v>
      </c>
      <c r="B46" s="4">
        <v>2006</v>
      </c>
      <c r="C46" s="4" t="s">
        <v>130</v>
      </c>
      <c r="D46" s="4" t="s">
        <v>71</v>
      </c>
      <c r="E46" s="4" t="s">
        <v>9</v>
      </c>
      <c r="F46" s="5">
        <v>104.28212499011055</v>
      </c>
      <c r="G46" s="5">
        <v>118.36551862668902</v>
      </c>
      <c r="H46" s="5">
        <v>133.82060702981917</v>
      </c>
      <c r="I46" s="5">
        <v>2.9151755184382764</v>
      </c>
      <c r="J46" s="5">
        <v>3.3387506691446371</v>
      </c>
      <c r="K46" s="5">
        <v>3.8238713107352083</v>
      </c>
    </row>
    <row r="47" spans="1:11" x14ac:dyDescent="0.25">
      <c r="A47" t="str">
        <f t="shared" si="1"/>
        <v>2007Chronic obstructive pulmonary disease (COPD) mortality, 45+ yearsFMaori</v>
      </c>
      <c r="B47" s="4">
        <v>2007</v>
      </c>
      <c r="C47" s="4" t="s">
        <v>130</v>
      </c>
      <c r="D47" s="4" t="s">
        <v>71</v>
      </c>
      <c r="E47" s="4" t="s">
        <v>9</v>
      </c>
      <c r="F47" s="5">
        <v>104.06623228406998</v>
      </c>
      <c r="G47" s="5">
        <v>117.77021331381941</v>
      </c>
      <c r="H47" s="5">
        <v>132.77704762840099</v>
      </c>
      <c r="I47" s="5">
        <v>2.8823185530428423</v>
      </c>
      <c r="J47" s="5">
        <v>3.292042902631005</v>
      </c>
      <c r="K47" s="5">
        <v>3.7600099618836569</v>
      </c>
    </row>
    <row r="48" spans="1:11" x14ac:dyDescent="0.25">
      <c r="A48" t="str">
        <f t="shared" si="1"/>
        <v>2008Chronic obstructive pulmonary disease (COPD) mortality, 45+ yearsFMaori</v>
      </c>
      <c r="B48" s="4">
        <v>2008</v>
      </c>
      <c r="C48" s="4" t="s">
        <v>130</v>
      </c>
      <c r="D48" s="4" t="s">
        <v>71</v>
      </c>
      <c r="E48" s="4" t="s">
        <v>9</v>
      </c>
      <c r="F48" s="5">
        <v>101.38730305664949</v>
      </c>
      <c r="G48" s="5">
        <v>114.47230137770801</v>
      </c>
      <c r="H48" s="5">
        <v>128.7775088730593</v>
      </c>
      <c r="I48" s="5">
        <v>2.9070411338017554</v>
      </c>
      <c r="J48" s="5">
        <v>3.3147677807299942</v>
      </c>
      <c r="K48" s="5">
        <v>3.7796800713983121</v>
      </c>
    </row>
    <row r="49" spans="1:11" x14ac:dyDescent="0.25">
      <c r="A49" t="str">
        <f t="shared" si="1"/>
        <v>2009Chronic obstructive pulmonary disease (COPD) mortality, 45+ yearsFMaori</v>
      </c>
      <c r="B49" s="4">
        <v>2009</v>
      </c>
      <c r="C49" s="4" t="s">
        <v>130</v>
      </c>
      <c r="D49" s="4" t="s">
        <v>71</v>
      </c>
      <c r="E49" s="4" t="s">
        <v>9</v>
      </c>
      <c r="F49" s="5">
        <v>95.634297674098804</v>
      </c>
      <c r="G49" s="5">
        <v>107.97681578804838</v>
      </c>
      <c r="H49" s="5">
        <v>121.47030491987566</v>
      </c>
      <c r="I49" s="5">
        <v>2.8975977337728578</v>
      </c>
      <c r="J49" s="5">
        <v>3.3051104708940904</v>
      </c>
      <c r="K49" s="5">
        <v>3.7699350387710062</v>
      </c>
    </row>
    <row r="50" spans="1:11" x14ac:dyDescent="0.25">
      <c r="A50" t="str">
        <f t="shared" si="1"/>
        <v>2010Chronic obstructive pulmonary disease (COPD) mortality, 45+ yearsFMaori</v>
      </c>
      <c r="B50" s="4">
        <v>2010</v>
      </c>
      <c r="C50" s="4" t="s">
        <v>130</v>
      </c>
      <c r="D50" s="4" t="s">
        <v>71</v>
      </c>
      <c r="E50" s="4" t="s">
        <v>9</v>
      </c>
      <c r="F50" s="5">
        <v>93.667005670145642</v>
      </c>
      <c r="G50" s="5">
        <v>105.478545103629</v>
      </c>
      <c r="H50" s="5">
        <v>118.36729730775265</v>
      </c>
      <c r="I50" s="5">
        <v>3.005680460116027</v>
      </c>
      <c r="J50" s="5">
        <v>3.4220025969699299</v>
      </c>
      <c r="K50" s="5">
        <v>3.8959902521430716</v>
      </c>
    </row>
    <row r="51" spans="1:11" x14ac:dyDescent="0.25">
      <c r="A51" t="str">
        <f t="shared" si="1"/>
        <v>2011Chronic obstructive pulmonary disease (COPD) mortality, 45+ yearsFMaori</v>
      </c>
      <c r="B51" s="4">
        <v>2011</v>
      </c>
      <c r="C51" s="4" t="s">
        <v>130</v>
      </c>
      <c r="D51" s="4" t="s">
        <v>71</v>
      </c>
      <c r="E51" s="4" t="s">
        <v>9</v>
      </c>
      <c r="F51" s="5">
        <v>92.021155556297401</v>
      </c>
      <c r="G51" s="5">
        <v>103.47452116014706</v>
      </c>
      <c r="H51" s="5">
        <v>115.95940715144661</v>
      </c>
      <c r="I51" s="5">
        <v>3.0625595093006139</v>
      </c>
      <c r="J51" s="5">
        <v>3.4831418137646963</v>
      </c>
      <c r="K51" s="5">
        <v>3.9614828243995905</v>
      </c>
    </row>
    <row r="52" spans="1:11" x14ac:dyDescent="0.25">
      <c r="A52" t="str">
        <f t="shared" si="1"/>
        <v>2012Chronic obstructive pulmonary disease (COPD) mortality, 45+ yearsFMaori</v>
      </c>
      <c r="B52" s="4">
        <v>2012</v>
      </c>
      <c r="C52" s="4" t="s">
        <v>130</v>
      </c>
      <c r="D52" s="4" t="s">
        <v>71</v>
      </c>
      <c r="E52" s="4" t="s">
        <v>9</v>
      </c>
      <c r="F52" s="5">
        <v>85.449663410973045</v>
      </c>
      <c r="G52" s="5">
        <v>96.144406155812561</v>
      </c>
      <c r="H52" s="5">
        <v>107.80750378246316</v>
      </c>
      <c r="I52" s="5">
        <v>2.8029860866659968</v>
      </c>
      <c r="J52" s="5">
        <v>3.1894256532541658</v>
      </c>
      <c r="K52" s="5">
        <v>3.6291425226927676</v>
      </c>
    </row>
    <row r="53" spans="1:11" x14ac:dyDescent="0.25">
      <c r="A53" t="str">
        <f t="shared" si="1"/>
        <v>1996Chronic obstructive pulmonary disease (COPD) mortality, 45+ yearsFnonMaori</v>
      </c>
      <c r="B53" s="4">
        <v>1996</v>
      </c>
      <c r="C53" s="4" t="s">
        <v>130</v>
      </c>
      <c r="D53" s="4" t="s">
        <v>71</v>
      </c>
      <c r="E53" s="4" t="s">
        <v>72</v>
      </c>
      <c r="F53" s="5">
        <v>36.240293085561191</v>
      </c>
      <c r="G53" s="5">
        <v>38.120023874567238</v>
      </c>
      <c r="H53" s="5">
        <v>40.071966976464509</v>
      </c>
      <c r="I53" s="5"/>
      <c r="J53" s="5"/>
      <c r="K53" s="5"/>
    </row>
    <row r="54" spans="1:11" x14ac:dyDescent="0.25">
      <c r="A54" t="str">
        <f t="shared" si="1"/>
        <v>1997Chronic obstructive pulmonary disease (COPD) mortality, 45+ yearsFnonMaori</v>
      </c>
      <c r="B54" s="4">
        <v>1997</v>
      </c>
      <c r="C54" s="4" t="s">
        <v>130</v>
      </c>
      <c r="D54" s="4" t="s">
        <v>71</v>
      </c>
      <c r="E54" s="4" t="s">
        <v>72</v>
      </c>
      <c r="F54" s="5">
        <v>36.472590141664192</v>
      </c>
      <c r="G54" s="5">
        <v>38.31003243091471</v>
      </c>
      <c r="H54" s="5">
        <v>40.216068315237237</v>
      </c>
      <c r="I54" s="5"/>
      <c r="J54" s="5"/>
      <c r="K54" s="5"/>
    </row>
    <row r="55" spans="1:11" x14ac:dyDescent="0.25">
      <c r="A55" t="str">
        <f t="shared" si="1"/>
        <v>1998Chronic obstructive pulmonary disease (COPD) mortality, 45+ yearsFnonMaori</v>
      </c>
      <c r="B55" s="4">
        <v>1998</v>
      </c>
      <c r="C55" s="4" t="s">
        <v>130</v>
      </c>
      <c r="D55" s="4" t="s">
        <v>71</v>
      </c>
      <c r="E55" s="4" t="s">
        <v>72</v>
      </c>
      <c r="F55" s="5">
        <v>35.099153164387687</v>
      </c>
      <c r="G55" s="5">
        <v>36.87419516122258</v>
      </c>
      <c r="H55" s="5">
        <v>38.715751600656759</v>
      </c>
      <c r="I55" s="5"/>
      <c r="J55" s="5"/>
      <c r="K55" s="5"/>
    </row>
    <row r="56" spans="1:11" x14ac:dyDescent="0.25">
      <c r="A56" t="str">
        <f t="shared" si="1"/>
        <v>1999Chronic obstructive pulmonary disease (COPD) mortality, 45+ yearsFnonMaori</v>
      </c>
      <c r="B56" s="4">
        <v>1999</v>
      </c>
      <c r="C56" s="4" t="s">
        <v>130</v>
      </c>
      <c r="D56" s="4" t="s">
        <v>71</v>
      </c>
      <c r="E56" s="4" t="s">
        <v>72</v>
      </c>
      <c r="F56" s="5">
        <v>38.559749984065718</v>
      </c>
      <c r="G56" s="5">
        <v>40.397067255860968</v>
      </c>
      <c r="H56" s="5">
        <v>42.299314334119295</v>
      </c>
      <c r="I56" s="5"/>
      <c r="J56" s="5"/>
      <c r="K56" s="5"/>
    </row>
    <row r="57" spans="1:11" x14ac:dyDescent="0.25">
      <c r="A57" t="str">
        <f t="shared" si="1"/>
        <v>2000Chronic obstructive pulmonary disease (COPD) mortality, 45+ yearsFnonMaori</v>
      </c>
      <c r="B57" s="4">
        <v>2000</v>
      </c>
      <c r="C57" s="4" t="s">
        <v>130</v>
      </c>
      <c r="D57" s="4" t="s">
        <v>71</v>
      </c>
      <c r="E57" s="4" t="s">
        <v>72</v>
      </c>
      <c r="F57" s="5">
        <v>37.359059211926926</v>
      </c>
      <c r="G57" s="5">
        <v>39.155116810580331</v>
      </c>
      <c r="H57" s="5">
        <v>41.015205956451283</v>
      </c>
      <c r="I57" s="5"/>
      <c r="J57" s="5"/>
      <c r="K57" s="5"/>
    </row>
    <row r="58" spans="1:11" x14ac:dyDescent="0.25">
      <c r="A58" t="str">
        <f t="shared" si="1"/>
        <v>2001Chronic obstructive pulmonary disease (COPD) mortality, 45+ yearsFnonMaori</v>
      </c>
      <c r="B58" s="4">
        <v>2001</v>
      </c>
      <c r="C58" s="4" t="s">
        <v>130</v>
      </c>
      <c r="D58" s="4" t="s">
        <v>71</v>
      </c>
      <c r="E58" s="4" t="s">
        <v>72</v>
      </c>
      <c r="F58" s="5">
        <v>38.412681835936866</v>
      </c>
      <c r="G58" s="5">
        <v>40.206505685728231</v>
      </c>
      <c r="H58" s="5">
        <v>42.062477914060516</v>
      </c>
      <c r="I58" s="5"/>
      <c r="J58" s="5"/>
      <c r="K58" s="5"/>
    </row>
    <row r="59" spans="1:11" x14ac:dyDescent="0.25">
      <c r="A59" t="str">
        <f t="shared" si="1"/>
        <v>2002Chronic obstructive pulmonary disease (COPD) mortality, 45+ yearsFnonMaori</v>
      </c>
      <c r="B59" s="4">
        <v>2002</v>
      </c>
      <c r="C59" s="4" t="s">
        <v>130</v>
      </c>
      <c r="D59" s="4" t="s">
        <v>71</v>
      </c>
      <c r="E59" s="4" t="s">
        <v>72</v>
      </c>
      <c r="F59" s="5">
        <v>38.2282650711863</v>
      </c>
      <c r="G59" s="5">
        <v>40.006662620943771</v>
      </c>
      <c r="H59" s="5">
        <v>41.846442486517283</v>
      </c>
      <c r="I59" s="5"/>
      <c r="J59" s="5"/>
      <c r="K59" s="5"/>
    </row>
    <row r="60" spans="1:11" x14ac:dyDescent="0.25">
      <c r="A60" t="str">
        <f t="shared" si="1"/>
        <v>2003Chronic obstructive pulmonary disease (COPD) mortality, 45+ yearsFnonMaori</v>
      </c>
      <c r="B60" s="4">
        <v>2003</v>
      </c>
      <c r="C60" s="4" t="s">
        <v>130</v>
      </c>
      <c r="D60" s="4" t="s">
        <v>71</v>
      </c>
      <c r="E60" s="4" t="s">
        <v>72</v>
      </c>
      <c r="F60" s="5">
        <v>37.164455664605356</v>
      </c>
      <c r="G60" s="5">
        <v>38.892893957931228</v>
      </c>
      <c r="H60" s="5">
        <v>40.680974215119889</v>
      </c>
      <c r="I60" s="5"/>
      <c r="J60" s="5"/>
      <c r="K60" s="5"/>
    </row>
    <row r="61" spans="1:11" x14ac:dyDescent="0.25">
      <c r="A61" t="str">
        <f t="shared" si="1"/>
        <v>2004Chronic obstructive pulmonary disease (COPD) mortality, 45+ yearsFnonMaori</v>
      </c>
      <c r="B61" s="4">
        <v>2004</v>
      </c>
      <c r="C61" s="4" t="s">
        <v>130</v>
      </c>
      <c r="D61" s="4" t="s">
        <v>71</v>
      </c>
      <c r="E61" s="4" t="s">
        <v>72</v>
      </c>
      <c r="F61" s="5">
        <v>36.18707675547855</v>
      </c>
      <c r="G61" s="5">
        <v>37.866408890635135</v>
      </c>
      <c r="H61" s="5">
        <v>39.603564738529236</v>
      </c>
      <c r="I61" s="5"/>
      <c r="J61" s="5"/>
      <c r="K61" s="5"/>
    </row>
    <row r="62" spans="1:11" x14ac:dyDescent="0.25">
      <c r="A62" t="str">
        <f t="shared" si="1"/>
        <v>2005Chronic obstructive pulmonary disease (COPD) mortality, 45+ yearsFnonMaori</v>
      </c>
      <c r="B62" s="4">
        <v>2005</v>
      </c>
      <c r="C62" s="4" t="s">
        <v>130</v>
      </c>
      <c r="D62" s="4" t="s">
        <v>71</v>
      </c>
      <c r="E62" s="4" t="s">
        <v>72</v>
      </c>
      <c r="F62" s="5">
        <v>33.12334385122417</v>
      </c>
      <c r="G62" s="5">
        <v>34.700275106444657</v>
      </c>
      <c r="H62" s="5">
        <v>36.332887375203647</v>
      </c>
      <c r="I62" s="5"/>
      <c r="J62" s="5"/>
      <c r="K62" s="5"/>
    </row>
    <row r="63" spans="1:11" x14ac:dyDescent="0.25">
      <c r="A63" t="str">
        <f t="shared" si="1"/>
        <v>2006Chronic obstructive pulmonary disease (COPD) mortality, 45+ yearsFnonMaori</v>
      </c>
      <c r="B63" s="4">
        <v>2006</v>
      </c>
      <c r="C63" s="4" t="s">
        <v>130</v>
      </c>
      <c r="D63" s="4" t="s">
        <v>71</v>
      </c>
      <c r="E63" s="4" t="s">
        <v>72</v>
      </c>
      <c r="F63" s="5">
        <v>33.881406584166761</v>
      </c>
      <c r="G63" s="5">
        <v>35.452038908018665</v>
      </c>
      <c r="H63" s="5">
        <v>37.076694522805681</v>
      </c>
      <c r="I63" s="5"/>
      <c r="J63" s="5"/>
      <c r="K63" s="5"/>
    </row>
    <row r="64" spans="1:11" x14ac:dyDescent="0.25">
      <c r="A64" t="str">
        <f t="shared" si="1"/>
        <v>2007Chronic obstructive pulmonary disease (COPD) mortality, 45+ yearsFnonMaori</v>
      </c>
      <c r="B64" s="4">
        <v>2007</v>
      </c>
      <c r="C64" s="4" t="s">
        <v>130</v>
      </c>
      <c r="D64" s="4" t="s">
        <v>71</v>
      </c>
      <c r="E64" s="4" t="s">
        <v>72</v>
      </c>
      <c r="F64" s="5">
        <v>34.205422795574236</v>
      </c>
      <c r="G64" s="5">
        <v>35.774203677508972</v>
      </c>
      <c r="H64" s="5">
        <v>37.39637863564321</v>
      </c>
      <c r="I64" s="5"/>
      <c r="J64" s="5"/>
      <c r="K64" s="5"/>
    </row>
    <row r="65" spans="1:11" x14ac:dyDescent="0.25">
      <c r="A65" t="str">
        <f t="shared" ref="A65:A103" si="2">B65&amp;C65&amp;D65&amp;E65</f>
        <v>2008Chronic obstructive pulmonary disease (COPD) mortality, 45+ yearsFnonMaori</v>
      </c>
      <c r="B65" s="4">
        <v>2008</v>
      </c>
      <c r="C65" s="4" t="s">
        <v>130</v>
      </c>
      <c r="D65" s="4" t="s">
        <v>71</v>
      </c>
      <c r="E65" s="4" t="s">
        <v>72</v>
      </c>
      <c r="F65" s="5">
        <v>33.010745428007851</v>
      </c>
      <c r="G65" s="5">
        <v>34.534033437629937</v>
      </c>
      <c r="H65" s="5">
        <v>36.109480796739007</v>
      </c>
      <c r="I65" s="5"/>
      <c r="J65" s="5"/>
      <c r="K65" s="5"/>
    </row>
    <row r="66" spans="1:11" x14ac:dyDescent="0.25">
      <c r="A66" t="str">
        <f t="shared" si="2"/>
        <v>2009Chronic obstructive pulmonary disease (COPD) mortality, 45+ yearsFnonMaori</v>
      </c>
      <c r="B66" s="4">
        <v>2009</v>
      </c>
      <c r="C66" s="4" t="s">
        <v>130</v>
      </c>
      <c r="D66" s="4" t="s">
        <v>71</v>
      </c>
      <c r="E66" s="4" t="s">
        <v>72</v>
      </c>
      <c r="F66" s="5">
        <v>31.209408631316577</v>
      </c>
      <c r="G66" s="5">
        <v>32.669654082345623</v>
      </c>
      <c r="H66" s="5">
        <v>34.180586729122965</v>
      </c>
      <c r="I66" s="5"/>
      <c r="J66" s="5"/>
      <c r="K66" s="5"/>
    </row>
    <row r="67" spans="1:11" x14ac:dyDescent="0.25">
      <c r="A67" t="str">
        <f t="shared" si="2"/>
        <v>2010Chronic obstructive pulmonary disease (COPD) mortality, 45+ yearsFnonMaori</v>
      </c>
      <c r="B67" s="4">
        <v>2010</v>
      </c>
      <c r="C67" s="4" t="s">
        <v>130</v>
      </c>
      <c r="D67" s="4" t="s">
        <v>71</v>
      </c>
      <c r="E67" s="4" t="s">
        <v>72</v>
      </c>
      <c r="F67" s="5">
        <v>29.433784878223811</v>
      </c>
      <c r="G67" s="5">
        <v>30.823630933835869</v>
      </c>
      <c r="H67" s="5">
        <v>32.262157845494727</v>
      </c>
      <c r="I67" s="5"/>
      <c r="J67" s="5"/>
      <c r="K67" s="5"/>
    </row>
    <row r="68" spans="1:11" x14ac:dyDescent="0.25">
      <c r="A68" t="str">
        <f t="shared" si="2"/>
        <v>2011Chronic obstructive pulmonary disease (COPD) mortality, 45+ yearsFnonMaori</v>
      </c>
      <c r="B68" s="4">
        <v>2011</v>
      </c>
      <c r="C68" s="4" t="s">
        <v>130</v>
      </c>
      <c r="D68" s="4" t="s">
        <v>71</v>
      </c>
      <c r="E68" s="4" t="s">
        <v>72</v>
      </c>
      <c r="F68" s="5">
        <v>28.368088262277404</v>
      </c>
      <c r="G68" s="5">
        <v>29.707237515060672</v>
      </c>
      <c r="H68" s="5">
        <v>31.093278977191897</v>
      </c>
      <c r="I68" s="5"/>
      <c r="J68" s="5"/>
      <c r="K68" s="5"/>
    </row>
    <row r="69" spans="1:11" x14ac:dyDescent="0.25">
      <c r="A69" t="str">
        <f t="shared" si="2"/>
        <v>2012Chronic obstructive pulmonary disease (COPD) mortality, 45+ yearsFnonMaori</v>
      </c>
      <c r="B69" s="4">
        <v>2012</v>
      </c>
      <c r="C69" s="4" t="s">
        <v>130</v>
      </c>
      <c r="D69" s="4" t="s">
        <v>71</v>
      </c>
      <c r="E69" s="4" t="s">
        <v>72</v>
      </c>
      <c r="F69" s="5">
        <v>28.802983884976594</v>
      </c>
      <c r="G69" s="5">
        <v>30.144739714411141</v>
      </c>
      <c r="H69" s="5">
        <v>31.532869126412734</v>
      </c>
      <c r="I69" s="5"/>
      <c r="J69" s="5"/>
      <c r="K69" s="5"/>
    </row>
    <row r="70" spans="1:11" x14ac:dyDescent="0.25">
      <c r="A70" t="str">
        <f t="shared" si="2"/>
        <v>1996Chronic obstructive pulmonary disease (COPD) mortality, 45+ yearsMMaori</v>
      </c>
      <c r="B70" s="4">
        <v>1996</v>
      </c>
      <c r="C70" s="4" t="s">
        <v>130</v>
      </c>
      <c r="D70" s="4" t="s">
        <v>73</v>
      </c>
      <c r="E70" s="4" t="s">
        <v>9</v>
      </c>
      <c r="F70" s="5">
        <v>115.0045594800289</v>
      </c>
      <c r="G70" s="5">
        <v>136.28376421343509</v>
      </c>
      <c r="H70" s="5">
        <v>160.35881581492518</v>
      </c>
      <c r="I70" s="5">
        <v>1.642421900919927</v>
      </c>
      <c r="J70" s="5">
        <v>1.9457166698513526</v>
      </c>
      <c r="K70" s="5">
        <v>2.3050188001128018</v>
      </c>
    </row>
    <row r="71" spans="1:11" x14ac:dyDescent="0.25">
      <c r="A71" t="str">
        <f t="shared" si="2"/>
        <v>1997Chronic obstructive pulmonary disease (COPD) mortality, 45+ yearsMMaori</v>
      </c>
      <c r="B71" s="4">
        <v>1997</v>
      </c>
      <c r="C71" s="4" t="s">
        <v>130</v>
      </c>
      <c r="D71" s="4" t="s">
        <v>73</v>
      </c>
      <c r="E71" s="4" t="s">
        <v>9</v>
      </c>
      <c r="F71" s="5">
        <v>111.16703342610586</v>
      </c>
      <c r="G71" s="5">
        <v>131.57710164362268</v>
      </c>
      <c r="H71" s="5">
        <v>154.6492508485467</v>
      </c>
      <c r="I71" s="5">
        <v>1.6435839015321339</v>
      </c>
      <c r="J71" s="5">
        <v>1.9447996730242321</v>
      </c>
      <c r="K71" s="5">
        <v>2.3012185533512377</v>
      </c>
    </row>
    <row r="72" spans="1:11" x14ac:dyDescent="0.25">
      <c r="A72" t="str">
        <f t="shared" si="2"/>
        <v>1998Chronic obstructive pulmonary disease (COPD) mortality, 45+ yearsMMaori</v>
      </c>
      <c r="B72" s="4">
        <v>1998</v>
      </c>
      <c r="C72" s="4" t="s">
        <v>130</v>
      </c>
      <c r="D72" s="4" t="s">
        <v>73</v>
      </c>
      <c r="E72" s="4" t="s">
        <v>9</v>
      </c>
      <c r="F72" s="5">
        <v>113.24300385497578</v>
      </c>
      <c r="G72" s="5">
        <v>133.27485420130631</v>
      </c>
      <c r="H72" s="5">
        <v>155.82922352978787</v>
      </c>
      <c r="I72" s="5">
        <v>1.7674371112542544</v>
      </c>
      <c r="J72" s="5">
        <v>2.0810145912151548</v>
      </c>
      <c r="K72" s="5">
        <v>2.4502267725821203</v>
      </c>
    </row>
    <row r="73" spans="1:11" x14ac:dyDescent="0.25">
      <c r="A73" t="str">
        <f t="shared" si="2"/>
        <v>1999Chronic obstructive pulmonary disease (COPD) mortality, 45+ yearsMMaori</v>
      </c>
      <c r="B73" s="4">
        <v>1999</v>
      </c>
      <c r="C73" s="4" t="s">
        <v>130</v>
      </c>
      <c r="D73" s="4" t="s">
        <v>73</v>
      </c>
      <c r="E73" s="4" t="s">
        <v>9</v>
      </c>
      <c r="F73" s="5">
        <v>120.70692435427343</v>
      </c>
      <c r="G73" s="5">
        <v>140.85947820077709</v>
      </c>
      <c r="H73" s="5">
        <v>163.41453352418739</v>
      </c>
      <c r="I73" s="5">
        <v>1.828025707758093</v>
      </c>
      <c r="J73" s="5">
        <v>2.1354612373575779</v>
      </c>
      <c r="K73" s="5">
        <v>2.4946009658963826</v>
      </c>
    </row>
    <row r="74" spans="1:11" x14ac:dyDescent="0.25">
      <c r="A74" t="str">
        <f t="shared" si="2"/>
        <v>2000Chronic obstructive pulmonary disease (COPD) mortality, 45+ yearsMMaori</v>
      </c>
      <c r="B74" s="4">
        <v>2000</v>
      </c>
      <c r="C74" s="4" t="s">
        <v>130</v>
      </c>
      <c r="D74" s="4" t="s">
        <v>73</v>
      </c>
      <c r="E74" s="4" t="s">
        <v>9</v>
      </c>
      <c r="F74" s="5">
        <v>121.2150745366682</v>
      </c>
      <c r="G74" s="5">
        <v>140.82921635099154</v>
      </c>
      <c r="H74" s="5">
        <v>162.71327085099361</v>
      </c>
      <c r="I74" s="5">
        <v>1.8856102873019387</v>
      </c>
      <c r="J74" s="5">
        <v>2.193797884242414</v>
      </c>
      <c r="K74" s="5">
        <v>2.5523562261600223</v>
      </c>
    </row>
    <row r="75" spans="1:11" x14ac:dyDescent="0.25">
      <c r="A75" t="str">
        <f t="shared" si="2"/>
        <v>2001Chronic obstructive pulmonary disease (COPD) mortality, 45+ yearsMMaori</v>
      </c>
      <c r="B75" s="4">
        <v>2001</v>
      </c>
      <c r="C75" s="4" t="s">
        <v>130</v>
      </c>
      <c r="D75" s="4" t="s">
        <v>73</v>
      </c>
      <c r="E75" s="4" t="s">
        <v>9</v>
      </c>
      <c r="F75" s="5">
        <v>117.50833707065986</v>
      </c>
      <c r="G75" s="5">
        <v>136.351666928508</v>
      </c>
      <c r="H75" s="5">
        <v>157.35706705678189</v>
      </c>
      <c r="I75" s="5">
        <v>1.8567308113319105</v>
      </c>
      <c r="J75" s="5">
        <v>2.1573638958474692</v>
      </c>
      <c r="K75" s="5">
        <v>2.5066740696609138</v>
      </c>
    </row>
    <row r="76" spans="1:11" x14ac:dyDescent="0.25">
      <c r="A76" t="str">
        <f t="shared" si="2"/>
        <v>2002Chronic obstructive pulmonary disease (COPD) mortality, 45+ yearsMMaori</v>
      </c>
      <c r="B76" s="4">
        <v>2002</v>
      </c>
      <c r="C76" s="4" t="s">
        <v>130</v>
      </c>
      <c r="D76" s="4" t="s">
        <v>73</v>
      </c>
      <c r="E76" s="4" t="s">
        <v>9</v>
      </c>
      <c r="F76" s="5">
        <v>106.45907934997118</v>
      </c>
      <c r="G76" s="5">
        <v>123.95301951069165</v>
      </c>
      <c r="H76" s="5">
        <v>143.50134351318991</v>
      </c>
      <c r="I76" s="5">
        <v>1.7511849856041581</v>
      </c>
      <c r="J76" s="5">
        <v>2.0411535890133785</v>
      </c>
      <c r="K76" s="5">
        <v>2.3791364180208645</v>
      </c>
    </row>
    <row r="77" spans="1:11" x14ac:dyDescent="0.25">
      <c r="A77" t="str">
        <f t="shared" si="2"/>
        <v>2003Chronic obstructive pulmonary disease (COPD) mortality, 45+ yearsMMaori</v>
      </c>
      <c r="B77" s="4">
        <v>2003</v>
      </c>
      <c r="C77" s="4" t="s">
        <v>130</v>
      </c>
      <c r="D77" s="4" t="s">
        <v>73</v>
      </c>
      <c r="E77" s="4" t="s">
        <v>9</v>
      </c>
      <c r="F77" s="5">
        <v>104.03614843884861</v>
      </c>
      <c r="G77" s="5">
        <v>120.92188029205842</v>
      </c>
      <c r="H77" s="5">
        <v>139.76743226277003</v>
      </c>
      <c r="I77" s="5">
        <v>1.8319396981933898</v>
      </c>
      <c r="J77" s="5">
        <v>2.1327194130254328</v>
      </c>
      <c r="K77" s="5">
        <v>2.4828830878992081</v>
      </c>
    </row>
    <row r="78" spans="1:11" x14ac:dyDescent="0.25">
      <c r="A78" t="str">
        <f t="shared" si="2"/>
        <v>2004Chronic obstructive pulmonary disease (COPD) mortality, 45+ yearsMMaori</v>
      </c>
      <c r="B78" s="4">
        <v>2004</v>
      </c>
      <c r="C78" s="4" t="s">
        <v>130</v>
      </c>
      <c r="D78" s="4" t="s">
        <v>73</v>
      </c>
      <c r="E78" s="4" t="s">
        <v>9</v>
      </c>
      <c r="F78" s="5">
        <v>96.704727371818379</v>
      </c>
      <c r="G78" s="5">
        <v>112.54630755374006</v>
      </c>
      <c r="H78" s="5">
        <v>130.24273061966952</v>
      </c>
      <c r="I78" s="5">
        <v>1.8014854837347618</v>
      </c>
      <c r="J78" s="5">
        <v>2.1004386585611838</v>
      </c>
      <c r="K78" s="5">
        <v>2.4490025582842132</v>
      </c>
    </row>
    <row r="79" spans="1:11" x14ac:dyDescent="0.25">
      <c r="A79" t="str">
        <f t="shared" si="2"/>
        <v>2005Chronic obstructive pulmonary disease (COPD) mortality, 45+ yearsMMaori</v>
      </c>
      <c r="B79" s="4">
        <v>2005</v>
      </c>
      <c r="C79" s="4" t="s">
        <v>130</v>
      </c>
      <c r="D79" s="4" t="s">
        <v>73</v>
      </c>
      <c r="E79" s="4" t="s">
        <v>9</v>
      </c>
      <c r="F79" s="5">
        <v>100.42163782758855</v>
      </c>
      <c r="G79" s="5">
        <v>116.15312022177507</v>
      </c>
      <c r="H79" s="5">
        <v>133.64996773382421</v>
      </c>
      <c r="I79" s="5">
        <v>2.0805119642632635</v>
      </c>
      <c r="J79" s="5">
        <v>2.4139365678389799</v>
      </c>
      <c r="K79" s="5">
        <v>2.8007960798310925</v>
      </c>
    </row>
    <row r="80" spans="1:11" x14ac:dyDescent="0.25">
      <c r="A80" t="str">
        <f t="shared" si="2"/>
        <v>2006Chronic obstructive pulmonary disease (COPD) mortality, 45+ yearsMMaori</v>
      </c>
      <c r="B80" s="4">
        <v>2006</v>
      </c>
      <c r="C80" s="4" t="s">
        <v>130</v>
      </c>
      <c r="D80" s="4" t="s">
        <v>73</v>
      </c>
      <c r="E80" s="4" t="s">
        <v>9</v>
      </c>
      <c r="F80" s="5">
        <v>99.852610527194173</v>
      </c>
      <c r="G80" s="5">
        <v>115.10715108629957</v>
      </c>
      <c r="H80" s="5">
        <v>132.03311326977749</v>
      </c>
      <c r="I80" s="5">
        <v>2.0710643275571172</v>
      </c>
      <c r="J80" s="5">
        <v>2.3955492854604699</v>
      </c>
      <c r="K80" s="5">
        <v>2.7708730736717797</v>
      </c>
    </row>
    <row r="81" spans="1:11" x14ac:dyDescent="0.25">
      <c r="A81" t="str">
        <f t="shared" si="2"/>
        <v>2007Chronic obstructive pulmonary disease (COPD) mortality, 45+ yearsMMaori</v>
      </c>
      <c r="B81" s="4">
        <v>2007</v>
      </c>
      <c r="C81" s="4" t="s">
        <v>130</v>
      </c>
      <c r="D81" s="4" t="s">
        <v>73</v>
      </c>
      <c r="E81" s="4" t="s">
        <v>9</v>
      </c>
      <c r="F81" s="5">
        <v>109.09717009444606</v>
      </c>
      <c r="G81" s="5">
        <v>124.65516632935737</v>
      </c>
      <c r="H81" s="5">
        <v>141.80947689057342</v>
      </c>
      <c r="I81" s="5">
        <v>2.3723868002171264</v>
      </c>
      <c r="J81" s="5">
        <v>2.723189528550253</v>
      </c>
      <c r="K81" s="5">
        <v>3.1258651446412706</v>
      </c>
    </row>
    <row r="82" spans="1:11" x14ac:dyDescent="0.25">
      <c r="A82" t="str">
        <f t="shared" si="2"/>
        <v>2008Chronic obstructive pulmonary disease (COPD) mortality, 45+ yearsMMaori</v>
      </c>
      <c r="B82" s="4">
        <v>2008</v>
      </c>
      <c r="C82" s="4" t="s">
        <v>130</v>
      </c>
      <c r="D82" s="4" t="s">
        <v>73</v>
      </c>
      <c r="E82" s="4" t="s">
        <v>9</v>
      </c>
      <c r="F82" s="5">
        <v>104.58594231606364</v>
      </c>
      <c r="G82" s="5">
        <v>119.3254056796529</v>
      </c>
      <c r="H82" s="5">
        <v>135.56021693007261</v>
      </c>
      <c r="I82" s="5">
        <v>2.2753592402058156</v>
      </c>
      <c r="J82" s="5">
        <v>2.6080773342554244</v>
      </c>
      <c r="K82" s="5">
        <v>2.9894476710594522</v>
      </c>
    </row>
    <row r="83" spans="1:11" x14ac:dyDescent="0.25">
      <c r="A83" t="str">
        <f t="shared" si="2"/>
        <v>2009Chronic obstructive pulmonary disease (COPD) mortality, 45+ yearsMMaori</v>
      </c>
      <c r="B83" s="4">
        <v>2009</v>
      </c>
      <c r="C83" s="4" t="s">
        <v>130</v>
      </c>
      <c r="D83" s="4" t="s">
        <v>73</v>
      </c>
      <c r="E83" s="4" t="s">
        <v>9</v>
      </c>
      <c r="F83" s="5">
        <v>95.061620252775995</v>
      </c>
      <c r="G83" s="5">
        <v>108.71627738083608</v>
      </c>
      <c r="H83" s="5">
        <v>123.78165389812864</v>
      </c>
      <c r="I83" s="5">
        <v>2.1929692444219113</v>
      </c>
      <c r="J83" s="5">
        <v>2.5190623340060565</v>
      </c>
      <c r="K83" s="5">
        <v>2.8936452523212757</v>
      </c>
    </row>
    <row r="84" spans="1:11" x14ac:dyDescent="0.25">
      <c r="A84" t="str">
        <f t="shared" si="2"/>
        <v>2010Chronic obstructive pulmonary disease (COPD) mortality, 45+ yearsMMaori</v>
      </c>
      <c r="B84" s="4">
        <v>2010</v>
      </c>
      <c r="C84" s="4" t="s">
        <v>130</v>
      </c>
      <c r="D84" s="4" t="s">
        <v>73</v>
      </c>
      <c r="E84" s="4" t="s">
        <v>9</v>
      </c>
      <c r="F84" s="5">
        <v>84.300792953558016</v>
      </c>
      <c r="G84" s="5">
        <v>96.777440632587201</v>
      </c>
      <c r="H84" s="5">
        <v>110.58043433119762</v>
      </c>
      <c r="I84" s="5">
        <v>2.0493969626550887</v>
      </c>
      <c r="J84" s="5">
        <v>2.3622389259111443</v>
      </c>
      <c r="K84" s="5">
        <v>2.7228364464151764</v>
      </c>
    </row>
    <row r="85" spans="1:11" x14ac:dyDescent="0.25">
      <c r="A85" t="str">
        <f t="shared" si="2"/>
        <v>2011Chronic obstructive pulmonary disease (COPD) mortality, 45+ yearsMMaori</v>
      </c>
      <c r="B85" s="4">
        <v>2011</v>
      </c>
      <c r="C85" s="4" t="s">
        <v>130</v>
      </c>
      <c r="D85" s="4" t="s">
        <v>73</v>
      </c>
      <c r="E85" s="4" t="s">
        <v>9</v>
      </c>
      <c r="F85" s="5">
        <v>75.350976920977203</v>
      </c>
      <c r="G85" s="5">
        <v>86.86238886644874</v>
      </c>
      <c r="H85" s="5">
        <v>99.635092345295021</v>
      </c>
      <c r="I85" s="5">
        <v>1.8969645052810777</v>
      </c>
      <c r="J85" s="5">
        <v>2.1945997000210453</v>
      </c>
      <c r="K85" s="5">
        <v>2.5389340864966918</v>
      </c>
    </row>
    <row r="86" spans="1:11" x14ac:dyDescent="0.25">
      <c r="A86" t="str">
        <f t="shared" si="2"/>
        <v>2012Chronic obstructive pulmonary disease (COPD) mortality, 45+ yearsMMaori</v>
      </c>
      <c r="B86" s="4">
        <v>2012</v>
      </c>
      <c r="C86" s="4" t="s">
        <v>130</v>
      </c>
      <c r="D86" s="4" t="s">
        <v>73</v>
      </c>
      <c r="E86" s="4" t="s">
        <v>9</v>
      </c>
      <c r="F86" s="5">
        <v>79.80559820184061</v>
      </c>
      <c r="G86" s="5">
        <v>91.296754297294939</v>
      </c>
      <c r="H86" s="5">
        <v>103.97786644061402</v>
      </c>
      <c r="I86" s="5">
        <v>2.0879994182122203</v>
      </c>
      <c r="J86" s="5">
        <v>2.4003373905855816</v>
      </c>
      <c r="K86" s="5">
        <v>2.7593971235760173</v>
      </c>
    </row>
    <row r="87" spans="1:11" x14ac:dyDescent="0.25">
      <c r="A87" t="str">
        <f t="shared" si="2"/>
        <v>1996Chronic obstructive pulmonary disease (COPD) mortality, 45+ yearsMnonMaori</v>
      </c>
      <c r="B87" s="4">
        <v>1996</v>
      </c>
      <c r="C87" s="4" t="s">
        <v>130</v>
      </c>
      <c r="D87" s="4" t="s">
        <v>73</v>
      </c>
      <c r="E87" s="4" t="s">
        <v>72</v>
      </c>
      <c r="F87" s="5">
        <v>67.141154852790535</v>
      </c>
      <c r="G87" s="5">
        <v>70.042964798079666</v>
      </c>
      <c r="H87" s="5">
        <v>73.037925929652644</v>
      </c>
      <c r="I87" s="5"/>
      <c r="J87" s="5"/>
      <c r="K87" s="5"/>
    </row>
    <row r="88" spans="1:11" x14ac:dyDescent="0.25">
      <c r="A88" t="str">
        <f t="shared" si="2"/>
        <v>1997Chronic obstructive pulmonary disease (COPD) mortality, 45+ yearsMnonMaori</v>
      </c>
      <c r="B88" s="4">
        <v>1997</v>
      </c>
      <c r="C88" s="4" t="s">
        <v>130</v>
      </c>
      <c r="D88" s="4" t="s">
        <v>73</v>
      </c>
      <c r="E88" s="4" t="s">
        <v>72</v>
      </c>
      <c r="F88" s="5">
        <v>64.838926195708595</v>
      </c>
      <c r="G88" s="5">
        <v>67.655863721437001</v>
      </c>
      <c r="H88" s="5">
        <v>70.563693276001132</v>
      </c>
      <c r="I88" s="5"/>
      <c r="J88" s="5"/>
      <c r="K88" s="5"/>
    </row>
    <row r="89" spans="1:11" x14ac:dyDescent="0.25">
      <c r="A89" t="str">
        <f t="shared" si="2"/>
        <v>1998Chronic obstructive pulmonary disease (COPD) mortality, 45+ yearsMnonMaori</v>
      </c>
      <c r="B89" s="4">
        <v>1998</v>
      </c>
      <c r="C89" s="4" t="s">
        <v>130</v>
      </c>
      <c r="D89" s="4" t="s">
        <v>73</v>
      </c>
      <c r="E89" s="4" t="s">
        <v>72</v>
      </c>
      <c r="F89" s="5">
        <v>61.347648502805868</v>
      </c>
      <c r="G89" s="5">
        <v>64.043209866915873</v>
      </c>
      <c r="H89" s="5">
        <v>66.826721560289656</v>
      </c>
      <c r="I89" s="5"/>
      <c r="J89" s="5"/>
      <c r="K89" s="5"/>
    </row>
    <row r="90" spans="1:11" x14ac:dyDescent="0.25">
      <c r="A90" t="str">
        <f t="shared" si="2"/>
        <v>1999Chronic obstructive pulmonary disease (COPD) mortality, 45+ yearsMnonMaori</v>
      </c>
      <c r="B90" s="4">
        <v>1999</v>
      </c>
      <c r="C90" s="4" t="s">
        <v>130</v>
      </c>
      <c r="D90" s="4" t="s">
        <v>73</v>
      </c>
      <c r="E90" s="4" t="s">
        <v>72</v>
      </c>
      <c r="F90" s="5">
        <v>63.247055667495928</v>
      </c>
      <c r="G90" s="5">
        <v>65.962086193180795</v>
      </c>
      <c r="H90" s="5">
        <v>68.763691209121134</v>
      </c>
      <c r="I90" s="5"/>
      <c r="J90" s="5"/>
      <c r="K90" s="5"/>
    </row>
    <row r="91" spans="1:11" x14ac:dyDescent="0.25">
      <c r="A91" t="str">
        <f t="shared" si="2"/>
        <v>2000Chronic obstructive pulmonary disease (COPD) mortality, 45+ yearsMnonMaori</v>
      </c>
      <c r="B91" s="4">
        <v>2000</v>
      </c>
      <c r="C91" s="4" t="s">
        <v>130</v>
      </c>
      <c r="D91" s="4" t="s">
        <v>73</v>
      </c>
      <c r="E91" s="4" t="s">
        <v>72</v>
      </c>
      <c r="F91" s="5">
        <v>61.568893269585793</v>
      </c>
      <c r="G91" s="5">
        <v>64.194252972225925</v>
      </c>
      <c r="H91" s="5">
        <v>66.902777148306924</v>
      </c>
      <c r="I91" s="5"/>
      <c r="J91" s="5"/>
      <c r="K91" s="5"/>
    </row>
    <row r="92" spans="1:11" x14ac:dyDescent="0.25">
      <c r="A92" t="str">
        <f t="shared" si="2"/>
        <v>2001Chronic obstructive pulmonary disease (COPD) mortality, 45+ yearsMnonMaori</v>
      </c>
      <c r="B92" s="4">
        <v>2001</v>
      </c>
      <c r="C92" s="4" t="s">
        <v>130</v>
      </c>
      <c r="D92" s="4" t="s">
        <v>73</v>
      </c>
      <c r="E92" s="4" t="s">
        <v>72</v>
      </c>
      <c r="F92" s="5">
        <v>60.654806570147997</v>
      </c>
      <c r="G92" s="5">
        <v>63.202905727197901</v>
      </c>
      <c r="H92" s="5">
        <v>65.830543639264135</v>
      </c>
      <c r="I92" s="5"/>
      <c r="J92" s="5"/>
      <c r="K92" s="5"/>
    </row>
    <row r="93" spans="1:11" x14ac:dyDescent="0.25">
      <c r="A93" t="str">
        <f t="shared" si="2"/>
        <v>2002Chronic obstructive pulmonary disease (COPD) mortality, 45+ yearsMnonMaori</v>
      </c>
      <c r="B93" s="4">
        <v>2002</v>
      </c>
      <c r="C93" s="4" t="s">
        <v>130</v>
      </c>
      <c r="D93" s="4" t="s">
        <v>73</v>
      </c>
      <c r="E93" s="4" t="s">
        <v>72</v>
      </c>
      <c r="F93" s="5">
        <v>58.276046059653169</v>
      </c>
      <c r="G93" s="5">
        <v>60.72694390950079</v>
      </c>
      <c r="H93" s="5">
        <v>63.254430519657923</v>
      </c>
      <c r="I93" s="5"/>
      <c r="J93" s="5"/>
      <c r="K93" s="5"/>
    </row>
    <row r="94" spans="1:11" x14ac:dyDescent="0.25">
      <c r="A94" t="str">
        <f t="shared" si="2"/>
        <v>2003Chronic obstructive pulmonary disease (COPD) mortality, 45+ yearsMnonMaori</v>
      </c>
      <c r="B94" s="4">
        <v>2003</v>
      </c>
      <c r="C94" s="4" t="s">
        <v>130</v>
      </c>
      <c r="D94" s="4" t="s">
        <v>73</v>
      </c>
      <c r="E94" s="4" t="s">
        <v>72</v>
      </c>
      <c r="F94" s="5">
        <v>54.360019764905473</v>
      </c>
      <c r="G94" s="5">
        <v>56.698447790898605</v>
      </c>
      <c r="H94" s="5">
        <v>59.111595741222082</v>
      </c>
      <c r="I94" s="5"/>
      <c r="J94" s="5"/>
      <c r="K94" s="5"/>
    </row>
    <row r="95" spans="1:11" x14ac:dyDescent="0.25">
      <c r="A95" t="str">
        <f t="shared" si="2"/>
        <v>2004Chronic obstructive pulmonary disease (COPD) mortality, 45+ yearsMnonMaori</v>
      </c>
      <c r="B95" s="4">
        <v>2004</v>
      </c>
      <c r="C95" s="4" t="s">
        <v>130</v>
      </c>
      <c r="D95" s="4" t="s">
        <v>73</v>
      </c>
      <c r="E95" s="4" t="s">
        <v>72</v>
      </c>
      <c r="F95" s="5">
        <v>51.346217201918655</v>
      </c>
      <c r="G95" s="5">
        <v>53.582287249861963</v>
      </c>
      <c r="H95" s="5">
        <v>55.890676693238973</v>
      </c>
      <c r="I95" s="5"/>
      <c r="J95" s="5"/>
      <c r="K95" s="5"/>
    </row>
    <row r="96" spans="1:11" x14ac:dyDescent="0.25">
      <c r="A96" t="str">
        <f t="shared" si="2"/>
        <v>2005Chronic obstructive pulmonary disease (COPD) mortality, 45+ yearsMnonMaori</v>
      </c>
      <c r="B96" s="4">
        <v>2005</v>
      </c>
      <c r="C96" s="4" t="s">
        <v>130</v>
      </c>
      <c r="D96" s="4" t="s">
        <v>73</v>
      </c>
      <c r="E96" s="4" t="s">
        <v>72</v>
      </c>
      <c r="F96" s="5">
        <v>46.053112635836825</v>
      </c>
      <c r="G96" s="5">
        <v>48.117718489081277</v>
      </c>
      <c r="H96" s="5">
        <v>50.251035219021446</v>
      </c>
      <c r="I96" s="5"/>
      <c r="J96" s="5"/>
      <c r="K96" s="5"/>
    </row>
    <row r="97" spans="1:11" x14ac:dyDescent="0.25">
      <c r="A97" t="str">
        <f t="shared" si="2"/>
        <v>2006Chronic obstructive pulmonary disease (COPD) mortality, 45+ yearsMnonMaori</v>
      </c>
      <c r="B97" s="4">
        <v>2006</v>
      </c>
      <c r="C97" s="4" t="s">
        <v>130</v>
      </c>
      <c r="D97" s="4" t="s">
        <v>73</v>
      </c>
      <c r="E97" s="4" t="s">
        <v>72</v>
      </c>
      <c r="F97" s="5">
        <v>46.030343552910267</v>
      </c>
      <c r="G97" s="5">
        <v>48.050420746895128</v>
      </c>
      <c r="H97" s="5">
        <v>50.13632981871141</v>
      </c>
      <c r="I97" s="5"/>
      <c r="J97" s="5"/>
      <c r="K97" s="5"/>
    </row>
    <row r="98" spans="1:11" x14ac:dyDescent="0.25">
      <c r="A98" t="str">
        <f t="shared" si="2"/>
        <v>2007Chronic obstructive pulmonary disease (COPD) mortality, 45+ yearsMnonMaori</v>
      </c>
      <c r="B98" s="4">
        <v>2007</v>
      </c>
      <c r="C98" s="4" t="s">
        <v>130</v>
      </c>
      <c r="D98" s="4" t="s">
        <v>73</v>
      </c>
      <c r="E98" s="4" t="s">
        <v>72</v>
      </c>
      <c r="F98" s="5">
        <v>43.828226959842901</v>
      </c>
      <c r="G98" s="5">
        <v>45.775428049519626</v>
      </c>
      <c r="H98" s="5">
        <v>47.786858729007946</v>
      </c>
      <c r="I98" s="5"/>
      <c r="J98" s="5"/>
      <c r="K98" s="5"/>
    </row>
    <row r="99" spans="1:11" x14ac:dyDescent="0.25">
      <c r="A99" t="str">
        <f t="shared" si="2"/>
        <v>2008Chronic obstructive pulmonary disease (COPD) mortality, 45+ yearsMnonMaori</v>
      </c>
      <c r="B99" s="4">
        <v>2008</v>
      </c>
      <c r="C99" s="4" t="s">
        <v>130</v>
      </c>
      <c r="D99" s="4" t="s">
        <v>73</v>
      </c>
      <c r="E99" s="4" t="s">
        <v>72</v>
      </c>
      <c r="F99" s="5">
        <v>43.817512786705286</v>
      </c>
      <c r="G99" s="5">
        <v>45.75224979427955</v>
      </c>
      <c r="H99" s="5">
        <v>47.750417937948868</v>
      </c>
      <c r="I99" s="5"/>
      <c r="J99" s="5"/>
      <c r="K99" s="5"/>
    </row>
    <row r="100" spans="1:11" x14ac:dyDescent="0.25">
      <c r="A100" t="str">
        <f t="shared" si="2"/>
        <v>2009Chronic obstructive pulmonary disease (COPD) mortality, 45+ yearsMnonMaori</v>
      </c>
      <c r="B100" s="4">
        <v>2009</v>
      </c>
      <c r="C100" s="4" t="s">
        <v>130</v>
      </c>
      <c r="D100" s="4" t="s">
        <v>73</v>
      </c>
      <c r="E100" s="4" t="s">
        <v>72</v>
      </c>
      <c r="F100" s="5">
        <v>41.32116452796695</v>
      </c>
      <c r="G100" s="5">
        <v>43.157438350461518</v>
      </c>
      <c r="H100" s="5">
        <v>45.054297604512413</v>
      </c>
      <c r="I100" s="5"/>
      <c r="J100" s="5"/>
      <c r="K100" s="5"/>
    </row>
    <row r="101" spans="1:11" x14ac:dyDescent="0.25">
      <c r="A101" t="str">
        <f t="shared" si="2"/>
        <v>2010Chronic obstructive pulmonary disease (COPD) mortality, 45+ yearsMnonMaori</v>
      </c>
      <c r="B101" s="4">
        <v>2010</v>
      </c>
      <c r="C101" s="4" t="s">
        <v>130</v>
      </c>
      <c r="D101" s="4" t="s">
        <v>73</v>
      </c>
      <c r="E101" s="4" t="s">
        <v>72</v>
      </c>
      <c r="F101" s="5">
        <v>39.22205373954391</v>
      </c>
      <c r="G101" s="5">
        <v>40.96852336613621</v>
      </c>
      <c r="H101" s="5">
        <v>42.772728769152096</v>
      </c>
      <c r="I101" s="5"/>
      <c r="J101" s="5"/>
      <c r="K101" s="5"/>
    </row>
    <row r="102" spans="1:11" x14ac:dyDescent="0.25">
      <c r="A102" t="str">
        <f t="shared" si="2"/>
        <v>2011Chronic obstructive pulmonary disease (COPD) mortality, 45+ yearsMnonMaori</v>
      </c>
      <c r="B102" s="4">
        <v>2011</v>
      </c>
      <c r="C102" s="4" t="s">
        <v>130</v>
      </c>
      <c r="D102" s="4" t="s">
        <v>73</v>
      </c>
      <c r="E102" s="4" t="s">
        <v>72</v>
      </c>
      <c r="F102" s="5">
        <v>37.893183597173604</v>
      </c>
      <c r="G102" s="5">
        <v>39.580060484659576</v>
      </c>
      <c r="H102" s="5">
        <v>41.322689381975486</v>
      </c>
      <c r="I102" s="5"/>
      <c r="J102" s="5"/>
      <c r="K102" s="5"/>
    </row>
    <row r="103" spans="1:11" x14ac:dyDescent="0.25">
      <c r="A103" t="str">
        <f t="shared" si="2"/>
        <v>2012Chronic obstructive pulmonary disease (COPD) mortality, 45+ yearsMnonMaori</v>
      </c>
      <c r="B103" s="4">
        <v>2012</v>
      </c>
      <c r="C103" s="4" t="s">
        <v>130</v>
      </c>
      <c r="D103" s="4" t="s">
        <v>73</v>
      </c>
      <c r="E103" s="4" t="s">
        <v>72</v>
      </c>
      <c r="F103" s="5">
        <v>36.387755242481454</v>
      </c>
      <c r="G103" s="5">
        <v>38.034967357244042</v>
      </c>
      <c r="H103" s="5">
        <v>39.737526182534921</v>
      </c>
      <c r="I103" s="5"/>
      <c r="J103" s="5"/>
      <c r="K103" s="5"/>
    </row>
    <row r="104" spans="1:11" x14ac:dyDescent="0.25">
      <c r="A104" t="str">
        <f t="shared" ref="A104:A134" si="3">B104&amp;C104&amp;D104&amp;E104</f>
        <v>1996Pneumonia mortality, all ageTMaori</v>
      </c>
      <c r="B104" s="4">
        <v>1996</v>
      </c>
      <c r="C104" s="4" t="s">
        <v>129</v>
      </c>
      <c r="D104" s="4" t="s">
        <v>74</v>
      </c>
      <c r="E104" s="4" t="s">
        <v>9</v>
      </c>
      <c r="F104" s="5">
        <v>6.4598554058678701</v>
      </c>
      <c r="G104" s="5">
        <v>7.8109342104148256</v>
      </c>
      <c r="H104" s="5">
        <v>9.3611996443785479</v>
      </c>
      <c r="I104" s="5">
        <v>1.69451300544769</v>
      </c>
      <c r="J104" s="5">
        <v>2.0507595620080097</v>
      </c>
      <c r="K104" s="5">
        <v>2.4819017426521084</v>
      </c>
    </row>
    <row r="105" spans="1:11" x14ac:dyDescent="0.25">
      <c r="A105" t="str">
        <f t="shared" si="3"/>
        <v>1997Pneumonia mortality, all ageTMaori</v>
      </c>
      <c r="B105" s="4">
        <v>1997</v>
      </c>
      <c r="C105" s="4" t="s">
        <v>129</v>
      </c>
      <c r="D105" s="4" t="s">
        <v>74</v>
      </c>
      <c r="E105" s="4" t="s">
        <v>9</v>
      </c>
      <c r="F105" s="5">
        <v>4.8171914167631504</v>
      </c>
      <c r="G105" s="5">
        <v>5.9683037649147206</v>
      </c>
      <c r="H105" s="5">
        <v>7.3115753271145962</v>
      </c>
      <c r="I105" s="5">
        <v>1.5201423464085404</v>
      </c>
      <c r="J105" s="5">
        <v>1.8858423114921294</v>
      </c>
      <c r="K105" s="5">
        <v>2.3395185537829826</v>
      </c>
    </row>
    <row r="106" spans="1:11" x14ac:dyDescent="0.25">
      <c r="A106" t="str">
        <f t="shared" si="3"/>
        <v>1998Pneumonia mortality, all ageTMaori</v>
      </c>
      <c r="B106" s="4">
        <v>1998</v>
      </c>
      <c r="C106" s="4" t="s">
        <v>129</v>
      </c>
      <c r="D106" s="4" t="s">
        <v>74</v>
      </c>
      <c r="E106" s="4" t="s">
        <v>9</v>
      </c>
      <c r="F106" s="5">
        <v>3.3562650383524302</v>
      </c>
      <c r="G106" s="5">
        <v>4.3053929716935304</v>
      </c>
      <c r="H106" s="5">
        <v>5.4396050092641728</v>
      </c>
      <c r="I106" s="5">
        <v>1.558056014725252</v>
      </c>
      <c r="J106" s="5">
        <v>2.002406599616994</v>
      </c>
      <c r="K106" s="5">
        <v>2.573483977658372</v>
      </c>
    </row>
    <row r="107" spans="1:11" x14ac:dyDescent="0.25">
      <c r="A107" t="str">
        <f t="shared" si="3"/>
        <v>1999Pneumonia mortality, all ageTMaori</v>
      </c>
      <c r="B107" s="4">
        <v>1999</v>
      </c>
      <c r="C107" s="4" t="s">
        <v>129</v>
      </c>
      <c r="D107" s="4" t="s">
        <v>74</v>
      </c>
      <c r="E107" s="4" t="s">
        <v>9</v>
      </c>
      <c r="F107" s="5">
        <v>2.5388016690447008</v>
      </c>
      <c r="G107" s="5">
        <v>3.3520390858102012</v>
      </c>
      <c r="H107" s="5">
        <v>4.3429554370906844</v>
      </c>
      <c r="I107" s="5">
        <v>1.2215381617003864</v>
      </c>
      <c r="J107" s="5">
        <v>1.6074517729716624</v>
      </c>
      <c r="K107" s="5">
        <v>2.1152848788882204</v>
      </c>
    </row>
    <row r="108" spans="1:11" x14ac:dyDescent="0.25">
      <c r="A108" t="str">
        <f t="shared" si="3"/>
        <v>2000Pneumonia mortality, all ageTMaori</v>
      </c>
      <c r="B108" s="4">
        <v>2000</v>
      </c>
      <c r="C108" s="4" t="s">
        <v>129</v>
      </c>
      <c r="D108" s="4" t="s">
        <v>74</v>
      </c>
      <c r="E108" s="4" t="s">
        <v>9</v>
      </c>
      <c r="F108" s="5">
        <v>2.213236760613944</v>
      </c>
      <c r="G108" s="5">
        <v>2.9546515465834755</v>
      </c>
      <c r="H108" s="5">
        <v>3.8647569703102702</v>
      </c>
      <c r="I108" s="5">
        <v>1.2647920379161866</v>
      </c>
      <c r="J108" s="5">
        <v>1.6852375248407723</v>
      </c>
      <c r="K108" s="5">
        <v>2.2454486034008792</v>
      </c>
    </row>
    <row r="109" spans="1:11" x14ac:dyDescent="0.25">
      <c r="A109" t="str">
        <f t="shared" si="3"/>
        <v>2001Pneumonia mortality, all ageTMaori</v>
      </c>
      <c r="B109" s="4">
        <v>2001</v>
      </c>
      <c r="C109" s="4" t="s">
        <v>129</v>
      </c>
      <c r="D109" s="4" t="s">
        <v>74</v>
      </c>
      <c r="E109" s="4" t="s">
        <v>9</v>
      </c>
      <c r="F109" s="5">
        <v>2.1017410645071259</v>
      </c>
      <c r="G109" s="5">
        <v>2.8058057760803559</v>
      </c>
      <c r="H109" s="5">
        <v>3.6700630377149666</v>
      </c>
      <c r="I109" s="5">
        <v>1.2290224530345717</v>
      </c>
      <c r="J109" s="5">
        <v>1.6361825776458436</v>
      </c>
      <c r="K109" s="5">
        <v>2.1782298775598461</v>
      </c>
    </row>
    <row r="110" spans="1:11" x14ac:dyDescent="0.25">
      <c r="A110" t="str">
        <f t="shared" si="3"/>
        <v>2002Pneumonia mortality, all ageTMaori</v>
      </c>
      <c r="B110" s="4">
        <v>2002</v>
      </c>
      <c r="C110" s="4" t="s">
        <v>129</v>
      </c>
      <c r="D110" s="4" t="s">
        <v>74</v>
      </c>
      <c r="E110" s="4" t="s">
        <v>9</v>
      </c>
      <c r="F110" s="5">
        <v>2.572321744103145</v>
      </c>
      <c r="G110" s="5">
        <v>3.3401490120961275</v>
      </c>
      <c r="H110" s="5">
        <v>4.2652957200837669</v>
      </c>
      <c r="I110" s="5">
        <v>1.4282814377053636</v>
      </c>
      <c r="J110" s="5">
        <v>1.8695868288686652</v>
      </c>
      <c r="K110" s="5">
        <v>2.4472452126065081</v>
      </c>
    </row>
    <row r="111" spans="1:11" x14ac:dyDescent="0.25">
      <c r="A111" t="str">
        <f t="shared" si="3"/>
        <v>2003Pneumonia mortality, all ageTMaori</v>
      </c>
      <c r="B111" s="4">
        <v>2003</v>
      </c>
      <c r="C111" s="4" t="s">
        <v>129</v>
      </c>
      <c r="D111" s="4" t="s">
        <v>74</v>
      </c>
      <c r="E111" s="4" t="s">
        <v>9</v>
      </c>
      <c r="F111" s="5">
        <v>2.5680707998863896</v>
      </c>
      <c r="G111" s="5">
        <v>3.3274696151233285</v>
      </c>
      <c r="H111" s="5">
        <v>4.2411331747082901</v>
      </c>
      <c r="I111" s="5">
        <v>1.6092227777927679</v>
      </c>
      <c r="J111" s="5">
        <v>2.1057792493146348</v>
      </c>
      <c r="K111" s="5">
        <v>2.755557718941974</v>
      </c>
    </row>
    <row r="112" spans="1:11" x14ac:dyDescent="0.25">
      <c r="A112" t="str">
        <f t="shared" si="3"/>
        <v>2004Pneumonia mortality, all ageTMaori</v>
      </c>
      <c r="B112" s="4">
        <v>2004</v>
      </c>
      <c r="C112" s="4" t="s">
        <v>129</v>
      </c>
      <c r="D112" s="4" t="s">
        <v>74</v>
      </c>
      <c r="E112" s="4" t="s">
        <v>9</v>
      </c>
      <c r="F112" s="5">
        <v>2.3317037433096424</v>
      </c>
      <c r="G112" s="5">
        <v>3.0482944838183439</v>
      </c>
      <c r="H112" s="5">
        <v>3.9156617888567613</v>
      </c>
      <c r="I112" s="5">
        <v>1.4098234196958286</v>
      </c>
      <c r="J112" s="5">
        <v>1.8581907816110173</v>
      </c>
      <c r="K112" s="5">
        <v>2.4491528035540262</v>
      </c>
    </row>
    <row r="113" spans="1:11" x14ac:dyDescent="0.25">
      <c r="A113" t="str">
        <f t="shared" si="3"/>
        <v>2005Pneumonia mortality, all ageTMaori</v>
      </c>
      <c r="B113" s="4">
        <v>2005</v>
      </c>
      <c r="C113" s="4" t="s">
        <v>129</v>
      </c>
      <c r="D113" s="4" t="s">
        <v>74</v>
      </c>
      <c r="E113" s="4" t="s">
        <v>9</v>
      </c>
      <c r="F113" s="5">
        <v>2.2979853362037193</v>
      </c>
      <c r="G113" s="5">
        <v>2.9839243353316931</v>
      </c>
      <c r="H113" s="5">
        <v>3.8104047605220392</v>
      </c>
      <c r="I113" s="5">
        <v>1.5341277165655425</v>
      </c>
      <c r="J113" s="5">
        <v>2.0068800932183226</v>
      </c>
      <c r="K113" s="5">
        <v>2.6253144800567934</v>
      </c>
    </row>
    <row r="114" spans="1:11" x14ac:dyDescent="0.25">
      <c r="A114" t="str">
        <f t="shared" si="3"/>
        <v>2006Pneumonia mortality, all ageTMaori</v>
      </c>
      <c r="B114" s="4">
        <v>2006</v>
      </c>
      <c r="C114" s="4" t="s">
        <v>129</v>
      </c>
      <c r="D114" s="4" t="s">
        <v>74</v>
      </c>
      <c r="E114" s="4" t="s">
        <v>9</v>
      </c>
      <c r="F114" s="5">
        <v>2.1629795863831096</v>
      </c>
      <c r="G114" s="5">
        <v>2.8086199345799789</v>
      </c>
      <c r="H114" s="5">
        <v>3.5865449544085091</v>
      </c>
      <c r="I114" s="5">
        <v>1.2644586991649696</v>
      </c>
      <c r="J114" s="5">
        <v>1.6540912639981424</v>
      </c>
      <c r="K114" s="5">
        <v>2.1637859041515548</v>
      </c>
    </row>
    <row r="115" spans="1:11" x14ac:dyDescent="0.25">
      <c r="A115" t="str">
        <f t="shared" si="3"/>
        <v>2007Pneumonia mortality, all ageTMaori</v>
      </c>
      <c r="B115" s="4">
        <v>2007</v>
      </c>
      <c r="C115" s="4" t="s">
        <v>129</v>
      </c>
      <c r="D115" s="4" t="s">
        <v>74</v>
      </c>
      <c r="E115" s="4" t="s">
        <v>9</v>
      </c>
      <c r="F115" s="5">
        <v>2.3427240446153124</v>
      </c>
      <c r="G115" s="5">
        <v>2.9996147992118138</v>
      </c>
      <c r="H115" s="5">
        <v>3.7836059148773291</v>
      </c>
      <c r="I115" s="5">
        <v>1.4450037735552477</v>
      </c>
      <c r="J115" s="5">
        <v>1.8685872477596179</v>
      </c>
      <c r="K115" s="5">
        <v>2.4163385358497589</v>
      </c>
    </row>
    <row r="116" spans="1:11" x14ac:dyDescent="0.25">
      <c r="A116" t="str">
        <f t="shared" si="3"/>
        <v>2008Pneumonia mortality, all ageTMaori</v>
      </c>
      <c r="B116" s="4">
        <v>2008</v>
      </c>
      <c r="C116" s="4" t="s">
        <v>129</v>
      </c>
      <c r="D116" s="4" t="s">
        <v>74</v>
      </c>
      <c r="E116" s="4" t="s">
        <v>9</v>
      </c>
      <c r="F116" s="5">
        <v>2.1117347654756324</v>
      </c>
      <c r="G116" s="5">
        <v>2.7248673454716861</v>
      </c>
      <c r="H116" s="5">
        <v>3.4604852078523316</v>
      </c>
      <c r="I116" s="5">
        <v>1.288816198112773</v>
      </c>
      <c r="J116" s="5">
        <v>1.6798222412868091</v>
      </c>
      <c r="K116" s="5">
        <v>2.1894532102047086</v>
      </c>
    </row>
    <row r="117" spans="1:11" x14ac:dyDescent="0.25">
      <c r="A117" t="str">
        <f t="shared" si="3"/>
        <v>2009Pneumonia mortality, all ageTMaori</v>
      </c>
      <c r="B117" s="4">
        <v>2009</v>
      </c>
      <c r="C117" s="4" t="s">
        <v>129</v>
      </c>
      <c r="D117" s="4" t="s">
        <v>74</v>
      </c>
      <c r="E117" s="4" t="s">
        <v>9</v>
      </c>
      <c r="F117" s="5">
        <v>2.037752821616122</v>
      </c>
      <c r="G117" s="5">
        <v>2.6403324228286245</v>
      </c>
      <c r="H117" s="5">
        <v>3.3653204163973576</v>
      </c>
      <c r="I117" s="5">
        <v>1.2637597996821415</v>
      </c>
      <c r="J117" s="5">
        <v>1.6522839271377037</v>
      </c>
      <c r="K117" s="5">
        <v>2.1602540107417942</v>
      </c>
    </row>
    <row r="118" spans="1:11" x14ac:dyDescent="0.25">
      <c r="A118" t="str">
        <f t="shared" si="3"/>
        <v>2010Pneumonia mortality, all ageTMaori</v>
      </c>
      <c r="B118" s="4">
        <v>2010</v>
      </c>
      <c r="C118" s="4" t="s">
        <v>129</v>
      </c>
      <c r="D118" s="4" t="s">
        <v>74</v>
      </c>
      <c r="E118" s="4" t="s">
        <v>9</v>
      </c>
      <c r="F118" s="5">
        <v>2.5549462306856867</v>
      </c>
      <c r="G118" s="5">
        <v>3.1986227316706617</v>
      </c>
      <c r="H118" s="5">
        <v>3.955146541917272</v>
      </c>
      <c r="I118" s="5">
        <v>1.3200748029151617</v>
      </c>
      <c r="J118" s="5">
        <v>1.6818837516131973</v>
      </c>
      <c r="K118" s="5">
        <v>2.1428580772041896</v>
      </c>
    </row>
    <row r="119" spans="1:11" x14ac:dyDescent="0.25">
      <c r="A119" t="str">
        <f t="shared" si="3"/>
        <v>2011Pneumonia mortality, all ageTMaori</v>
      </c>
      <c r="B119" s="4">
        <v>2011</v>
      </c>
      <c r="C119" s="4" t="s">
        <v>129</v>
      </c>
      <c r="D119" s="4" t="s">
        <v>74</v>
      </c>
      <c r="E119" s="4" t="s">
        <v>9</v>
      </c>
      <c r="F119" s="5">
        <v>2.7522370071284552</v>
      </c>
      <c r="G119" s="5">
        <v>3.3978099977924638</v>
      </c>
      <c r="H119" s="5">
        <v>4.1493075636982653</v>
      </c>
      <c r="I119" s="5">
        <v>1.3656452492075228</v>
      </c>
      <c r="J119" s="5">
        <v>1.7184808350766301</v>
      </c>
      <c r="K119" s="5">
        <v>2.1624769552996179</v>
      </c>
    </row>
    <row r="120" spans="1:11" x14ac:dyDescent="0.25">
      <c r="A120" t="str">
        <f t="shared" si="3"/>
        <v>2012Pneumonia mortality, all ageTMaori</v>
      </c>
      <c r="B120" s="4">
        <v>2012</v>
      </c>
      <c r="C120" s="4" t="s">
        <v>129</v>
      </c>
      <c r="D120" s="4" t="s">
        <v>74</v>
      </c>
      <c r="E120" s="4" t="s">
        <v>9</v>
      </c>
      <c r="F120" s="5">
        <v>2.9852723219824582</v>
      </c>
      <c r="G120" s="5">
        <v>3.6255568830399758</v>
      </c>
      <c r="H120" s="5">
        <v>4.3624870342356683</v>
      </c>
      <c r="I120" s="5">
        <v>1.4900212673789646</v>
      </c>
      <c r="J120" s="5">
        <v>1.8498951528406755</v>
      </c>
      <c r="K120" s="5">
        <v>2.2966867328834333</v>
      </c>
    </row>
    <row r="121" spans="1:11" x14ac:dyDescent="0.25">
      <c r="A121" t="str">
        <f t="shared" si="3"/>
        <v>1996Pneumonia mortality, all ageTnonMaori</v>
      </c>
      <c r="B121" s="4">
        <v>1996</v>
      </c>
      <c r="C121" s="4" t="s">
        <v>129</v>
      </c>
      <c r="D121" s="4" t="s">
        <v>74</v>
      </c>
      <c r="E121" s="4" t="s">
        <v>72</v>
      </c>
      <c r="F121" s="5">
        <v>3.6564120690048854</v>
      </c>
      <c r="G121" s="5">
        <v>3.8088005805842573</v>
      </c>
      <c r="H121" s="5">
        <v>3.9659087231455912</v>
      </c>
      <c r="I121" s="5"/>
      <c r="J121" s="5"/>
      <c r="K121" s="5"/>
    </row>
    <row r="122" spans="1:11" x14ac:dyDescent="0.25">
      <c r="A122" t="str">
        <f t="shared" si="3"/>
        <v>1997Pneumonia mortality, all ageTnonMaori</v>
      </c>
      <c r="B122" s="4">
        <v>1997</v>
      </c>
      <c r="C122" s="4" t="s">
        <v>129</v>
      </c>
      <c r="D122" s="4" t="s">
        <v>74</v>
      </c>
      <c r="E122" s="4" t="s">
        <v>72</v>
      </c>
      <c r="F122" s="5">
        <v>3.0246932676478679</v>
      </c>
      <c r="G122" s="5">
        <v>3.1647947066117297</v>
      </c>
      <c r="H122" s="5">
        <v>3.3097112154046382</v>
      </c>
      <c r="I122" s="5"/>
      <c r="J122" s="5"/>
      <c r="K122" s="5"/>
    </row>
    <row r="123" spans="1:11" x14ac:dyDescent="0.25">
      <c r="A123" t="str">
        <f t="shared" si="3"/>
        <v>1998Pneumonia mortality, all ageTnonMaori</v>
      </c>
      <c r="B123" s="4">
        <v>1998</v>
      </c>
      <c r="C123" s="4" t="s">
        <v>129</v>
      </c>
      <c r="D123" s="4" t="s">
        <v>74</v>
      </c>
      <c r="E123" s="4" t="s">
        <v>72</v>
      </c>
      <c r="F123" s="5">
        <v>2.0357547987082119</v>
      </c>
      <c r="G123" s="5">
        <v>2.1501092597862166</v>
      </c>
      <c r="H123" s="5">
        <v>2.2692147015995285</v>
      </c>
      <c r="I123" s="5"/>
      <c r="J123" s="5"/>
      <c r="K123" s="5"/>
    </row>
    <row r="124" spans="1:11" x14ac:dyDescent="0.25">
      <c r="A124" t="str">
        <f t="shared" si="3"/>
        <v>1999Pneumonia mortality, all ageTnonMaori</v>
      </c>
      <c r="B124" s="4">
        <v>1999</v>
      </c>
      <c r="C124" s="4" t="s">
        <v>129</v>
      </c>
      <c r="D124" s="4" t="s">
        <v>74</v>
      </c>
      <c r="E124" s="4" t="s">
        <v>72</v>
      </c>
      <c r="F124" s="5">
        <v>1.9737782399343031</v>
      </c>
      <c r="G124" s="5">
        <v>2.0853123821023614</v>
      </c>
      <c r="H124" s="5">
        <v>2.2015074531179368</v>
      </c>
      <c r="I124" s="5"/>
      <c r="J124" s="5"/>
      <c r="K124" s="5"/>
    </row>
    <row r="125" spans="1:11" x14ac:dyDescent="0.25">
      <c r="A125" t="str">
        <f t="shared" si="3"/>
        <v>2000Pneumonia mortality, all ageTnonMaori</v>
      </c>
      <c r="B125" s="4">
        <v>2000</v>
      </c>
      <c r="C125" s="4" t="s">
        <v>129</v>
      </c>
      <c r="D125" s="4" t="s">
        <v>74</v>
      </c>
      <c r="E125" s="4" t="s">
        <v>72</v>
      </c>
      <c r="F125" s="5">
        <v>1.6531176819721962</v>
      </c>
      <c r="G125" s="5">
        <v>1.7532552551383771</v>
      </c>
      <c r="H125" s="5">
        <v>1.8578727579418406</v>
      </c>
      <c r="I125" s="5"/>
      <c r="J125" s="5"/>
      <c r="K125" s="5"/>
    </row>
    <row r="126" spans="1:11" x14ac:dyDescent="0.25">
      <c r="A126" t="str">
        <f t="shared" si="3"/>
        <v>2001Pneumonia mortality, all ageTnonMaori</v>
      </c>
      <c r="B126" s="4">
        <v>2001</v>
      </c>
      <c r="C126" s="4" t="s">
        <v>129</v>
      </c>
      <c r="D126" s="4" t="s">
        <v>74</v>
      </c>
      <c r="E126" s="4" t="s">
        <v>72</v>
      </c>
      <c r="F126" s="5">
        <v>1.6190663459663472</v>
      </c>
      <c r="G126" s="5">
        <v>1.7148488282508048</v>
      </c>
      <c r="H126" s="5">
        <v>1.8148181681634756</v>
      </c>
      <c r="I126" s="5"/>
      <c r="J126" s="5"/>
      <c r="K126" s="5"/>
    </row>
    <row r="127" spans="1:11" x14ac:dyDescent="0.25">
      <c r="A127" t="str">
        <f t="shared" si="3"/>
        <v>2002Pneumonia mortality, all ageTnonMaori</v>
      </c>
      <c r="B127" s="4">
        <v>2002</v>
      </c>
      <c r="C127" s="4" t="s">
        <v>129</v>
      </c>
      <c r="D127" s="4" t="s">
        <v>74</v>
      </c>
      <c r="E127" s="4" t="s">
        <v>72</v>
      </c>
      <c r="F127" s="5">
        <v>1.687912995112705</v>
      </c>
      <c r="G127" s="5">
        <v>1.7865706799599872</v>
      </c>
      <c r="H127" s="5">
        <v>1.889490160599683</v>
      </c>
      <c r="I127" s="5"/>
      <c r="J127" s="5"/>
      <c r="K127" s="5"/>
    </row>
    <row r="128" spans="1:11" x14ac:dyDescent="0.25">
      <c r="A128" t="str">
        <f t="shared" si="3"/>
        <v>2003Pneumonia mortality, all ageTnonMaori</v>
      </c>
      <c r="B128" s="4">
        <v>2003</v>
      </c>
      <c r="C128" s="4" t="s">
        <v>129</v>
      </c>
      <c r="D128" s="4" t="s">
        <v>74</v>
      </c>
      <c r="E128" s="4" t="s">
        <v>72</v>
      </c>
      <c r="F128" s="5">
        <v>1.4897144916582405</v>
      </c>
      <c r="G128" s="5">
        <v>1.5801607011781105</v>
      </c>
      <c r="H128" s="5">
        <v>1.6746623598156514</v>
      </c>
      <c r="I128" s="5"/>
      <c r="J128" s="5"/>
      <c r="K128" s="5"/>
    </row>
    <row r="129" spans="1:11" x14ac:dyDescent="0.25">
      <c r="A129" t="str">
        <f t="shared" si="3"/>
        <v>2004Pneumonia mortality, all ageTnonMaori</v>
      </c>
      <c r="B129" s="4">
        <v>2004</v>
      </c>
      <c r="C129" s="4" t="s">
        <v>129</v>
      </c>
      <c r="D129" s="4" t="s">
        <v>74</v>
      </c>
      <c r="E129" s="4" t="s">
        <v>72</v>
      </c>
      <c r="F129" s="5">
        <v>1.5491736114175483</v>
      </c>
      <c r="G129" s="5">
        <v>1.6404636778875463</v>
      </c>
      <c r="H129" s="5">
        <v>1.7357289555875097</v>
      </c>
      <c r="I129" s="5"/>
      <c r="J129" s="5"/>
      <c r="K129" s="5"/>
    </row>
    <row r="130" spans="1:11" x14ac:dyDescent="0.25">
      <c r="A130" t="str">
        <f t="shared" si="3"/>
        <v>2005Pneumonia mortality, all ageTnonMaori</v>
      </c>
      <c r="B130" s="4">
        <v>2005</v>
      </c>
      <c r="C130" s="4" t="s">
        <v>129</v>
      </c>
      <c r="D130" s="4" t="s">
        <v>74</v>
      </c>
      <c r="E130" s="4" t="s">
        <v>72</v>
      </c>
      <c r="F130" s="5">
        <v>1.4034557612398364</v>
      </c>
      <c r="G130" s="5">
        <v>1.486847343503487</v>
      </c>
      <c r="H130" s="5">
        <v>1.5738998412950636</v>
      </c>
      <c r="I130" s="5"/>
      <c r="J130" s="5"/>
      <c r="K130" s="5"/>
    </row>
    <row r="131" spans="1:11" x14ac:dyDescent="0.25">
      <c r="A131" t="str">
        <f t="shared" si="3"/>
        <v>2006Pneumonia mortality, all ageTnonMaori</v>
      </c>
      <c r="B131" s="4">
        <v>2006</v>
      </c>
      <c r="C131" s="4" t="s">
        <v>129</v>
      </c>
      <c r="D131" s="4" t="s">
        <v>74</v>
      </c>
      <c r="E131" s="4" t="s">
        <v>72</v>
      </c>
      <c r="F131" s="5">
        <v>1.6062616747572287</v>
      </c>
      <c r="G131" s="5">
        <v>1.6979836576799268</v>
      </c>
      <c r="H131" s="5">
        <v>1.7935782319804072</v>
      </c>
      <c r="I131" s="5"/>
      <c r="J131" s="5"/>
      <c r="K131" s="5"/>
    </row>
    <row r="132" spans="1:11" x14ac:dyDescent="0.25">
      <c r="A132" t="str">
        <f t="shared" si="3"/>
        <v>2007Pneumonia mortality, all ageTnonMaori</v>
      </c>
      <c r="B132" s="4">
        <v>2007</v>
      </c>
      <c r="C132" s="4" t="s">
        <v>129</v>
      </c>
      <c r="D132" s="4" t="s">
        <v>74</v>
      </c>
      <c r="E132" s="4" t="s">
        <v>72</v>
      </c>
      <c r="F132" s="5">
        <v>1.5182345536774191</v>
      </c>
      <c r="G132" s="5">
        <v>1.60528484972177</v>
      </c>
      <c r="H132" s="5">
        <v>1.6960252590917184</v>
      </c>
      <c r="I132" s="5"/>
      <c r="J132" s="5"/>
      <c r="K132" s="5"/>
    </row>
    <row r="133" spans="1:11" x14ac:dyDescent="0.25">
      <c r="A133" t="str">
        <f t="shared" si="3"/>
        <v>2008Pneumonia mortality, all ageTnonMaori</v>
      </c>
      <c r="B133" s="4">
        <v>2008</v>
      </c>
      <c r="C133" s="4" t="s">
        <v>129</v>
      </c>
      <c r="D133" s="4" t="s">
        <v>74</v>
      </c>
      <c r="E133" s="4" t="s">
        <v>72</v>
      </c>
      <c r="F133" s="5">
        <v>1.5351924934733361</v>
      </c>
      <c r="G133" s="5">
        <v>1.6221164826251686</v>
      </c>
      <c r="H133" s="5">
        <v>1.7126800885663138</v>
      </c>
      <c r="I133" s="5"/>
      <c r="J133" s="5"/>
      <c r="K133" s="5"/>
    </row>
    <row r="134" spans="1:11" x14ac:dyDescent="0.25">
      <c r="A134" t="str">
        <f t="shared" si="3"/>
        <v>2009Pneumonia mortality, all ageTnonMaori</v>
      </c>
      <c r="B134" s="4">
        <v>2009</v>
      </c>
      <c r="C134" s="4" t="s">
        <v>129</v>
      </c>
      <c r="D134" s="4" t="s">
        <v>74</v>
      </c>
      <c r="E134" s="4" t="s">
        <v>72</v>
      </c>
      <c r="F134" s="5">
        <v>1.516537990178191</v>
      </c>
      <c r="G134" s="5">
        <v>1.5979895340400385</v>
      </c>
      <c r="H134" s="5">
        <v>1.6826792238179258</v>
      </c>
      <c r="I134" s="5"/>
      <c r="J134" s="5"/>
      <c r="K134" s="5"/>
    </row>
    <row r="135" spans="1:11" x14ac:dyDescent="0.25">
      <c r="A135" t="str">
        <f t="shared" ref="A135:A171" si="4">B135&amp;C135&amp;D135&amp;E135</f>
        <v>2010Pneumonia mortality, all ageTnonMaori</v>
      </c>
      <c r="B135" s="4">
        <v>2010</v>
      </c>
      <c r="C135" s="4" t="s">
        <v>129</v>
      </c>
      <c r="D135" s="4" t="s">
        <v>74</v>
      </c>
      <c r="E135" s="4" t="s">
        <v>72</v>
      </c>
      <c r="F135" s="5">
        <v>1.8109787063255141</v>
      </c>
      <c r="G135" s="5">
        <v>1.9018096396987412</v>
      </c>
      <c r="H135" s="5">
        <v>1.9960166208095016</v>
      </c>
      <c r="I135" s="5"/>
      <c r="J135" s="5"/>
      <c r="K135" s="5"/>
    </row>
    <row r="136" spans="1:11" x14ac:dyDescent="0.25">
      <c r="A136" t="str">
        <f t="shared" si="4"/>
        <v>2011Pneumonia mortality, all ageTnonMaori</v>
      </c>
      <c r="B136" s="4">
        <v>2011</v>
      </c>
      <c r="C136" s="4" t="s">
        <v>129</v>
      </c>
      <c r="D136" s="4" t="s">
        <v>74</v>
      </c>
      <c r="E136" s="4" t="s">
        <v>72</v>
      </c>
      <c r="F136" s="5">
        <v>1.8874127471922002</v>
      </c>
      <c r="G136" s="5">
        <v>1.977217277282554</v>
      </c>
      <c r="H136" s="5">
        <v>2.070191004356396</v>
      </c>
      <c r="I136" s="5"/>
      <c r="J136" s="5"/>
      <c r="K136" s="5"/>
    </row>
    <row r="137" spans="1:11" x14ac:dyDescent="0.25">
      <c r="A137" t="str">
        <f t="shared" si="4"/>
        <v>2012Pneumonia mortality, all ageTnonMaori</v>
      </c>
      <c r="B137" s="4">
        <v>2012</v>
      </c>
      <c r="C137" s="4" t="s">
        <v>129</v>
      </c>
      <c r="D137" s="4" t="s">
        <v>74</v>
      </c>
      <c r="E137" s="4" t="s">
        <v>72</v>
      </c>
      <c r="F137" s="5">
        <v>1.8714056533772987</v>
      </c>
      <c r="G137" s="5">
        <v>1.9598715513539331</v>
      </c>
      <c r="H137" s="5">
        <v>2.0514394882122913</v>
      </c>
      <c r="I137" s="5"/>
      <c r="J137" s="5"/>
      <c r="K137" s="5"/>
    </row>
    <row r="138" spans="1:11" x14ac:dyDescent="0.25">
      <c r="A138" t="str">
        <f t="shared" si="4"/>
        <v>1996Pneumonia mortality, all ageFMaori</v>
      </c>
      <c r="B138" s="4">
        <v>1996</v>
      </c>
      <c r="C138" s="4" t="s">
        <v>129</v>
      </c>
      <c r="D138" s="4" t="s">
        <v>71</v>
      </c>
      <c r="E138" s="4" t="s">
        <v>9</v>
      </c>
      <c r="F138" s="5">
        <v>4.3999345783882022</v>
      </c>
      <c r="G138" s="5">
        <v>5.9474207047478469</v>
      </c>
      <c r="H138" s="5">
        <v>7.862805578315947</v>
      </c>
      <c r="I138" s="5">
        <v>1.2977567513554891</v>
      </c>
      <c r="J138" s="5">
        <v>1.7407764169980358</v>
      </c>
      <c r="K138" s="5">
        <v>2.3350312227706849</v>
      </c>
    </row>
    <row r="139" spans="1:11" x14ac:dyDescent="0.25">
      <c r="A139" t="str">
        <f t="shared" si="4"/>
        <v>1997Pneumonia mortality, all ageFMaori</v>
      </c>
      <c r="B139" s="4">
        <v>1997</v>
      </c>
      <c r="C139" s="4" t="s">
        <v>129</v>
      </c>
      <c r="D139" s="4" t="s">
        <v>71</v>
      </c>
      <c r="E139" s="4" t="s">
        <v>9</v>
      </c>
      <c r="F139" s="5">
        <v>3.4825536298427919</v>
      </c>
      <c r="G139" s="5">
        <v>4.8321013532745072</v>
      </c>
      <c r="H139" s="5">
        <v>6.5315972786993512</v>
      </c>
      <c r="I139" s="5">
        <v>1.2011197544953549</v>
      </c>
      <c r="J139" s="5">
        <v>1.6577285183732327</v>
      </c>
      <c r="K139" s="5">
        <v>2.2879182782090699</v>
      </c>
    </row>
    <row r="140" spans="1:11" x14ac:dyDescent="0.25">
      <c r="A140" t="str">
        <f t="shared" si="4"/>
        <v>1998Pneumonia mortality, all ageFMaori</v>
      </c>
      <c r="B140" s="4">
        <v>1998</v>
      </c>
      <c r="C140" s="4" t="s">
        <v>129</v>
      </c>
      <c r="D140" s="4" t="s">
        <v>71</v>
      </c>
      <c r="E140" s="4" t="s">
        <v>9</v>
      </c>
      <c r="F140" s="5">
        <v>2.1439505624258035</v>
      </c>
      <c r="G140" s="5">
        <v>3.2012846351948183</v>
      </c>
      <c r="H140" s="5">
        <v>4.5975787367542758</v>
      </c>
      <c r="I140" s="5">
        <v>1.080528804327868</v>
      </c>
      <c r="J140" s="5">
        <v>1.5948641301667326</v>
      </c>
      <c r="K140" s="5">
        <v>2.3540247918468995</v>
      </c>
    </row>
    <row r="141" spans="1:11" x14ac:dyDescent="0.25">
      <c r="A141" t="str">
        <f t="shared" si="4"/>
        <v>1999Pneumonia mortality, all ageFMaori</v>
      </c>
      <c r="B141" s="4">
        <v>1999</v>
      </c>
      <c r="C141" s="4" t="s">
        <v>129</v>
      </c>
      <c r="D141" s="4" t="s">
        <v>71</v>
      </c>
      <c r="E141" s="4" t="s">
        <v>9</v>
      </c>
      <c r="F141" s="5">
        <v>1.5357170328725234</v>
      </c>
      <c r="G141" s="5">
        <v>2.4225943934345096</v>
      </c>
      <c r="H141" s="5">
        <v>3.635081072921682</v>
      </c>
      <c r="I141" s="5">
        <v>0.76590604986990518</v>
      </c>
      <c r="J141" s="5">
        <v>1.1803256836539071</v>
      </c>
      <c r="K141" s="5">
        <v>1.8189812180354279</v>
      </c>
    </row>
    <row r="142" spans="1:11" x14ac:dyDescent="0.25">
      <c r="A142" t="str">
        <f t="shared" si="4"/>
        <v>2000Pneumonia mortality, all ageFMaori</v>
      </c>
      <c r="B142" s="4">
        <v>2000</v>
      </c>
      <c r="C142" s="4" t="s">
        <v>129</v>
      </c>
      <c r="D142" s="4" t="s">
        <v>71</v>
      </c>
      <c r="E142" s="4" t="s">
        <v>9</v>
      </c>
      <c r="F142" s="5">
        <v>1.2781728667938768</v>
      </c>
      <c r="G142" s="5">
        <v>2.0648470475558822</v>
      </c>
      <c r="H142" s="5">
        <v>3.1563380515444854</v>
      </c>
      <c r="I142" s="5">
        <v>0.77778991896020222</v>
      </c>
      <c r="J142" s="5">
        <v>1.2296004992082468</v>
      </c>
      <c r="K142" s="5">
        <v>1.9438634402389716</v>
      </c>
    </row>
    <row r="143" spans="1:11" x14ac:dyDescent="0.25">
      <c r="A143" t="str">
        <f t="shared" si="4"/>
        <v>2001Pneumonia mortality, all ageFMaori</v>
      </c>
      <c r="B143" s="4">
        <v>2001</v>
      </c>
      <c r="C143" s="4" t="s">
        <v>129</v>
      </c>
      <c r="D143" s="4" t="s">
        <v>71</v>
      </c>
      <c r="E143" s="4" t="s">
        <v>9</v>
      </c>
      <c r="F143" s="5">
        <v>1.6227705155912207</v>
      </c>
      <c r="G143" s="5">
        <v>2.4842131632333477</v>
      </c>
      <c r="H143" s="5">
        <v>3.6399478651597619</v>
      </c>
      <c r="I143" s="5">
        <v>0.95248709612713356</v>
      </c>
      <c r="J143" s="5">
        <v>1.4460062691384763</v>
      </c>
      <c r="K143" s="5">
        <v>2.1952361757861416</v>
      </c>
    </row>
    <row r="144" spans="1:11" x14ac:dyDescent="0.25">
      <c r="A144" t="str">
        <f t="shared" si="4"/>
        <v>2002Pneumonia mortality, all ageFMaori</v>
      </c>
      <c r="B144" s="4">
        <v>2002</v>
      </c>
      <c r="C144" s="4" t="s">
        <v>129</v>
      </c>
      <c r="D144" s="4" t="s">
        <v>71</v>
      </c>
      <c r="E144" s="4" t="s">
        <v>9</v>
      </c>
      <c r="F144" s="5">
        <v>2.2029541879258527</v>
      </c>
      <c r="G144" s="5">
        <v>3.2003216794879954</v>
      </c>
      <c r="H144" s="5">
        <v>4.4944415049136843</v>
      </c>
      <c r="I144" s="5">
        <v>1.2747362366828756</v>
      </c>
      <c r="J144" s="5">
        <v>1.8753028906111764</v>
      </c>
      <c r="K144" s="5">
        <v>2.7588145926454279</v>
      </c>
    </row>
    <row r="145" spans="1:11" x14ac:dyDescent="0.25">
      <c r="A145" t="str">
        <f t="shared" si="4"/>
        <v>2003Pneumonia mortality, all ageFMaori</v>
      </c>
      <c r="B145" s="4">
        <v>2003</v>
      </c>
      <c r="C145" s="4" t="s">
        <v>129</v>
      </c>
      <c r="D145" s="4" t="s">
        <v>71</v>
      </c>
      <c r="E145" s="4" t="s">
        <v>9</v>
      </c>
      <c r="F145" s="5">
        <v>2.0680173743217876</v>
      </c>
      <c r="G145" s="5">
        <v>3.0234204860766067</v>
      </c>
      <c r="H145" s="5">
        <v>4.2681676207564356</v>
      </c>
      <c r="I145" s="5">
        <v>1.3842987238554836</v>
      </c>
      <c r="J145" s="5">
        <v>2.0471558495394997</v>
      </c>
      <c r="K145" s="5">
        <v>3.0274152537189676</v>
      </c>
    </row>
    <row r="146" spans="1:11" x14ac:dyDescent="0.25">
      <c r="A146" t="str">
        <f t="shared" si="4"/>
        <v>2004Pneumonia mortality, all ageFMaori</v>
      </c>
      <c r="B146" s="4">
        <v>2004</v>
      </c>
      <c r="C146" s="4" t="s">
        <v>129</v>
      </c>
      <c r="D146" s="4" t="s">
        <v>71</v>
      </c>
      <c r="E146" s="4" t="s">
        <v>9</v>
      </c>
      <c r="F146" s="5">
        <v>1.6325368204275095</v>
      </c>
      <c r="G146" s="5">
        <v>2.477270425962645</v>
      </c>
      <c r="H146" s="5">
        <v>3.6042984080468687</v>
      </c>
      <c r="I146" s="5">
        <v>1.1168043974297488</v>
      </c>
      <c r="J146" s="5">
        <v>1.6927724558702948</v>
      </c>
      <c r="K146" s="5">
        <v>2.5657837611920744</v>
      </c>
    </row>
    <row r="147" spans="1:11" x14ac:dyDescent="0.25">
      <c r="A147" t="str">
        <f t="shared" si="4"/>
        <v>2005Pneumonia mortality, all ageFMaori</v>
      </c>
      <c r="B147" s="4">
        <v>2005</v>
      </c>
      <c r="C147" s="4" t="s">
        <v>129</v>
      </c>
      <c r="D147" s="4" t="s">
        <v>71</v>
      </c>
      <c r="E147" s="4" t="s">
        <v>9</v>
      </c>
      <c r="F147" s="5">
        <v>1.907014484499695</v>
      </c>
      <c r="G147" s="5">
        <v>2.7703979643753787</v>
      </c>
      <c r="H147" s="5">
        <v>3.8906687649627529</v>
      </c>
      <c r="I147" s="5">
        <v>1.4342652455700207</v>
      </c>
      <c r="J147" s="5">
        <v>2.0826131086808499</v>
      </c>
      <c r="K147" s="5">
        <v>3.0240413158205945</v>
      </c>
    </row>
    <row r="148" spans="1:11" x14ac:dyDescent="0.25">
      <c r="A148" t="str">
        <f t="shared" si="4"/>
        <v>2006Pneumonia mortality, all ageFMaori</v>
      </c>
      <c r="B148" s="4">
        <v>2006</v>
      </c>
      <c r="C148" s="4" t="s">
        <v>129</v>
      </c>
      <c r="D148" s="4" t="s">
        <v>71</v>
      </c>
      <c r="E148" s="4" t="s">
        <v>9</v>
      </c>
      <c r="F148" s="5">
        <v>1.8580536977197417</v>
      </c>
      <c r="G148" s="5">
        <v>2.6829974045117497</v>
      </c>
      <c r="H148" s="5">
        <v>3.7492199492838543</v>
      </c>
      <c r="I148" s="5">
        <v>1.1625751359487784</v>
      </c>
      <c r="J148" s="5">
        <v>1.6908964311077703</v>
      </c>
      <c r="K148" s="5">
        <v>2.4593083511971519</v>
      </c>
    </row>
    <row r="149" spans="1:11" x14ac:dyDescent="0.25">
      <c r="A149" t="str">
        <f t="shared" si="4"/>
        <v>2007Pneumonia mortality, all ageFMaori</v>
      </c>
      <c r="B149" s="4">
        <v>2007</v>
      </c>
      <c r="C149" s="4" t="s">
        <v>129</v>
      </c>
      <c r="D149" s="4" t="s">
        <v>71</v>
      </c>
      <c r="E149" s="4" t="s">
        <v>9</v>
      </c>
      <c r="F149" s="5">
        <v>2.0746095325173117</v>
      </c>
      <c r="G149" s="5">
        <v>2.9174744465240932</v>
      </c>
      <c r="H149" s="5">
        <v>3.9882836105974158</v>
      </c>
      <c r="I149" s="5">
        <v>1.3349193338923779</v>
      </c>
      <c r="J149" s="5">
        <v>1.9083900121108486</v>
      </c>
      <c r="K149" s="5">
        <v>2.7282191109669411</v>
      </c>
    </row>
    <row r="150" spans="1:11" x14ac:dyDescent="0.25">
      <c r="A150" t="str">
        <f t="shared" si="4"/>
        <v>2008Pneumonia mortality, all ageFMaori</v>
      </c>
      <c r="B150" s="4">
        <v>2008</v>
      </c>
      <c r="C150" s="4" t="s">
        <v>129</v>
      </c>
      <c r="D150" s="4" t="s">
        <v>71</v>
      </c>
      <c r="E150" s="4" t="s">
        <v>9</v>
      </c>
      <c r="F150" s="5">
        <v>1.2619208814731315</v>
      </c>
      <c r="G150" s="5">
        <v>1.8990740001516588</v>
      </c>
      <c r="H150" s="5">
        <v>2.7446906828322635</v>
      </c>
      <c r="I150" s="5">
        <v>0.83190878806534951</v>
      </c>
      <c r="J150" s="5">
        <v>1.2562522488281034</v>
      </c>
      <c r="K150" s="5">
        <v>1.8970465696795789</v>
      </c>
    </row>
    <row r="151" spans="1:11" x14ac:dyDescent="0.25">
      <c r="A151" t="str">
        <f t="shared" si="4"/>
        <v>2009Pneumonia mortality, all ageFMaori</v>
      </c>
      <c r="B151" s="4">
        <v>2009</v>
      </c>
      <c r="C151" s="4" t="s">
        <v>129</v>
      </c>
      <c r="D151" s="4" t="s">
        <v>71</v>
      </c>
      <c r="E151" s="4" t="s">
        <v>9</v>
      </c>
      <c r="F151" s="5">
        <v>1.3770959101298175</v>
      </c>
      <c r="G151" s="5">
        <v>2.0562395679964638</v>
      </c>
      <c r="H151" s="5">
        <v>2.9531030173198016</v>
      </c>
      <c r="I151" s="5">
        <v>0.93946814696611314</v>
      </c>
      <c r="J151" s="5">
        <v>1.4106306343456239</v>
      </c>
      <c r="K151" s="5">
        <v>2.1180907441943453</v>
      </c>
    </row>
    <row r="152" spans="1:11" x14ac:dyDescent="0.25">
      <c r="A152" t="str">
        <f t="shared" si="4"/>
        <v>2010Pneumonia mortality, all ageFMaori</v>
      </c>
      <c r="B152" s="4">
        <v>2010</v>
      </c>
      <c r="C152" s="4" t="s">
        <v>129</v>
      </c>
      <c r="D152" s="4" t="s">
        <v>71</v>
      </c>
      <c r="E152" s="4" t="s">
        <v>9</v>
      </c>
      <c r="F152" s="5">
        <v>1.9405096712839371</v>
      </c>
      <c r="G152" s="5">
        <v>2.7162231923491507</v>
      </c>
      <c r="H152" s="5">
        <v>3.6987250534862914</v>
      </c>
      <c r="I152" s="5">
        <v>1.0725619041081962</v>
      </c>
      <c r="J152" s="5">
        <v>1.5395082722190103</v>
      </c>
      <c r="K152" s="5">
        <v>2.2097425902903192</v>
      </c>
    </row>
    <row r="153" spans="1:11" x14ac:dyDescent="0.25">
      <c r="A153" t="str">
        <f t="shared" si="4"/>
        <v>2011Pneumonia mortality, all ageFMaori</v>
      </c>
      <c r="B153" s="4">
        <v>2011</v>
      </c>
      <c r="C153" s="4" t="s">
        <v>129</v>
      </c>
      <c r="D153" s="4" t="s">
        <v>71</v>
      </c>
      <c r="E153" s="4" t="s">
        <v>9</v>
      </c>
      <c r="F153" s="5">
        <v>2.5481029289902395</v>
      </c>
      <c r="G153" s="5">
        <v>3.3732316391705011</v>
      </c>
      <c r="H153" s="5">
        <v>4.3804218645086275</v>
      </c>
      <c r="I153" s="5">
        <v>1.2632602446097956</v>
      </c>
      <c r="J153" s="5">
        <v>1.7347557753626512</v>
      </c>
      <c r="K153" s="5">
        <v>2.382230908472569</v>
      </c>
    </row>
    <row r="154" spans="1:11" x14ac:dyDescent="0.25">
      <c r="A154" t="str">
        <f t="shared" si="4"/>
        <v>2012Pneumonia mortality, all ageFMaori</v>
      </c>
      <c r="B154" s="4">
        <v>2012</v>
      </c>
      <c r="C154" s="4" t="s">
        <v>129</v>
      </c>
      <c r="D154" s="4" t="s">
        <v>71</v>
      </c>
      <c r="E154" s="4" t="s">
        <v>9</v>
      </c>
      <c r="F154" s="5">
        <v>2.6207878820522668</v>
      </c>
      <c r="G154" s="5">
        <v>3.4105859413731801</v>
      </c>
      <c r="H154" s="5">
        <v>4.3636209822531589</v>
      </c>
      <c r="I154" s="5">
        <v>1.3117591163694602</v>
      </c>
      <c r="J154" s="5">
        <v>1.7770150373620797</v>
      </c>
      <c r="K154" s="5">
        <v>2.4072883531777616</v>
      </c>
    </row>
    <row r="155" spans="1:11" x14ac:dyDescent="0.25">
      <c r="A155" t="str">
        <f t="shared" si="4"/>
        <v>1996Pneumonia mortality, all ageFnonMaori</v>
      </c>
      <c r="B155" s="4">
        <v>1996</v>
      </c>
      <c r="C155" s="4" t="s">
        <v>129</v>
      </c>
      <c r="D155" s="4" t="s">
        <v>71</v>
      </c>
      <c r="E155" s="4" t="s">
        <v>72</v>
      </c>
      <c r="F155" s="5">
        <v>3.2432173009335634</v>
      </c>
      <c r="G155" s="5">
        <v>3.4165333621673009</v>
      </c>
      <c r="H155" s="5">
        <v>3.5967057383964356</v>
      </c>
      <c r="I155" s="5"/>
      <c r="J155" s="5"/>
      <c r="K155" s="5"/>
    </row>
    <row r="156" spans="1:11" x14ac:dyDescent="0.25">
      <c r="A156" t="str">
        <f t="shared" si="4"/>
        <v>1997Pneumonia mortality, all ageFnonMaori</v>
      </c>
      <c r="B156" s="4">
        <v>1997</v>
      </c>
      <c r="C156" s="4" t="s">
        <v>129</v>
      </c>
      <c r="D156" s="4" t="s">
        <v>71</v>
      </c>
      <c r="E156" s="4" t="s">
        <v>72</v>
      </c>
      <c r="F156" s="5">
        <v>2.7508621206841779</v>
      </c>
      <c r="G156" s="5">
        <v>2.9148930598216167</v>
      </c>
      <c r="H156" s="5">
        <v>3.0861499840447517</v>
      </c>
      <c r="I156" s="5"/>
      <c r="J156" s="5"/>
      <c r="K156" s="5"/>
    </row>
    <row r="157" spans="1:11" x14ac:dyDescent="0.25">
      <c r="A157" t="str">
        <f t="shared" si="4"/>
        <v>1998Pneumonia mortality, all ageFnonMaori</v>
      </c>
      <c r="B157" s="4">
        <v>1998</v>
      </c>
      <c r="C157" s="4" t="s">
        <v>129</v>
      </c>
      <c r="D157" s="4" t="s">
        <v>71</v>
      </c>
      <c r="E157" s="4" t="s">
        <v>72</v>
      </c>
      <c r="F157" s="5">
        <v>1.873074556727131</v>
      </c>
      <c r="G157" s="5">
        <v>2.0072459933374671</v>
      </c>
      <c r="H157" s="5">
        <v>2.1484902077549792</v>
      </c>
      <c r="I157" s="5"/>
      <c r="J157" s="5"/>
      <c r="K157" s="5"/>
    </row>
    <row r="158" spans="1:11" x14ac:dyDescent="0.25">
      <c r="A158" t="str">
        <f t="shared" si="4"/>
        <v>1999Pneumonia mortality, all ageFnonMaori</v>
      </c>
      <c r="B158" s="4">
        <v>1999</v>
      </c>
      <c r="C158" s="4" t="s">
        <v>129</v>
      </c>
      <c r="D158" s="4" t="s">
        <v>71</v>
      </c>
      <c r="E158" s="4" t="s">
        <v>72</v>
      </c>
      <c r="F158" s="5">
        <v>1.9155273142697637</v>
      </c>
      <c r="G158" s="5">
        <v>2.0524796054042809</v>
      </c>
      <c r="H158" s="5">
        <v>2.1966378964866844</v>
      </c>
      <c r="I158" s="5"/>
      <c r="J158" s="5"/>
      <c r="K158" s="5"/>
    </row>
    <row r="159" spans="1:11" x14ac:dyDescent="0.25">
      <c r="A159" t="str">
        <f t="shared" si="4"/>
        <v>2000Pneumonia mortality, all ageFnonMaori</v>
      </c>
      <c r="B159" s="4">
        <v>2000</v>
      </c>
      <c r="C159" s="4" t="s">
        <v>129</v>
      </c>
      <c r="D159" s="4" t="s">
        <v>71</v>
      </c>
      <c r="E159" s="4" t="s">
        <v>72</v>
      </c>
      <c r="F159" s="5">
        <v>1.5588458926089408</v>
      </c>
      <c r="G159" s="5">
        <v>1.6792828637313175</v>
      </c>
      <c r="H159" s="5">
        <v>1.8065550532335461</v>
      </c>
      <c r="I159" s="5"/>
      <c r="J159" s="5"/>
      <c r="K159" s="5"/>
    </row>
    <row r="160" spans="1:11" x14ac:dyDescent="0.25">
      <c r="A160" t="str">
        <f t="shared" si="4"/>
        <v>2001Pneumonia mortality, all ageFnonMaori</v>
      </c>
      <c r="B160" s="4">
        <v>2001</v>
      </c>
      <c r="C160" s="4" t="s">
        <v>129</v>
      </c>
      <c r="D160" s="4" t="s">
        <v>71</v>
      </c>
      <c r="E160" s="4" t="s">
        <v>72</v>
      </c>
      <c r="F160" s="5">
        <v>1.5986119434821771</v>
      </c>
      <c r="G160" s="5">
        <v>1.7179822911234197</v>
      </c>
      <c r="H160" s="5">
        <v>1.8439057639997138</v>
      </c>
      <c r="I160" s="5"/>
      <c r="J160" s="5"/>
      <c r="K160" s="5"/>
    </row>
    <row r="161" spans="1:11" x14ac:dyDescent="0.25">
      <c r="A161" t="str">
        <f t="shared" si="4"/>
        <v>2002Pneumonia mortality, all ageFnonMaori</v>
      </c>
      <c r="B161" s="4">
        <v>2002</v>
      </c>
      <c r="C161" s="4" t="s">
        <v>129</v>
      </c>
      <c r="D161" s="4" t="s">
        <v>71</v>
      </c>
      <c r="E161" s="4" t="s">
        <v>72</v>
      </c>
      <c r="F161" s="5">
        <v>1.5891066452512279</v>
      </c>
      <c r="G161" s="5">
        <v>1.7065625481145525</v>
      </c>
      <c r="H161" s="5">
        <v>1.8304025781286779</v>
      </c>
      <c r="I161" s="5"/>
      <c r="J161" s="5"/>
      <c r="K161" s="5"/>
    </row>
    <row r="162" spans="1:11" x14ac:dyDescent="0.25">
      <c r="A162" t="str">
        <f t="shared" si="4"/>
        <v>2003Pneumonia mortality, all ageFnonMaori</v>
      </c>
      <c r="B162" s="4">
        <v>2003</v>
      </c>
      <c r="C162" s="4" t="s">
        <v>129</v>
      </c>
      <c r="D162" s="4" t="s">
        <v>71</v>
      </c>
      <c r="E162" s="4" t="s">
        <v>72</v>
      </c>
      <c r="F162" s="5">
        <v>1.3721032738113319</v>
      </c>
      <c r="G162" s="5">
        <v>1.4768882822266385</v>
      </c>
      <c r="H162" s="5">
        <v>1.5875532233815668</v>
      </c>
      <c r="I162" s="5"/>
      <c r="J162" s="5"/>
      <c r="K162" s="5"/>
    </row>
    <row r="163" spans="1:11" x14ac:dyDescent="0.25">
      <c r="A163" t="str">
        <f t="shared" si="4"/>
        <v>2004Pneumonia mortality, all ageFnonMaori</v>
      </c>
      <c r="B163" s="4">
        <v>2004</v>
      </c>
      <c r="C163" s="4" t="s">
        <v>129</v>
      </c>
      <c r="D163" s="4" t="s">
        <v>71</v>
      </c>
      <c r="E163" s="4" t="s">
        <v>72</v>
      </c>
      <c r="F163" s="5">
        <v>1.3626537469035471</v>
      </c>
      <c r="G163" s="5">
        <v>1.4634397064837761</v>
      </c>
      <c r="H163" s="5">
        <v>1.5697073304812652</v>
      </c>
      <c r="I163" s="5"/>
      <c r="J163" s="5"/>
      <c r="K163" s="5"/>
    </row>
    <row r="164" spans="1:11" x14ac:dyDescent="0.25">
      <c r="A164" t="str">
        <f t="shared" si="4"/>
        <v>2005Pneumonia mortality, all ageFnonMaori</v>
      </c>
      <c r="B164" s="4">
        <v>2005</v>
      </c>
      <c r="C164" s="4" t="s">
        <v>129</v>
      </c>
      <c r="D164" s="4" t="s">
        <v>71</v>
      </c>
      <c r="E164" s="4" t="s">
        <v>72</v>
      </c>
      <c r="F164" s="5">
        <v>1.2383485162108021</v>
      </c>
      <c r="G164" s="5">
        <v>1.3302509010567878</v>
      </c>
      <c r="H164" s="5">
        <v>1.4271683145778296</v>
      </c>
      <c r="I164" s="5"/>
      <c r="J164" s="5"/>
      <c r="K164" s="5"/>
    </row>
    <row r="165" spans="1:11" x14ac:dyDescent="0.25">
      <c r="A165" t="str">
        <f t="shared" si="4"/>
        <v>2006Pneumonia mortality, all ageFnonMaori</v>
      </c>
      <c r="B165" s="4">
        <v>2006</v>
      </c>
      <c r="C165" s="4" t="s">
        <v>129</v>
      </c>
      <c r="D165" s="4" t="s">
        <v>71</v>
      </c>
      <c r="E165" s="4" t="s">
        <v>72</v>
      </c>
      <c r="F165" s="5">
        <v>1.4801627395861774</v>
      </c>
      <c r="G165" s="5">
        <v>1.5867307749617856</v>
      </c>
      <c r="H165" s="5">
        <v>1.698944513550976</v>
      </c>
      <c r="I165" s="5"/>
      <c r="J165" s="5"/>
      <c r="K165" s="5"/>
    </row>
    <row r="166" spans="1:11" x14ac:dyDescent="0.25">
      <c r="A166" t="str">
        <f t="shared" si="4"/>
        <v>2007Pneumonia mortality, all ageFnonMaori</v>
      </c>
      <c r="B166" s="4">
        <v>2007</v>
      </c>
      <c r="C166" s="4" t="s">
        <v>129</v>
      </c>
      <c r="D166" s="4" t="s">
        <v>71</v>
      </c>
      <c r="E166" s="4" t="s">
        <v>72</v>
      </c>
      <c r="F166" s="5">
        <v>1.4242620139850115</v>
      </c>
      <c r="G166" s="5">
        <v>1.5287621649712513</v>
      </c>
      <c r="H166" s="5">
        <v>1.6389016106128456</v>
      </c>
      <c r="I166" s="5"/>
      <c r="J166" s="5"/>
      <c r="K166" s="5"/>
    </row>
    <row r="167" spans="1:11" x14ac:dyDescent="0.25">
      <c r="A167" t="str">
        <f t="shared" si="4"/>
        <v>2008Pneumonia mortality, all ageFnonMaori</v>
      </c>
      <c r="B167" s="4">
        <v>2008</v>
      </c>
      <c r="C167" s="4" t="s">
        <v>129</v>
      </c>
      <c r="D167" s="4" t="s">
        <v>71</v>
      </c>
      <c r="E167" s="4" t="s">
        <v>72</v>
      </c>
      <c r="F167" s="5">
        <v>1.4079138828399205</v>
      </c>
      <c r="G167" s="5">
        <v>1.5116979905295393</v>
      </c>
      <c r="H167" s="5">
        <v>1.621108338938714</v>
      </c>
      <c r="I167" s="5"/>
      <c r="J167" s="5"/>
      <c r="K167" s="5"/>
    </row>
    <row r="168" spans="1:11" x14ac:dyDescent="0.25">
      <c r="A168" t="str">
        <f t="shared" si="4"/>
        <v>2009Pneumonia mortality, all ageFnonMaori</v>
      </c>
      <c r="B168" s="4">
        <v>2009</v>
      </c>
      <c r="C168" s="4" t="s">
        <v>129</v>
      </c>
      <c r="D168" s="4" t="s">
        <v>71</v>
      </c>
      <c r="E168" s="4" t="s">
        <v>72</v>
      </c>
      <c r="F168" s="5">
        <v>1.362677565588317</v>
      </c>
      <c r="G168" s="5">
        <v>1.4576739778165464</v>
      </c>
      <c r="H168" s="5">
        <v>1.5575469734406107</v>
      </c>
      <c r="I168" s="5"/>
      <c r="J168" s="5"/>
      <c r="K168" s="5"/>
    </row>
    <row r="169" spans="1:11" x14ac:dyDescent="0.25">
      <c r="A169" t="str">
        <f t="shared" si="4"/>
        <v>2010Pneumonia mortality, all ageFnonMaori</v>
      </c>
      <c r="B169" s="4">
        <v>2010</v>
      </c>
      <c r="C169" s="4" t="s">
        <v>129</v>
      </c>
      <c r="D169" s="4" t="s">
        <v>71</v>
      </c>
      <c r="E169" s="4" t="s">
        <v>72</v>
      </c>
      <c r="F169" s="5">
        <v>1.6564060829781362</v>
      </c>
      <c r="G169" s="5">
        <v>1.7643446556049043</v>
      </c>
      <c r="H169" s="5">
        <v>1.8774702799973813</v>
      </c>
      <c r="I169" s="5"/>
      <c r="J169" s="5"/>
      <c r="K169" s="5"/>
    </row>
    <row r="170" spans="1:11" x14ac:dyDescent="0.25">
      <c r="A170" t="str">
        <f t="shared" si="4"/>
        <v>2011Pneumonia mortality, all ageFnonMaori</v>
      </c>
      <c r="B170" s="4">
        <v>2011</v>
      </c>
      <c r="C170" s="4" t="s">
        <v>129</v>
      </c>
      <c r="D170" s="4" t="s">
        <v>71</v>
      </c>
      <c r="E170" s="4" t="s">
        <v>72</v>
      </c>
      <c r="F170" s="5">
        <v>1.8311199412367887</v>
      </c>
      <c r="G170" s="5">
        <v>1.944499443136499</v>
      </c>
      <c r="H170" s="5">
        <v>2.0630614974635382</v>
      </c>
      <c r="I170" s="5"/>
      <c r="J170" s="5"/>
      <c r="K170" s="5"/>
    </row>
    <row r="171" spans="1:11" x14ac:dyDescent="0.25">
      <c r="A171" t="str">
        <f t="shared" si="4"/>
        <v>2012Pneumonia mortality, all ageFnonMaori</v>
      </c>
      <c r="B171" s="4">
        <v>2012</v>
      </c>
      <c r="C171" s="4" t="s">
        <v>129</v>
      </c>
      <c r="D171" s="4" t="s">
        <v>71</v>
      </c>
      <c r="E171" s="4" t="s">
        <v>72</v>
      </c>
      <c r="F171" s="5">
        <v>1.8065564402941183</v>
      </c>
      <c r="G171" s="5">
        <v>1.9192780419214026</v>
      </c>
      <c r="H171" s="5">
        <v>2.0371910714459762</v>
      </c>
      <c r="I171" s="5"/>
      <c r="J171" s="5"/>
      <c r="K171" s="5"/>
    </row>
    <row r="172" spans="1:11" x14ac:dyDescent="0.25">
      <c r="A172" t="str">
        <f t="shared" ref="A172:A205" si="5">B172&amp;C172&amp;D172&amp;E172</f>
        <v>1996Pneumonia mortality, all ageMMaori</v>
      </c>
      <c r="B172" s="4">
        <v>1996</v>
      </c>
      <c r="C172" s="4" t="s">
        <v>129</v>
      </c>
      <c r="D172" s="4" t="s">
        <v>73</v>
      </c>
      <c r="E172" s="4" t="s">
        <v>9</v>
      </c>
      <c r="F172" s="5">
        <v>8.3161270655412558</v>
      </c>
      <c r="G172" s="5">
        <v>10.70921832271635</v>
      </c>
      <c r="H172" s="5">
        <v>13.576486034858227</v>
      </c>
      <c r="I172" s="5">
        <v>1.905820975045144</v>
      </c>
      <c r="J172" s="5">
        <v>2.45861343567472</v>
      </c>
      <c r="K172" s="5">
        <v>3.171745985184713</v>
      </c>
    </row>
    <row r="173" spans="1:11" x14ac:dyDescent="0.25">
      <c r="A173" t="str">
        <f t="shared" si="5"/>
        <v>1997Pneumonia mortality, all ageMMaori</v>
      </c>
      <c r="B173" s="4">
        <v>1997</v>
      </c>
      <c r="C173" s="4" t="s">
        <v>129</v>
      </c>
      <c r="D173" s="4" t="s">
        <v>73</v>
      </c>
      <c r="E173" s="4" t="s">
        <v>9</v>
      </c>
      <c r="F173" s="5">
        <v>5.607752010458058</v>
      </c>
      <c r="G173" s="5">
        <v>7.5315746316456682</v>
      </c>
      <c r="H173" s="5">
        <v>9.9026297177702087</v>
      </c>
      <c r="I173" s="5">
        <v>1.5818722241433623</v>
      </c>
      <c r="J173" s="5">
        <v>2.1220551810286334</v>
      </c>
      <c r="K173" s="5">
        <v>2.8467015999152894</v>
      </c>
    </row>
    <row r="174" spans="1:11" x14ac:dyDescent="0.25">
      <c r="A174" t="str">
        <f t="shared" si="5"/>
        <v>1998Pneumonia mortality, all ageMMaori</v>
      </c>
      <c r="B174" s="4">
        <v>1998</v>
      </c>
      <c r="C174" s="4" t="s">
        <v>129</v>
      </c>
      <c r="D174" s="4" t="s">
        <v>73</v>
      </c>
      <c r="E174" s="4" t="s">
        <v>9</v>
      </c>
      <c r="F174" s="5">
        <v>4.0465445592918368</v>
      </c>
      <c r="G174" s="5">
        <v>5.6388617668174703</v>
      </c>
      <c r="H174" s="5">
        <v>7.6497527057420465</v>
      </c>
      <c r="I174" s="5">
        <v>1.721336827476456</v>
      </c>
      <c r="J174" s="5">
        <v>2.3997874221704185</v>
      </c>
      <c r="K174" s="5">
        <v>3.3456436762874704</v>
      </c>
    </row>
    <row r="175" spans="1:11" x14ac:dyDescent="0.25">
      <c r="A175" t="str">
        <f t="shared" si="5"/>
        <v>1999Pneumonia mortality, all ageMMaori</v>
      </c>
      <c r="B175" s="4">
        <v>1999</v>
      </c>
      <c r="C175" s="4" t="s">
        <v>129</v>
      </c>
      <c r="D175" s="4" t="s">
        <v>73</v>
      </c>
      <c r="E175" s="4" t="s">
        <v>9</v>
      </c>
      <c r="F175" s="5">
        <v>3.133241326814129</v>
      </c>
      <c r="G175" s="5">
        <v>4.5243462865836106</v>
      </c>
      <c r="H175" s="5">
        <v>6.3223204489884592</v>
      </c>
      <c r="I175" s="5">
        <v>1.4666362223247023</v>
      </c>
      <c r="J175" s="5">
        <v>2.1009056942393278</v>
      </c>
      <c r="K175" s="5">
        <v>3.0094747892501248</v>
      </c>
    </row>
    <row r="176" spans="1:11" x14ac:dyDescent="0.25">
      <c r="A176" t="str">
        <f t="shared" si="5"/>
        <v>2000Pneumonia mortality, all ageMMaori</v>
      </c>
      <c r="B176" s="4">
        <v>2000</v>
      </c>
      <c r="C176" s="4" t="s">
        <v>129</v>
      </c>
      <c r="D176" s="4" t="s">
        <v>73</v>
      </c>
      <c r="E176" s="4" t="s">
        <v>9</v>
      </c>
      <c r="F176" s="5">
        <v>2.796529457263937</v>
      </c>
      <c r="G176" s="5">
        <v>4.0884977834295766</v>
      </c>
      <c r="H176" s="5">
        <v>5.7717389748236378</v>
      </c>
      <c r="I176" s="5">
        <v>1.5090830731432119</v>
      </c>
      <c r="J176" s="5">
        <v>2.1888837170664641</v>
      </c>
      <c r="K176" s="5">
        <v>3.1749159553286006</v>
      </c>
    </row>
    <row r="177" spans="1:11" x14ac:dyDescent="0.25">
      <c r="A177" t="str">
        <f t="shared" si="5"/>
        <v>2001Pneumonia mortality, all ageMMaori</v>
      </c>
      <c r="B177" s="4">
        <v>2001</v>
      </c>
      <c r="C177" s="4" t="s">
        <v>129</v>
      </c>
      <c r="D177" s="4" t="s">
        <v>73</v>
      </c>
      <c r="E177" s="4" t="s">
        <v>9</v>
      </c>
      <c r="F177" s="5">
        <v>2.2270299163638225</v>
      </c>
      <c r="G177" s="5">
        <v>3.3793757546598213</v>
      </c>
      <c r="H177" s="5">
        <v>4.9168142989392978</v>
      </c>
      <c r="I177" s="5">
        <v>1.3029296406853788</v>
      </c>
      <c r="J177" s="5">
        <v>1.9403277460754451</v>
      </c>
      <c r="K177" s="5">
        <v>2.8895434140325373</v>
      </c>
    </row>
    <row r="178" spans="1:11" x14ac:dyDescent="0.25">
      <c r="A178" t="str">
        <f t="shared" si="5"/>
        <v>2002Pneumonia mortality, all ageMMaori</v>
      </c>
      <c r="B178" s="4">
        <v>2002</v>
      </c>
      <c r="C178" s="4" t="s">
        <v>129</v>
      </c>
      <c r="D178" s="4" t="s">
        <v>73</v>
      </c>
      <c r="E178" s="4" t="s">
        <v>9</v>
      </c>
      <c r="F178" s="5">
        <v>2.5497830123230201</v>
      </c>
      <c r="G178" s="5">
        <v>3.7527079936913181</v>
      </c>
      <c r="H178" s="5">
        <v>5.3266694466016462</v>
      </c>
      <c r="I178" s="5">
        <v>1.3516762260245083</v>
      </c>
      <c r="J178" s="5">
        <v>1.9820339826380085</v>
      </c>
      <c r="K178" s="5">
        <v>2.9063607339503914</v>
      </c>
    </row>
    <row r="179" spans="1:11" x14ac:dyDescent="0.25">
      <c r="A179" t="str">
        <f t="shared" si="5"/>
        <v>2003Pneumonia mortality, all ageMMaori</v>
      </c>
      <c r="B179" s="4">
        <v>2003</v>
      </c>
      <c r="C179" s="4" t="s">
        <v>129</v>
      </c>
      <c r="D179" s="4" t="s">
        <v>73</v>
      </c>
      <c r="E179" s="4" t="s">
        <v>9</v>
      </c>
      <c r="F179" s="5">
        <v>2.6162277076914613</v>
      </c>
      <c r="G179" s="5">
        <v>3.8007010301405213</v>
      </c>
      <c r="H179" s="5">
        <v>5.3375973318921588</v>
      </c>
      <c r="I179" s="5">
        <v>1.5430031227462506</v>
      </c>
      <c r="J179" s="5">
        <v>2.2495852847334827</v>
      </c>
      <c r="K179" s="5">
        <v>3.2797302083760296</v>
      </c>
    </row>
    <row r="180" spans="1:11" x14ac:dyDescent="0.25">
      <c r="A180" t="str">
        <f t="shared" si="5"/>
        <v>2004Pneumonia mortality, all ageMMaori</v>
      </c>
      <c r="B180" s="4">
        <v>2004</v>
      </c>
      <c r="C180" s="4" t="s">
        <v>129</v>
      </c>
      <c r="D180" s="4" t="s">
        <v>73</v>
      </c>
      <c r="E180" s="4" t="s">
        <v>9</v>
      </c>
      <c r="F180" s="5">
        <v>2.5668298044908533</v>
      </c>
      <c r="G180" s="5">
        <v>3.7064578444229266</v>
      </c>
      <c r="H180" s="5">
        <v>5.179403330067295</v>
      </c>
      <c r="I180" s="5">
        <v>1.4112664784879869</v>
      </c>
      <c r="J180" s="5">
        <v>2.0542560378509052</v>
      </c>
      <c r="K180" s="5">
        <v>2.9901991816372764</v>
      </c>
    </row>
    <row r="181" spans="1:11" x14ac:dyDescent="0.25">
      <c r="A181" t="str">
        <f t="shared" si="5"/>
        <v>2005Pneumonia mortality, all ageMMaori</v>
      </c>
      <c r="B181" s="4">
        <v>2005</v>
      </c>
      <c r="C181" s="4" t="s">
        <v>129</v>
      </c>
      <c r="D181" s="4" t="s">
        <v>73</v>
      </c>
      <c r="E181" s="4" t="s">
        <v>9</v>
      </c>
      <c r="F181" s="5">
        <v>2.1698025910171399</v>
      </c>
      <c r="G181" s="5">
        <v>3.193462145088056</v>
      </c>
      <c r="H181" s="5">
        <v>4.532864604897556</v>
      </c>
      <c r="I181" s="5">
        <v>1.3385127581402214</v>
      </c>
      <c r="J181" s="5">
        <v>1.9779306777126155</v>
      </c>
      <c r="K181" s="5">
        <v>2.9228034936868692</v>
      </c>
    </row>
    <row r="182" spans="1:11" x14ac:dyDescent="0.25">
      <c r="A182" t="str">
        <f t="shared" si="5"/>
        <v>2006Pneumonia mortality, all ageMMaori</v>
      </c>
      <c r="B182" s="4">
        <v>2006</v>
      </c>
      <c r="C182" s="4" t="s">
        <v>129</v>
      </c>
      <c r="D182" s="4" t="s">
        <v>73</v>
      </c>
      <c r="E182" s="4" t="s">
        <v>9</v>
      </c>
      <c r="F182" s="5">
        <v>1.9846980996026249</v>
      </c>
      <c r="G182" s="5">
        <v>2.9416191674858818</v>
      </c>
      <c r="H182" s="5">
        <v>4.1993442709568019</v>
      </c>
      <c r="I182" s="5">
        <v>1.1098361803661441</v>
      </c>
      <c r="J182" s="5">
        <v>1.6415741011882923</v>
      </c>
      <c r="K182" s="5">
        <v>2.4280750414922716</v>
      </c>
    </row>
    <row r="183" spans="1:11" x14ac:dyDescent="0.25">
      <c r="A183" t="str">
        <f t="shared" si="5"/>
        <v>2007Pneumonia mortality, all ageMMaori</v>
      </c>
      <c r="B183" s="4">
        <v>2007</v>
      </c>
      <c r="C183" s="4" t="s">
        <v>129</v>
      </c>
      <c r="D183" s="4" t="s">
        <v>73</v>
      </c>
      <c r="E183" s="4" t="s">
        <v>9</v>
      </c>
      <c r="F183" s="5">
        <v>2.0453736163334746</v>
      </c>
      <c r="G183" s="5">
        <v>2.9903155409084943</v>
      </c>
      <c r="H183" s="5">
        <v>4.2214333157849131</v>
      </c>
      <c r="I183" s="5">
        <v>1.2163594706401024</v>
      </c>
      <c r="J183" s="5">
        <v>1.7726142324788514</v>
      </c>
      <c r="K183" s="5">
        <v>2.5832505053239259</v>
      </c>
    </row>
    <row r="184" spans="1:11" x14ac:dyDescent="0.25">
      <c r="A184" t="str">
        <f t="shared" si="5"/>
        <v>2008Pneumonia mortality, all ageMMaori</v>
      </c>
      <c r="B184" s="4">
        <v>2008</v>
      </c>
      <c r="C184" s="4" t="s">
        <v>129</v>
      </c>
      <c r="D184" s="4" t="s">
        <v>73</v>
      </c>
      <c r="E184" s="4" t="s">
        <v>9</v>
      </c>
      <c r="F184" s="5">
        <v>2.5181158872179363</v>
      </c>
      <c r="G184" s="5">
        <v>3.541166971035004</v>
      </c>
      <c r="H184" s="5">
        <v>4.8408918233351761</v>
      </c>
      <c r="I184" s="5">
        <v>1.4250297079423291</v>
      </c>
      <c r="J184" s="5">
        <v>2.0160740621795639</v>
      </c>
      <c r="K184" s="5">
        <v>2.85225957153007</v>
      </c>
    </row>
    <row r="185" spans="1:11" x14ac:dyDescent="0.25">
      <c r="A185" t="str">
        <f t="shared" si="5"/>
        <v>2009Pneumonia mortality, all ageMMaori</v>
      </c>
      <c r="B185" s="4">
        <v>2009</v>
      </c>
      <c r="C185" s="4" t="s">
        <v>129</v>
      </c>
      <c r="D185" s="4" t="s">
        <v>73</v>
      </c>
      <c r="E185" s="4" t="s">
        <v>9</v>
      </c>
      <c r="F185" s="5">
        <v>2.2743496624004234</v>
      </c>
      <c r="G185" s="5">
        <v>3.2472723932732572</v>
      </c>
      <c r="H185" s="5">
        <v>4.4955937617340371</v>
      </c>
      <c r="I185" s="5">
        <v>1.2924749152551265</v>
      </c>
      <c r="J185" s="5">
        <v>1.8478118025197281</v>
      </c>
      <c r="K185" s="5">
        <v>2.6417599422865576</v>
      </c>
    </row>
    <row r="186" spans="1:11" x14ac:dyDescent="0.25">
      <c r="A186" t="str">
        <f t="shared" si="5"/>
        <v>2010Pneumonia mortality, all ageMMaori</v>
      </c>
      <c r="B186" s="4">
        <v>2010</v>
      </c>
      <c r="C186" s="4" t="s">
        <v>129</v>
      </c>
      <c r="D186" s="4" t="s">
        <v>73</v>
      </c>
      <c r="E186" s="4" t="s">
        <v>9</v>
      </c>
      <c r="F186" s="5">
        <v>2.7487272357096764</v>
      </c>
      <c r="G186" s="5">
        <v>3.768441701138709</v>
      </c>
      <c r="H186" s="5">
        <v>5.0424714884876423</v>
      </c>
      <c r="I186" s="5">
        <v>1.3216173217485707</v>
      </c>
      <c r="J186" s="5">
        <v>1.8336193553230438</v>
      </c>
      <c r="K186" s="5">
        <v>2.5439738757108419</v>
      </c>
    </row>
    <row r="187" spans="1:11" x14ac:dyDescent="0.25">
      <c r="A187" t="str">
        <f t="shared" si="5"/>
        <v>2011Pneumonia mortality, all ageMMaori</v>
      </c>
      <c r="B187" s="4">
        <v>2011</v>
      </c>
      <c r="C187" s="4" t="s">
        <v>129</v>
      </c>
      <c r="D187" s="4" t="s">
        <v>73</v>
      </c>
      <c r="E187" s="4" t="s">
        <v>9</v>
      </c>
      <c r="F187" s="5">
        <v>2.3659215187646927</v>
      </c>
      <c r="G187" s="5">
        <v>3.3116922814894187</v>
      </c>
      <c r="H187" s="5">
        <v>4.5095849433449509</v>
      </c>
      <c r="I187" s="5">
        <v>1.1598286944177212</v>
      </c>
      <c r="J187" s="5">
        <v>1.6301670329651401</v>
      </c>
      <c r="K187" s="5">
        <v>2.291238842560718</v>
      </c>
    </row>
    <row r="188" spans="1:11" x14ac:dyDescent="0.25">
      <c r="A188" t="str">
        <f t="shared" si="5"/>
        <v>2012Pneumonia mortality, all ageMMaori</v>
      </c>
      <c r="B188" s="4">
        <v>2012</v>
      </c>
      <c r="C188" s="4" t="s">
        <v>129</v>
      </c>
      <c r="D188" s="4" t="s">
        <v>73</v>
      </c>
      <c r="E188" s="4" t="s">
        <v>9</v>
      </c>
      <c r="F188" s="5">
        <v>2.8273608658040557</v>
      </c>
      <c r="G188" s="5">
        <v>3.8217624043030085</v>
      </c>
      <c r="H188" s="5">
        <v>5.0525725761359075</v>
      </c>
      <c r="I188" s="5">
        <v>1.3725335999384183</v>
      </c>
      <c r="J188" s="5">
        <v>1.8760909517367146</v>
      </c>
      <c r="K188" s="5">
        <v>2.5643942409470277</v>
      </c>
    </row>
    <row r="189" spans="1:11" x14ac:dyDescent="0.25">
      <c r="A189" t="str">
        <f t="shared" si="5"/>
        <v>1996Pneumonia mortality, all ageMnonMaori</v>
      </c>
      <c r="B189" s="4">
        <v>1996</v>
      </c>
      <c r="C189" s="4" t="s">
        <v>129</v>
      </c>
      <c r="D189" s="4" t="s">
        <v>73</v>
      </c>
      <c r="E189" s="4" t="s">
        <v>72</v>
      </c>
      <c r="F189" s="5">
        <v>4.0753738283087388</v>
      </c>
      <c r="G189" s="5">
        <v>4.3557958999672541</v>
      </c>
      <c r="H189" s="5">
        <v>4.6504307286947268</v>
      </c>
      <c r="I189" s="5"/>
      <c r="J189" s="5"/>
      <c r="K189" s="5"/>
    </row>
    <row r="190" spans="1:11" x14ac:dyDescent="0.25">
      <c r="A190" t="str">
        <f t="shared" si="5"/>
        <v>1997Pneumonia mortality, all ageMnonMaori</v>
      </c>
      <c r="B190" s="4">
        <v>1997</v>
      </c>
      <c r="C190" s="4" t="s">
        <v>129</v>
      </c>
      <c r="D190" s="4" t="s">
        <v>73</v>
      </c>
      <c r="E190" s="4" t="s">
        <v>72</v>
      </c>
      <c r="F190" s="5">
        <v>3.2977096154246621</v>
      </c>
      <c r="G190" s="5">
        <v>3.5491888707601151</v>
      </c>
      <c r="H190" s="5">
        <v>3.8147599788518107</v>
      </c>
      <c r="I190" s="5"/>
      <c r="J190" s="5"/>
      <c r="K190" s="5"/>
    </row>
    <row r="191" spans="1:11" x14ac:dyDescent="0.25">
      <c r="A191" t="str">
        <f t="shared" si="5"/>
        <v>1998Pneumonia mortality, all ageMnonMaori</v>
      </c>
      <c r="B191" s="4">
        <v>1998</v>
      </c>
      <c r="C191" s="4" t="s">
        <v>129</v>
      </c>
      <c r="D191" s="4" t="s">
        <v>73</v>
      </c>
      <c r="E191" s="4" t="s">
        <v>72</v>
      </c>
      <c r="F191" s="5">
        <v>2.1464645144408627</v>
      </c>
      <c r="G191" s="5">
        <v>2.3497338617257881</v>
      </c>
      <c r="H191" s="5">
        <v>2.5670644754891696</v>
      </c>
      <c r="I191" s="5"/>
      <c r="J191" s="5"/>
      <c r="K191" s="5"/>
    </row>
    <row r="192" spans="1:11" x14ac:dyDescent="0.25">
      <c r="A192" t="str">
        <f t="shared" si="5"/>
        <v>1999Pneumonia mortality, all ageMnonMaori</v>
      </c>
      <c r="B192" s="4">
        <v>1999</v>
      </c>
      <c r="C192" s="4" t="s">
        <v>129</v>
      </c>
      <c r="D192" s="4" t="s">
        <v>73</v>
      </c>
      <c r="E192" s="4" t="s">
        <v>72</v>
      </c>
      <c r="F192" s="5">
        <v>1.9637957047691119</v>
      </c>
      <c r="G192" s="5">
        <v>2.1535218353633594</v>
      </c>
      <c r="H192" s="5">
        <v>2.3566292230108403</v>
      </c>
      <c r="I192" s="5"/>
      <c r="J192" s="5"/>
      <c r="K192" s="5"/>
    </row>
    <row r="193" spans="1:11" x14ac:dyDescent="0.25">
      <c r="A193" t="str">
        <f t="shared" si="5"/>
        <v>2000Pneumonia mortality, all ageMnonMaori</v>
      </c>
      <c r="B193" s="4">
        <v>2000</v>
      </c>
      <c r="C193" s="4" t="s">
        <v>129</v>
      </c>
      <c r="D193" s="4" t="s">
        <v>73</v>
      </c>
      <c r="E193" s="4" t="s">
        <v>72</v>
      </c>
      <c r="F193" s="5">
        <v>1.69426504118218</v>
      </c>
      <c r="G193" s="5">
        <v>1.8678460402222603</v>
      </c>
      <c r="H193" s="5">
        <v>2.0543854796888099</v>
      </c>
      <c r="I193" s="5"/>
      <c r="J193" s="5"/>
      <c r="K193" s="5"/>
    </row>
    <row r="194" spans="1:11" x14ac:dyDescent="0.25">
      <c r="A194" t="str">
        <f t="shared" si="5"/>
        <v>2001Pneumonia mortality, all ageMnonMaori</v>
      </c>
      <c r="B194" s="4">
        <v>2001</v>
      </c>
      <c r="C194" s="4" t="s">
        <v>129</v>
      </c>
      <c r="D194" s="4" t="s">
        <v>73</v>
      </c>
      <c r="E194" s="4" t="s">
        <v>72</v>
      </c>
      <c r="F194" s="5">
        <v>1.5807213543030476</v>
      </c>
      <c r="G194" s="5">
        <v>1.7416520283725418</v>
      </c>
      <c r="H194" s="5">
        <v>1.9145237147193148</v>
      </c>
      <c r="I194" s="5"/>
      <c r="J194" s="5"/>
      <c r="K194" s="5"/>
    </row>
    <row r="195" spans="1:11" x14ac:dyDescent="0.25">
      <c r="A195" t="str">
        <f t="shared" si="5"/>
        <v>2002Pneumonia mortality, all ageMnonMaori</v>
      </c>
      <c r="B195" s="4">
        <v>2002</v>
      </c>
      <c r="C195" s="4" t="s">
        <v>129</v>
      </c>
      <c r="D195" s="4" t="s">
        <v>73</v>
      </c>
      <c r="E195" s="4" t="s">
        <v>72</v>
      </c>
      <c r="F195" s="5">
        <v>1.7209431581520067</v>
      </c>
      <c r="G195" s="5">
        <v>1.8933620848904988</v>
      </c>
      <c r="H195" s="5">
        <v>2.0783774112855591</v>
      </c>
      <c r="I195" s="5"/>
      <c r="J195" s="5"/>
      <c r="K195" s="5"/>
    </row>
    <row r="196" spans="1:11" x14ac:dyDescent="0.25">
      <c r="A196" t="str">
        <f t="shared" si="5"/>
        <v>2003Pneumonia mortality, all ageMnonMaori</v>
      </c>
      <c r="B196" s="4">
        <v>2003</v>
      </c>
      <c r="C196" s="4" t="s">
        <v>129</v>
      </c>
      <c r="D196" s="4" t="s">
        <v>73</v>
      </c>
      <c r="E196" s="4" t="s">
        <v>72</v>
      </c>
      <c r="F196" s="5">
        <v>1.5285661273785922</v>
      </c>
      <c r="G196" s="5">
        <v>1.6895118651128647</v>
      </c>
      <c r="H196" s="5">
        <v>1.8627946648396316</v>
      </c>
      <c r="I196" s="5"/>
      <c r="J196" s="5"/>
      <c r="K196" s="5"/>
    </row>
    <row r="197" spans="1:11" x14ac:dyDescent="0.25">
      <c r="A197" t="str">
        <f t="shared" si="5"/>
        <v>2004Pneumonia mortality, all ageMnonMaori</v>
      </c>
      <c r="B197" s="4">
        <v>2004</v>
      </c>
      <c r="C197" s="4" t="s">
        <v>129</v>
      </c>
      <c r="D197" s="4" t="s">
        <v>73</v>
      </c>
      <c r="E197" s="4" t="s">
        <v>72</v>
      </c>
      <c r="F197" s="5">
        <v>1.6366083654096293</v>
      </c>
      <c r="G197" s="5">
        <v>1.8042823173592812</v>
      </c>
      <c r="H197" s="5">
        <v>1.9844737276103945</v>
      </c>
      <c r="I197" s="5"/>
      <c r="J197" s="5"/>
      <c r="K197" s="5"/>
    </row>
    <row r="198" spans="1:11" x14ac:dyDescent="0.25">
      <c r="A198" t="str">
        <f t="shared" si="5"/>
        <v>2005Pneumonia mortality, all ageMnonMaori</v>
      </c>
      <c r="B198" s="4">
        <v>2005</v>
      </c>
      <c r="C198" s="4" t="s">
        <v>129</v>
      </c>
      <c r="D198" s="4" t="s">
        <v>73</v>
      </c>
      <c r="E198" s="4" t="s">
        <v>72</v>
      </c>
      <c r="F198" s="5">
        <v>1.4620283891839563</v>
      </c>
      <c r="G198" s="5">
        <v>1.6145470521652183</v>
      </c>
      <c r="H198" s="5">
        <v>1.7786524628847538</v>
      </c>
      <c r="I198" s="5"/>
      <c r="J198" s="5"/>
      <c r="K198" s="5"/>
    </row>
    <row r="199" spans="1:11" x14ac:dyDescent="0.25">
      <c r="A199" t="str">
        <f t="shared" si="5"/>
        <v>2006Pneumonia mortality, all ageMnonMaori</v>
      </c>
      <c r="B199" s="4">
        <v>2006</v>
      </c>
      <c r="C199" s="4" t="s">
        <v>129</v>
      </c>
      <c r="D199" s="4" t="s">
        <v>73</v>
      </c>
      <c r="E199" s="4" t="s">
        <v>72</v>
      </c>
      <c r="F199" s="5">
        <v>1.6315745427350237</v>
      </c>
      <c r="G199" s="5">
        <v>1.7919502783069745</v>
      </c>
      <c r="H199" s="5">
        <v>1.9638280807355448</v>
      </c>
      <c r="I199" s="5"/>
      <c r="J199" s="5"/>
      <c r="K199" s="5"/>
    </row>
    <row r="200" spans="1:11" x14ac:dyDescent="0.25">
      <c r="A200" t="str">
        <f t="shared" si="5"/>
        <v>2007Pneumonia mortality, all ageMnonMaori</v>
      </c>
      <c r="B200" s="4">
        <v>2007</v>
      </c>
      <c r="C200" s="4" t="s">
        <v>129</v>
      </c>
      <c r="D200" s="4" t="s">
        <v>73</v>
      </c>
      <c r="E200" s="4" t="s">
        <v>72</v>
      </c>
      <c r="F200" s="5">
        <v>1.5389411704628286</v>
      </c>
      <c r="G200" s="5">
        <v>1.6869522347943637</v>
      </c>
      <c r="H200" s="5">
        <v>1.8453568893359424</v>
      </c>
      <c r="I200" s="5"/>
      <c r="J200" s="5"/>
      <c r="K200" s="5"/>
    </row>
    <row r="201" spans="1:11" x14ac:dyDescent="0.25">
      <c r="A201" t="str">
        <f t="shared" si="5"/>
        <v>2008Pneumonia mortality, all ageMnonMaori</v>
      </c>
      <c r="B201" s="4">
        <v>2008</v>
      </c>
      <c r="C201" s="4" t="s">
        <v>129</v>
      </c>
      <c r="D201" s="4" t="s">
        <v>73</v>
      </c>
      <c r="E201" s="4" t="s">
        <v>72</v>
      </c>
      <c r="F201" s="5">
        <v>1.6080228774585446</v>
      </c>
      <c r="G201" s="5">
        <v>1.7564667079773215</v>
      </c>
      <c r="H201" s="5">
        <v>1.9149282344648018</v>
      </c>
      <c r="I201" s="5"/>
      <c r="J201" s="5"/>
      <c r="K201" s="5"/>
    </row>
    <row r="202" spans="1:11" x14ac:dyDescent="0.25">
      <c r="A202" t="str">
        <f t="shared" si="5"/>
        <v>2009Pneumonia mortality, all ageMnonMaori</v>
      </c>
      <c r="B202" s="4">
        <v>2009</v>
      </c>
      <c r="C202" s="4" t="s">
        <v>129</v>
      </c>
      <c r="D202" s="4" t="s">
        <v>73</v>
      </c>
      <c r="E202" s="4" t="s">
        <v>72</v>
      </c>
      <c r="F202" s="5">
        <v>1.6155464242709692</v>
      </c>
      <c r="G202" s="5">
        <v>1.7573609979356044</v>
      </c>
      <c r="H202" s="5">
        <v>1.908289150147447</v>
      </c>
      <c r="I202" s="5"/>
      <c r="J202" s="5"/>
      <c r="K202" s="5"/>
    </row>
    <row r="203" spans="1:11" x14ac:dyDescent="0.25">
      <c r="A203" t="str">
        <f t="shared" si="5"/>
        <v>2010Pneumonia mortality, all ageMnonMaori</v>
      </c>
      <c r="B203" s="4">
        <v>2010</v>
      </c>
      <c r="C203" s="4" t="s">
        <v>129</v>
      </c>
      <c r="D203" s="4" t="s">
        <v>73</v>
      </c>
      <c r="E203" s="4" t="s">
        <v>72</v>
      </c>
      <c r="F203" s="5">
        <v>1.9000964882928451</v>
      </c>
      <c r="G203" s="5">
        <v>2.0551930204046038</v>
      </c>
      <c r="H203" s="5">
        <v>2.2195760929373973</v>
      </c>
      <c r="I203" s="5"/>
      <c r="J203" s="5"/>
      <c r="K203" s="5"/>
    </row>
    <row r="204" spans="1:11" x14ac:dyDescent="0.25">
      <c r="A204" t="str">
        <f t="shared" si="5"/>
        <v>2011Pneumonia mortality, all ageMnonMaori</v>
      </c>
      <c r="B204" s="4">
        <v>2011</v>
      </c>
      <c r="C204" s="4" t="s">
        <v>129</v>
      </c>
      <c r="D204" s="4" t="s">
        <v>73</v>
      </c>
      <c r="E204" s="4" t="s">
        <v>72</v>
      </c>
      <c r="F204" s="5">
        <v>1.8861037765562672</v>
      </c>
      <c r="G204" s="5">
        <v>2.0315048792673243</v>
      </c>
      <c r="H204" s="5">
        <v>2.1851403351605465</v>
      </c>
      <c r="I204" s="5"/>
      <c r="J204" s="5"/>
      <c r="K204" s="5"/>
    </row>
    <row r="205" spans="1:11" x14ac:dyDescent="0.25">
      <c r="A205" t="str">
        <f t="shared" si="5"/>
        <v>2012Pneumonia mortality, all ageMnonMaori</v>
      </c>
      <c r="B205" s="4">
        <v>2012</v>
      </c>
      <c r="C205" s="4" t="s">
        <v>129</v>
      </c>
      <c r="D205" s="4" t="s">
        <v>73</v>
      </c>
      <c r="E205" s="4" t="s">
        <v>72</v>
      </c>
      <c r="F205" s="5">
        <v>1.894999165467796</v>
      </c>
      <c r="G205" s="5">
        <v>2.0370880211138847</v>
      </c>
      <c r="H205" s="5">
        <v>2.1870087600485597</v>
      </c>
      <c r="I205" s="5"/>
      <c r="J205" s="5"/>
      <c r="K205" s="5"/>
    </row>
    <row r="206" spans="1:11" x14ac:dyDescent="0.25">
      <c r="A206" t="str">
        <f t="shared" ref="A206:A239" si="6">B206&amp;C206&amp;D206&amp;E206</f>
        <v>1996TMaori</v>
      </c>
      <c r="B206" s="4">
        <v>1996</v>
      </c>
      <c r="C206" s="4"/>
      <c r="D206" s="4" t="s">
        <v>74</v>
      </c>
      <c r="E206" s="4" t="s">
        <v>9</v>
      </c>
      <c r="F206" s="5"/>
      <c r="G206" s="5"/>
      <c r="H206" s="5"/>
      <c r="I206" s="5"/>
      <c r="J206" s="5"/>
      <c r="K206" s="5"/>
    </row>
    <row r="207" spans="1:11" x14ac:dyDescent="0.25">
      <c r="A207" t="str">
        <f t="shared" si="6"/>
        <v>1997TMaori</v>
      </c>
      <c r="B207" s="4">
        <v>1997</v>
      </c>
      <c r="C207" s="4"/>
      <c r="D207" s="4" t="s">
        <v>74</v>
      </c>
      <c r="E207" s="4" t="s">
        <v>9</v>
      </c>
      <c r="F207" s="5"/>
      <c r="G207" s="5"/>
      <c r="H207" s="5"/>
      <c r="I207" s="5"/>
      <c r="J207" s="5"/>
      <c r="K207" s="5"/>
    </row>
    <row r="208" spans="1:11" x14ac:dyDescent="0.25">
      <c r="A208" t="str">
        <f t="shared" si="6"/>
        <v>1998TMaori</v>
      </c>
      <c r="B208" s="4">
        <v>1998</v>
      </c>
      <c r="C208" s="4"/>
      <c r="D208" s="4" t="s">
        <v>74</v>
      </c>
      <c r="E208" s="4" t="s">
        <v>9</v>
      </c>
      <c r="F208" s="5"/>
      <c r="G208" s="5"/>
      <c r="H208" s="5"/>
      <c r="I208" s="5"/>
      <c r="J208" s="5"/>
      <c r="K208" s="5"/>
    </row>
    <row r="209" spans="1:11" x14ac:dyDescent="0.25">
      <c r="A209" t="str">
        <f t="shared" si="6"/>
        <v>1999TMaori</v>
      </c>
      <c r="B209" s="4">
        <v>1999</v>
      </c>
      <c r="C209" s="4"/>
      <c r="D209" s="4" t="s">
        <v>74</v>
      </c>
      <c r="E209" s="4" t="s">
        <v>9</v>
      </c>
      <c r="F209" s="5"/>
      <c r="G209" s="5"/>
      <c r="H209" s="5"/>
      <c r="I209" s="5"/>
      <c r="J209" s="5"/>
      <c r="K209" s="5"/>
    </row>
    <row r="210" spans="1:11" x14ac:dyDescent="0.25">
      <c r="A210" t="str">
        <f t="shared" si="6"/>
        <v>2000TMaori</v>
      </c>
      <c r="B210" s="4">
        <v>2000</v>
      </c>
      <c r="C210" s="4"/>
      <c r="D210" s="4" t="s">
        <v>74</v>
      </c>
      <c r="E210" s="4" t="s">
        <v>9</v>
      </c>
      <c r="F210" s="5"/>
      <c r="G210" s="5"/>
      <c r="H210" s="5"/>
      <c r="I210" s="5"/>
      <c r="J210" s="5"/>
      <c r="K210" s="5"/>
    </row>
    <row r="211" spans="1:11" x14ac:dyDescent="0.25">
      <c r="A211" t="str">
        <f t="shared" si="6"/>
        <v>2001TMaori</v>
      </c>
      <c r="B211" s="4">
        <v>2001</v>
      </c>
      <c r="C211" s="4"/>
      <c r="D211" s="4" t="s">
        <v>74</v>
      </c>
      <c r="E211" s="4" t="s">
        <v>9</v>
      </c>
      <c r="F211" s="5"/>
      <c r="G211" s="5"/>
      <c r="H211" s="5"/>
      <c r="I211" s="5"/>
      <c r="J211" s="5"/>
      <c r="K211" s="5"/>
    </row>
    <row r="212" spans="1:11" x14ac:dyDescent="0.25">
      <c r="A212" t="str">
        <f t="shared" si="6"/>
        <v>2002TMaori</v>
      </c>
      <c r="B212" s="4">
        <v>2002</v>
      </c>
      <c r="C212" s="4"/>
      <c r="D212" s="4" t="s">
        <v>74</v>
      </c>
      <c r="E212" s="4" t="s">
        <v>9</v>
      </c>
      <c r="F212" s="5"/>
      <c r="G212" s="5"/>
      <c r="H212" s="5"/>
      <c r="I212" s="5"/>
      <c r="J212" s="5"/>
      <c r="K212" s="5"/>
    </row>
    <row r="213" spans="1:11" x14ac:dyDescent="0.25">
      <c r="A213" t="str">
        <f t="shared" si="6"/>
        <v>2003TMaori</v>
      </c>
      <c r="B213" s="4">
        <v>2003</v>
      </c>
      <c r="C213" s="4"/>
      <c r="D213" s="4" t="s">
        <v>74</v>
      </c>
      <c r="E213" s="4" t="s">
        <v>9</v>
      </c>
      <c r="F213" s="5"/>
      <c r="G213" s="5"/>
      <c r="H213" s="5"/>
      <c r="I213" s="5"/>
      <c r="J213" s="5"/>
      <c r="K213" s="5"/>
    </row>
    <row r="214" spans="1:11" x14ac:dyDescent="0.25">
      <c r="A214" t="str">
        <f t="shared" si="6"/>
        <v>2004TMaori</v>
      </c>
      <c r="B214" s="4">
        <v>2004</v>
      </c>
      <c r="C214" s="4"/>
      <c r="D214" s="4" t="s">
        <v>74</v>
      </c>
      <c r="E214" s="4" t="s">
        <v>9</v>
      </c>
      <c r="F214" s="5"/>
      <c r="G214" s="5"/>
      <c r="H214" s="5"/>
      <c r="I214" s="5"/>
      <c r="J214" s="5"/>
      <c r="K214" s="5"/>
    </row>
    <row r="215" spans="1:11" x14ac:dyDescent="0.25">
      <c r="A215" t="str">
        <f t="shared" si="6"/>
        <v>2005TMaori</v>
      </c>
      <c r="B215" s="4">
        <v>2005</v>
      </c>
      <c r="C215" s="4"/>
      <c r="D215" s="4" t="s">
        <v>74</v>
      </c>
      <c r="E215" s="4" t="s">
        <v>9</v>
      </c>
      <c r="F215" s="5"/>
      <c r="G215" s="5"/>
      <c r="H215" s="5"/>
      <c r="I215" s="5"/>
      <c r="J215" s="5"/>
      <c r="K215" s="5"/>
    </row>
    <row r="216" spans="1:11" x14ac:dyDescent="0.25">
      <c r="A216" t="str">
        <f t="shared" si="6"/>
        <v>2006TMaori</v>
      </c>
      <c r="B216" s="4">
        <v>2006</v>
      </c>
      <c r="C216" s="4"/>
      <c r="D216" s="4" t="s">
        <v>74</v>
      </c>
      <c r="E216" s="4" t="s">
        <v>9</v>
      </c>
      <c r="F216" s="5"/>
      <c r="G216" s="5"/>
      <c r="H216" s="5"/>
      <c r="I216" s="5"/>
      <c r="J216" s="5"/>
      <c r="K216" s="5"/>
    </row>
    <row r="217" spans="1:11" x14ac:dyDescent="0.25">
      <c r="A217" t="str">
        <f t="shared" si="6"/>
        <v>2007TMaori</v>
      </c>
      <c r="B217" s="4">
        <v>2007</v>
      </c>
      <c r="C217" s="4"/>
      <c r="D217" s="4" t="s">
        <v>74</v>
      </c>
      <c r="E217" s="4" t="s">
        <v>9</v>
      </c>
      <c r="F217" s="5"/>
      <c r="G217" s="5"/>
      <c r="H217" s="5"/>
      <c r="I217" s="5"/>
      <c r="J217" s="5"/>
      <c r="K217" s="5"/>
    </row>
    <row r="218" spans="1:11" x14ac:dyDescent="0.25">
      <c r="A218" t="str">
        <f t="shared" si="6"/>
        <v>2008TMaori</v>
      </c>
      <c r="B218" s="4">
        <v>2008</v>
      </c>
      <c r="C218" s="4"/>
      <c r="D218" s="4" t="s">
        <v>74</v>
      </c>
      <c r="E218" s="4" t="s">
        <v>9</v>
      </c>
      <c r="F218" s="5"/>
      <c r="G218" s="5"/>
      <c r="H218" s="5"/>
      <c r="I218" s="5"/>
      <c r="J218" s="5"/>
      <c r="K218" s="5"/>
    </row>
    <row r="219" spans="1:11" x14ac:dyDescent="0.25">
      <c r="A219" t="str">
        <f t="shared" si="6"/>
        <v>2009TMaori</v>
      </c>
      <c r="B219" s="4">
        <v>2009</v>
      </c>
      <c r="C219" s="4"/>
      <c r="D219" s="4" t="s">
        <v>74</v>
      </c>
      <c r="E219" s="4" t="s">
        <v>9</v>
      </c>
      <c r="F219" s="5"/>
      <c r="G219" s="5"/>
      <c r="H219" s="5"/>
      <c r="I219" s="5"/>
      <c r="J219" s="5"/>
      <c r="K219" s="5"/>
    </row>
    <row r="220" spans="1:11" x14ac:dyDescent="0.25">
      <c r="A220" t="str">
        <f t="shared" si="6"/>
        <v>2010TMaori</v>
      </c>
      <c r="B220" s="4">
        <v>2010</v>
      </c>
      <c r="C220" s="4"/>
      <c r="D220" s="4" t="s">
        <v>74</v>
      </c>
      <c r="E220" s="4" t="s">
        <v>9</v>
      </c>
      <c r="F220" s="5"/>
      <c r="G220" s="5"/>
      <c r="H220" s="5"/>
      <c r="I220" s="5"/>
      <c r="J220" s="5"/>
      <c r="K220" s="5"/>
    </row>
    <row r="221" spans="1:11" x14ac:dyDescent="0.25">
      <c r="A221" t="str">
        <f t="shared" si="6"/>
        <v>2011TMaori</v>
      </c>
      <c r="B221" s="4">
        <v>2011</v>
      </c>
      <c r="C221" s="4"/>
      <c r="D221" s="4" t="s">
        <v>74</v>
      </c>
      <c r="E221" s="4" t="s">
        <v>9</v>
      </c>
      <c r="F221" s="5"/>
      <c r="G221" s="5"/>
      <c r="H221" s="5"/>
      <c r="I221" s="5"/>
      <c r="J221" s="5"/>
      <c r="K221" s="5"/>
    </row>
    <row r="222" spans="1:11" x14ac:dyDescent="0.25">
      <c r="A222" t="str">
        <f t="shared" si="6"/>
        <v>2012TMaori</v>
      </c>
      <c r="B222" s="4">
        <v>2012</v>
      </c>
      <c r="C222" s="4"/>
      <c r="D222" s="4" t="s">
        <v>74</v>
      </c>
      <c r="E222" s="4" t="s">
        <v>9</v>
      </c>
      <c r="F222" s="5"/>
      <c r="G222" s="5"/>
      <c r="H222" s="5"/>
      <c r="I222" s="5"/>
      <c r="J222" s="5"/>
      <c r="K222" s="5"/>
    </row>
    <row r="223" spans="1:11" x14ac:dyDescent="0.25">
      <c r="A223" t="str">
        <f t="shared" si="6"/>
        <v>1996TnonMaori</v>
      </c>
      <c r="B223" s="4">
        <v>1996</v>
      </c>
      <c r="C223" s="4"/>
      <c r="D223" s="4" t="s">
        <v>74</v>
      </c>
      <c r="E223" s="4" t="s">
        <v>72</v>
      </c>
      <c r="F223" s="5"/>
      <c r="G223" s="5"/>
      <c r="H223" s="5"/>
      <c r="I223" s="5"/>
      <c r="J223" s="5"/>
      <c r="K223" s="5"/>
    </row>
    <row r="224" spans="1:11" x14ac:dyDescent="0.25">
      <c r="A224" t="str">
        <f t="shared" si="6"/>
        <v>1997TnonMaori</v>
      </c>
      <c r="B224" s="4">
        <v>1997</v>
      </c>
      <c r="C224" s="4"/>
      <c r="D224" s="4" t="s">
        <v>74</v>
      </c>
      <c r="E224" s="4" t="s">
        <v>72</v>
      </c>
      <c r="F224" s="5"/>
      <c r="G224" s="5"/>
      <c r="H224" s="5"/>
      <c r="I224" s="5"/>
      <c r="J224" s="5"/>
      <c r="K224" s="5"/>
    </row>
    <row r="225" spans="1:11" x14ac:dyDescent="0.25">
      <c r="A225" t="str">
        <f t="shared" si="6"/>
        <v>1998TnonMaori</v>
      </c>
      <c r="B225" s="4">
        <v>1998</v>
      </c>
      <c r="C225" s="4"/>
      <c r="D225" s="4" t="s">
        <v>74</v>
      </c>
      <c r="E225" s="4" t="s">
        <v>72</v>
      </c>
      <c r="F225" s="5"/>
      <c r="G225" s="5"/>
      <c r="H225" s="5"/>
      <c r="I225" s="5"/>
      <c r="J225" s="5"/>
      <c r="K225" s="5"/>
    </row>
    <row r="226" spans="1:11" x14ac:dyDescent="0.25">
      <c r="A226" t="str">
        <f t="shared" si="6"/>
        <v>1999TnonMaori</v>
      </c>
      <c r="B226" s="4">
        <v>1999</v>
      </c>
      <c r="C226" s="4"/>
      <c r="D226" s="4" t="s">
        <v>74</v>
      </c>
      <c r="E226" s="4" t="s">
        <v>72</v>
      </c>
      <c r="F226" s="5"/>
      <c r="G226" s="5"/>
      <c r="H226" s="5"/>
      <c r="I226" s="5"/>
      <c r="J226" s="5"/>
      <c r="K226" s="5"/>
    </row>
    <row r="227" spans="1:11" x14ac:dyDescent="0.25">
      <c r="A227" t="str">
        <f t="shared" si="6"/>
        <v>2000TnonMaori</v>
      </c>
      <c r="B227" s="4">
        <v>2000</v>
      </c>
      <c r="C227" s="4"/>
      <c r="D227" s="4" t="s">
        <v>74</v>
      </c>
      <c r="E227" s="4" t="s">
        <v>72</v>
      </c>
      <c r="F227" s="5"/>
      <c r="G227" s="5"/>
      <c r="H227" s="5"/>
      <c r="I227" s="5"/>
      <c r="J227" s="5"/>
      <c r="K227" s="5"/>
    </row>
    <row r="228" spans="1:11" x14ac:dyDescent="0.25">
      <c r="A228" t="str">
        <f t="shared" si="6"/>
        <v>2001TnonMaori</v>
      </c>
      <c r="B228" s="4">
        <v>2001</v>
      </c>
      <c r="C228" s="4"/>
      <c r="D228" s="4" t="s">
        <v>74</v>
      </c>
      <c r="E228" s="4" t="s">
        <v>72</v>
      </c>
      <c r="F228" s="5"/>
      <c r="G228" s="5"/>
      <c r="H228" s="5"/>
      <c r="I228" s="5"/>
      <c r="J228" s="5"/>
      <c r="K228" s="5"/>
    </row>
    <row r="229" spans="1:11" x14ac:dyDescent="0.25">
      <c r="A229" t="str">
        <f t="shared" si="6"/>
        <v>2002TnonMaori</v>
      </c>
      <c r="B229" s="4">
        <v>2002</v>
      </c>
      <c r="C229" s="4"/>
      <c r="D229" s="4" t="s">
        <v>74</v>
      </c>
      <c r="E229" s="4" t="s">
        <v>72</v>
      </c>
      <c r="F229" s="5"/>
      <c r="G229" s="5"/>
      <c r="H229" s="5"/>
      <c r="I229" s="5"/>
      <c r="J229" s="5"/>
      <c r="K229" s="5"/>
    </row>
    <row r="230" spans="1:11" x14ac:dyDescent="0.25">
      <c r="A230" t="str">
        <f t="shared" si="6"/>
        <v>2003TnonMaori</v>
      </c>
      <c r="B230" s="4">
        <v>2003</v>
      </c>
      <c r="C230" s="4"/>
      <c r="D230" s="4" t="s">
        <v>74</v>
      </c>
      <c r="E230" s="4" t="s">
        <v>72</v>
      </c>
      <c r="F230" s="5"/>
      <c r="G230" s="5"/>
      <c r="H230" s="5"/>
      <c r="I230" s="5"/>
      <c r="J230" s="5"/>
      <c r="K230" s="5"/>
    </row>
    <row r="231" spans="1:11" x14ac:dyDescent="0.25">
      <c r="A231" t="str">
        <f t="shared" si="6"/>
        <v>2004TnonMaori</v>
      </c>
      <c r="B231" s="4">
        <v>2004</v>
      </c>
      <c r="C231" s="4"/>
      <c r="D231" s="4" t="s">
        <v>74</v>
      </c>
      <c r="E231" s="4" t="s">
        <v>72</v>
      </c>
      <c r="F231" s="5"/>
      <c r="G231" s="5"/>
      <c r="H231" s="5"/>
      <c r="I231" s="5"/>
      <c r="J231" s="5"/>
      <c r="K231" s="5"/>
    </row>
    <row r="232" spans="1:11" x14ac:dyDescent="0.25">
      <c r="A232" t="str">
        <f t="shared" si="6"/>
        <v>2005TnonMaori</v>
      </c>
      <c r="B232" s="4">
        <v>2005</v>
      </c>
      <c r="C232" s="4"/>
      <c r="D232" s="4" t="s">
        <v>74</v>
      </c>
      <c r="E232" s="4" t="s">
        <v>72</v>
      </c>
      <c r="F232" s="5"/>
      <c r="G232" s="5"/>
      <c r="H232" s="5"/>
      <c r="I232" s="5"/>
      <c r="J232" s="5"/>
      <c r="K232" s="5"/>
    </row>
    <row r="233" spans="1:11" x14ac:dyDescent="0.25">
      <c r="A233" t="str">
        <f t="shared" si="6"/>
        <v>2006TnonMaori</v>
      </c>
      <c r="B233" s="4">
        <v>2006</v>
      </c>
      <c r="C233" s="4"/>
      <c r="D233" s="4" t="s">
        <v>74</v>
      </c>
      <c r="E233" s="4" t="s">
        <v>72</v>
      </c>
      <c r="F233" s="5"/>
      <c r="G233" s="5"/>
      <c r="H233" s="5"/>
      <c r="I233" s="5"/>
      <c r="J233" s="5"/>
      <c r="K233" s="5"/>
    </row>
    <row r="234" spans="1:11" x14ac:dyDescent="0.25">
      <c r="A234" t="str">
        <f t="shared" si="6"/>
        <v>2007TnonMaori</v>
      </c>
      <c r="B234" s="4">
        <v>2007</v>
      </c>
      <c r="C234" s="4"/>
      <c r="D234" s="4" t="s">
        <v>74</v>
      </c>
      <c r="E234" s="4" t="s">
        <v>72</v>
      </c>
      <c r="F234" s="5"/>
      <c r="G234" s="5"/>
      <c r="H234" s="5"/>
      <c r="I234" s="5"/>
      <c r="J234" s="5"/>
      <c r="K234" s="5"/>
    </row>
    <row r="235" spans="1:11" x14ac:dyDescent="0.25">
      <c r="A235" t="str">
        <f t="shared" si="6"/>
        <v>2008TnonMaori</v>
      </c>
      <c r="B235" s="4">
        <v>2008</v>
      </c>
      <c r="C235" s="4"/>
      <c r="D235" s="4" t="s">
        <v>74</v>
      </c>
      <c r="E235" s="4" t="s">
        <v>72</v>
      </c>
      <c r="F235" s="5"/>
      <c r="G235" s="5"/>
      <c r="H235" s="5"/>
      <c r="I235" s="5"/>
      <c r="J235" s="5"/>
      <c r="K235" s="5"/>
    </row>
    <row r="236" spans="1:11" x14ac:dyDescent="0.25">
      <c r="A236" t="str">
        <f t="shared" si="6"/>
        <v>2009TnonMaori</v>
      </c>
      <c r="B236" s="4">
        <v>2009</v>
      </c>
      <c r="C236" s="4"/>
      <c r="D236" s="4" t="s">
        <v>74</v>
      </c>
      <c r="E236" s="4" t="s">
        <v>72</v>
      </c>
      <c r="F236" s="5"/>
      <c r="G236" s="5"/>
      <c r="H236" s="5"/>
      <c r="I236" s="5"/>
      <c r="J236" s="5"/>
      <c r="K236" s="5"/>
    </row>
    <row r="237" spans="1:11" x14ac:dyDescent="0.25">
      <c r="A237" t="str">
        <f t="shared" si="6"/>
        <v>2010TnonMaori</v>
      </c>
      <c r="B237" s="4">
        <v>2010</v>
      </c>
      <c r="C237" s="4"/>
      <c r="D237" s="4" t="s">
        <v>74</v>
      </c>
      <c r="E237" s="4" t="s">
        <v>72</v>
      </c>
      <c r="F237" s="5"/>
      <c r="G237" s="5"/>
      <c r="H237" s="5"/>
      <c r="I237" s="5"/>
      <c r="J237" s="5"/>
      <c r="K237" s="5"/>
    </row>
    <row r="238" spans="1:11" x14ac:dyDescent="0.25">
      <c r="A238" t="str">
        <f t="shared" si="6"/>
        <v>2011TnonMaori</v>
      </c>
      <c r="B238" s="4">
        <v>2011</v>
      </c>
      <c r="C238" s="4"/>
      <c r="D238" s="4" t="s">
        <v>74</v>
      </c>
      <c r="E238" s="4" t="s">
        <v>72</v>
      </c>
      <c r="F238" s="5"/>
      <c r="G238" s="5"/>
      <c r="H238" s="5"/>
      <c r="I238" s="5"/>
      <c r="J238" s="5"/>
      <c r="K238" s="5"/>
    </row>
    <row r="239" spans="1:11" x14ac:dyDescent="0.25">
      <c r="A239" t="str">
        <f t="shared" si="6"/>
        <v>2012TnonMaori</v>
      </c>
      <c r="B239" s="4">
        <v>2012</v>
      </c>
      <c r="C239" s="4"/>
      <c r="D239" s="4" t="s">
        <v>74</v>
      </c>
      <c r="E239" s="4" t="s">
        <v>72</v>
      </c>
      <c r="F239" s="5"/>
      <c r="G239" s="5"/>
      <c r="H239" s="5"/>
      <c r="I239" s="5"/>
      <c r="J239" s="5"/>
      <c r="K239" s="5"/>
    </row>
    <row r="240" spans="1:11" x14ac:dyDescent="0.25">
      <c r="A240" t="str">
        <f t="shared" ref="A240:A281" si="7">B240&amp;C240&amp;D240&amp;E240</f>
        <v>1996FMaori</v>
      </c>
      <c r="B240" s="4">
        <v>1996</v>
      </c>
      <c r="C240" s="4"/>
      <c r="D240" s="4" t="s">
        <v>71</v>
      </c>
      <c r="E240" s="4" t="s">
        <v>9</v>
      </c>
      <c r="F240" s="5"/>
      <c r="G240" s="5"/>
      <c r="H240" s="5"/>
      <c r="I240" s="5"/>
      <c r="J240" s="5"/>
      <c r="K240" s="5"/>
    </row>
    <row r="241" spans="1:11" x14ac:dyDescent="0.25">
      <c r="A241" t="str">
        <f t="shared" si="7"/>
        <v>1997FMaori</v>
      </c>
      <c r="B241" s="4">
        <v>1997</v>
      </c>
      <c r="C241" s="4"/>
      <c r="D241" s="4" t="s">
        <v>71</v>
      </c>
      <c r="E241" s="4" t="s">
        <v>9</v>
      </c>
      <c r="F241" s="5"/>
      <c r="G241" s="5"/>
      <c r="H241" s="5"/>
      <c r="I241" s="5"/>
      <c r="J241" s="5"/>
      <c r="K241" s="5"/>
    </row>
    <row r="242" spans="1:11" x14ac:dyDescent="0.25">
      <c r="A242" t="str">
        <f t="shared" si="7"/>
        <v>1998FMaori</v>
      </c>
      <c r="B242" s="4">
        <v>1998</v>
      </c>
      <c r="C242" s="4"/>
      <c r="D242" s="4" t="s">
        <v>71</v>
      </c>
      <c r="E242" s="4" t="s">
        <v>9</v>
      </c>
      <c r="F242" s="5"/>
      <c r="G242" s="5"/>
      <c r="H242" s="5"/>
      <c r="I242" s="5"/>
      <c r="J242" s="5"/>
      <c r="K242" s="5"/>
    </row>
    <row r="243" spans="1:11" x14ac:dyDescent="0.25">
      <c r="A243" t="str">
        <f t="shared" si="7"/>
        <v>1999FMaori</v>
      </c>
      <c r="B243" s="4">
        <v>1999</v>
      </c>
      <c r="C243" s="4"/>
      <c r="D243" s="4" t="s">
        <v>71</v>
      </c>
      <c r="E243" s="4" t="s">
        <v>9</v>
      </c>
      <c r="F243" s="5"/>
      <c r="G243" s="5"/>
      <c r="H243" s="5"/>
      <c r="I243" s="5"/>
      <c r="J243" s="5"/>
      <c r="K243" s="5"/>
    </row>
    <row r="244" spans="1:11" x14ac:dyDescent="0.25">
      <c r="A244" t="str">
        <f t="shared" si="7"/>
        <v>2000FMaori</v>
      </c>
      <c r="B244" s="4">
        <v>2000</v>
      </c>
      <c r="C244" s="4"/>
      <c r="D244" s="4" t="s">
        <v>71</v>
      </c>
      <c r="E244" s="4" t="s">
        <v>9</v>
      </c>
      <c r="F244" s="5"/>
      <c r="G244" s="5"/>
      <c r="H244" s="5"/>
      <c r="I244" s="5"/>
      <c r="J244" s="5"/>
      <c r="K244" s="5"/>
    </row>
    <row r="245" spans="1:11" x14ac:dyDescent="0.25">
      <c r="A245" t="str">
        <f t="shared" si="7"/>
        <v>2001FMaori</v>
      </c>
      <c r="B245" s="4">
        <v>2001</v>
      </c>
      <c r="C245" s="4"/>
      <c r="D245" s="4" t="s">
        <v>71</v>
      </c>
      <c r="E245" s="4" t="s">
        <v>9</v>
      </c>
      <c r="F245" s="5"/>
      <c r="G245" s="5"/>
      <c r="H245" s="5"/>
      <c r="I245" s="5"/>
      <c r="J245" s="5"/>
      <c r="K245" s="5"/>
    </row>
    <row r="246" spans="1:11" x14ac:dyDescent="0.25">
      <c r="A246" t="str">
        <f t="shared" si="7"/>
        <v>2002FMaori</v>
      </c>
      <c r="B246" s="4">
        <v>2002</v>
      </c>
      <c r="C246" s="4"/>
      <c r="D246" s="4" t="s">
        <v>71</v>
      </c>
      <c r="E246" s="4" t="s">
        <v>9</v>
      </c>
      <c r="F246" s="5"/>
      <c r="G246" s="5"/>
      <c r="H246" s="5"/>
      <c r="I246" s="5"/>
      <c r="J246" s="5"/>
      <c r="K246" s="5"/>
    </row>
    <row r="247" spans="1:11" x14ac:dyDescent="0.25">
      <c r="A247" t="str">
        <f t="shared" si="7"/>
        <v>2003FMaori</v>
      </c>
      <c r="B247" s="4">
        <v>2003</v>
      </c>
      <c r="C247" s="4"/>
      <c r="D247" s="4" t="s">
        <v>71</v>
      </c>
      <c r="E247" s="4" t="s">
        <v>9</v>
      </c>
      <c r="F247" s="5"/>
      <c r="G247" s="5"/>
      <c r="H247" s="5"/>
      <c r="I247" s="5"/>
      <c r="J247" s="5"/>
      <c r="K247" s="5"/>
    </row>
    <row r="248" spans="1:11" x14ac:dyDescent="0.25">
      <c r="A248" t="str">
        <f t="shared" si="7"/>
        <v>2004FMaori</v>
      </c>
      <c r="B248" s="4">
        <v>2004</v>
      </c>
      <c r="C248" s="4"/>
      <c r="D248" s="4" t="s">
        <v>71</v>
      </c>
      <c r="E248" s="4" t="s">
        <v>9</v>
      </c>
      <c r="F248" s="5"/>
      <c r="G248" s="5"/>
      <c r="H248" s="5"/>
      <c r="I248" s="5"/>
      <c r="J248" s="5"/>
      <c r="K248" s="5"/>
    </row>
    <row r="249" spans="1:11" x14ac:dyDescent="0.25">
      <c r="A249" t="str">
        <f t="shared" si="7"/>
        <v>2005FMaori</v>
      </c>
      <c r="B249" s="4">
        <v>2005</v>
      </c>
      <c r="C249" s="4"/>
      <c r="D249" s="4" t="s">
        <v>71</v>
      </c>
      <c r="E249" s="4" t="s">
        <v>9</v>
      </c>
      <c r="F249" s="5"/>
      <c r="G249" s="5"/>
      <c r="H249" s="5"/>
      <c r="I249" s="5"/>
      <c r="J249" s="5"/>
      <c r="K249" s="5"/>
    </row>
    <row r="250" spans="1:11" x14ac:dyDescent="0.25">
      <c r="A250" t="str">
        <f t="shared" si="7"/>
        <v>2006FMaori</v>
      </c>
      <c r="B250" s="4">
        <v>2006</v>
      </c>
      <c r="C250" s="4"/>
      <c r="D250" s="4" t="s">
        <v>71</v>
      </c>
      <c r="E250" s="4" t="s">
        <v>9</v>
      </c>
      <c r="F250" s="5"/>
      <c r="G250" s="5"/>
      <c r="H250" s="5"/>
      <c r="I250" s="5"/>
      <c r="J250" s="5"/>
      <c r="K250" s="5"/>
    </row>
    <row r="251" spans="1:11" x14ac:dyDescent="0.25">
      <c r="A251" t="str">
        <f t="shared" si="7"/>
        <v>2007FMaori</v>
      </c>
      <c r="B251" s="4">
        <v>2007</v>
      </c>
      <c r="C251" s="4"/>
      <c r="D251" s="4" t="s">
        <v>71</v>
      </c>
      <c r="E251" s="4" t="s">
        <v>9</v>
      </c>
      <c r="F251" s="5"/>
      <c r="G251" s="5"/>
      <c r="H251" s="5"/>
      <c r="I251" s="5"/>
      <c r="J251" s="5"/>
      <c r="K251" s="5"/>
    </row>
    <row r="252" spans="1:11" x14ac:dyDescent="0.25">
      <c r="A252" t="str">
        <f t="shared" si="7"/>
        <v>2008FMaori</v>
      </c>
      <c r="B252" s="4">
        <v>2008</v>
      </c>
      <c r="C252" s="4"/>
      <c r="D252" s="4" t="s">
        <v>71</v>
      </c>
      <c r="E252" s="4" t="s">
        <v>9</v>
      </c>
      <c r="F252" s="5"/>
      <c r="G252" s="5"/>
      <c r="H252" s="5"/>
      <c r="I252" s="5"/>
      <c r="J252" s="5"/>
      <c r="K252" s="5"/>
    </row>
    <row r="253" spans="1:11" x14ac:dyDescent="0.25">
      <c r="A253" t="str">
        <f t="shared" si="7"/>
        <v>2009FMaori</v>
      </c>
      <c r="B253" s="4">
        <v>2009</v>
      </c>
      <c r="C253" s="4"/>
      <c r="D253" s="4" t="s">
        <v>71</v>
      </c>
      <c r="E253" s="4" t="s">
        <v>9</v>
      </c>
      <c r="F253" s="5"/>
      <c r="G253" s="5"/>
      <c r="H253" s="5"/>
      <c r="I253" s="5"/>
      <c r="J253" s="5"/>
      <c r="K253" s="5"/>
    </row>
    <row r="254" spans="1:11" x14ac:dyDescent="0.25">
      <c r="A254" t="str">
        <f t="shared" si="7"/>
        <v>2010FMaori</v>
      </c>
      <c r="B254" s="4">
        <v>2010</v>
      </c>
      <c r="C254" s="4"/>
      <c r="D254" s="4" t="s">
        <v>71</v>
      </c>
      <c r="E254" s="4" t="s">
        <v>9</v>
      </c>
      <c r="F254" s="5"/>
      <c r="G254" s="5"/>
      <c r="H254" s="5"/>
      <c r="I254" s="5"/>
      <c r="J254" s="5"/>
      <c r="K254" s="5"/>
    </row>
    <row r="255" spans="1:11" x14ac:dyDescent="0.25">
      <c r="A255" t="str">
        <f t="shared" si="7"/>
        <v>2011FMaori</v>
      </c>
      <c r="B255" s="4">
        <v>2011</v>
      </c>
      <c r="C255" s="4"/>
      <c r="D255" s="4" t="s">
        <v>71</v>
      </c>
      <c r="E255" s="4" t="s">
        <v>9</v>
      </c>
      <c r="F255" s="5"/>
      <c r="G255" s="5"/>
      <c r="H255" s="5"/>
      <c r="I255" s="5"/>
      <c r="J255" s="5"/>
      <c r="K255" s="5"/>
    </row>
    <row r="256" spans="1:11" x14ac:dyDescent="0.25">
      <c r="A256" t="str">
        <f t="shared" si="7"/>
        <v>2012FMaori</v>
      </c>
      <c r="B256" s="4">
        <v>2012</v>
      </c>
      <c r="C256" s="4"/>
      <c r="D256" s="4" t="s">
        <v>71</v>
      </c>
      <c r="E256" s="4" t="s">
        <v>9</v>
      </c>
      <c r="F256" s="5"/>
      <c r="G256" s="5"/>
      <c r="H256" s="5"/>
      <c r="I256" s="5"/>
      <c r="J256" s="5"/>
      <c r="K256" s="5"/>
    </row>
    <row r="257" spans="1:11" x14ac:dyDescent="0.25">
      <c r="A257" t="str">
        <f t="shared" si="7"/>
        <v>1996FnonMaori</v>
      </c>
      <c r="B257" s="4">
        <v>1996</v>
      </c>
      <c r="C257" s="4"/>
      <c r="D257" s="4" t="s">
        <v>71</v>
      </c>
      <c r="E257" s="4" t="s">
        <v>72</v>
      </c>
      <c r="F257" s="5"/>
      <c r="G257" s="5"/>
      <c r="H257" s="5"/>
      <c r="I257" s="5"/>
      <c r="J257" s="5"/>
      <c r="K257" s="5"/>
    </row>
    <row r="258" spans="1:11" x14ac:dyDescent="0.25">
      <c r="A258" t="str">
        <f t="shared" si="7"/>
        <v>1997FnonMaori</v>
      </c>
      <c r="B258" s="4">
        <v>1997</v>
      </c>
      <c r="C258" s="4"/>
      <c r="D258" s="4" t="s">
        <v>71</v>
      </c>
      <c r="E258" s="4" t="s">
        <v>72</v>
      </c>
      <c r="F258" s="5"/>
      <c r="G258" s="5"/>
      <c r="H258" s="5"/>
      <c r="I258" s="5"/>
      <c r="J258" s="5"/>
      <c r="K258" s="5"/>
    </row>
    <row r="259" spans="1:11" x14ac:dyDescent="0.25">
      <c r="A259" t="str">
        <f t="shared" si="7"/>
        <v>1998FnonMaori</v>
      </c>
      <c r="B259" s="4">
        <v>1998</v>
      </c>
      <c r="C259" s="4"/>
      <c r="D259" s="4" t="s">
        <v>71</v>
      </c>
      <c r="E259" s="4" t="s">
        <v>72</v>
      </c>
      <c r="F259" s="5"/>
      <c r="G259" s="5"/>
      <c r="H259" s="5"/>
      <c r="I259" s="5"/>
      <c r="J259" s="5"/>
      <c r="K259" s="5"/>
    </row>
    <row r="260" spans="1:11" x14ac:dyDescent="0.25">
      <c r="A260" t="str">
        <f t="shared" si="7"/>
        <v>1999FnonMaori</v>
      </c>
      <c r="B260" s="4">
        <v>1999</v>
      </c>
      <c r="C260" s="4"/>
      <c r="D260" s="4" t="s">
        <v>71</v>
      </c>
      <c r="E260" s="4" t="s">
        <v>72</v>
      </c>
      <c r="F260" s="5"/>
      <c r="G260" s="5"/>
      <c r="H260" s="5"/>
      <c r="I260" s="5"/>
      <c r="J260" s="5"/>
      <c r="K260" s="5"/>
    </row>
    <row r="261" spans="1:11" x14ac:dyDescent="0.25">
      <c r="A261" t="str">
        <f t="shared" si="7"/>
        <v>2000FnonMaori</v>
      </c>
      <c r="B261" s="4">
        <v>2000</v>
      </c>
      <c r="C261" s="4"/>
      <c r="D261" s="4" t="s">
        <v>71</v>
      </c>
      <c r="E261" s="4" t="s">
        <v>72</v>
      </c>
      <c r="F261" s="5"/>
      <c r="G261" s="5"/>
      <c r="H261" s="5"/>
      <c r="I261" s="5"/>
      <c r="J261" s="5"/>
      <c r="K261" s="5"/>
    </row>
    <row r="262" spans="1:11" x14ac:dyDescent="0.25">
      <c r="A262" t="str">
        <f t="shared" si="7"/>
        <v>2001FnonMaori</v>
      </c>
      <c r="B262" s="4">
        <v>2001</v>
      </c>
      <c r="C262" s="4"/>
      <c r="D262" s="4" t="s">
        <v>71</v>
      </c>
      <c r="E262" s="4" t="s">
        <v>72</v>
      </c>
      <c r="F262" s="5"/>
      <c r="G262" s="5"/>
      <c r="H262" s="5"/>
      <c r="I262" s="5"/>
      <c r="J262" s="5"/>
      <c r="K262" s="5"/>
    </row>
    <row r="263" spans="1:11" x14ac:dyDescent="0.25">
      <c r="A263" t="str">
        <f t="shared" si="7"/>
        <v>2002FnonMaori</v>
      </c>
      <c r="B263" s="4">
        <v>2002</v>
      </c>
      <c r="C263" s="4"/>
      <c r="D263" s="4" t="s">
        <v>71</v>
      </c>
      <c r="E263" s="4" t="s">
        <v>72</v>
      </c>
      <c r="F263" s="5"/>
      <c r="G263" s="5"/>
      <c r="H263" s="5"/>
      <c r="I263" s="5"/>
      <c r="J263" s="5"/>
      <c r="K263" s="5"/>
    </row>
    <row r="264" spans="1:11" x14ac:dyDescent="0.25">
      <c r="A264" t="str">
        <f t="shared" si="7"/>
        <v>2003FnonMaori</v>
      </c>
      <c r="B264" s="4">
        <v>2003</v>
      </c>
      <c r="C264" s="4"/>
      <c r="D264" s="4" t="s">
        <v>71</v>
      </c>
      <c r="E264" s="4" t="s">
        <v>72</v>
      </c>
      <c r="F264" s="5"/>
      <c r="G264" s="5"/>
      <c r="H264" s="5"/>
      <c r="I264" s="5"/>
      <c r="J264" s="5"/>
      <c r="K264" s="5"/>
    </row>
    <row r="265" spans="1:11" x14ac:dyDescent="0.25">
      <c r="A265" t="str">
        <f t="shared" si="7"/>
        <v>2004FnonMaori</v>
      </c>
      <c r="B265" s="4">
        <v>2004</v>
      </c>
      <c r="C265" s="4"/>
      <c r="D265" s="4" t="s">
        <v>71</v>
      </c>
      <c r="E265" s="4" t="s">
        <v>72</v>
      </c>
      <c r="F265" s="5"/>
      <c r="G265" s="5"/>
      <c r="H265" s="5"/>
      <c r="I265" s="5"/>
      <c r="J265" s="5"/>
      <c r="K265" s="5"/>
    </row>
    <row r="266" spans="1:11" x14ac:dyDescent="0.25">
      <c r="A266" t="str">
        <f t="shared" si="7"/>
        <v>2005FnonMaori</v>
      </c>
      <c r="B266" s="4">
        <v>2005</v>
      </c>
      <c r="C266" s="4"/>
      <c r="D266" s="4" t="s">
        <v>71</v>
      </c>
      <c r="E266" s="4" t="s">
        <v>72</v>
      </c>
      <c r="F266" s="5"/>
      <c r="G266" s="5"/>
      <c r="H266" s="5"/>
      <c r="I266" s="5"/>
      <c r="J266" s="5"/>
      <c r="K266" s="5"/>
    </row>
    <row r="267" spans="1:11" x14ac:dyDescent="0.25">
      <c r="A267" t="str">
        <f t="shared" si="7"/>
        <v>2006FnonMaori</v>
      </c>
      <c r="B267" s="4">
        <v>2006</v>
      </c>
      <c r="C267" s="4"/>
      <c r="D267" s="4" t="s">
        <v>71</v>
      </c>
      <c r="E267" s="4" t="s">
        <v>72</v>
      </c>
      <c r="F267" s="5"/>
      <c r="G267" s="5"/>
      <c r="H267" s="5"/>
      <c r="I267" s="5"/>
      <c r="J267" s="5"/>
      <c r="K267" s="5"/>
    </row>
    <row r="268" spans="1:11" x14ac:dyDescent="0.25">
      <c r="A268" t="str">
        <f t="shared" si="7"/>
        <v>2007FnonMaori</v>
      </c>
      <c r="B268" s="4">
        <v>2007</v>
      </c>
      <c r="C268" s="4"/>
      <c r="D268" s="4" t="s">
        <v>71</v>
      </c>
      <c r="E268" s="4" t="s">
        <v>72</v>
      </c>
      <c r="F268" s="5"/>
      <c r="G268" s="5"/>
      <c r="H268" s="5"/>
      <c r="I268" s="5"/>
      <c r="J268" s="5"/>
      <c r="K268" s="5"/>
    </row>
    <row r="269" spans="1:11" x14ac:dyDescent="0.25">
      <c r="A269" t="str">
        <f t="shared" si="7"/>
        <v>2008FnonMaori</v>
      </c>
      <c r="B269" s="4">
        <v>2008</v>
      </c>
      <c r="C269" s="4"/>
      <c r="D269" s="4" t="s">
        <v>71</v>
      </c>
      <c r="E269" s="4" t="s">
        <v>72</v>
      </c>
      <c r="F269" s="5"/>
      <c r="G269" s="5"/>
      <c r="H269" s="5"/>
      <c r="I269" s="5"/>
      <c r="J269" s="5"/>
      <c r="K269" s="5"/>
    </row>
    <row r="270" spans="1:11" x14ac:dyDescent="0.25">
      <c r="A270" t="str">
        <f t="shared" si="7"/>
        <v>2009FnonMaori</v>
      </c>
      <c r="B270" s="4">
        <v>2009</v>
      </c>
      <c r="C270" s="4"/>
      <c r="D270" s="4" t="s">
        <v>71</v>
      </c>
      <c r="E270" s="4" t="s">
        <v>72</v>
      </c>
      <c r="F270" s="5"/>
      <c r="G270" s="5"/>
      <c r="H270" s="5"/>
      <c r="I270" s="5"/>
      <c r="J270" s="5"/>
      <c r="K270" s="5"/>
    </row>
    <row r="271" spans="1:11" x14ac:dyDescent="0.25">
      <c r="A271" t="str">
        <f t="shared" si="7"/>
        <v>2010FnonMaori</v>
      </c>
      <c r="B271" s="4">
        <v>2010</v>
      </c>
      <c r="C271" s="4"/>
      <c r="D271" s="4" t="s">
        <v>71</v>
      </c>
      <c r="E271" s="4" t="s">
        <v>72</v>
      </c>
      <c r="F271" s="5"/>
      <c r="G271" s="5"/>
      <c r="H271" s="5"/>
      <c r="I271" s="5"/>
      <c r="J271" s="5"/>
      <c r="K271" s="5"/>
    </row>
    <row r="272" spans="1:11" x14ac:dyDescent="0.25">
      <c r="A272" t="str">
        <f t="shared" si="7"/>
        <v>2011FnonMaori</v>
      </c>
      <c r="B272" s="4">
        <v>2011</v>
      </c>
      <c r="C272" s="4"/>
      <c r="D272" s="4" t="s">
        <v>71</v>
      </c>
      <c r="E272" s="4" t="s">
        <v>72</v>
      </c>
      <c r="F272" s="5"/>
      <c r="G272" s="5"/>
      <c r="H272" s="5"/>
      <c r="I272" s="5"/>
      <c r="J272" s="5"/>
      <c r="K272" s="5"/>
    </row>
    <row r="273" spans="1:11" x14ac:dyDescent="0.25">
      <c r="A273" t="str">
        <f t="shared" si="7"/>
        <v>2012FnonMaori</v>
      </c>
      <c r="B273" s="4">
        <v>2012</v>
      </c>
      <c r="C273" s="4"/>
      <c r="D273" s="4" t="s">
        <v>71</v>
      </c>
      <c r="E273" s="4" t="s">
        <v>72</v>
      </c>
      <c r="F273" s="5"/>
      <c r="G273" s="5"/>
      <c r="H273" s="5"/>
      <c r="I273" s="5"/>
      <c r="J273" s="5"/>
      <c r="K273" s="5"/>
    </row>
    <row r="274" spans="1:11" x14ac:dyDescent="0.25">
      <c r="A274" t="str">
        <f t="shared" si="7"/>
        <v>1996MMaori</v>
      </c>
      <c r="B274" s="4">
        <v>1996</v>
      </c>
      <c r="C274" s="4"/>
      <c r="D274" s="4" t="s">
        <v>73</v>
      </c>
      <c r="E274" s="4" t="s">
        <v>9</v>
      </c>
      <c r="F274" s="5"/>
      <c r="G274" s="5"/>
      <c r="H274" s="5"/>
      <c r="I274" s="5"/>
      <c r="J274" s="5"/>
      <c r="K274" s="5"/>
    </row>
    <row r="275" spans="1:11" x14ac:dyDescent="0.25">
      <c r="A275" t="str">
        <f t="shared" si="7"/>
        <v>1997MMaori</v>
      </c>
      <c r="B275" s="4">
        <v>1997</v>
      </c>
      <c r="C275" s="4"/>
      <c r="D275" s="4" t="s">
        <v>73</v>
      </c>
      <c r="E275" s="4" t="s">
        <v>9</v>
      </c>
      <c r="F275" s="5"/>
      <c r="G275" s="5"/>
      <c r="H275" s="5"/>
      <c r="I275" s="5"/>
      <c r="J275" s="5"/>
      <c r="K275" s="5"/>
    </row>
    <row r="276" spans="1:11" x14ac:dyDescent="0.25">
      <c r="A276" t="str">
        <f t="shared" si="7"/>
        <v>1998MMaori</v>
      </c>
      <c r="B276" s="4">
        <v>1998</v>
      </c>
      <c r="C276" s="4"/>
      <c r="D276" s="4" t="s">
        <v>73</v>
      </c>
      <c r="E276" s="4" t="s">
        <v>9</v>
      </c>
      <c r="F276" s="5"/>
      <c r="G276" s="5"/>
      <c r="H276" s="5"/>
      <c r="I276" s="5"/>
      <c r="J276" s="5"/>
      <c r="K276" s="5"/>
    </row>
    <row r="277" spans="1:11" x14ac:dyDescent="0.25">
      <c r="A277" t="str">
        <f t="shared" si="7"/>
        <v>1999MMaori</v>
      </c>
      <c r="B277" s="4">
        <v>1999</v>
      </c>
      <c r="C277" s="4"/>
      <c r="D277" s="4" t="s">
        <v>73</v>
      </c>
      <c r="E277" s="4" t="s">
        <v>9</v>
      </c>
      <c r="F277" s="5"/>
      <c r="G277" s="5"/>
      <c r="H277" s="5"/>
      <c r="I277" s="5"/>
      <c r="J277" s="5"/>
      <c r="K277" s="5"/>
    </row>
    <row r="278" spans="1:11" x14ac:dyDescent="0.25">
      <c r="A278" t="str">
        <f t="shared" si="7"/>
        <v>2000MMaori</v>
      </c>
      <c r="B278" s="4">
        <v>2000</v>
      </c>
      <c r="C278" s="4"/>
      <c r="D278" s="4" t="s">
        <v>73</v>
      </c>
      <c r="E278" s="4" t="s">
        <v>9</v>
      </c>
      <c r="F278" s="5"/>
      <c r="G278" s="5"/>
      <c r="H278" s="5"/>
      <c r="I278" s="5"/>
      <c r="J278" s="5"/>
      <c r="K278" s="5"/>
    </row>
    <row r="279" spans="1:11" x14ac:dyDescent="0.25">
      <c r="A279" t="str">
        <f t="shared" si="7"/>
        <v>2001MMaori</v>
      </c>
      <c r="B279" s="4">
        <v>2001</v>
      </c>
      <c r="C279" s="4"/>
      <c r="D279" s="4" t="s">
        <v>73</v>
      </c>
      <c r="E279" s="4" t="s">
        <v>9</v>
      </c>
      <c r="F279" s="5"/>
      <c r="G279" s="5"/>
      <c r="H279" s="5"/>
      <c r="I279" s="5"/>
      <c r="J279" s="5"/>
      <c r="K279" s="5"/>
    </row>
    <row r="280" spans="1:11" x14ac:dyDescent="0.25">
      <c r="A280" t="str">
        <f t="shared" si="7"/>
        <v>2002MMaori</v>
      </c>
      <c r="B280" s="4">
        <v>2002</v>
      </c>
      <c r="C280" s="4"/>
      <c r="D280" s="4" t="s">
        <v>73</v>
      </c>
      <c r="E280" s="4" t="s">
        <v>9</v>
      </c>
      <c r="F280" s="5"/>
      <c r="G280" s="5"/>
      <c r="H280" s="5"/>
      <c r="I280" s="5"/>
      <c r="J280" s="5"/>
      <c r="K280" s="5"/>
    </row>
    <row r="281" spans="1:11" x14ac:dyDescent="0.25">
      <c r="A281" t="str">
        <f t="shared" si="7"/>
        <v>2003MMaori</v>
      </c>
      <c r="B281" s="4">
        <v>2003</v>
      </c>
      <c r="C281" s="4"/>
      <c r="D281" s="4" t="s">
        <v>73</v>
      </c>
      <c r="E281" s="4" t="s">
        <v>9</v>
      </c>
      <c r="F281" s="5"/>
      <c r="G281" s="5"/>
      <c r="H281" s="5"/>
      <c r="I281" s="5"/>
      <c r="J281" s="5"/>
      <c r="K281" s="5"/>
    </row>
    <row r="282" spans="1:11" x14ac:dyDescent="0.25">
      <c r="A282" t="str">
        <f t="shared" ref="A282:A307" si="8">B282&amp;C282&amp;D282&amp;E282</f>
        <v>2004MMaori</v>
      </c>
      <c r="B282" s="4">
        <v>2004</v>
      </c>
      <c r="C282" s="4"/>
      <c r="D282" s="4" t="s">
        <v>73</v>
      </c>
      <c r="E282" s="4" t="s">
        <v>9</v>
      </c>
      <c r="F282" s="5"/>
      <c r="G282" s="5"/>
      <c r="H282" s="5"/>
      <c r="I282" s="5"/>
      <c r="J282" s="5"/>
      <c r="K282" s="5"/>
    </row>
    <row r="283" spans="1:11" x14ac:dyDescent="0.25">
      <c r="A283" t="str">
        <f t="shared" si="8"/>
        <v>2005MMaori</v>
      </c>
      <c r="B283" s="4">
        <v>2005</v>
      </c>
      <c r="C283" s="4"/>
      <c r="D283" s="4" t="s">
        <v>73</v>
      </c>
      <c r="E283" s="4" t="s">
        <v>9</v>
      </c>
      <c r="F283" s="5"/>
      <c r="G283" s="5"/>
      <c r="H283" s="5"/>
      <c r="I283" s="5"/>
      <c r="J283" s="5"/>
      <c r="K283" s="5"/>
    </row>
    <row r="284" spans="1:11" x14ac:dyDescent="0.25">
      <c r="A284" t="str">
        <f t="shared" si="8"/>
        <v>2006MMaori</v>
      </c>
      <c r="B284" s="4">
        <v>2006</v>
      </c>
      <c r="C284" s="4"/>
      <c r="D284" s="4" t="s">
        <v>73</v>
      </c>
      <c r="E284" s="4" t="s">
        <v>9</v>
      </c>
      <c r="F284" s="5"/>
      <c r="G284" s="5"/>
      <c r="H284" s="5"/>
      <c r="I284" s="5"/>
      <c r="J284" s="5"/>
      <c r="K284" s="5"/>
    </row>
    <row r="285" spans="1:11" x14ac:dyDescent="0.25">
      <c r="A285" t="str">
        <f t="shared" si="8"/>
        <v>2007MMaori</v>
      </c>
      <c r="B285" s="4">
        <v>2007</v>
      </c>
      <c r="C285" s="4"/>
      <c r="D285" s="4" t="s">
        <v>73</v>
      </c>
      <c r="E285" s="4" t="s">
        <v>9</v>
      </c>
      <c r="F285" s="5"/>
      <c r="G285" s="5"/>
      <c r="H285" s="5"/>
      <c r="I285" s="5"/>
      <c r="J285" s="5"/>
      <c r="K285" s="5"/>
    </row>
    <row r="286" spans="1:11" x14ac:dyDescent="0.25">
      <c r="A286" t="str">
        <f t="shared" si="8"/>
        <v>2008MMaori</v>
      </c>
      <c r="B286" s="4">
        <v>2008</v>
      </c>
      <c r="C286" s="4"/>
      <c r="D286" s="4" t="s">
        <v>73</v>
      </c>
      <c r="E286" s="4" t="s">
        <v>9</v>
      </c>
      <c r="F286" s="5"/>
      <c r="G286" s="5"/>
      <c r="H286" s="5"/>
      <c r="I286" s="5"/>
      <c r="J286" s="5"/>
      <c r="K286" s="5"/>
    </row>
    <row r="287" spans="1:11" x14ac:dyDescent="0.25">
      <c r="A287" t="str">
        <f t="shared" si="8"/>
        <v>2009MMaori</v>
      </c>
      <c r="B287" s="4">
        <v>2009</v>
      </c>
      <c r="C287" s="4"/>
      <c r="D287" s="4" t="s">
        <v>73</v>
      </c>
      <c r="E287" s="4" t="s">
        <v>9</v>
      </c>
      <c r="F287" s="5"/>
      <c r="G287" s="5"/>
      <c r="H287" s="5"/>
      <c r="I287" s="5"/>
      <c r="J287" s="5"/>
      <c r="K287" s="5"/>
    </row>
    <row r="288" spans="1:11" x14ac:dyDescent="0.25">
      <c r="A288" t="str">
        <f t="shared" si="8"/>
        <v>2010MMaori</v>
      </c>
      <c r="B288" s="4">
        <v>2010</v>
      </c>
      <c r="C288" s="4"/>
      <c r="D288" s="4" t="s">
        <v>73</v>
      </c>
      <c r="E288" s="4" t="s">
        <v>9</v>
      </c>
      <c r="F288" s="5"/>
      <c r="G288" s="5"/>
      <c r="H288" s="5"/>
      <c r="I288" s="5"/>
      <c r="J288" s="5"/>
      <c r="K288" s="5"/>
    </row>
    <row r="289" spans="1:11" x14ac:dyDescent="0.25">
      <c r="A289" t="str">
        <f t="shared" si="8"/>
        <v>2011MMaori</v>
      </c>
      <c r="B289" s="4">
        <v>2011</v>
      </c>
      <c r="C289" s="4"/>
      <c r="D289" s="4" t="s">
        <v>73</v>
      </c>
      <c r="E289" s="4" t="s">
        <v>9</v>
      </c>
      <c r="F289" s="5"/>
      <c r="G289" s="5"/>
      <c r="H289" s="5"/>
      <c r="I289" s="5"/>
      <c r="J289" s="5"/>
      <c r="K289" s="5"/>
    </row>
    <row r="290" spans="1:11" x14ac:dyDescent="0.25">
      <c r="A290" t="str">
        <f t="shared" si="8"/>
        <v>2012MMaori</v>
      </c>
      <c r="B290" s="4">
        <v>2012</v>
      </c>
      <c r="C290" s="4"/>
      <c r="D290" s="4" t="s">
        <v>73</v>
      </c>
      <c r="E290" s="4" t="s">
        <v>9</v>
      </c>
      <c r="F290" s="5"/>
      <c r="G290" s="5"/>
      <c r="H290" s="5"/>
      <c r="I290" s="5"/>
      <c r="J290" s="5"/>
      <c r="K290" s="5"/>
    </row>
    <row r="291" spans="1:11" x14ac:dyDescent="0.25">
      <c r="A291" t="str">
        <f t="shared" si="8"/>
        <v>1996MnonMaori</v>
      </c>
      <c r="B291" s="4">
        <v>1996</v>
      </c>
      <c r="C291" s="4"/>
      <c r="D291" s="4" t="s">
        <v>73</v>
      </c>
      <c r="E291" s="4" t="s">
        <v>72</v>
      </c>
      <c r="F291" s="5"/>
      <c r="G291" s="5"/>
      <c r="H291" s="5"/>
      <c r="I291" s="5"/>
      <c r="J291" s="5"/>
      <c r="K291" s="5"/>
    </row>
    <row r="292" spans="1:11" x14ac:dyDescent="0.25">
      <c r="A292" t="str">
        <f t="shared" si="8"/>
        <v>1997MnonMaori</v>
      </c>
      <c r="B292" s="4">
        <v>1997</v>
      </c>
      <c r="C292" s="4"/>
      <c r="D292" s="4" t="s">
        <v>73</v>
      </c>
      <c r="E292" s="4" t="s">
        <v>72</v>
      </c>
      <c r="F292" s="5"/>
      <c r="G292" s="5"/>
      <c r="H292" s="5"/>
      <c r="I292" s="5"/>
      <c r="J292" s="5"/>
      <c r="K292" s="5"/>
    </row>
    <row r="293" spans="1:11" x14ac:dyDescent="0.25">
      <c r="A293" t="str">
        <f t="shared" si="8"/>
        <v>1998MnonMaori</v>
      </c>
      <c r="B293" s="4">
        <v>1998</v>
      </c>
      <c r="C293" s="4"/>
      <c r="D293" s="4" t="s">
        <v>73</v>
      </c>
      <c r="E293" s="4" t="s">
        <v>72</v>
      </c>
      <c r="F293" s="5"/>
      <c r="G293" s="5"/>
      <c r="H293" s="5"/>
      <c r="I293" s="5"/>
      <c r="J293" s="5"/>
      <c r="K293" s="5"/>
    </row>
    <row r="294" spans="1:11" x14ac:dyDescent="0.25">
      <c r="A294" t="str">
        <f t="shared" si="8"/>
        <v>1999MnonMaori</v>
      </c>
      <c r="B294" s="4">
        <v>1999</v>
      </c>
      <c r="C294" s="4"/>
      <c r="D294" s="4" t="s">
        <v>73</v>
      </c>
      <c r="E294" s="4" t="s">
        <v>72</v>
      </c>
      <c r="F294" s="5"/>
      <c r="G294" s="5"/>
      <c r="H294" s="5"/>
      <c r="I294" s="5"/>
      <c r="J294" s="5"/>
      <c r="K294" s="5"/>
    </row>
    <row r="295" spans="1:11" x14ac:dyDescent="0.25">
      <c r="A295" t="str">
        <f t="shared" si="8"/>
        <v>2000MnonMaori</v>
      </c>
      <c r="B295" s="4">
        <v>2000</v>
      </c>
      <c r="C295" s="4"/>
      <c r="D295" s="4" t="s">
        <v>73</v>
      </c>
      <c r="E295" s="4" t="s">
        <v>72</v>
      </c>
      <c r="F295" s="5"/>
      <c r="G295" s="5"/>
      <c r="H295" s="5"/>
      <c r="I295" s="5"/>
      <c r="J295" s="5"/>
      <c r="K295" s="5"/>
    </row>
    <row r="296" spans="1:11" x14ac:dyDescent="0.25">
      <c r="A296" t="str">
        <f t="shared" si="8"/>
        <v>2001MnonMaori</v>
      </c>
      <c r="B296" s="4">
        <v>2001</v>
      </c>
      <c r="C296" s="4"/>
      <c r="D296" s="4" t="s">
        <v>73</v>
      </c>
      <c r="E296" s="4" t="s">
        <v>72</v>
      </c>
      <c r="F296" s="5"/>
      <c r="G296" s="5"/>
      <c r="H296" s="5"/>
      <c r="I296" s="5"/>
      <c r="J296" s="5"/>
      <c r="K296" s="5"/>
    </row>
    <row r="297" spans="1:11" x14ac:dyDescent="0.25">
      <c r="A297" t="str">
        <f t="shared" si="8"/>
        <v>2002MnonMaori</v>
      </c>
      <c r="B297" s="4">
        <v>2002</v>
      </c>
      <c r="C297" s="4"/>
      <c r="D297" s="4" t="s">
        <v>73</v>
      </c>
      <c r="E297" s="4" t="s">
        <v>72</v>
      </c>
      <c r="F297" s="5"/>
      <c r="G297" s="5"/>
      <c r="H297" s="5"/>
      <c r="I297" s="5"/>
      <c r="J297" s="5"/>
      <c r="K297" s="5"/>
    </row>
    <row r="298" spans="1:11" x14ac:dyDescent="0.25">
      <c r="A298" t="str">
        <f t="shared" si="8"/>
        <v>2003MnonMaori</v>
      </c>
      <c r="B298" s="4">
        <v>2003</v>
      </c>
      <c r="C298" s="4"/>
      <c r="D298" s="4" t="s">
        <v>73</v>
      </c>
      <c r="E298" s="4" t="s">
        <v>72</v>
      </c>
      <c r="F298" s="5"/>
      <c r="G298" s="5"/>
      <c r="H298" s="5"/>
      <c r="I298" s="5"/>
      <c r="J298" s="5"/>
      <c r="K298" s="5"/>
    </row>
    <row r="299" spans="1:11" x14ac:dyDescent="0.25">
      <c r="A299" t="str">
        <f t="shared" si="8"/>
        <v>2004MnonMaori</v>
      </c>
      <c r="B299" s="4">
        <v>2004</v>
      </c>
      <c r="C299" s="4"/>
      <c r="D299" s="4" t="s">
        <v>73</v>
      </c>
      <c r="E299" s="4" t="s">
        <v>72</v>
      </c>
      <c r="F299" s="5"/>
      <c r="G299" s="5"/>
      <c r="H299" s="5"/>
      <c r="I299" s="5"/>
      <c r="J299" s="5"/>
      <c r="K299" s="5"/>
    </row>
    <row r="300" spans="1:11" x14ac:dyDescent="0.25">
      <c r="A300" t="str">
        <f t="shared" si="8"/>
        <v>2005MnonMaori</v>
      </c>
      <c r="B300" s="4">
        <v>2005</v>
      </c>
      <c r="C300" s="4"/>
      <c r="D300" s="4" t="s">
        <v>73</v>
      </c>
      <c r="E300" s="4" t="s">
        <v>72</v>
      </c>
      <c r="F300" s="5"/>
      <c r="G300" s="5"/>
      <c r="H300" s="5"/>
      <c r="I300" s="5"/>
      <c r="J300" s="5"/>
      <c r="K300" s="5"/>
    </row>
    <row r="301" spans="1:11" x14ac:dyDescent="0.25">
      <c r="A301" t="str">
        <f t="shared" si="8"/>
        <v>2006MnonMaori</v>
      </c>
      <c r="B301" s="4">
        <v>2006</v>
      </c>
      <c r="C301" s="4"/>
      <c r="D301" s="4" t="s">
        <v>73</v>
      </c>
      <c r="E301" s="4" t="s">
        <v>72</v>
      </c>
      <c r="F301" s="5"/>
      <c r="G301" s="5"/>
      <c r="H301" s="5"/>
      <c r="I301" s="5"/>
      <c r="J301" s="5"/>
      <c r="K301" s="5"/>
    </row>
    <row r="302" spans="1:11" x14ac:dyDescent="0.25">
      <c r="A302" t="str">
        <f t="shared" si="8"/>
        <v>2007MnonMaori</v>
      </c>
      <c r="B302" s="4">
        <v>2007</v>
      </c>
      <c r="C302" s="4"/>
      <c r="D302" s="4" t="s">
        <v>73</v>
      </c>
      <c r="E302" s="4" t="s">
        <v>72</v>
      </c>
      <c r="F302" s="5"/>
      <c r="G302" s="5"/>
      <c r="H302" s="5"/>
      <c r="I302" s="5"/>
      <c r="J302" s="5"/>
      <c r="K302" s="5"/>
    </row>
    <row r="303" spans="1:11" x14ac:dyDescent="0.25">
      <c r="A303" t="str">
        <f t="shared" si="8"/>
        <v>2008MnonMaori</v>
      </c>
      <c r="B303" s="4">
        <v>2008</v>
      </c>
      <c r="C303" s="4"/>
      <c r="D303" s="4" t="s">
        <v>73</v>
      </c>
      <c r="E303" s="4" t="s">
        <v>72</v>
      </c>
      <c r="F303" s="5"/>
      <c r="G303" s="5"/>
      <c r="H303" s="5"/>
      <c r="I303" s="5"/>
      <c r="J303" s="5"/>
      <c r="K303" s="5"/>
    </row>
    <row r="304" spans="1:11" x14ac:dyDescent="0.25">
      <c r="A304" t="str">
        <f t="shared" si="8"/>
        <v>2009MnonMaori</v>
      </c>
      <c r="B304" s="4">
        <v>2009</v>
      </c>
      <c r="C304" s="4"/>
      <c r="D304" s="4" t="s">
        <v>73</v>
      </c>
      <c r="E304" s="4" t="s">
        <v>72</v>
      </c>
      <c r="F304" s="5"/>
      <c r="G304" s="5"/>
      <c r="H304" s="5"/>
      <c r="I304" s="5"/>
      <c r="J304" s="5"/>
      <c r="K304" s="5"/>
    </row>
    <row r="305" spans="1:11" x14ac:dyDescent="0.25">
      <c r="A305" t="str">
        <f t="shared" si="8"/>
        <v>2010MnonMaori</v>
      </c>
      <c r="B305" s="4">
        <v>2010</v>
      </c>
      <c r="C305" s="4"/>
      <c r="D305" s="4" t="s">
        <v>73</v>
      </c>
      <c r="E305" s="4" t="s">
        <v>72</v>
      </c>
      <c r="F305" s="5"/>
      <c r="G305" s="5"/>
      <c r="H305" s="5"/>
      <c r="I305" s="5"/>
      <c r="J305" s="5"/>
      <c r="K305" s="5"/>
    </row>
    <row r="306" spans="1:11" x14ac:dyDescent="0.25">
      <c r="A306" t="str">
        <f t="shared" si="8"/>
        <v>2011MnonMaori</v>
      </c>
      <c r="B306" s="4">
        <v>2011</v>
      </c>
      <c r="C306" s="4"/>
      <c r="D306" s="4" t="s">
        <v>73</v>
      </c>
      <c r="E306" s="4" t="s">
        <v>72</v>
      </c>
      <c r="F306" s="5"/>
      <c r="G306" s="5"/>
      <c r="H306" s="5"/>
      <c r="I306" s="5"/>
      <c r="J306" s="5"/>
      <c r="K306" s="5"/>
    </row>
    <row r="307" spans="1:11" x14ac:dyDescent="0.25">
      <c r="A307" t="str">
        <f t="shared" si="8"/>
        <v>2012MnonMaori</v>
      </c>
      <c r="B307" s="4">
        <v>2012</v>
      </c>
      <c r="C307" s="4"/>
      <c r="D307" s="4" t="s">
        <v>73</v>
      </c>
      <c r="E307" s="4" t="s">
        <v>72</v>
      </c>
      <c r="F307" s="5"/>
      <c r="G307" s="5"/>
      <c r="H307" s="5"/>
      <c r="I307" s="5"/>
      <c r="J307" s="5"/>
      <c r="K307" s="5"/>
    </row>
    <row r="308" spans="1:11" x14ac:dyDescent="0.25">
      <c r="A308" t="str">
        <f t="shared" ref="A308:A351" si="9">B308&amp;C308&amp;D308&amp;E308</f>
        <v>1996TMaori</v>
      </c>
      <c r="B308" s="4">
        <v>1996</v>
      </c>
      <c r="C308" s="4"/>
      <c r="D308" s="4" t="s">
        <v>74</v>
      </c>
      <c r="E308" s="4" t="s">
        <v>9</v>
      </c>
      <c r="F308" s="5"/>
      <c r="G308" s="5"/>
      <c r="H308" s="5"/>
      <c r="I308" s="5"/>
      <c r="J308" s="5"/>
      <c r="K308" s="5"/>
    </row>
    <row r="309" spans="1:11" x14ac:dyDescent="0.25">
      <c r="A309" t="str">
        <f t="shared" si="9"/>
        <v>1997TMaori</v>
      </c>
      <c r="B309" s="4">
        <v>1997</v>
      </c>
      <c r="C309" s="4"/>
      <c r="D309" s="4" t="s">
        <v>74</v>
      </c>
      <c r="E309" s="4" t="s">
        <v>9</v>
      </c>
      <c r="F309" s="5"/>
      <c r="G309" s="5"/>
      <c r="H309" s="5"/>
      <c r="I309" s="5"/>
      <c r="J309" s="5"/>
      <c r="K309" s="5"/>
    </row>
    <row r="310" spans="1:11" x14ac:dyDescent="0.25">
      <c r="A310" t="str">
        <f t="shared" si="9"/>
        <v>1998TMaori</v>
      </c>
      <c r="B310" s="4">
        <v>1998</v>
      </c>
      <c r="C310" s="4"/>
      <c r="D310" s="4" t="s">
        <v>74</v>
      </c>
      <c r="E310" s="4" t="s">
        <v>9</v>
      </c>
      <c r="F310" s="5"/>
      <c r="G310" s="5"/>
      <c r="H310" s="5"/>
      <c r="I310" s="5"/>
      <c r="J310" s="5"/>
      <c r="K310" s="5"/>
    </row>
    <row r="311" spans="1:11" x14ac:dyDescent="0.25">
      <c r="A311" t="str">
        <f t="shared" si="9"/>
        <v>1999TMaori</v>
      </c>
      <c r="B311" s="4">
        <v>1999</v>
      </c>
      <c r="C311" s="4"/>
      <c r="D311" s="4" t="s">
        <v>74</v>
      </c>
      <c r="E311" s="4" t="s">
        <v>9</v>
      </c>
      <c r="F311" s="5"/>
      <c r="G311" s="5"/>
      <c r="H311" s="5"/>
      <c r="I311" s="5"/>
      <c r="J311" s="5"/>
      <c r="K311" s="5"/>
    </row>
    <row r="312" spans="1:11" x14ac:dyDescent="0.25">
      <c r="A312" t="str">
        <f t="shared" si="9"/>
        <v>2000TMaori</v>
      </c>
      <c r="B312" s="4">
        <v>2000</v>
      </c>
      <c r="C312" s="4"/>
      <c r="D312" s="4" t="s">
        <v>74</v>
      </c>
      <c r="E312" s="4" t="s">
        <v>9</v>
      </c>
      <c r="F312" s="5"/>
      <c r="G312" s="5"/>
      <c r="H312" s="5"/>
      <c r="I312" s="5"/>
      <c r="J312" s="5"/>
      <c r="K312" s="5"/>
    </row>
    <row r="313" spans="1:11" x14ac:dyDescent="0.25">
      <c r="A313" t="str">
        <f t="shared" si="9"/>
        <v>2001TMaori</v>
      </c>
      <c r="B313" s="4">
        <v>2001</v>
      </c>
      <c r="C313" s="4"/>
      <c r="D313" s="4" t="s">
        <v>74</v>
      </c>
      <c r="E313" s="4" t="s">
        <v>9</v>
      </c>
      <c r="F313" s="5"/>
      <c r="G313" s="5"/>
      <c r="H313" s="5"/>
      <c r="I313" s="5"/>
      <c r="J313" s="5"/>
      <c r="K313" s="5"/>
    </row>
    <row r="314" spans="1:11" x14ac:dyDescent="0.25">
      <c r="A314" t="str">
        <f t="shared" si="9"/>
        <v>2002TMaori</v>
      </c>
      <c r="B314" s="4">
        <v>2002</v>
      </c>
      <c r="C314" s="4"/>
      <c r="D314" s="4" t="s">
        <v>74</v>
      </c>
      <c r="E314" s="4" t="s">
        <v>9</v>
      </c>
      <c r="F314" s="5"/>
      <c r="G314" s="5"/>
      <c r="H314" s="5"/>
      <c r="I314" s="5"/>
      <c r="J314" s="5"/>
      <c r="K314" s="5"/>
    </row>
    <row r="315" spans="1:11" x14ac:dyDescent="0.25">
      <c r="A315" t="str">
        <f t="shared" si="9"/>
        <v>2003TMaori</v>
      </c>
      <c r="B315" s="4">
        <v>2003</v>
      </c>
      <c r="C315" s="4"/>
      <c r="D315" s="4" t="s">
        <v>74</v>
      </c>
      <c r="E315" s="4" t="s">
        <v>9</v>
      </c>
      <c r="F315" s="5"/>
      <c r="G315" s="5"/>
      <c r="H315" s="5"/>
      <c r="I315" s="5"/>
      <c r="J315" s="5"/>
      <c r="K315" s="5"/>
    </row>
    <row r="316" spans="1:11" x14ac:dyDescent="0.25">
      <c r="A316" t="str">
        <f t="shared" si="9"/>
        <v>2004TMaori</v>
      </c>
      <c r="B316" s="4">
        <v>2004</v>
      </c>
      <c r="C316" s="4"/>
      <c r="D316" s="4" t="s">
        <v>74</v>
      </c>
      <c r="E316" s="4" t="s">
        <v>9</v>
      </c>
      <c r="F316" s="5"/>
      <c r="G316" s="5"/>
      <c r="H316" s="5"/>
      <c r="I316" s="5"/>
      <c r="J316" s="5"/>
      <c r="K316" s="5"/>
    </row>
    <row r="317" spans="1:11" x14ac:dyDescent="0.25">
      <c r="A317" t="str">
        <f t="shared" si="9"/>
        <v>2005TMaori</v>
      </c>
      <c r="B317" s="4">
        <v>2005</v>
      </c>
      <c r="C317" s="4"/>
      <c r="D317" s="4" t="s">
        <v>74</v>
      </c>
      <c r="E317" s="4" t="s">
        <v>9</v>
      </c>
      <c r="F317" s="5"/>
      <c r="G317" s="5"/>
      <c r="H317" s="5"/>
      <c r="I317" s="5"/>
      <c r="J317" s="5"/>
      <c r="K317" s="5"/>
    </row>
    <row r="318" spans="1:11" x14ac:dyDescent="0.25">
      <c r="A318" t="str">
        <f t="shared" si="9"/>
        <v>2006TMaori</v>
      </c>
      <c r="B318" s="4">
        <v>2006</v>
      </c>
      <c r="C318" s="4"/>
      <c r="D318" s="4" t="s">
        <v>74</v>
      </c>
      <c r="E318" s="4" t="s">
        <v>9</v>
      </c>
      <c r="F318" s="5"/>
      <c r="G318" s="5"/>
      <c r="H318" s="5"/>
      <c r="I318" s="5"/>
      <c r="J318" s="5"/>
      <c r="K318" s="5"/>
    </row>
    <row r="319" spans="1:11" x14ac:dyDescent="0.25">
      <c r="A319" t="str">
        <f t="shared" si="9"/>
        <v>2007TMaori</v>
      </c>
      <c r="B319" s="4">
        <v>2007</v>
      </c>
      <c r="C319" s="4"/>
      <c r="D319" s="4" t="s">
        <v>74</v>
      </c>
      <c r="E319" s="4" t="s">
        <v>9</v>
      </c>
      <c r="F319" s="5"/>
      <c r="G319" s="5"/>
      <c r="H319" s="5"/>
      <c r="I319" s="5"/>
      <c r="J319" s="5"/>
      <c r="K319" s="5"/>
    </row>
    <row r="320" spans="1:11" x14ac:dyDescent="0.25">
      <c r="A320" t="str">
        <f t="shared" si="9"/>
        <v>2008TMaori</v>
      </c>
      <c r="B320" s="4">
        <v>2008</v>
      </c>
      <c r="C320" s="4"/>
      <c r="D320" s="4" t="s">
        <v>74</v>
      </c>
      <c r="E320" s="4" t="s">
        <v>9</v>
      </c>
      <c r="F320" s="5"/>
      <c r="G320" s="5"/>
      <c r="H320" s="5"/>
      <c r="I320" s="5"/>
      <c r="J320" s="5"/>
      <c r="K320" s="5"/>
    </row>
    <row r="321" spans="1:11" x14ac:dyDescent="0.25">
      <c r="A321" t="str">
        <f t="shared" si="9"/>
        <v>2009TMaori</v>
      </c>
      <c r="B321" s="4">
        <v>2009</v>
      </c>
      <c r="C321" s="4"/>
      <c r="D321" s="4" t="s">
        <v>74</v>
      </c>
      <c r="E321" s="4" t="s">
        <v>9</v>
      </c>
      <c r="F321" s="5"/>
      <c r="G321" s="5"/>
      <c r="H321" s="5"/>
      <c r="I321" s="5"/>
      <c r="J321" s="5"/>
      <c r="K321" s="5"/>
    </row>
    <row r="322" spans="1:11" x14ac:dyDescent="0.25">
      <c r="A322" t="str">
        <f t="shared" si="9"/>
        <v>2010TMaori</v>
      </c>
      <c r="B322" s="4">
        <v>2010</v>
      </c>
      <c r="C322" s="4"/>
      <c r="D322" s="4" t="s">
        <v>74</v>
      </c>
      <c r="E322" s="4" t="s">
        <v>9</v>
      </c>
      <c r="F322" s="5"/>
      <c r="G322" s="5"/>
      <c r="H322" s="5"/>
      <c r="I322" s="5"/>
      <c r="J322" s="5"/>
      <c r="K322" s="5"/>
    </row>
    <row r="323" spans="1:11" x14ac:dyDescent="0.25">
      <c r="A323" t="str">
        <f t="shared" si="9"/>
        <v>2011TMaori</v>
      </c>
      <c r="B323" s="4">
        <v>2011</v>
      </c>
      <c r="C323" s="4"/>
      <c r="D323" s="4" t="s">
        <v>74</v>
      </c>
      <c r="E323" s="4" t="s">
        <v>9</v>
      </c>
      <c r="F323" s="5"/>
      <c r="G323" s="5"/>
      <c r="H323" s="5"/>
      <c r="I323" s="5"/>
      <c r="J323" s="5"/>
      <c r="K323" s="5"/>
    </row>
    <row r="324" spans="1:11" x14ac:dyDescent="0.25">
      <c r="A324" t="str">
        <f t="shared" si="9"/>
        <v>2012TMaori</v>
      </c>
      <c r="B324" s="4">
        <v>2012</v>
      </c>
      <c r="C324" s="4"/>
      <c r="D324" s="4" t="s">
        <v>74</v>
      </c>
      <c r="E324" s="4" t="s">
        <v>9</v>
      </c>
      <c r="F324" s="5"/>
      <c r="G324" s="5"/>
      <c r="H324" s="5"/>
      <c r="I324" s="5"/>
      <c r="J324" s="5"/>
      <c r="K324" s="5"/>
    </row>
    <row r="325" spans="1:11" x14ac:dyDescent="0.25">
      <c r="A325" t="str">
        <f t="shared" si="9"/>
        <v>1996TnonMaori</v>
      </c>
      <c r="B325" s="4">
        <v>1996</v>
      </c>
      <c r="C325" s="4"/>
      <c r="D325" s="4" t="s">
        <v>74</v>
      </c>
      <c r="E325" s="4" t="s">
        <v>72</v>
      </c>
      <c r="F325" s="5"/>
      <c r="G325" s="5"/>
      <c r="H325" s="5"/>
      <c r="I325" s="5"/>
      <c r="J325" s="5"/>
      <c r="K325" s="5"/>
    </row>
    <row r="326" spans="1:11" x14ac:dyDescent="0.25">
      <c r="A326" t="str">
        <f t="shared" si="9"/>
        <v>1997TnonMaori</v>
      </c>
      <c r="B326" s="4">
        <v>1997</v>
      </c>
      <c r="C326" s="4"/>
      <c r="D326" s="4" t="s">
        <v>74</v>
      </c>
      <c r="E326" s="4" t="s">
        <v>72</v>
      </c>
      <c r="F326" s="5"/>
      <c r="G326" s="5"/>
      <c r="H326" s="5"/>
      <c r="I326" s="5"/>
      <c r="J326" s="5"/>
      <c r="K326" s="5"/>
    </row>
    <row r="327" spans="1:11" x14ac:dyDescent="0.25">
      <c r="A327" t="str">
        <f t="shared" si="9"/>
        <v>1998TnonMaori</v>
      </c>
      <c r="B327" s="4">
        <v>1998</v>
      </c>
      <c r="C327" s="4"/>
      <c r="D327" s="4" t="s">
        <v>74</v>
      </c>
      <c r="E327" s="4" t="s">
        <v>72</v>
      </c>
      <c r="F327" s="5"/>
      <c r="G327" s="5"/>
      <c r="H327" s="5"/>
      <c r="I327" s="5"/>
      <c r="J327" s="5"/>
      <c r="K327" s="5"/>
    </row>
    <row r="328" spans="1:11" x14ac:dyDescent="0.25">
      <c r="A328" t="str">
        <f t="shared" si="9"/>
        <v>1999TnonMaori</v>
      </c>
      <c r="B328" s="4">
        <v>1999</v>
      </c>
      <c r="C328" s="4"/>
      <c r="D328" s="4" t="s">
        <v>74</v>
      </c>
      <c r="E328" s="4" t="s">
        <v>72</v>
      </c>
      <c r="F328" s="5"/>
      <c r="G328" s="5"/>
      <c r="H328" s="5"/>
      <c r="I328" s="5"/>
      <c r="J328" s="5"/>
      <c r="K328" s="5"/>
    </row>
    <row r="329" spans="1:11" x14ac:dyDescent="0.25">
      <c r="A329" t="str">
        <f t="shared" si="9"/>
        <v>2000TnonMaori</v>
      </c>
      <c r="B329" s="4">
        <v>2000</v>
      </c>
      <c r="C329" s="4"/>
      <c r="D329" s="4" t="s">
        <v>74</v>
      </c>
      <c r="E329" s="4" t="s">
        <v>72</v>
      </c>
      <c r="F329" s="5"/>
      <c r="G329" s="5"/>
      <c r="H329" s="5"/>
      <c r="I329" s="5"/>
      <c r="J329" s="5"/>
      <c r="K329" s="5"/>
    </row>
    <row r="330" spans="1:11" x14ac:dyDescent="0.25">
      <c r="A330" t="str">
        <f t="shared" si="9"/>
        <v>2001TnonMaori</v>
      </c>
      <c r="B330" s="4">
        <v>2001</v>
      </c>
      <c r="C330" s="4"/>
      <c r="D330" s="4" t="s">
        <v>74</v>
      </c>
      <c r="E330" s="4" t="s">
        <v>72</v>
      </c>
      <c r="F330" s="5"/>
      <c r="G330" s="5"/>
      <c r="H330" s="5"/>
      <c r="I330" s="5"/>
      <c r="J330" s="5"/>
      <c r="K330" s="5"/>
    </row>
    <row r="331" spans="1:11" x14ac:dyDescent="0.25">
      <c r="A331" t="str">
        <f t="shared" si="9"/>
        <v>2002TnonMaori</v>
      </c>
      <c r="B331" s="4">
        <v>2002</v>
      </c>
      <c r="C331" s="4"/>
      <c r="D331" s="4" t="s">
        <v>74</v>
      </c>
      <c r="E331" s="4" t="s">
        <v>72</v>
      </c>
      <c r="F331" s="5"/>
      <c r="G331" s="5"/>
      <c r="H331" s="5"/>
      <c r="I331" s="5"/>
      <c r="J331" s="5"/>
      <c r="K331" s="5"/>
    </row>
    <row r="332" spans="1:11" x14ac:dyDescent="0.25">
      <c r="A332" t="str">
        <f t="shared" si="9"/>
        <v>2003TnonMaori</v>
      </c>
      <c r="B332" s="4">
        <v>2003</v>
      </c>
      <c r="C332" s="4"/>
      <c r="D332" s="4" t="s">
        <v>74</v>
      </c>
      <c r="E332" s="4" t="s">
        <v>72</v>
      </c>
      <c r="F332" s="5"/>
      <c r="G332" s="5"/>
      <c r="H332" s="5"/>
      <c r="I332" s="5"/>
      <c r="J332" s="5"/>
      <c r="K332" s="5"/>
    </row>
    <row r="333" spans="1:11" x14ac:dyDescent="0.25">
      <c r="A333" t="str">
        <f t="shared" si="9"/>
        <v>2004TnonMaori</v>
      </c>
      <c r="B333" s="4">
        <v>2004</v>
      </c>
      <c r="C333" s="4"/>
      <c r="D333" s="4" t="s">
        <v>74</v>
      </c>
      <c r="E333" s="4" t="s">
        <v>72</v>
      </c>
      <c r="F333" s="5"/>
      <c r="G333" s="5"/>
      <c r="H333" s="5"/>
      <c r="I333" s="5"/>
      <c r="J333" s="5"/>
      <c r="K333" s="5"/>
    </row>
    <row r="334" spans="1:11" x14ac:dyDescent="0.25">
      <c r="A334" t="str">
        <f t="shared" si="9"/>
        <v>2005TnonMaori</v>
      </c>
      <c r="B334" s="4">
        <v>2005</v>
      </c>
      <c r="C334" s="4"/>
      <c r="D334" s="4" t="s">
        <v>74</v>
      </c>
      <c r="E334" s="4" t="s">
        <v>72</v>
      </c>
      <c r="F334" s="5"/>
      <c r="G334" s="5"/>
      <c r="H334" s="5"/>
      <c r="I334" s="5"/>
      <c r="J334" s="5"/>
      <c r="K334" s="5"/>
    </row>
    <row r="335" spans="1:11" x14ac:dyDescent="0.25">
      <c r="A335" t="str">
        <f t="shared" si="9"/>
        <v>2006TnonMaori</v>
      </c>
      <c r="B335" s="4">
        <v>2006</v>
      </c>
      <c r="C335" s="4"/>
      <c r="D335" s="4" t="s">
        <v>74</v>
      </c>
      <c r="E335" s="4" t="s">
        <v>72</v>
      </c>
      <c r="F335" s="5"/>
      <c r="G335" s="5"/>
      <c r="H335" s="5"/>
      <c r="I335" s="5"/>
      <c r="J335" s="5"/>
      <c r="K335" s="5"/>
    </row>
    <row r="336" spans="1:11" x14ac:dyDescent="0.25">
      <c r="A336" t="str">
        <f t="shared" si="9"/>
        <v>2007TnonMaori</v>
      </c>
      <c r="B336" s="4">
        <v>2007</v>
      </c>
      <c r="C336" s="4"/>
      <c r="D336" s="4" t="s">
        <v>74</v>
      </c>
      <c r="E336" s="4" t="s">
        <v>72</v>
      </c>
      <c r="F336" s="5"/>
      <c r="G336" s="5"/>
      <c r="H336" s="5"/>
      <c r="I336" s="5"/>
      <c r="J336" s="5"/>
      <c r="K336" s="5"/>
    </row>
    <row r="337" spans="1:11" x14ac:dyDescent="0.25">
      <c r="A337" t="str">
        <f t="shared" si="9"/>
        <v>2008TnonMaori</v>
      </c>
      <c r="B337" s="4">
        <v>2008</v>
      </c>
      <c r="C337" s="4"/>
      <c r="D337" s="4" t="s">
        <v>74</v>
      </c>
      <c r="E337" s="4" t="s">
        <v>72</v>
      </c>
      <c r="F337" s="5"/>
      <c r="G337" s="5"/>
      <c r="H337" s="5"/>
      <c r="I337" s="5"/>
      <c r="J337" s="5"/>
      <c r="K337" s="5"/>
    </row>
    <row r="338" spans="1:11" x14ac:dyDescent="0.25">
      <c r="A338" t="str">
        <f t="shared" si="9"/>
        <v>2009TnonMaori</v>
      </c>
      <c r="B338" s="4">
        <v>2009</v>
      </c>
      <c r="C338" s="4"/>
      <c r="D338" s="4" t="s">
        <v>74</v>
      </c>
      <c r="E338" s="4" t="s">
        <v>72</v>
      </c>
      <c r="F338" s="5"/>
      <c r="G338" s="5"/>
      <c r="H338" s="5"/>
      <c r="I338" s="5"/>
      <c r="J338" s="5"/>
      <c r="K338" s="5"/>
    </row>
    <row r="339" spans="1:11" x14ac:dyDescent="0.25">
      <c r="A339" t="str">
        <f t="shared" si="9"/>
        <v>2010TnonMaori</v>
      </c>
      <c r="B339" s="4">
        <v>2010</v>
      </c>
      <c r="C339" s="4"/>
      <c r="D339" s="4" t="s">
        <v>74</v>
      </c>
      <c r="E339" s="4" t="s">
        <v>72</v>
      </c>
      <c r="F339" s="5"/>
      <c r="G339" s="5"/>
      <c r="H339" s="5"/>
      <c r="I339" s="5"/>
      <c r="J339" s="5"/>
      <c r="K339" s="5"/>
    </row>
    <row r="340" spans="1:11" x14ac:dyDescent="0.25">
      <c r="A340" t="str">
        <f t="shared" si="9"/>
        <v>2011TnonMaori</v>
      </c>
      <c r="B340" s="4">
        <v>2011</v>
      </c>
      <c r="C340" s="4"/>
      <c r="D340" s="4" t="s">
        <v>74</v>
      </c>
      <c r="E340" s="4" t="s">
        <v>72</v>
      </c>
      <c r="F340" s="5"/>
      <c r="G340" s="5"/>
      <c r="H340" s="5"/>
      <c r="I340" s="5"/>
      <c r="J340" s="5"/>
      <c r="K340" s="5"/>
    </row>
    <row r="341" spans="1:11" x14ac:dyDescent="0.25">
      <c r="A341" t="str">
        <f t="shared" si="9"/>
        <v>2012TnonMaori</v>
      </c>
      <c r="B341" s="4">
        <v>2012</v>
      </c>
      <c r="C341" s="4"/>
      <c r="D341" s="4" t="s">
        <v>74</v>
      </c>
      <c r="E341" s="4" t="s">
        <v>72</v>
      </c>
      <c r="F341" s="5"/>
      <c r="G341" s="5"/>
      <c r="H341" s="5"/>
      <c r="I341" s="5"/>
      <c r="J341" s="5"/>
      <c r="K341" s="5"/>
    </row>
    <row r="342" spans="1:11" x14ac:dyDescent="0.25">
      <c r="A342" t="str">
        <f t="shared" si="9"/>
        <v>1996FMaori</v>
      </c>
      <c r="B342" s="4">
        <v>1996</v>
      </c>
      <c r="C342" s="4"/>
      <c r="D342" s="4" t="s">
        <v>71</v>
      </c>
      <c r="E342" s="4" t="s">
        <v>9</v>
      </c>
      <c r="F342" s="5"/>
      <c r="G342" s="5"/>
      <c r="H342" s="5"/>
      <c r="I342" s="5"/>
      <c r="J342" s="5"/>
      <c r="K342" s="5"/>
    </row>
    <row r="343" spans="1:11" x14ac:dyDescent="0.25">
      <c r="A343" t="str">
        <f t="shared" si="9"/>
        <v>1997FMaori</v>
      </c>
      <c r="B343" s="4">
        <v>1997</v>
      </c>
      <c r="C343" s="4"/>
      <c r="D343" s="4" t="s">
        <v>71</v>
      </c>
      <c r="E343" s="4" t="s">
        <v>9</v>
      </c>
      <c r="F343" s="5"/>
      <c r="G343" s="5"/>
      <c r="H343" s="5"/>
      <c r="I343" s="5"/>
      <c r="J343" s="5"/>
      <c r="K343" s="5"/>
    </row>
    <row r="344" spans="1:11" x14ac:dyDescent="0.25">
      <c r="A344" t="str">
        <f t="shared" si="9"/>
        <v>1998FMaori</v>
      </c>
      <c r="B344" s="4">
        <v>1998</v>
      </c>
      <c r="C344" s="4"/>
      <c r="D344" s="4" t="s">
        <v>71</v>
      </c>
      <c r="E344" s="4" t="s">
        <v>9</v>
      </c>
      <c r="F344" s="5"/>
      <c r="G344" s="5"/>
      <c r="H344" s="5"/>
      <c r="I344" s="5"/>
      <c r="J344" s="5"/>
      <c r="K344" s="5"/>
    </row>
    <row r="345" spans="1:11" x14ac:dyDescent="0.25">
      <c r="A345" t="str">
        <f t="shared" si="9"/>
        <v>1999FMaori</v>
      </c>
      <c r="B345" s="4">
        <v>1999</v>
      </c>
      <c r="C345" s="4"/>
      <c r="D345" s="4" t="s">
        <v>71</v>
      </c>
      <c r="E345" s="4" t="s">
        <v>9</v>
      </c>
      <c r="F345" s="5"/>
      <c r="G345" s="5"/>
      <c r="H345" s="5"/>
      <c r="I345" s="5"/>
      <c r="J345" s="5"/>
      <c r="K345" s="5"/>
    </row>
    <row r="346" spans="1:11" x14ac:dyDescent="0.25">
      <c r="A346" t="str">
        <f t="shared" si="9"/>
        <v>2000FMaori</v>
      </c>
      <c r="B346" s="4">
        <v>2000</v>
      </c>
      <c r="C346" s="4"/>
      <c r="D346" s="4" t="s">
        <v>71</v>
      </c>
      <c r="E346" s="4" t="s">
        <v>9</v>
      </c>
      <c r="F346" s="5"/>
      <c r="G346" s="5"/>
      <c r="H346" s="5"/>
      <c r="I346" s="5"/>
      <c r="J346" s="5"/>
      <c r="K346" s="5"/>
    </row>
    <row r="347" spans="1:11" x14ac:dyDescent="0.25">
      <c r="A347" t="str">
        <f t="shared" si="9"/>
        <v>2001FMaori</v>
      </c>
      <c r="B347" s="4">
        <v>2001</v>
      </c>
      <c r="C347" s="4"/>
      <c r="D347" s="4" t="s">
        <v>71</v>
      </c>
      <c r="E347" s="4" t="s">
        <v>9</v>
      </c>
      <c r="F347" s="5"/>
      <c r="G347" s="5"/>
      <c r="H347" s="5"/>
      <c r="I347" s="5"/>
      <c r="J347" s="5"/>
      <c r="K347" s="5"/>
    </row>
    <row r="348" spans="1:11" x14ac:dyDescent="0.25">
      <c r="A348" t="str">
        <f t="shared" si="9"/>
        <v>2002FMaori</v>
      </c>
      <c r="B348" s="4">
        <v>2002</v>
      </c>
      <c r="C348" s="4"/>
      <c r="D348" s="4" t="s">
        <v>71</v>
      </c>
      <c r="E348" s="4" t="s">
        <v>9</v>
      </c>
      <c r="F348" s="5"/>
      <c r="G348" s="5"/>
      <c r="H348" s="5"/>
      <c r="I348" s="5"/>
      <c r="J348" s="5"/>
      <c r="K348" s="5"/>
    </row>
    <row r="349" spans="1:11" x14ac:dyDescent="0.25">
      <c r="A349" t="str">
        <f t="shared" si="9"/>
        <v>2003FMaori</v>
      </c>
      <c r="B349" s="4">
        <v>2003</v>
      </c>
      <c r="C349" s="4"/>
      <c r="D349" s="4" t="s">
        <v>71</v>
      </c>
      <c r="E349" s="4" t="s">
        <v>9</v>
      </c>
      <c r="F349" s="5"/>
      <c r="G349" s="5"/>
      <c r="H349" s="5"/>
      <c r="I349" s="5"/>
      <c r="J349" s="5"/>
      <c r="K349" s="5"/>
    </row>
    <row r="350" spans="1:11" x14ac:dyDescent="0.25">
      <c r="A350" t="str">
        <f t="shared" si="9"/>
        <v>2004FMaori</v>
      </c>
      <c r="B350" s="4">
        <v>2004</v>
      </c>
      <c r="C350" s="4"/>
      <c r="D350" s="4" t="s">
        <v>71</v>
      </c>
      <c r="E350" s="4" t="s">
        <v>9</v>
      </c>
      <c r="F350" s="5"/>
      <c r="G350" s="5"/>
      <c r="H350" s="5"/>
      <c r="I350" s="5"/>
      <c r="J350" s="5"/>
      <c r="K350" s="5"/>
    </row>
    <row r="351" spans="1:11" x14ac:dyDescent="0.25">
      <c r="A351" t="str">
        <f t="shared" si="9"/>
        <v>2005FMaori</v>
      </c>
      <c r="B351" s="4">
        <v>2005</v>
      </c>
      <c r="C351" s="4"/>
      <c r="D351" s="4" t="s">
        <v>71</v>
      </c>
      <c r="E351" s="4" t="s">
        <v>9</v>
      </c>
      <c r="F351" s="5"/>
      <c r="G351" s="5"/>
      <c r="H351" s="5"/>
      <c r="I351" s="5"/>
      <c r="J351" s="5"/>
      <c r="K351" s="5"/>
    </row>
    <row r="352" spans="1:11" x14ac:dyDescent="0.25">
      <c r="A352" t="str">
        <f t="shared" ref="A352:A398" si="10">B352&amp;C352&amp;D352&amp;E352</f>
        <v>2006FMaori</v>
      </c>
      <c r="B352" s="4">
        <v>2006</v>
      </c>
      <c r="C352" s="4"/>
      <c r="D352" s="4" t="s">
        <v>71</v>
      </c>
      <c r="E352" s="4" t="s">
        <v>9</v>
      </c>
      <c r="F352" s="5"/>
      <c r="G352" s="5"/>
      <c r="H352" s="5"/>
      <c r="I352" s="5"/>
      <c r="J352" s="5"/>
      <c r="K352" s="5"/>
    </row>
    <row r="353" spans="1:11" x14ac:dyDescent="0.25">
      <c r="A353" t="str">
        <f t="shared" si="10"/>
        <v>2007FMaori</v>
      </c>
      <c r="B353" s="4">
        <v>2007</v>
      </c>
      <c r="C353" s="4"/>
      <c r="D353" s="4" t="s">
        <v>71</v>
      </c>
      <c r="E353" s="4" t="s">
        <v>9</v>
      </c>
      <c r="F353" s="5"/>
      <c r="G353" s="5"/>
      <c r="H353" s="5"/>
      <c r="I353" s="5"/>
      <c r="J353" s="5"/>
      <c r="K353" s="5"/>
    </row>
    <row r="354" spans="1:11" x14ac:dyDescent="0.25">
      <c r="A354" t="str">
        <f t="shared" si="10"/>
        <v>2008FMaori</v>
      </c>
      <c r="B354" s="4">
        <v>2008</v>
      </c>
      <c r="C354" s="4"/>
      <c r="D354" s="4" t="s">
        <v>71</v>
      </c>
      <c r="E354" s="4" t="s">
        <v>9</v>
      </c>
      <c r="F354" s="5"/>
      <c r="G354" s="5"/>
      <c r="H354" s="5"/>
      <c r="I354" s="5"/>
      <c r="J354" s="5"/>
      <c r="K354" s="5"/>
    </row>
    <row r="355" spans="1:11" x14ac:dyDescent="0.25">
      <c r="A355" t="str">
        <f t="shared" si="10"/>
        <v>2009FMaori</v>
      </c>
      <c r="B355" s="4">
        <v>2009</v>
      </c>
      <c r="C355" s="4"/>
      <c r="D355" s="4" t="s">
        <v>71</v>
      </c>
      <c r="E355" s="4" t="s">
        <v>9</v>
      </c>
      <c r="F355" s="5"/>
      <c r="G355" s="5"/>
      <c r="H355" s="5"/>
      <c r="I355" s="5"/>
      <c r="J355" s="5"/>
      <c r="K355" s="5"/>
    </row>
    <row r="356" spans="1:11" x14ac:dyDescent="0.25">
      <c r="A356" t="str">
        <f t="shared" si="10"/>
        <v>2010FMaori</v>
      </c>
      <c r="B356" s="4">
        <v>2010</v>
      </c>
      <c r="C356" s="4"/>
      <c r="D356" s="4" t="s">
        <v>71</v>
      </c>
      <c r="E356" s="4" t="s">
        <v>9</v>
      </c>
      <c r="F356" s="5"/>
      <c r="G356" s="5"/>
      <c r="H356" s="5"/>
      <c r="I356" s="5"/>
      <c r="J356" s="5"/>
      <c r="K356" s="5"/>
    </row>
    <row r="357" spans="1:11" x14ac:dyDescent="0.25">
      <c r="A357" t="str">
        <f t="shared" si="10"/>
        <v>2011FMaori</v>
      </c>
      <c r="B357" s="4">
        <v>2011</v>
      </c>
      <c r="C357" s="4"/>
      <c r="D357" s="4" t="s">
        <v>71</v>
      </c>
      <c r="E357" s="4" t="s">
        <v>9</v>
      </c>
      <c r="F357" s="5"/>
      <c r="G357" s="5"/>
      <c r="H357" s="5"/>
      <c r="I357" s="5"/>
      <c r="J357" s="5"/>
      <c r="K357" s="5"/>
    </row>
    <row r="358" spans="1:11" x14ac:dyDescent="0.25">
      <c r="A358" t="str">
        <f t="shared" si="10"/>
        <v>2012FMaori</v>
      </c>
      <c r="B358" s="4">
        <v>2012</v>
      </c>
      <c r="C358" s="4"/>
      <c r="D358" s="4" t="s">
        <v>71</v>
      </c>
      <c r="E358" s="4" t="s">
        <v>9</v>
      </c>
      <c r="F358" s="5"/>
      <c r="G358" s="5"/>
      <c r="H358" s="5"/>
      <c r="I358" s="5"/>
      <c r="J358" s="5"/>
      <c r="K358" s="5"/>
    </row>
    <row r="359" spans="1:11" x14ac:dyDescent="0.25">
      <c r="A359" t="str">
        <f t="shared" si="10"/>
        <v>1996FnonMaori</v>
      </c>
      <c r="B359" s="4">
        <v>1996</v>
      </c>
      <c r="C359" s="4"/>
      <c r="D359" s="4" t="s">
        <v>71</v>
      </c>
      <c r="E359" s="4" t="s">
        <v>72</v>
      </c>
      <c r="F359" s="5"/>
      <c r="G359" s="5"/>
      <c r="H359" s="5"/>
      <c r="I359" s="5"/>
      <c r="J359" s="5"/>
      <c r="K359" s="5"/>
    </row>
    <row r="360" spans="1:11" x14ac:dyDescent="0.25">
      <c r="A360" t="str">
        <f t="shared" si="10"/>
        <v>1997FnonMaori</v>
      </c>
      <c r="B360" s="4">
        <v>1997</v>
      </c>
      <c r="C360" s="4"/>
      <c r="D360" s="4" t="s">
        <v>71</v>
      </c>
      <c r="E360" s="4" t="s">
        <v>72</v>
      </c>
      <c r="F360" s="5"/>
      <c r="G360" s="5"/>
      <c r="H360" s="5"/>
      <c r="I360" s="5"/>
      <c r="J360" s="5"/>
      <c r="K360" s="5"/>
    </row>
    <row r="361" spans="1:11" x14ac:dyDescent="0.25">
      <c r="A361" t="str">
        <f t="shared" si="10"/>
        <v>1998FnonMaori</v>
      </c>
      <c r="B361" s="4">
        <v>1998</v>
      </c>
      <c r="C361" s="4"/>
      <c r="D361" s="4" t="s">
        <v>71</v>
      </c>
      <c r="E361" s="4" t="s">
        <v>72</v>
      </c>
      <c r="F361" s="5"/>
      <c r="G361" s="5"/>
      <c r="H361" s="5"/>
      <c r="I361" s="5"/>
      <c r="J361" s="5"/>
      <c r="K361" s="5"/>
    </row>
    <row r="362" spans="1:11" x14ac:dyDescent="0.25">
      <c r="A362" t="str">
        <f t="shared" si="10"/>
        <v>1999FnonMaori</v>
      </c>
      <c r="B362" s="4">
        <v>1999</v>
      </c>
      <c r="C362" s="4"/>
      <c r="D362" s="4" t="s">
        <v>71</v>
      </c>
      <c r="E362" s="4" t="s">
        <v>72</v>
      </c>
      <c r="F362" s="5"/>
      <c r="G362" s="5"/>
      <c r="H362" s="5"/>
      <c r="I362" s="5"/>
      <c r="J362" s="5"/>
      <c r="K362" s="5"/>
    </row>
    <row r="363" spans="1:11" x14ac:dyDescent="0.25">
      <c r="A363" t="str">
        <f t="shared" si="10"/>
        <v>2000FnonMaori</v>
      </c>
      <c r="B363" s="4">
        <v>2000</v>
      </c>
      <c r="C363" s="4"/>
      <c r="D363" s="4" t="s">
        <v>71</v>
      </c>
      <c r="E363" s="4" t="s">
        <v>72</v>
      </c>
      <c r="F363" s="5"/>
      <c r="G363" s="5"/>
      <c r="H363" s="5"/>
      <c r="I363" s="5"/>
      <c r="J363" s="5"/>
      <c r="K363" s="5"/>
    </row>
    <row r="364" spans="1:11" x14ac:dyDescent="0.25">
      <c r="A364" t="str">
        <f t="shared" si="10"/>
        <v>2001FnonMaori</v>
      </c>
      <c r="B364" s="4">
        <v>2001</v>
      </c>
      <c r="C364" s="4"/>
      <c r="D364" s="4" t="s">
        <v>71</v>
      </c>
      <c r="E364" s="4" t="s">
        <v>72</v>
      </c>
      <c r="F364" s="5"/>
      <c r="G364" s="5"/>
      <c r="H364" s="5"/>
      <c r="I364" s="5"/>
      <c r="J364" s="5"/>
      <c r="K364" s="5"/>
    </row>
    <row r="365" spans="1:11" x14ac:dyDescent="0.25">
      <c r="A365" t="str">
        <f t="shared" si="10"/>
        <v>2002FnonMaori</v>
      </c>
      <c r="B365" s="4">
        <v>2002</v>
      </c>
      <c r="C365" s="4"/>
      <c r="D365" s="4" t="s">
        <v>71</v>
      </c>
      <c r="E365" s="4" t="s">
        <v>72</v>
      </c>
      <c r="F365" s="5"/>
      <c r="G365" s="5"/>
      <c r="H365" s="5"/>
      <c r="I365" s="5"/>
      <c r="J365" s="5"/>
      <c r="K365" s="5"/>
    </row>
    <row r="366" spans="1:11" x14ac:dyDescent="0.25">
      <c r="A366" t="str">
        <f t="shared" si="10"/>
        <v>2003FnonMaori</v>
      </c>
      <c r="B366" s="4">
        <v>2003</v>
      </c>
      <c r="C366" s="4"/>
      <c r="D366" s="4" t="s">
        <v>71</v>
      </c>
      <c r="E366" s="4" t="s">
        <v>72</v>
      </c>
      <c r="F366" s="5"/>
      <c r="G366" s="5"/>
      <c r="H366" s="5"/>
      <c r="I366" s="5"/>
      <c r="J366" s="5"/>
      <c r="K366" s="5"/>
    </row>
    <row r="367" spans="1:11" x14ac:dyDescent="0.25">
      <c r="A367" t="str">
        <f t="shared" si="10"/>
        <v>2004FnonMaori</v>
      </c>
      <c r="B367" s="4">
        <v>2004</v>
      </c>
      <c r="C367" s="4"/>
      <c r="D367" s="4" t="s">
        <v>71</v>
      </c>
      <c r="E367" s="4" t="s">
        <v>72</v>
      </c>
      <c r="F367" s="5"/>
      <c r="G367" s="5"/>
      <c r="H367" s="5"/>
      <c r="I367" s="5"/>
      <c r="J367" s="5"/>
      <c r="K367" s="5"/>
    </row>
    <row r="368" spans="1:11" x14ac:dyDescent="0.25">
      <c r="A368" t="str">
        <f t="shared" si="10"/>
        <v>2005FnonMaori</v>
      </c>
      <c r="B368" s="4">
        <v>2005</v>
      </c>
      <c r="C368" s="4"/>
      <c r="D368" s="4" t="s">
        <v>71</v>
      </c>
      <c r="E368" s="4" t="s">
        <v>72</v>
      </c>
      <c r="F368" s="5"/>
      <c r="G368" s="5"/>
      <c r="H368" s="5"/>
      <c r="I368" s="5"/>
      <c r="J368" s="5"/>
      <c r="K368" s="5"/>
    </row>
    <row r="369" spans="1:11" x14ac:dyDescent="0.25">
      <c r="A369" t="str">
        <f t="shared" si="10"/>
        <v>2006FnonMaori</v>
      </c>
      <c r="B369" s="4">
        <v>2006</v>
      </c>
      <c r="C369" s="4"/>
      <c r="D369" s="4" t="s">
        <v>71</v>
      </c>
      <c r="E369" s="4" t="s">
        <v>72</v>
      </c>
      <c r="F369" s="5"/>
      <c r="G369" s="5"/>
      <c r="H369" s="5"/>
      <c r="I369" s="5"/>
      <c r="J369" s="5"/>
      <c r="K369" s="5"/>
    </row>
    <row r="370" spans="1:11" x14ac:dyDescent="0.25">
      <c r="A370" t="str">
        <f t="shared" si="10"/>
        <v>2007FnonMaori</v>
      </c>
      <c r="B370" s="4">
        <v>2007</v>
      </c>
      <c r="C370" s="4"/>
      <c r="D370" s="4" t="s">
        <v>71</v>
      </c>
      <c r="E370" s="4" t="s">
        <v>72</v>
      </c>
      <c r="F370" s="5"/>
      <c r="G370" s="5"/>
      <c r="H370" s="5"/>
      <c r="I370" s="5"/>
      <c r="J370" s="5"/>
      <c r="K370" s="5"/>
    </row>
    <row r="371" spans="1:11" x14ac:dyDescent="0.25">
      <c r="A371" t="str">
        <f t="shared" si="10"/>
        <v>2008FnonMaori</v>
      </c>
      <c r="B371" s="4">
        <v>2008</v>
      </c>
      <c r="C371" s="4"/>
      <c r="D371" s="4" t="s">
        <v>71</v>
      </c>
      <c r="E371" s="4" t="s">
        <v>72</v>
      </c>
      <c r="F371" s="5"/>
      <c r="G371" s="5"/>
      <c r="H371" s="5"/>
      <c r="I371" s="5"/>
      <c r="J371" s="5"/>
      <c r="K371" s="5"/>
    </row>
    <row r="372" spans="1:11" x14ac:dyDescent="0.25">
      <c r="A372" t="str">
        <f t="shared" si="10"/>
        <v>2009FnonMaori</v>
      </c>
      <c r="B372" s="4">
        <v>2009</v>
      </c>
      <c r="C372" s="4"/>
      <c r="D372" s="4" t="s">
        <v>71</v>
      </c>
      <c r="E372" s="4" t="s">
        <v>72</v>
      </c>
      <c r="F372" s="5"/>
      <c r="G372" s="5"/>
      <c r="H372" s="5"/>
      <c r="I372" s="5"/>
      <c r="J372" s="5"/>
      <c r="K372" s="5"/>
    </row>
    <row r="373" spans="1:11" x14ac:dyDescent="0.25">
      <c r="A373" t="str">
        <f t="shared" si="10"/>
        <v>2010FnonMaori</v>
      </c>
      <c r="B373" s="4">
        <v>2010</v>
      </c>
      <c r="C373" s="4"/>
      <c r="D373" s="4" t="s">
        <v>71</v>
      </c>
      <c r="E373" s="4" t="s">
        <v>72</v>
      </c>
      <c r="F373" s="5"/>
      <c r="G373" s="5"/>
      <c r="H373" s="5"/>
      <c r="I373" s="5"/>
      <c r="J373" s="5"/>
      <c r="K373" s="5"/>
    </row>
    <row r="374" spans="1:11" x14ac:dyDescent="0.25">
      <c r="A374" t="str">
        <f t="shared" si="10"/>
        <v>2011FnonMaori</v>
      </c>
      <c r="B374" s="4">
        <v>2011</v>
      </c>
      <c r="C374" s="4"/>
      <c r="D374" s="4" t="s">
        <v>71</v>
      </c>
      <c r="E374" s="4" t="s">
        <v>72</v>
      </c>
      <c r="F374" s="5"/>
      <c r="G374" s="5"/>
      <c r="H374" s="5"/>
      <c r="I374" s="5"/>
      <c r="J374" s="5"/>
      <c r="K374" s="5"/>
    </row>
    <row r="375" spans="1:11" x14ac:dyDescent="0.25">
      <c r="A375" t="str">
        <f t="shared" si="10"/>
        <v>2012FnonMaori</v>
      </c>
      <c r="B375" s="4">
        <v>2012</v>
      </c>
      <c r="C375" s="4"/>
      <c r="D375" s="4" t="s">
        <v>71</v>
      </c>
      <c r="E375" s="4" t="s">
        <v>72</v>
      </c>
      <c r="F375" s="5"/>
      <c r="G375" s="5"/>
      <c r="H375" s="5"/>
      <c r="I375" s="5"/>
      <c r="J375" s="5"/>
      <c r="K375" s="5"/>
    </row>
    <row r="376" spans="1:11" x14ac:dyDescent="0.25">
      <c r="A376" t="str">
        <f t="shared" si="10"/>
        <v>1996MMaori</v>
      </c>
      <c r="B376" s="4">
        <v>1996</v>
      </c>
      <c r="C376" s="4"/>
      <c r="D376" s="4" t="s">
        <v>73</v>
      </c>
      <c r="E376" s="4" t="s">
        <v>9</v>
      </c>
      <c r="F376" s="5"/>
      <c r="G376" s="5"/>
      <c r="H376" s="5"/>
      <c r="I376" s="5"/>
      <c r="J376" s="5"/>
      <c r="K376" s="5"/>
    </row>
    <row r="377" spans="1:11" x14ac:dyDescent="0.25">
      <c r="A377" t="str">
        <f t="shared" si="10"/>
        <v>1997MMaori</v>
      </c>
      <c r="B377" s="4">
        <v>1997</v>
      </c>
      <c r="C377" s="4"/>
      <c r="D377" s="4" t="s">
        <v>73</v>
      </c>
      <c r="E377" s="4" t="s">
        <v>9</v>
      </c>
      <c r="F377" s="5"/>
      <c r="G377" s="5"/>
      <c r="H377" s="5"/>
      <c r="I377" s="5"/>
      <c r="J377" s="5"/>
      <c r="K377" s="5"/>
    </row>
    <row r="378" spans="1:11" x14ac:dyDescent="0.25">
      <c r="A378" t="str">
        <f t="shared" si="10"/>
        <v>1998MMaori</v>
      </c>
      <c r="B378" s="4">
        <v>1998</v>
      </c>
      <c r="C378" s="4"/>
      <c r="D378" s="4" t="s">
        <v>73</v>
      </c>
      <c r="E378" s="4" t="s">
        <v>9</v>
      </c>
      <c r="F378" s="5"/>
      <c r="G378" s="5"/>
      <c r="H378" s="5"/>
      <c r="I378" s="5"/>
      <c r="J378" s="5"/>
      <c r="K378" s="5"/>
    </row>
    <row r="379" spans="1:11" x14ac:dyDescent="0.25">
      <c r="A379" t="str">
        <f t="shared" si="10"/>
        <v>1999MMaori</v>
      </c>
      <c r="B379" s="4">
        <v>1999</v>
      </c>
      <c r="C379" s="4"/>
      <c r="D379" s="4" t="s">
        <v>73</v>
      </c>
      <c r="E379" s="4" t="s">
        <v>9</v>
      </c>
      <c r="F379" s="5"/>
      <c r="G379" s="5"/>
      <c r="H379" s="5"/>
      <c r="I379" s="5"/>
      <c r="J379" s="5"/>
      <c r="K379" s="5"/>
    </row>
    <row r="380" spans="1:11" x14ac:dyDescent="0.25">
      <c r="A380" t="str">
        <f t="shared" si="10"/>
        <v>2000MMaori</v>
      </c>
      <c r="B380" s="4">
        <v>2000</v>
      </c>
      <c r="C380" s="4"/>
      <c r="D380" s="4" t="s">
        <v>73</v>
      </c>
      <c r="E380" s="4" t="s">
        <v>9</v>
      </c>
      <c r="F380" s="5"/>
      <c r="G380" s="5"/>
      <c r="H380" s="5"/>
      <c r="I380" s="5"/>
      <c r="J380" s="5"/>
      <c r="K380" s="5"/>
    </row>
    <row r="381" spans="1:11" x14ac:dyDescent="0.25">
      <c r="A381" t="str">
        <f t="shared" si="10"/>
        <v>2001MMaori</v>
      </c>
      <c r="B381" s="4">
        <v>2001</v>
      </c>
      <c r="C381" s="4"/>
      <c r="D381" s="4" t="s">
        <v>73</v>
      </c>
      <c r="E381" s="4" t="s">
        <v>9</v>
      </c>
      <c r="F381" s="5"/>
      <c r="G381" s="5"/>
      <c r="H381" s="5"/>
      <c r="I381" s="5"/>
      <c r="J381" s="5"/>
      <c r="K381" s="5"/>
    </row>
    <row r="382" spans="1:11" x14ac:dyDescent="0.25">
      <c r="A382" t="str">
        <f t="shared" si="10"/>
        <v>2002MMaori</v>
      </c>
      <c r="B382" s="4">
        <v>2002</v>
      </c>
      <c r="C382" s="4"/>
      <c r="D382" s="4" t="s">
        <v>73</v>
      </c>
      <c r="E382" s="4" t="s">
        <v>9</v>
      </c>
      <c r="F382" s="5"/>
      <c r="G382" s="5"/>
      <c r="H382" s="5"/>
      <c r="I382" s="5"/>
      <c r="J382" s="5"/>
      <c r="K382" s="5"/>
    </row>
    <row r="383" spans="1:11" x14ac:dyDescent="0.25">
      <c r="A383" t="str">
        <f t="shared" si="10"/>
        <v>2003MMaori</v>
      </c>
      <c r="B383" s="4">
        <v>2003</v>
      </c>
      <c r="C383" s="4"/>
      <c r="D383" s="4" t="s">
        <v>73</v>
      </c>
      <c r="E383" s="4" t="s">
        <v>9</v>
      </c>
      <c r="F383" s="5"/>
      <c r="G383" s="5"/>
      <c r="H383" s="5"/>
      <c r="I383" s="5"/>
      <c r="J383" s="5"/>
      <c r="K383" s="5"/>
    </row>
    <row r="384" spans="1:11" x14ac:dyDescent="0.25">
      <c r="A384" t="str">
        <f t="shared" si="10"/>
        <v>2004MMaori</v>
      </c>
      <c r="B384" s="4">
        <v>2004</v>
      </c>
      <c r="C384" s="4"/>
      <c r="D384" s="4" t="s">
        <v>73</v>
      </c>
      <c r="E384" s="4" t="s">
        <v>9</v>
      </c>
      <c r="F384" s="5"/>
      <c r="G384" s="5"/>
      <c r="H384" s="5"/>
      <c r="I384" s="5"/>
      <c r="J384" s="5"/>
      <c r="K384" s="5"/>
    </row>
    <row r="385" spans="1:11" x14ac:dyDescent="0.25">
      <c r="A385" t="str">
        <f t="shared" si="10"/>
        <v>2005MMaori</v>
      </c>
      <c r="B385" s="4">
        <v>2005</v>
      </c>
      <c r="C385" s="4"/>
      <c r="D385" s="4" t="s">
        <v>73</v>
      </c>
      <c r="E385" s="4" t="s">
        <v>9</v>
      </c>
      <c r="F385" s="5"/>
      <c r="G385" s="5"/>
      <c r="H385" s="5"/>
      <c r="I385" s="5"/>
      <c r="J385" s="5"/>
      <c r="K385" s="5"/>
    </row>
    <row r="386" spans="1:11" x14ac:dyDescent="0.25">
      <c r="A386" t="str">
        <f t="shared" si="10"/>
        <v>2006MMaori</v>
      </c>
      <c r="B386" s="4">
        <v>2006</v>
      </c>
      <c r="C386" s="4"/>
      <c r="D386" s="4" t="s">
        <v>73</v>
      </c>
      <c r="E386" s="4" t="s">
        <v>9</v>
      </c>
      <c r="F386" s="5"/>
      <c r="G386" s="5"/>
      <c r="H386" s="5"/>
      <c r="I386" s="5"/>
      <c r="J386" s="5"/>
      <c r="K386" s="5"/>
    </row>
    <row r="387" spans="1:11" x14ac:dyDescent="0.25">
      <c r="A387" t="str">
        <f t="shared" si="10"/>
        <v>2007MMaori</v>
      </c>
      <c r="B387" s="4">
        <v>2007</v>
      </c>
      <c r="C387" s="4"/>
      <c r="D387" s="4" t="s">
        <v>73</v>
      </c>
      <c r="E387" s="4" t="s">
        <v>9</v>
      </c>
      <c r="F387" s="5"/>
      <c r="G387" s="5"/>
      <c r="H387" s="5"/>
      <c r="I387" s="5"/>
      <c r="J387" s="5"/>
      <c r="K387" s="5"/>
    </row>
    <row r="388" spans="1:11" x14ac:dyDescent="0.25">
      <c r="A388" t="str">
        <f t="shared" si="10"/>
        <v>2008MMaori</v>
      </c>
      <c r="B388" s="4">
        <v>2008</v>
      </c>
      <c r="C388" s="4"/>
      <c r="D388" s="4" t="s">
        <v>73</v>
      </c>
      <c r="E388" s="4" t="s">
        <v>9</v>
      </c>
      <c r="F388" s="5"/>
      <c r="G388" s="5"/>
      <c r="H388" s="5"/>
      <c r="I388" s="5"/>
      <c r="J388" s="5"/>
      <c r="K388" s="5"/>
    </row>
    <row r="389" spans="1:11" x14ac:dyDescent="0.25">
      <c r="A389" t="str">
        <f t="shared" si="10"/>
        <v>2009MMaori</v>
      </c>
      <c r="B389" s="4">
        <v>2009</v>
      </c>
      <c r="C389" s="4"/>
      <c r="D389" s="4" t="s">
        <v>73</v>
      </c>
      <c r="E389" s="4" t="s">
        <v>9</v>
      </c>
      <c r="F389" s="5"/>
      <c r="G389" s="5"/>
      <c r="H389" s="5"/>
      <c r="I389" s="5"/>
      <c r="J389" s="5"/>
      <c r="K389" s="5"/>
    </row>
    <row r="390" spans="1:11" x14ac:dyDescent="0.25">
      <c r="A390" t="str">
        <f t="shared" si="10"/>
        <v>2010MMaori</v>
      </c>
      <c r="B390" s="4">
        <v>2010</v>
      </c>
      <c r="C390" s="4"/>
      <c r="D390" s="4" t="s">
        <v>73</v>
      </c>
      <c r="E390" s="4" t="s">
        <v>9</v>
      </c>
      <c r="F390" s="5"/>
      <c r="G390" s="5"/>
      <c r="H390" s="5"/>
      <c r="I390" s="5"/>
      <c r="J390" s="5"/>
      <c r="K390" s="5"/>
    </row>
    <row r="391" spans="1:11" x14ac:dyDescent="0.25">
      <c r="A391" t="str">
        <f t="shared" si="10"/>
        <v>2011MMaori</v>
      </c>
      <c r="B391" s="4">
        <v>2011</v>
      </c>
      <c r="C391" s="4"/>
      <c r="D391" s="4" t="s">
        <v>73</v>
      </c>
      <c r="E391" s="4" t="s">
        <v>9</v>
      </c>
      <c r="F391" s="5"/>
      <c r="G391" s="5"/>
      <c r="H391" s="5"/>
      <c r="I391" s="5"/>
      <c r="J391" s="5"/>
      <c r="K391" s="5"/>
    </row>
    <row r="392" spans="1:11" x14ac:dyDescent="0.25">
      <c r="A392" t="str">
        <f t="shared" si="10"/>
        <v>2012MMaori</v>
      </c>
      <c r="B392" s="4">
        <v>2012</v>
      </c>
      <c r="C392" s="4"/>
      <c r="D392" s="4" t="s">
        <v>73</v>
      </c>
      <c r="E392" s="4" t="s">
        <v>9</v>
      </c>
      <c r="F392" s="5"/>
      <c r="G392" s="5"/>
      <c r="H392" s="5"/>
      <c r="I392" s="5"/>
      <c r="J392" s="5"/>
      <c r="K392" s="5"/>
    </row>
    <row r="393" spans="1:11" x14ac:dyDescent="0.25">
      <c r="A393" t="str">
        <f t="shared" si="10"/>
        <v>1996MnonMaori</v>
      </c>
      <c r="B393" s="4">
        <v>1996</v>
      </c>
      <c r="C393" s="4"/>
      <c r="D393" s="4" t="s">
        <v>73</v>
      </c>
      <c r="E393" s="4" t="s">
        <v>72</v>
      </c>
      <c r="F393" s="5"/>
      <c r="G393" s="5"/>
      <c r="H393" s="5"/>
      <c r="I393" s="5"/>
      <c r="J393" s="5"/>
      <c r="K393" s="5"/>
    </row>
    <row r="394" spans="1:11" x14ac:dyDescent="0.25">
      <c r="A394" t="str">
        <f t="shared" si="10"/>
        <v>1997MnonMaori</v>
      </c>
      <c r="B394" s="4">
        <v>1997</v>
      </c>
      <c r="C394" s="4"/>
      <c r="D394" s="4" t="s">
        <v>73</v>
      </c>
      <c r="E394" s="4" t="s">
        <v>72</v>
      </c>
      <c r="F394" s="5"/>
      <c r="G394" s="5"/>
      <c r="H394" s="5"/>
      <c r="I394" s="5"/>
      <c r="J394" s="5"/>
      <c r="K394" s="5"/>
    </row>
    <row r="395" spans="1:11" x14ac:dyDescent="0.25">
      <c r="A395" t="str">
        <f t="shared" si="10"/>
        <v>1998MnonMaori</v>
      </c>
      <c r="B395" s="4">
        <v>1998</v>
      </c>
      <c r="C395" s="4"/>
      <c r="D395" s="4" t="s">
        <v>73</v>
      </c>
      <c r="E395" s="4" t="s">
        <v>72</v>
      </c>
      <c r="F395" s="5"/>
      <c r="G395" s="5"/>
      <c r="H395" s="5"/>
      <c r="I395" s="5"/>
      <c r="J395" s="5"/>
      <c r="K395" s="5"/>
    </row>
    <row r="396" spans="1:11" x14ac:dyDescent="0.25">
      <c r="A396" t="str">
        <f t="shared" si="10"/>
        <v>1999MnonMaori</v>
      </c>
      <c r="B396" s="4">
        <v>1999</v>
      </c>
      <c r="C396" s="4"/>
      <c r="D396" s="4" t="s">
        <v>73</v>
      </c>
      <c r="E396" s="4" t="s">
        <v>72</v>
      </c>
      <c r="F396" s="5"/>
      <c r="G396" s="5"/>
      <c r="H396" s="5"/>
      <c r="I396" s="5"/>
      <c r="J396" s="5"/>
      <c r="K396" s="5"/>
    </row>
    <row r="397" spans="1:11" x14ac:dyDescent="0.25">
      <c r="A397" t="str">
        <f t="shared" si="10"/>
        <v>2000MnonMaori</v>
      </c>
      <c r="B397" s="4">
        <v>2000</v>
      </c>
      <c r="C397" s="4"/>
      <c r="D397" s="4" t="s">
        <v>73</v>
      </c>
      <c r="E397" s="4" t="s">
        <v>72</v>
      </c>
      <c r="F397" s="5"/>
      <c r="G397" s="5"/>
      <c r="H397" s="5"/>
      <c r="I397" s="5"/>
      <c r="J397" s="5"/>
      <c r="K397" s="5"/>
    </row>
    <row r="398" spans="1:11" x14ac:dyDescent="0.25">
      <c r="A398" t="str">
        <f t="shared" si="10"/>
        <v>2001MnonMaori</v>
      </c>
      <c r="B398" s="4">
        <v>2001</v>
      </c>
      <c r="C398" s="4"/>
      <c r="D398" s="4" t="s">
        <v>73</v>
      </c>
      <c r="E398" s="4" t="s">
        <v>72</v>
      </c>
      <c r="F398" s="5"/>
      <c r="G398" s="5"/>
      <c r="H398" s="5"/>
      <c r="I398" s="5"/>
      <c r="J398" s="5"/>
      <c r="K398" s="5"/>
    </row>
    <row r="399" spans="1:11" x14ac:dyDescent="0.25">
      <c r="A399" t="str">
        <f t="shared" ref="A399:A409" si="11">B399&amp;C399&amp;D399&amp;E399</f>
        <v>2002MnonMaori</v>
      </c>
      <c r="B399" s="4">
        <v>2002</v>
      </c>
      <c r="C399" s="4"/>
      <c r="D399" s="4" t="s">
        <v>73</v>
      </c>
      <c r="E399" s="4" t="s">
        <v>72</v>
      </c>
      <c r="F399" s="5"/>
      <c r="G399" s="5"/>
      <c r="H399" s="5"/>
      <c r="I399" s="5"/>
      <c r="J399" s="5"/>
      <c r="K399" s="5"/>
    </row>
    <row r="400" spans="1:11" x14ac:dyDescent="0.25">
      <c r="A400" t="str">
        <f t="shared" si="11"/>
        <v>2003MnonMaori</v>
      </c>
      <c r="B400" s="4">
        <v>2003</v>
      </c>
      <c r="C400" s="4"/>
      <c r="D400" s="4" t="s">
        <v>73</v>
      </c>
      <c r="E400" s="4" t="s">
        <v>72</v>
      </c>
      <c r="F400" s="5"/>
      <c r="G400" s="5"/>
      <c r="H400" s="5"/>
      <c r="I400" s="5"/>
      <c r="J400" s="5"/>
      <c r="K400" s="5"/>
    </row>
    <row r="401" spans="1:11" x14ac:dyDescent="0.25">
      <c r="A401" t="str">
        <f t="shared" si="11"/>
        <v>2004MnonMaori</v>
      </c>
      <c r="B401" s="4">
        <v>2004</v>
      </c>
      <c r="C401" s="4"/>
      <c r="D401" s="4" t="s">
        <v>73</v>
      </c>
      <c r="E401" s="4" t="s">
        <v>72</v>
      </c>
      <c r="F401" s="5"/>
      <c r="G401" s="5"/>
      <c r="H401" s="5"/>
      <c r="I401" s="5"/>
      <c r="J401" s="5"/>
      <c r="K401" s="5"/>
    </row>
    <row r="402" spans="1:11" x14ac:dyDescent="0.25">
      <c r="A402" t="str">
        <f t="shared" si="11"/>
        <v>2005MnonMaori</v>
      </c>
      <c r="B402" s="4">
        <v>2005</v>
      </c>
      <c r="C402" s="4"/>
      <c r="D402" s="4" t="s">
        <v>73</v>
      </c>
      <c r="E402" s="4" t="s">
        <v>72</v>
      </c>
      <c r="F402" s="5"/>
      <c r="G402" s="5"/>
      <c r="H402" s="5"/>
      <c r="I402" s="5"/>
      <c r="J402" s="5"/>
      <c r="K402" s="5"/>
    </row>
    <row r="403" spans="1:11" x14ac:dyDescent="0.25">
      <c r="A403" t="str">
        <f t="shared" si="11"/>
        <v>2006MnonMaori</v>
      </c>
      <c r="B403" s="4">
        <v>2006</v>
      </c>
      <c r="C403" s="4"/>
      <c r="D403" s="4" t="s">
        <v>73</v>
      </c>
      <c r="E403" s="4" t="s">
        <v>72</v>
      </c>
      <c r="F403" s="5"/>
      <c r="G403" s="5"/>
      <c r="H403" s="5"/>
      <c r="I403" s="5"/>
      <c r="J403" s="5"/>
      <c r="K403" s="5"/>
    </row>
    <row r="404" spans="1:11" x14ac:dyDescent="0.25">
      <c r="A404" t="str">
        <f t="shared" si="11"/>
        <v>2007MnonMaori</v>
      </c>
      <c r="B404" s="4">
        <v>2007</v>
      </c>
      <c r="C404" s="4"/>
      <c r="D404" s="4" t="s">
        <v>73</v>
      </c>
      <c r="E404" s="4" t="s">
        <v>72</v>
      </c>
      <c r="F404" s="5"/>
      <c r="G404" s="5"/>
      <c r="H404" s="5"/>
      <c r="I404" s="5"/>
      <c r="J404" s="5"/>
      <c r="K404" s="5"/>
    </row>
    <row r="405" spans="1:11" x14ac:dyDescent="0.25">
      <c r="A405" t="str">
        <f t="shared" si="11"/>
        <v>2008MnonMaori</v>
      </c>
      <c r="B405" s="4">
        <v>2008</v>
      </c>
      <c r="C405" s="4"/>
      <c r="D405" s="4" t="s">
        <v>73</v>
      </c>
      <c r="E405" s="4" t="s">
        <v>72</v>
      </c>
      <c r="F405" s="5"/>
      <c r="G405" s="5"/>
      <c r="H405" s="5"/>
      <c r="I405" s="5"/>
      <c r="J405" s="5"/>
      <c r="K405" s="5"/>
    </row>
    <row r="406" spans="1:11" x14ac:dyDescent="0.25">
      <c r="A406" t="str">
        <f t="shared" si="11"/>
        <v>2009MnonMaori</v>
      </c>
      <c r="B406" s="4">
        <v>2009</v>
      </c>
      <c r="C406" s="4"/>
      <c r="D406" s="4" t="s">
        <v>73</v>
      </c>
      <c r="E406" s="4" t="s">
        <v>72</v>
      </c>
      <c r="F406" s="5"/>
      <c r="G406" s="5"/>
      <c r="H406" s="5"/>
      <c r="I406" s="5"/>
      <c r="J406" s="5"/>
      <c r="K406" s="5"/>
    </row>
    <row r="407" spans="1:11" x14ac:dyDescent="0.25">
      <c r="A407" t="str">
        <f t="shared" si="11"/>
        <v>2010MnonMaori</v>
      </c>
      <c r="B407" s="4">
        <v>2010</v>
      </c>
      <c r="C407" s="4"/>
      <c r="D407" s="4" t="s">
        <v>73</v>
      </c>
      <c r="E407" s="4" t="s">
        <v>72</v>
      </c>
      <c r="F407" s="5"/>
      <c r="G407" s="5"/>
      <c r="H407" s="5"/>
      <c r="I407" s="5"/>
      <c r="J407" s="5"/>
      <c r="K407" s="5"/>
    </row>
    <row r="408" spans="1:11" x14ac:dyDescent="0.25">
      <c r="A408" t="str">
        <f t="shared" si="11"/>
        <v>2011MnonMaori</v>
      </c>
      <c r="B408" s="4">
        <v>2011</v>
      </c>
      <c r="C408" s="4"/>
      <c r="D408" s="4" t="s">
        <v>73</v>
      </c>
      <c r="E408" s="4" t="s">
        <v>72</v>
      </c>
      <c r="F408" s="5"/>
      <c r="G408" s="5"/>
      <c r="H408" s="5"/>
      <c r="I408" s="5"/>
      <c r="J408" s="5"/>
      <c r="K408" s="5"/>
    </row>
    <row r="409" spans="1:11" x14ac:dyDescent="0.25">
      <c r="A409" t="str">
        <f t="shared" si="11"/>
        <v>2012MnonMaori</v>
      </c>
      <c r="B409" s="4">
        <v>2012</v>
      </c>
      <c r="C409" s="4"/>
      <c r="D409" s="4" t="s">
        <v>73</v>
      </c>
      <c r="E409" s="4" t="s">
        <v>72</v>
      </c>
      <c r="F409" s="5"/>
      <c r="G409" s="5"/>
      <c r="H409" s="5"/>
      <c r="I409" s="5"/>
      <c r="J409" s="5"/>
      <c r="K409" s="5"/>
    </row>
    <row r="410" spans="1:11" x14ac:dyDescent="0.25">
      <c r="A410" t="str">
        <f t="shared" ref="A410:A421" si="12">B410&amp;C410&amp;D410&amp;E410</f>
        <v>1996TMaori</v>
      </c>
      <c r="B410" s="4">
        <v>1996</v>
      </c>
      <c r="C410" s="4"/>
      <c r="D410" s="4" t="s">
        <v>74</v>
      </c>
      <c r="E410" s="4" t="s">
        <v>9</v>
      </c>
      <c r="F410" s="5"/>
      <c r="G410" s="5"/>
      <c r="H410" s="5"/>
      <c r="I410" s="5"/>
      <c r="J410" s="5"/>
      <c r="K410" s="5"/>
    </row>
    <row r="411" spans="1:11" x14ac:dyDescent="0.25">
      <c r="A411" t="str">
        <f t="shared" si="12"/>
        <v>1997TMaori</v>
      </c>
      <c r="B411" s="4">
        <v>1997</v>
      </c>
      <c r="C411" s="4"/>
      <c r="D411" s="4" t="s">
        <v>74</v>
      </c>
      <c r="E411" s="4" t="s">
        <v>9</v>
      </c>
      <c r="F411" s="5"/>
      <c r="G411" s="5"/>
      <c r="H411" s="5"/>
      <c r="I411" s="5"/>
      <c r="J411" s="5"/>
      <c r="K411" s="5"/>
    </row>
    <row r="412" spans="1:11" x14ac:dyDescent="0.25">
      <c r="A412" t="str">
        <f t="shared" si="12"/>
        <v>1998TMaori</v>
      </c>
      <c r="B412" s="4">
        <v>1998</v>
      </c>
      <c r="C412" s="4"/>
      <c r="D412" s="4" t="s">
        <v>74</v>
      </c>
      <c r="E412" s="4" t="s">
        <v>9</v>
      </c>
      <c r="F412" s="5"/>
      <c r="G412" s="5"/>
      <c r="H412" s="5"/>
      <c r="I412" s="5"/>
      <c r="J412" s="5"/>
      <c r="K412" s="5"/>
    </row>
    <row r="413" spans="1:11" x14ac:dyDescent="0.25">
      <c r="A413" t="str">
        <f t="shared" si="12"/>
        <v>1999TMaori</v>
      </c>
      <c r="B413" s="4">
        <v>1999</v>
      </c>
      <c r="C413" s="4"/>
      <c r="D413" s="4" t="s">
        <v>74</v>
      </c>
      <c r="E413" s="4" t="s">
        <v>9</v>
      </c>
      <c r="F413" s="5"/>
      <c r="G413" s="5"/>
      <c r="H413" s="5"/>
      <c r="I413" s="5"/>
      <c r="J413" s="5"/>
      <c r="K413" s="5"/>
    </row>
    <row r="414" spans="1:11" x14ac:dyDescent="0.25">
      <c r="A414" t="str">
        <f t="shared" si="12"/>
        <v>2000TMaori</v>
      </c>
      <c r="B414" s="4">
        <v>2000</v>
      </c>
      <c r="C414" s="4"/>
      <c r="D414" s="4" t="s">
        <v>74</v>
      </c>
      <c r="E414" s="4" t="s">
        <v>9</v>
      </c>
      <c r="F414" s="5"/>
      <c r="G414" s="5"/>
      <c r="H414" s="5"/>
      <c r="I414" s="5"/>
      <c r="J414" s="5"/>
      <c r="K414" s="5"/>
    </row>
    <row r="415" spans="1:11" x14ac:dyDescent="0.25">
      <c r="A415" t="str">
        <f t="shared" si="12"/>
        <v>2001TMaori</v>
      </c>
      <c r="B415" s="4">
        <v>2001</v>
      </c>
      <c r="C415" s="4"/>
      <c r="D415" s="4" t="s">
        <v>74</v>
      </c>
      <c r="E415" s="4" t="s">
        <v>9</v>
      </c>
      <c r="F415" s="5"/>
      <c r="G415" s="5"/>
      <c r="H415" s="5"/>
      <c r="I415" s="5"/>
      <c r="J415" s="5"/>
      <c r="K415" s="5"/>
    </row>
    <row r="416" spans="1:11" x14ac:dyDescent="0.25">
      <c r="A416" t="str">
        <f t="shared" si="12"/>
        <v>2002TMaori</v>
      </c>
      <c r="B416" s="4">
        <v>2002</v>
      </c>
      <c r="C416" s="4"/>
      <c r="D416" s="4" t="s">
        <v>74</v>
      </c>
      <c r="E416" s="4" t="s">
        <v>9</v>
      </c>
      <c r="F416" s="5"/>
      <c r="G416" s="5"/>
      <c r="H416" s="5"/>
      <c r="I416" s="5"/>
      <c r="J416" s="5"/>
      <c r="K416" s="5"/>
    </row>
    <row r="417" spans="1:11" x14ac:dyDescent="0.25">
      <c r="A417" t="str">
        <f t="shared" si="12"/>
        <v>2003TMaori</v>
      </c>
      <c r="B417" s="4">
        <v>2003</v>
      </c>
      <c r="C417" s="4"/>
      <c r="D417" s="4" t="s">
        <v>74</v>
      </c>
      <c r="E417" s="4" t="s">
        <v>9</v>
      </c>
      <c r="F417" s="5"/>
      <c r="G417" s="5"/>
      <c r="H417" s="5"/>
      <c r="I417" s="5"/>
      <c r="J417" s="5"/>
      <c r="K417" s="5"/>
    </row>
    <row r="418" spans="1:11" x14ac:dyDescent="0.25">
      <c r="A418" t="str">
        <f t="shared" si="12"/>
        <v>2004TMaori</v>
      </c>
      <c r="B418" s="4">
        <v>2004</v>
      </c>
      <c r="C418" s="4"/>
      <c r="D418" s="4" t="s">
        <v>74</v>
      </c>
      <c r="E418" s="4" t="s">
        <v>9</v>
      </c>
      <c r="F418" s="5"/>
      <c r="G418" s="5"/>
      <c r="H418" s="5"/>
      <c r="I418" s="5"/>
      <c r="J418" s="5"/>
      <c r="K418" s="5"/>
    </row>
    <row r="419" spans="1:11" x14ac:dyDescent="0.25">
      <c r="A419" t="str">
        <f t="shared" si="12"/>
        <v>2005TMaori</v>
      </c>
      <c r="B419" s="4">
        <v>2005</v>
      </c>
      <c r="C419" s="4"/>
      <c r="D419" s="4" t="s">
        <v>74</v>
      </c>
      <c r="E419" s="4" t="s">
        <v>9</v>
      </c>
      <c r="F419" s="5"/>
      <c r="G419" s="5"/>
      <c r="H419" s="5"/>
      <c r="I419" s="5"/>
      <c r="J419" s="5"/>
      <c r="K419" s="5"/>
    </row>
    <row r="420" spans="1:11" x14ac:dyDescent="0.25">
      <c r="A420" t="str">
        <f t="shared" si="12"/>
        <v>2006TMaori</v>
      </c>
      <c r="B420" s="4">
        <v>2006</v>
      </c>
      <c r="C420" s="4"/>
      <c r="D420" s="4" t="s">
        <v>74</v>
      </c>
      <c r="E420" s="4" t="s">
        <v>9</v>
      </c>
      <c r="F420" s="5"/>
      <c r="G420" s="5"/>
      <c r="H420" s="5"/>
      <c r="I420" s="5"/>
      <c r="J420" s="5"/>
      <c r="K420" s="5"/>
    </row>
    <row r="421" spans="1:11" x14ac:dyDescent="0.25">
      <c r="A421" t="str">
        <f t="shared" si="12"/>
        <v>2007TMaori</v>
      </c>
      <c r="B421" s="4">
        <v>2007</v>
      </c>
      <c r="C421" s="4"/>
      <c r="D421" s="4" t="s">
        <v>74</v>
      </c>
      <c r="E421" s="4" t="s">
        <v>9</v>
      </c>
      <c r="F421" s="5"/>
      <c r="G421" s="5"/>
      <c r="H421" s="5"/>
      <c r="I421" s="5"/>
      <c r="J421" s="5"/>
      <c r="K421" s="5"/>
    </row>
    <row r="422" spans="1:11" x14ac:dyDescent="0.25">
      <c r="A422" t="str">
        <f t="shared" ref="A422:A468" si="13">B422&amp;C422&amp;D422&amp;E422</f>
        <v>2008TMaori</v>
      </c>
      <c r="B422" s="4">
        <v>2008</v>
      </c>
      <c r="C422" s="4"/>
      <c r="D422" s="4" t="s">
        <v>74</v>
      </c>
      <c r="E422" s="4" t="s">
        <v>9</v>
      </c>
      <c r="F422" s="5"/>
      <c r="G422" s="5"/>
      <c r="H422" s="5"/>
      <c r="I422" s="5"/>
      <c r="J422" s="5"/>
      <c r="K422" s="5"/>
    </row>
    <row r="423" spans="1:11" x14ac:dyDescent="0.25">
      <c r="A423" t="str">
        <f t="shared" si="13"/>
        <v>2009TMaori</v>
      </c>
      <c r="B423" s="4">
        <v>2009</v>
      </c>
      <c r="C423" s="4"/>
      <c r="D423" s="4" t="s">
        <v>74</v>
      </c>
      <c r="E423" s="4" t="s">
        <v>9</v>
      </c>
      <c r="F423" s="5"/>
      <c r="G423" s="5"/>
      <c r="H423" s="5"/>
      <c r="I423" s="5"/>
      <c r="J423" s="5"/>
      <c r="K423" s="5"/>
    </row>
    <row r="424" spans="1:11" x14ac:dyDescent="0.25">
      <c r="A424" t="str">
        <f t="shared" si="13"/>
        <v>2010TMaori</v>
      </c>
      <c r="B424" s="4">
        <v>2010</v>
      </c>
      <c r="C424" s="4"/>
      <c r="D424" s="4" t="s">
        <v>74</v>
      </c>
      <c r="E424" s="4" t="s">
        <v>9</v>
      </c>
      <c r="F424" s="5"/>
      <c r="G424" s="5"/>
      <c r="H424" s="5"/>
      <c r="I424" s="5"/>
      <c r="J424" s="5"/>
      <c r="K424" s="5"/>
    </row>
    <row r="425" spans="1:11" x14ac:dyDescent="0.25">
      <c r="A425" t="str">
        <f t="shared" si="13"/>
        <v>2011TMaori</v>
      </c>
      <c r="B425" s="4">
        <v>2011</v>
      </c>
      <c r="C425" s="4"/>
      <c r="D425" s="4" t="s">
        <v>74</v>
      </c>
      <c r="E425" s="4" t="s">
        <v>9</v>
      </c>
      <c r="F425" s="5"/>
      <c r="G425" s="5"/>
      <c r="H425" s="5"/>
      <c r="I425" s="5"/>
      <c r="J425" s="5"/>
      <c r="K425" s="5"/>
    </row>
    <row r="426" spans="1:11" x14ac:dyDescent="0.25">
      <c r="A426" t="str">
        <f t="shared" si="13"/>
        <v>2012TMaori</v>
      </c>
      <c r="B426" s="4">
        <v>2012</v>
      </c>
      <c r="C426" s="4"/>
      <c r="D426" s="4" t="s">
        <v>74</v>
      </c>
      <c r="E426" s="4" t="s">
        <v>9</v>
      </c>
      <c r="F426" s="5"/>
      <c r="G426" s="5"/>
      <c r="H426" s="5"/>
      <c r="I426" s="5"/>
      <c r="J426" s="5"/>
      <c r="K426" s="5"/>
    </row>
    <row r="427" spans="1:11" x14ac:dyDescent="0.25">
      <c r="A427" t="str">
        <f t="shared" si="13"/>
        <v>1996TnonMaori</v>
      </c>
      <c r="B427" s="4">
        <v>1996</v>
      </c>
      <c r="C427" s="4"/>
      <c r="D427" s="4" t="s">
        <v>74</v>
      </c>
      <c r="E427" s="4" t="s">
        <v>72</v>
      </c>
      <c r="F427" s="5"/>
      <c r="G427" s="5"/>
      <c r="H427" s="5"/>
      <c r="I427" s="5"/>
      <c r="J427" s="5"/>
      <c r="K427" s="5"/>
    </row>
    <row r="428" spans="1:11" x14ac:dyDescent="0.25">
      <c r="A428" t="str">
        <f t="shared" si="13"/>
        <v>1997TnonMaori</v>
      </c>
      <c r="B428" s="4">
        <v>1997</v>
      </c>
      <c r="C428" s="4"/>
      <c r="D428" s="4" t="s">
        <v>74</v>
      </c>
      <c r="E428" s="4" t="s">
        <v>72</v>
      </c>
      <c r="F428" s="5"/>
      <c r="G428" s="5"/>
      <c r="H428" s="5"/>
      <c r="I428" s="5"/>
      <c r="J428" s="5"/>
      <c r="K428" s="5"/>
    </row>
    <row r="429" spans="1:11" x14ac:dyDescent="0.25">
      <c r="A429" t="str">
        <f t="shared" si="13"/>
        <v>1998TnonMaori</v>
      </c>
      <c r="B429" s="4">
        <v>1998</v>
      </c>
      <c r="C429" s="4"/>
      <c r="D429" s="4" t="s">
        <v>74</v>
      </c>
      <c r="E429" s="4" t="s">
        <v>72</v>
      </c>
      <c r="F429" s="5"/>
      <c r="G429" s="5"/>
      <c r="H429" s="5"/>
      <c r="I429" s="5"/>
      <c r="J429" s="5"/>
      <c r="K429" s="5"/>
    </row>
    <row r="430" spans="1:11" x14ac:dyDescent="0.25">
      <c r="A430" t="str">
        <f t="shared" si="13"/>
        <v>1999TnonMaori</v>
      </c>
      <c r="B430" s="4">
        <v>1999</v>
      </c>
      <c r="C430" s="4"/>
      <c r="D430" s="4" t="s">
        <v>74</v>
      </c>
      <c r="E430" s="4" t="s">
        <v>72</v>
      </c>
      <c r="F430" s="5"/>
      <c r="G430" s="5"/>
      <c r="H430" s="5"/>
      <c r="I430" s="5"/>
      <c r="J430" s="5"/>
      <c r="K430" s="5"/>
    </row>
    <row r="431" spans="1:11" x14ac:dyDescent="0.25">
      <c r="A431" t="str">
        <f t="shared" si="13"/>
        <v>2000TnonMaori</v>
      </c>
      <c r="B431" s="4">
        <v>2000</v>
      </c>
      <c r="C431" s="4"/>
      <c r="D431" s="4" t="s">
        <v>74</v>
      </c>
      <c r="E431" s="4" t="s">
        <v>72</v>
      </c>
      <c r="F431" s="5"/>
      <c r="G431" s="5"/>
      <c r="H431" s="5"/>
      <c r="I431" s="5"/>
      <c r="J431" s="5"/>
      <c r="K431" s="5"/>
    </row>
    <row r="432" spans="1:11" x14ac:dyDescent="0.25">
      <c r="A432" t="str">
        <f t="shared" si="13"/>
        <v>2001TnonMaori</v>
      </c>
      <c r="B432" s="4">
        <v>2001</v>
      </c>
      <c r="C432" s="4"/>
      <c r="D432" s="4" t="s">
        <v>74</v>
      </c>
      <c r="E432" s="4" t="s">
        <v>72</v>
      </c>
      <c r="F432" s="5"/>
      <c r="G432" s="5"/>
      <c r="H432" s="5"/>
      <c r="I432" s="5"/>
      <c r="J432" s="5"/>
      <c r="K432" s="5"/>
    </row>
    <row r="433" spans="1:11" x14ac:dyDescent="0.25">
      <c r="A433" t="str">
        <f t="shared" si="13"/>
        <v>2002TnonMaori</v>
      </c>
      <c r="B433" s="4">
        <v>2002</v>
      </c>
      <c r="C433" s="4"/>
      <c r="D433" s="4" t="s">
        <v>74</v>
      </c>
      <c r="E433" s="4" t="s">
        <v>72</v>
      </c>
      <c r="F433" s="5"/>
      <c r="G433" s="5"/>
      <c r="H433" s="5"/>
      <c r="I433" s="5"/>
      <c r="J433" s="5"/>
      <c r="K433" s="5"/>
    </row>
    <row r="434" spans="1:11" x14ac:dyDescent="0.25">
      <c r="A434" t="str">
        <f t="shared" si="13"/>
        <v>2003TnonMaori</v>
      </c>
      <c r="B434" s="4">
        <v>2003</v>
      </c>
      <c r="C434" s="4"/>
      <c r="D434" s="4" t="s">
        <v>74</v>
      </c>
      <c r="E434" s="4" t="s">
        <v>72</v>
      </c>
      <c r="F434" s="5"/>
      <c r="G434" s="5"/>
      <c r="H434" s="5"/>
      <c r="I434" s="5"/>
      <c r="J434" s="5"/>
      <c r="K434" s="5"/>
    </row>
    <row r="435" spans="1:11" x14ac:dyDescent="0.25">
      <c r="A435" t="str">
        <f t="shared" si="13"/>
        <v>2004TnonMaori</v>
      </c>
      <c r="B435" s="4">
        <v>2004</v>
      </c>
      <c r="C435" s="4"/>
      <c r="D435" s="4" t="s">
        <v>74</v>
      </c>
      <c r="E435" s="4" t="s">
        <v>72</v>
      </c>
      <c r="F435" s="5"/>
      <c r="G435" s="5"/>
      <c r="H435" s="5"/>
      <c r="I435" s="5"/>
      <c r="J435" s="5"/>
      <c r="K435" s="5"/>
    </row>
    <row r="436" spans="1:11" x14ac:dyDescent="0.25">
      <c r="A436" t="str">
        <f t="shared" si="13"/>
        <v>2005TnonMaori</v>
      </c>
      <c r="B436" s="4">
        <v>2005</v>
      </c>
      <c r="C436" s="4"/>
      <c r="D436" s="4" t="s">
        <v>74</v>
      </c>
      <c r="E436" s="4" t="s">
        <v>72</v>
      </c>
      <c r="F436" s="5"/>
      <c r="G436" s="5"/>
      <c r="H436" s="5"/>
      <c r="I436" s="5"/>
      <c r="J436" s="5"/>
      <c r="K436" s="5"/>
    </row>
    <row r="437" spans="1:11" x14ac:dyDescent="0.25">
      <c r="A437" t="str">
        <f t="shared" si="13"/>
        <v>2006TnonMaori</v>
      </c>
      <c r="B437" s="4">
        <v>2006</v>
      </c>
      <c r="C437" s="4"/>
      <c r="D437" s="4" t="s">
        <v>74</v>
      </c>
      <c r="E437" s="4" t="s">
        <v>72</v>
      </c>
      <c r="F437" s="5"/>
      <c r="G437" s="5"/>
      <c r="H437" s="5"/>
      <c r="I437" s="5"/>
      <c r="J437" s="5"/>
      <c r="K437" s="5"/>
    </row>
    <row r="438" spans="1:11" x14ac:dyDescent="0.25">
      <c r="A438" t="str">
        <f t="shared" si="13"/>
        <v>2007TnonMaori</v>
      </c>
      <c r="B438" s="4">
        <v>2007</v>
      </c>
      <c r="C438" s="4"/>
      <c r="D438" s="4" t="s">
        <v>74</v>
      </c>
      <c r="E438" s="4" t="s">
        <v>72</v>
      </c>
      <c r="F438" s="5"/>
      <c r="G438" s="5"/>
      <c r="H438" s="5"/>
      <c r="I438" s="5"/>
      <c r="J438" s="5"/>
      <c r="K438" s="5"/>
    </row>
    <row r="439" spans="1:11" x14ac:dyDescent="0.25">
      <c r="A439" t="str">
        <f t="shared" si="13"/>
        <v>2008TnonMaori</v>
      </c>
      <c r="B439" s="4">
        <v>2008</v>
      </c>
      <c r="C439" s="4"/>
      <c r="D439" s="4" t="s">
        <v>74</v>
      </c>
      <c r="E439" s="4" t="s">
        <v>72</v>
      </c>
      <c r="F439" s="5"/>
      <c r="G439" s="5"/>
      <c r="H439" s="5"/>
      <c r="I439" s="5"/>
      <c r="J439" s="5"/>
      <c r="K439" s="5"/>
    </row>
    <row r="440" spans="1:11" x14ac:dyDescent="0.25">
      <c r="A440" t="str">
        <f t="shared" si="13"/>
        <v>2009TnonMaori</v>
      </c>
      <c r="B440" s="4">
        <v>2009</v>
      </c>
      <c r="C440" s="4"/>
      <c r="D440" s="4" t="s">
        <v>74</v>
      </c>
      <c r="E440" s="4" t="s">
        <v>72</v>
      </c>
      <c r="F440" s="5"/>
      <c r="G440" s="5"/>
      <c r="H440" s="5"/>
      <c r="I440" s="5"/>
      <c r="J440" s="5"/>
      <c r="K440" s="5"/>
    </row>
    <row r="441" spans="1:11" x14ac:dyDescent="0.25">
      <c r="A441" t="str">
        <f t="shared" si="13"/>
        <v>2010TnonMaori</v>
      </c>
      <c r="B441" s="4">
        <v>2010</v>
      </c>
      <c r="C441" s="4"/>
      <c r="D441" s="4" t="s">
        <v>74</v>
      </c>
      <c r="E441" s="4" t="s">
        <v>72</v>
      </c>
      <c r="F441" s="5"/>
      <c r="G441" s="5"/>
      <c r="H441" s="5"/>
      <c r="I441" s="5"/>
      <c r="J441" s="5"/>
      <c r="K441" s="5"/>
    </row>
    <row r="442" spans="1:11" x14ac:dyDescent="0.25">
      <c r="A442" t="str">
        <f t="shared" si="13"/>
        <v>2011TnonMaori</v>
      </c>
      <c r="B442" s="4">
        <v>2011</v>
      </c>
      <c r="C442" s="4"/>
      <c r="D442" s="4" t="s">
        <v>74</v>
      </c>
      <c r="E442" s="4" t="s">
        <v>72</v>
      </c>
      <c r="F442" s="5"/>
      <c r="G442" s="5"/>
      <c r="H442" s="5"/>
      <c r="I442" s="5"/>
      <c r="J442" s="5"/>
      <c r="K442" s="5"/>
    </row>
    <row r="443" spans="1:11" x14ac:dyDescent="0.25">
      <c r="A443" t="str">
        <f t="shared" si="13"/>
        <v>2012TnonMaori</v>
      </c>
      <c r="B443" s="4">
        <v>2012</v>
      </c>
      <c r="C443" s="4"/>
      <c r="D443" s="4" t="s">
        <v>74</v>
      </c>
      <c r="E443" s="4" t="s">
        <v>72</v>
      </c>
      <c r="F443" s="5"/>
      <c r="G443" s="5"/>
      <c r="H443" s="5"/>
      <c r="I443" s="5"/>
      <c r="J443" s="5"/>
      <c r="K443" s="5"/>
    </row>
    <row r="444" spans="1:11" x14ac:dyDescent="0.25">
      <c r="A444" t="str">
        <f t="shared" si="13"/>
        <v>1996FMaori</v>
      </c>
      <c r="B444" s="4">
        <v>1996</v>
      </c>
      <c r="C444" s="4"/>
      <c r="D444" s="4" t="s">
        <v>71</v>
      </c>
      <c r="E444" s="4" t="s">
        <v>9</v>
      </c>
      <c r="F444" s="5"/>
      <c r="G444" s="5"/>
      <c r="H444" s="5"/>
      <c r="I444" s="5"/>
      <c r="J444" s="5"/>
      <c r="K444" s="5"/>
    </row>
    <row r="445" spans="1:11" x14ac:dyDescent="0.25">
      <c r="A445" t="str">
        <f t="shared" si="13"/>
        <v>1997FMaori</v>
      </c>
      <c r="B445" s="4">
        <v>1997</v>
      </c>
      <c r="C445" s="4"/>
      <c r="D445" s="4" t="s">
        <v>71</v>
      </c>
      <c r="E445" s="4" t="s">
        <v>9</v>
      </c>
      <c r="F445" s="5"/>
      <c r="G445" s="5"/>
      <c r="H445" s="5"/>
      <c r="I445" s="5"/>
      <c r="J445" s="5"/>
      <c r="K445" s="5"/>
    </row>
    <row r="446" spans="1:11" x14ac:dyDescent="0.25">
      <c r="A446" t="str">
        <f t="shared" si="13"/>
        <v>1998FMaori</v>
      </c>
      <c r="B446" s="4">
        <v>1998</v>
      </c>
      <c r="C446" s="4"/>
      <c r="D446" s="4" t="s">
        <v>71</v>
      </c>
      <c r="E446" s="4" t="s">
        <v>9</v>
      </c>
      <c r="F446" s="5"/>
      <c r="G446" s="5"/>
      <c r="H446" s="5"/>
      <c r="I446" s="5"/>
      <c r="J446" s="5"/>
      <c r="K446" s="5"/>
    </row>
    <row r="447" spans="1:11" x14ac:dyDescent="0.25">
      <c r="A447" t="str">
        <f t="shared" si="13"/>
        <v>1999FMaori</v>
      </c>
      <c r="B447" s="4">
        <v>1999</v>
      </c>
      <c r="C447" s="4"/>
      <c r="D447" s="4" t="s">
        <v>71</v>
      </c>
      <c r="E447" s="4" t="s">
        <v>9</v>
      </c>
      <c r="F447" s="5"/>
      <c r="G447" s="5"/>
      <c r="H447" s="5"/>
      <c r="I447" s="5"/>
      <c r="J447" s="5"/>
      <c r="K447" s="5"/>
    </row>
    <row r="448" spans="1:11" x14ac:dyDescent="0.25">
      <c r="A448" t="str">
        <f t="shared" si="13"/>
        <v>2000FMaori</v>
      </c>
      <c r="B448" s="4">
        <v>2000</v>
      </c>
      <c r="C448" s="4"/>
      <c r="D448" s="4" t="s">
        <v>71</v>
      </c>
      <c r="E448" s="4" t="s">
        <v>9</v>
      </c>
      <c r="F448" s="5"/>
      <c r="G448" s="5"/>
      <c r="H448" s="5"/>
      <c r="I448" s="5"/>
      <c r="J448" s="5"/>
      <c r="K448" s="5"/>
    </row>
    <row r="449" spans="1:11" x14ac:dyDescent="0.25">
      <c r="A449" t="str">
        <f t="shared" si="13"/>
        <v>2001FMaori</v>
      </c>
      <c r="B449" s="4">
        <v>2001</v>
      </c>
      <c r="C449" s="4"/>
      <c r="D449" s="4" t="s">
        <v>71</v>
      </c>
      <c r="E449" s="4" t="s">
        <v>9</v>
      </c>
      <c r="F449" s="5"/>
      <c r="G449" s="5"/>
      <c r="H449" s="5"/>
      <c r="I449" s="5"/>
      <c r="J449" s="5"/>
      <c r="K449" s="5"/>
    </row>
    <row r="450" spans="1:11" x14ac:dyDescent="0.25">
      <c r="A450" t="str">
        <f t="shared" si="13"/>
        <v>2002FMaori</v>
      </c>
      <c r="B450" s="4">
        <v>2002</v>
      </c>
      <c r="C450" s="4"/>
      <c r="D450" s="4" t="s">
        <v>71</v>
      </c>
      <c r="E450" s="4" t="s">
        <v>9</v>
      </c>
      <c r="F450" s="5"/>
      <c r="G450" s="5"/>
      <c r="H450" s="5"/>
      <c r="I450" s="5"/>
      <c r="J450" s="5"/>
      <c r="K450" s="5"/>
    </row>
    <row r="451" spans="1:11" x14ac:dyDescent="0.25">
      <c r="A451" t="str">
        <f t="shared" si="13"/>
        <v>2003FMaori</v>
      </c>
      <c r="B451" s="4">
        <v>2003</v>
      </c>
      <c r="C451" s="4"/>
      <c r="D451" s="4" t="s">
        <v>71</v>
      </c>
      <c r="E451" s="4" t="s">
        <v>9</v>
      </c>
      <c r="F451" s="5"/>
      <c r="G451" s="5"/>
      <c r="H451" s="5"/>
      <c r="I451" s="5"/>
      <c r="J451" s="5"/>
      <c r="K451" s="5"/>
    </row>
    <row r="452" spans="1:11" x14ac:dyDescent="0.25">
      <c r="A452" t="str">
        <f t="shared" si="13"/>
        <v>2004FMaori</v>
      </c>
      <c r="B452" s="4">
        <v>2004</v>
      </c>
      <c r="C452" s="4"/>
      <c r="D452" s="4" t="s">
        <v>71</v>
      </c>
      <c r="E452" s="4" t="s">
        <v>9</v>
      </c>
      <c r="F452" s="5"/>
      <c r="G452" s="5"/>
      <c r="H452" s="5"/>
      <c r="I452" s="5"/>
      <c r="J452" s="5"/>
      <c r="K452" s="5"/>
    </row>
    <row r="453" spans="1:11" x14ac:dyDescent="0.25">
      <c r="A453" t="str">
        <f t="shared" si="13"/>
        <v>2005FMaori</v>
      </c>
      <c r="B453" s="4">
        <v>2005</v>
      </c>
      <c r="C453" s="4"/>
      <c r="D453" s="4" t="s">
        <v>71</v>
      </c>
      <c r="E453" s="4" t="s">
        <v>9</v>
      </c>
      <c r="F453" s="5"/>
      <c r="G453" s="5"/>
      <c r="H453" s="5"/>
      <c r="I453" s="5"/>
      <c r="J453" s="5"/>
      <c r="K453" s="5"/>
    </row>
    <row r="454" spans="1:11" x14ac:dyDescent="0.25">
      <c r="A454" t="str">
        <f t="shared" si="13"/>
        <v>2006FMaori</v>
      </c>
      <c r="B454" s="4">
        <v>2006</v>
      </c>
      <c r="C454" s="4"/>
      <c r="D454" s="4" t="s">
        <v>71</v>
      </c>
      <c r="E454" s="4" t="s">
        <v>9</v>
      </c>
      <c r="F454" s="5"/>
      <c r="G454" s="5"/>
      <c r="H454" s="5"/>
      <c r="I454" s="5"/>
      <c r="J454" s="5"/>
      <c r="K454" s="5"/>
    </row>
    <row r="455" spans="1:11" x14ac:dyDescent="0.25">
      <c r="A455" t="str">
        <f t="shared" si="13"/>
        <v>2007FMaori</v>
      </c>
      <c r="B455" s="4">
        <v>2007</v>
      </c>
      <c r="C455" s="4"/>
      <c r="D455" s="4" t="s">
        <v>71</v>
      </c>
      <c r="E455" s="4" t="s">
        <v>9</v>
      </c>
      <c r="F455" s="5"/>
      <c r="G455" s="5"/>
      <c r="H455" s="5"/>
      <c r="I455" s="5"/>
      <c r="J455" s="5"/>
      <c r="K455" s="5"/>
    </row>
    <row r="456" spans="1:11" x14ac:dyDescent="0.25">
      <c r="A456" t="str">
        <f t="shared" si="13"/>
        <v>2008FMaori</v>
      </c>
      <c r="B456" s="4">
        <v>2008</v>
      </c>
      <c r="C456" s="4"/>
      <c r="D456" s="4" t="s">
        <v>71</v>
      </c>
      <c r="E456" s="4" t="s">
        <v>9</v>
      </c>
      <c r="F456" s="5"/>
      <c r="G456" s="5"/>
      <c r="H456" s="5"/>
      <c r="I456" s="5"/>
      <c r="J456" s="5"/>
      <c r="K456" s="5"/>
    </row>
    <row r="457" spans="1:11" x14ac:dyDescent="0.25">
      <c r="A457" t="str">
        <f t="shared" si="13"/>
        <v>2009FMaori</v>
      </c>
      <c r="B457" s="4">
        <v>2009</v>
      </c>
      <c r="C457" s="4"/>
      <c r="D457" s="4" t="s">
        <v>71</v>
      </c>
      <c r="E457" s="4" t="s">
        <v>9</v>
      </c>
      <c r="F457" s="5"/>
      <c r="G457" s="5"/>
      <c r="H457" s="5"/>
      <c r="I457" s="5"/>
      <c r="J457" s="5"/>
      <c r="K457" s="5"/>
    </row>
    <row r="458" spans="1:11" x14ac:dyDescent="0.25">
      <c r="A458" t="str">
        <f t="shared" si="13"/>
        <v>2010FMaori</v>
      </c>
      <c r="B458" s="4">
        <v>2010</v>
      </c>
      <c r="C458" s="4"/>
      <c r="D458" s="4" t="s">
        <v>71</v>
      </c>
      <c r="E458" s="4" t="s">
        <v>9</v>
      </c>
      <c r="F458" s="5"/>
      <c r="G458" s="5"/>
      <c r="H458" s="5"/>
      <c r="I458" s="5"/>
      <c r="J458" s="5"/>
      <c r="K458" s="5"/>
    </row>
    <row r="459" spans="1:11" x14ac:dyDescent="0.25">
      <c r="A459" t="str">
        <f t="shared" si="13"/>
        <v>2011FMaori</v>
      </c>
      <c r="B459" s="4">
        <v>2011</v>
      </c>
      <c r="C459" s="4"/>
      <c r="D459" s="4" t="s">
        <v>71</v>
      </c>
      <c r="E459" s="4" t="s">
        <v>9</v>
      </c>
      <c r="F459" s="5"/>
      <c r="G459" s="5"/>
      <c r="H459" s="5"/>
      <c r="I459" s="5"/>
      <c r="J459" s="5"/>
      <c r="K459" s="5"/>
    </row>
    <row r="460" spans="1:11" x14ac:dyDescent="0.25">
      <c r="A460" t="str">
        <f t="shared" si="13"/>
        <v>2012FMaori</v>
      </c>
      <c r="B460" s="4">
        <v>2012</v>
      </c>
      <c r="C460" s="4"/>
      <c r="D460" s="4" t="s">
        <v>71</v>
      </c>
      <c r="E460" s="4" t="s">
        <v>9</v>
      </c>
      <c r="F460" s="5"/>
      <c r="G460" s="5"/>
      <c r="H460" s="5"/>
      <c r="I460" s="5"/>
      <c r="J460" s="5"/>
      <c r="K460" s="5"/>
    </row>
    <row r="461" spans="1:11" x14ac:dyDescent="0.25">
      <c r="A461" t="str">
        <f t="shared" si="13"/>
        <v>1996FnonMaori</v>
      </c>
      <c r="B461" s="4">
        <v>1996</v>
      </c>
      <c r="C461" s="4"/>
      <c r="D461" s="4" t="s">
        <v>71</v>
      </c>
      <c r="E461" s="4" t="s">
        <v>72</v>
      </c>
      <c r="F461" s="5"/>
      <c r="G461" s="5"/>
      <c r="H461" s="5"/>
      <c r="I461" s="5"/>
      <c r="J461" s="5"/>
      <c r="K461" s="5"/>
    </row>
    <row r="462" spans="1:11" x14ac:dyDescent="0.25">
      <c r="A462" t="str">
        <f t="shared" si="13"/>
        <v>1997FnonMaori</v>
      </c>
      <c r="B462" s="4">
        <v>1997</v>
      </c>
      <c r="C462" s="4"/>
      <c r="D462" s="4" t="s">
        <v>71</v>
      </c>
      <c r="E462" s="4" t="s">
        <v>72</v>
      </c>
      <c r="F462" s="5"/>
      <c r="G462" s="5"/>
      <c r="H462" s="5"/>
      <c r="I462" s="5"/>
      <c r="J462" s="5"/>
      <c r="K462" s="5"/>
    </row>
    <row r="463" spans="1:11" x14ac:dyDescent="0.25">
      <c r="A463" t="str">
        <f t="shared" si="13"/>
        <v>1998FnonMaori</v>
      </c>
      <c r="B463" s="4">
        <v>1998</v>
      </c>
      <c r="C463" s="4"/>
      <c r="D463" s="4" t="s">
        <v>71</v>
      </c>
      <c r="E463" s="4" t="s">
        <v>72</v>
      </c>
      <c r="F463" s="5"/>
      <c r="G463" s="5"/>
      <c r="H463" s="5"/>
      <c r="I463" s="5"/>
      <c r="J463" s="5"/>
      <c r="K463" s="5"/>
    </row>
    <row r="464" spans="1:11" x14ac:dyDescent="0.25">
      <c r="A464" t="str">
        <f t="shared" si="13"/>
        <v>1999FnonMaori</v>
      </c>
      <c r="B464" s="4">
        <v>1999</v>
      </c>
      <c r="C464" s="4"/>
      <c r="D464" s="4" t="s">
        <v>71</v>
      </c>
      <c r="E464" s="4" t="s">
        <v>72</v>
      </c>
      <c r="F464" s="5"/>
      <c r="G464" s="5"/>
      <c r="H464" s="5"/>
      <c r="I464" s="5"/>
      <c r="J464" s="5"/>
      <c r="K464" s="5"/>
    </row>
    <row r="465" spans="1:11" x14ac:dyDescent="0.25">
      <c r="A465" t="str">
        <f t="shared" si="13"/>
        <v>2000FnonMaori</v>
      </c>
      <c r="B465" s="4">
        <v>2000</v>
      </c>
      <c r="C465" s="4"/>
      <c r="D465" s="4" t="s">
        <v>71</v>
      </c>
      <c r="E465" s="4" t="s">
        <v>72</v>
      </c>
      <c r="F465" s="5"/>
      <c r="G465" s="5"/>
      <c r="H465" s="5"/>
      <c r="I465" s="5"/>
      <c r="J465" s="5"/>
      <c r="K465" s="5"/>
    </row>
    <row r="466" spans="1:11" x14ac:dyDescent="0.25">
      <c r="A466" t="str">
        <f t="shared" si="13"/>
        <v>2001FnonMaori</v>
      </c>
      <c r="B466" s="4">
        <v>2001</v>
      </c>
      <c r="C466" s="4"/>
      <c r="D466" s="4" t="s">
        <v>71</v>
      </c>
      <c r="E466" s="4" t="s">
        <v>72</v>
      </c>
      <c r="F466" s="5"/>
      <c r="G466" s="5"/>
      <c r="H466" s="5"/>
      <c r="I466" s="5"/>
      <c r="J466" s="5"/>
      <c r="K466" s="5"/>
    </row>
    <row r="467" spans="1:11" x14ac:dyDescent="0.25">
      <c r="A467" t="str">
        <f t="shared" si="13"/>
        <v>2002FnonMaori</v>
      </c>
      <c r="B467" s="4">
        <v>2002</v>
      </c>
      <c r="C467" s="4"/>
      <c r="D467" s="4" t="s">
        <v>71</v>
      </c>
      <c r="E467" s="4" t="s">
        <v>72</v>
      </c>
      <c r="F467" s="5"/>
      <c r="G467" s="5"/>
      <c r="H467" s="5"/>
      <c r="I467" s="5"/>
      <c r="J467" s="5"/>
      <c r="K467" s="5"/>
    </row>
    <row r="468" spans="1:11" x14ac:dyDescent="0.25">
      <c r="A468" t="str">
        <f t="shared" si="13"/>
        <v>2003FnonMaori</v>
      </c>
      <c r="B468" s="4">
        <v>2003</v>
      </c>
      <c r="C468" s="4"/>
      <c r="D468" s="4" t="s">
        <v>71</v>
      </c>
      <c r="E468" s="4" t="s">
        <v>72</v>
      </c>
      <c r="F468" s="5"/>
      <c r="G468" s="5"/>
      <c r="H468" s="5"/>
      <c r="I468" s="5"/>
      <c r="J468" s="5"/>
      <c r="K468" s="5"/>
    </row>
    <row r="469" spans="1:11" x14ac:dyDescent="0.25">
      <c r="A469" t="str">
        <f t="shared" ref="A469:A511" si="14">B469&amp;C469&amp;D469&amp;E469</f>
        <v>2004FnonMaori</v>
      </c>
      <c r="B469" s="4">
        <v>2004</v>
      </c>
      <c r="C469" s="4"/>
      <c r="D469" s="4" t="s">
        <v>71</v>
      </c>
      <c r="E469" s="4" t="s">
        <v>72</v>
      </c>
      <c r="F469" s="5"/>
      <c r="G469" s="5"/>
      <c r="H469" s="5"/>
      <c r="I469" s="5"/>
      <c r="J469" s="5"/>
      <c r="K469" s="5"/>
    </row>
    <row r="470" spans="1:11" x14ac:dyDescent="0.25">
      <c r="A470" t="str">
        <f t="shared" si="14"/>
        <v>2005FnonMaori</v>
      </c>
      <c r="B470" s="4">
        <v>2005</v>
      </c>
      <c r="C470" s="4"/>
      <c r="D470" s="4" t="s">
        <v>71</v>
      </c>
      <c r="E470" s="4" t="s">
        <v>72</v>
      </c>
      <c r="F470" s="5"/>
      <c r="G470" s="5"/>
      <c r="H470" s="5"/>
      <c r="I470" s="5"/>
      <c r="J470" s="5"/>
      <c r="K470" s="5"/>
    </row>
    <row r="471" spans="1:11" x14ac:dyDescent="0.25">
      <c r="A471" t="str">
        <f t="shared" si="14"/>
        <v>2006FnonMaori</v>
      </c>
      <c r="B471" s="4">
        <v>2006</v>
      </c>
      <c r="C471" s="4"/>
      <c r="D471" s="4" t="s">
        <v>71</v>
      </c>
      <c r="E471" s="4" t="s">
        <v>72</v>
      </c>
      <c r="F471" s="5"/>
      <c r="G471" s="5"/>
      <c r="H471" s="5"/>
      <c r="I471" s="5"/>
      <c r="J471" s="5"/>
      <c r="K471" s="5"/>
    </row>
    <row r="472" spans="1:11" x14ac:dyDescent="0.25">
      <c r="A472" t="str">
        <f t="shared" si="14"/>
        <v>2007FnonMaori</v>
      </c>
      <c r="B472" s="4">
        <v>2007</v>
      </c>
      <c r="C472" s="4"/>
      <c r="D472" s="4" t="s">
        <v>71</v>
      </c>
      <c r="E472" s="4" t="s">
        <v>72</v>
      </c>
      <c r="F472" s="5"/>
      <c r="G472" s="5"/>
      <c r="H472" s="5"/>
      <c r="I472" s="5"/>
      <c r="J472" s="5"/>
      <c r="K472" s="5"/>
    </row>
    <row r="473" spans="1:11" x14ac:dyDescent="0.25">
      <c r="A473" t="str">
        <f t="shared" si="14"/>
        <v>2008FnonMaori</v>
      </c>
      <c r="B473" s="4">
        <v>2008</v>
      </c>
      <c r="C473" s="4"/>
      <c r="D473" s="4" t="s">
        <v>71</v>
      </c>
      <c r="E473" s="4" t="s">
        <v>72</v>
      </c>
      <c r="F473" s="5"/>
      <c r="G473" s="5"/>
      <c r="H473" s="5"/>
      <c r="I473" s="5"/>
      <c r="J473" s="5"/>
      <c r="K473" s="5"/>
    </row>
    <row r="474" spans="1:11" x14ac:dyDescent="0.25">
      <c r="A474" t="str">
        <f t="shared" si="14"/>
        <v>2009FnonMaori</v>
      </c>
      <c r="B474" s="4">
        <v>2009</v>
      </c>
      <c r="C474" s="4"/>
      <c r="D474" s="4" t="s">
        <v>71</v>
      </c>
      <c r="E474" s="4" t="s">
        <v>72</v>
      </c>
      <c r="F474" s="5"/>
      <c r="G474" s="5"/>
      <c r="H474" s="5"/>
      <c r="I474" s="5"/>
      <c r="J474" s="5"/>
      <c r="K474" s="5"/>
    </row>
    <row r="475" spans="1:11" x14ac:dyDescent="0.25">
      <c r="A475" t="str">
        <f t="shared" si="14"/>
        <v>2010FnonMaori</v>
      </c>
      <c r="B475" s="4">
        <v>2010</v>
      </c>
      <c r="C475" s="4"/>
      <c r="D475" s="4" t="s">
        <v>71</v>
      </c>
      <c r="E475" s="4" t="s">
        <v>72</v>
      </c>
      <c r="F475" s="5"/>
      <c r="G475" s="5"/>
      <c r="H475" s="5"/>
      <c r="I475" s="5"/>
      <c r="J475" s="5"/>
      <c r="K475" s="5"/>
    </row>
    <row r="476" spans="1:11" x14ac:dyDescent="0.25">
      <c r="A476" t="str">
        <f t="shared" si="14"/>
        <v>2011FnonMaori</v>
      </c>
      <c r="B476" s="4">
        <v>2011</v>
      </c>
      <c r="C476" s="4"/>
      <c r="D476" s="4" t="s">
        <v>71</v>
      </c>
      <c r="E476" s="4" t="s">
        <v>72</v>
      </c>
      <c r="F476" s="5"/>
      <c r="G476" s="5"/>
      <c r="H476" s="5"/>
      <c r="I476" s="5"/>
      <c r="J476" s="5"/>
      <c r="K476" s="5"/>
    </row>
    <row r="477" spans="1:11" x14ac:dyDescent="0.25">
      <c r="A477" t="str">
        <f t="shared" si="14"/>
        <v>2012FnonMaori</v>
      </c>
      <c r="B477" s="4">
        <v>2012</v>
      </c>
      <c r="C477" s="4"/>
      <c r="D477" s="4" t="s">
        <v>71</v>
      </c>
      <c r="E477" s="4" t="s">
        <v>72</v>
      </c>
      <c r="F477" s="5"/>
      <c r="G477" s="5"/>
      <c r="H477" s="5"/>
      <c r="I477" s="5"/>
      <c r="J477" s="5"/>
      <c r="K477" s="5"/>
    </row>
    <row r="478" spans="1:11" x14ac:dyDescent="0.25">
      <c r="A478" t="str">
        <f t="shared" si="14"/>
        <v>1996MMaori</v>
      </c>
      <c r="B478" s="4">
        <v>1996</v>
      </c>
      <c r="C478" s="4"/>
      <c r="D478" s="4" t="s">
        <v>73</v>
      </c>
      <c r="E478" s="4" t="s">
        <v>9</v>
      </c>
      <c r="F478" s="5"/>
      <c r="G478" s="5"/>
      <c r="H478" s="5"/>
      <c r="I478" s="5"/>
      <c r="J478" s="5"/>
      <c r="K478" s="5"/>
    </row>
    <row r="479" spans="1:11" x14ac:dyDescent="0.25">
      <c r="A479" t="str">
        <f t="shared" si="14"/>
        <v>1997MMaori</v>
      </c>
      <c r="B479" s="4">
        <v>1997</v>
      </c>
      <c r="C479" s="4"/>
      <c r="D479" s="4" t="s">
        <v>73</v>
      </c>
      <c r="E479" s="4" t="s">
        <v>9</v>
      </c>
      <c r="F479" s="5"/>
      <c r="G479" s="5"/>
      <c r="H479" s="5"/>
      <c r="I479" s="5"/>
      <c r="J479" s="5"/>
      <c r="K479" s="5"/>
    </row>
    <row r="480" spans="1:11" x14ac:dyDescent="0.25">
      <c r="A480" t="str">
        <f t="shared" si="14"/>
        <v>1998MMaori</v>
      </c>
      <c r="B480" s="4">
        <v>1998</v>
      </c>
      <c r="C480" s="4"/>
      <c r="D480" s="4" t="s">
        <v>73</v>
      </c>
      <c r="E480" s="4" t="s">
        <v>9</v>
      </c>
      <c r="F480" s="5"/>
      <c r="G480" s="5"/>
      <c r="H480" s="5"/>
      <c r="I480" s="5"/>
      <c r="J480" s="5"/>
      <c r="K480" s="5"/>
    </row>
    <row r="481" spans="1:11" x14ac:dyDescent="0.25">
      <c r="A481" t="str">
        <f t="shared" si="14"/>
        <v>1999MMaori</v>
      </c>
      <c r="B481" s="4">
        <v>1999</v>
      </c>
      <c r="C481" s="4"/>
      <c r="D481" s="4" t="s">
        <v>73</v>
      </c>
      <c r="E481" s="4" t="s">
        <v>9</v>
      </c>
      <c r="F481" s="5"/>
      <c r="G481" s="5"/>
      <c r="H481" s="5"/>
      <c r="I481" s="5"/>
      <c r="J481" s="5"/>
      <c r="K481" s="5"/>
    </row>
    <row r="482" spans="1:11" x14ac:dyDescent="0.25">
      <c r="A482" t="str">
        <f t="shared" si="14"/>
        <v>2000MMaori</v>
      </c>
      <c r="B482" s="4">
        <v>2000</v>
      </c>
      <c r="C482" s="4"/>
      <c r="D482" s="4" t="s">
        <v>73</v>
      </c>
      <c r="E482" s="4" t="s">
        <v>9</v>
      </c>
      <c r="F482" s="5"/>
      <c r="G482" s="5"/>
      <c r="H482" s="5"/>
      <c r="I482" s="5"/>
      <c r="J482" s="5"/>
      <c r="K482" s="5"/>
    </row>
    <row r="483" spans="1:11" x14ac:dyDescent="0.25">
      <c r="A483" t="str">
        <f t="shared" si="14"/>
        <v>2001MMaori</v>
      </c>
      <c r="B483" s="4">
        <v>2001</v>
      </c>
      <c r="C483" s="4"/>
      <c r="D483" s="4" t="s">
        <v>73</v>
      </c>
      <c r="E483" s="4" t="s">
        <v>9</v>
      </c>
      <c r="F483" s="5"/>
      <c r="G483" s="5"/>
      <c r="H483" s="5"/>
      <c r="I483" s="5"/>
      <c r="J483" s="5"/>
      <c r="K483" s="5"/>
    </row>
    <row r="484" spans="1:11" x14ac:dyDescent="0.25">
      <c r="A484" t="str">
        <f t="shared" si="14"/>
        <v>2002MMaori</v>
      </c>
      <c r="B484" s="4">
        <v>2002</v>
      </c>
      <c r="C484" s="4"/>
      <c r="D484" s="4" t="s">
        <v>73</v>
      </c>
      <c r="E484" s="4" t="s">
        <v>9</v>
      </c>
      <c r="F484" s="5"/>
      <c r="G484" s="5"/>
      <c r="H484" s="5"/>
      <c r="I484" s="5"/>
      <c r="J484" s="5"/>
      <c r="K484" s="5"/>
    </row>
    <row r="485" spans="1:11" x14ac:dyDescent="0.25">
      <c r="A485" t="str">
        <f t="shared" si="14"/>
        <v>2003MMaori</v>
      </c>
      <c r="B485" s="4">
        <v>2003</v>
      </c>
      <c r="C485" s="4"/>
      <c r="D485" s="4" t="s">
        <v>73</v>
      </c>
      <c r="E485" s="4" t="s">
        <v>9</v>
      </c>
      <c r="F485" s="5"/>
      <c r="G485" s="5"/>
      <c r="H485" s="5"/>
      <c r="I485" s="5"/>
      <c r="J485" s="5"/>
      <c r="K485" s="5"/>
    </row>
    <row r="486" spans="1:11" x14ac:dyDescent="0.25">
      <c r="A486" t="str">
        <f t="shared" si="14"/>
        <v>2004MMaori</v>
      </c>
      <c r="B486" s="4">
        <v>2004</v>
      </c>
      <c r="C486" s="4"/>
      <c r="D486" s="4" t="s">
        <v>73</v>
      </c>
      <c r="E486" s="4" t="s">
        <v>9</v>
      </c>
      <c r="F486" s="5"/>
      <c r="G486" s="5"/>
      <c r="H486" s="5"/>
      <c r="I486" s="5"/>
      <c r="J486" s="5"/>
      <c r="K486" s="5"/>
    </row>
    <row r="487" spans="1:11" x14ac:dyDescent="0.25">
      <c r="A487" t="str">
        <f t="shared" si="14"/>
        <v>2005MMaori</v>
      </c>
      <c r="B487" s="4">
        <v>2005</v>
      </c>
      <c r="C487" s="4"/>
      <c r="D487" s="4" t="s">
        <v>73</v>
      </c>
      <c r="E487" s="4" t="s">
        <v>9</v>
      </c>
      <c r="F487" s="5"/>
      <c r="G487" s="5"/>
      <c r="H487" s="5"/>
      <c r="I487" s="5"/>
      <c r="J487" s="5"/>
      <c r="K487" s="5"/>
    </row>
    <row r="488" spans="1:11" x14ac:dyDescent="0.25">
      <c r="A488" t="str">
        <f t="shared" si="14"/>
        <v>2006MMaori</v>
      </c>
      <c r="B488" s="4">
        <v>2006</v>
      </c>
      <c r="C488" s="4"/>
      <c r="D488" s="4" t="s">
        <v>73</v>
      </c>
      <c r="E488" s="4" t="s">
        <v>9</v>
      </c>
      <c r="F488" s="5"/>
      <c r="G488" s="5"/>
      <c r="H488" s="5"/>
      <c r="I488" s="5"/>
      <c r="J488" s="5"/>
      <c r="K488" s="5"/>
    </row>
    <row r="489" spans="1:11" x14ac:dyDescent="0.25">
      <c r="A489" t="str">
        <f t="shared" si="14"/>
        <v>2007MMaori</v>
      </c>
      <c r="B489" s="4">
        <v>2007</v>
      </c>
      <c r="C489" s="4"/>
      <c r="D489" s="4" t="s">
        <v>73</v>
      </c>
      <c r="E489" s="4" t="s">
        <v>9</v>
      </c>
      <c r="F489" s="5"/>
      <c r="G489" s="5"/>
      <c r="H489" s="5"/>
      <c r="I489" s="5"/>
      <c r="J489" s="5"/>
      <c r="K489" s="5"/>
    </row>
    <row r="490" spans="1:11" x14ac:dyDescent="0.25">
      <c r="A490" t="str">
        <f t="shared" si="14"/>
        <v>2008MMaori</v>
      </c>
      <c r="B490" s="4">
        <v>2008</v>
      </c>
      <c r="C490" s="4"/>
      <c r="D490" s="4" t="s">
        <v>73</v>
      </c>
      <c r="E490" s="4" t="s">
        <v>9</v>
      </c>
      <c r="F490" s="5"/>
      <c r="G490" s="5"/>
      <c r="H490" s="5"/>
      <c r="I490" s="5"/>
      <c r="J490" s="5"/>
      <c r="K490" s="5"/>
    </row>
    <row r="491" spans="1:11" x14ac:dyDescent="0.25">
      <c r="A491" t="str">
        <f t="shared" si="14"/>
        <v>2009MMaori</v>
      </c>
      <c r="B491" s="4">
        <v>2009</v>
      </c>
      <c r="C491" s="4"/>
      <c r="D491" s="4" t="s">
        <v>73</v>
      </c>
      <c r="E491" s="4" t="s">
        <v>9</v>
      </c>
      <c r="F491" s="5"/>
      <c r="G491" s="5"/>
      <c r="H491" s="5"/>
      <c r="I491" s="5"/>
      <c r="J491" s="5"/>
      <c r="K491" s="5"/>
    </row>
    <row r="492" spans="1:11" x14ac:dyDescent="0.25">
      <c r="A492" t="str">
        <f t="shared" si="14"/>
        <v>2010MMaori</v>
      </c>
      <c r="B492" s="4">
        <v>2010</v>
      </c>
      <c r="C492" s="4"/>
      <c r="D492" s="4" t="s">
        <v>73</v>
      </c>
      <c r="E492" s="4" t="s">
        <v>9</v>
      </c>
      <c r="F492" s="5"/>
      <c r="G492" s="5"/>
      <c r="H492" s="5"/>
      <c r="I492" s="5"/>
      <c r="J492" s="5"/>
      <c r="K492" s="5"/>
    </row>
    <row r="493" spans="1:11" x14ac:dyDescent="0.25">
      <c r="A493" t="str">
        <f t="shared" si="14"/>
        <v>2011MMaori</v>
      </c>
      <c r="B493" s="4">
        <v>2011</v>
      </c>
      <c r="C493" s="4"/>
      <c r="D493" s="4" t="s">
        <v>73</v>
      </c>
      <c r="E493" s="4" t="s">
        <v>9</v>
      </c>
      <c r="F493" s="5"/>
      <c r="G493" s="5"/>
      <c r="H493" s="5"/>
      <c r="I493" s="5"/>
      <c r="J493" s="5"/>
      <c r="K493" s="5"/>
    </row>
    <row r="494" spans="1:11" x14ac:dyDescent="0.25">
      <c r="A494" t="str">
        <f t="shared" si="14"/>
        <v>2012MMaori</v>
      </c>
      <c r="B494" s="4">
        <v>2012</v>
      </c>
      <c r="C494" s="4"/>
      <c r="D494" s="4" t="s">
        <v>73</v>
      </c>
      <c r="E494" s="4" t="s">
        <v>9</v>
      </c>
      <c r="F494" s="5"/>
      <c r="G494" s="5"/>
      <c r="H494" s="5"/>
      <c r="I494" s="5"/>
      <c r="J494" s="5"/>
      <c r="K494" s="5"/>
    </row>
    <row r="495" spans="1:11" x14ac:dyDescent="0.25">
      <c r="A495" t="str">
        <f t="shared" si="14"/>
        <v>1996MnonMaori</v>
      </c>
      <c r="B495" s="4">
        <v>1996</v>
      </c>
      <c r="C495" s="4"/>
      <c r="D495" s="4" t="s">
        <v>73</v>
      </c>
      <c r="E495" s="4" t="s">
        <v>72</v>
      </c>
      <c r="F495" s="5"/>
      <c r="G495" s="5"/>
      <c r="H495" s="5"/>
      <c r="I495" s="5"/>
      <c r="J495" s="5"/>
      <c r="K495" s="5"/>
    </row>
    <row r="496" spans="1:11" x14ac:dyDescent="0.25">
      <c r="A496" t="str">
        <f t="shared" si="14"/>
        <v>1997MnonMaori</v>
      </c>
      <c r="B496" s="4">
        <v>1997</v>
      </c>
      <c r="C496" s="4"/>
      <c r="D496" s="4" t="s">
        <v>73</v>
      </c>
      <c r="E496" s="4" t="s">
        <v>72</v>
      </c>
      <c r="F496" s="5"/>
      <c r="G496" s="5"/>
      <c r="H496" s="5"/>
      <c r="I496" s="5"/>
      <c r="J496" s="5"/>
      <c r="K496" s="5"/>
    </row>
    <row r="497" spans="1:11" x14ac:dyDescent="0.25">
      <c r="A497" t="str">
        <f t="shared" si="14"/>
        <v>1998MnonMaori</v>
      </c>
      <c r="B497" s="4">
        <v>1998</v>
      </c>
      <c r="C497" s="4"/>
      <c r="D497" s="4" t="s">
        <v>73</v>
      </c>
      <c r="E497" s="4" t="s">
        <v>72</v>
      </c>
      <c r="F497" s="5"/>
      <c r="G497" s="5"/>
      <c r="H497" s="5"/>
      <c r="I497" s="5"/>
      <c r="J497" s="5"/>
      <c r="K497" s="5"/>
    </row>
    <row r="498" spans="1:11" x14ac:dyDescent="0.25">
      <c r="A498" t="str">
        <f t="shared" si="14"/>
        <v>1999MnonMaori</v>
      </c>
      <c r="B498" s="4">
        <v>1999</v>
      </c>
      <c r="C498" s="4"/>
      <c r="D498" s="4" t="s">
        <v>73</v>
      </c>
      <c r="E498" s="4" t="s">
        <v>72</v>
      </c>
      <c r="F498" s="5"/>
      <c r="G498" s="5"/>
      <c r="H498" s="5"/>
      <c r="I498" s="5"/>
      <c r="J498" s="5"/>
      <c r="K498" s="5"/>
    </row>
    <row r="499" spans="1:11" x14ac:dyDescent="0.25">
      <c r="A499" t="str">
        <f t="shared" si="14"/>
        <v>2000MnonMaori</v>
      </c>
      <c r="B499" s="4">
        <v>2000</v>
      </c>
      <c r="C499" s="4"/>
      <c r="D499" s="4" t="s">
        <v>73</v>
      </c>
      <c r="E499" s="4" t="s">
        <v>72</v>
      </c>
      <c r="F499" s="5"/>
      <c r="G499" s="5"/>
      <c r="H499" s="5"/>
      <c r="I499" s="5"/>
      <c r="J499" s="5"/>
      <c r="K499" s="5"/>
    </row>
    <row r="500" spans="1:11" x14ac:dyDescent="0.25">
      <c r="A500" t="str">
        <f t="shared" si="14"/>
        <v>2001MnonMaori</v>
      </c>
      <c r="B500" s="4">
        <v>2001</v>
      </c>
      <c r="C500" s="4"/>
      <c r="D500" s="4" t="s">
        <v>73</v>
      </c>
      <c r="E500" s="4" t="s">
        <v>72</v>
      </c>
      <c r="F500" s="5"/>
      <c r="G500" s="5"/>
      <c r="H500" s="5"/>
      <c r="I500" s="5"/>
      <c r="J500" s="5"/>
      <c r="K500" s="5"/>
    </row>
    <row r="501" spans="1:11" x14ac:dyDescent="0.25">
      <c r="A501" t="str">
        <f t="shared" si="14"/>
        <v>2002MnonMaori</v>
      </c>
      <c r="B501" s="4">
        <v>2002</v>
      </c>
      <c r="C501" s="4"/>
      <c r="D501" s="4" t="s">
        <v>73</v>
      </c>
      <c r="E501" s="4" t="s">
        <v>72</v>
      </c>
      <c r="F501" s="5"/>
      <c r="G501" s="5"/>
      <c r="H501" s="5"/>
      <c r="I501" s="5"/>
      <c r="J501" s="5"/>
      <c r="K501" s="5"/>
    </row>
    <row r="502" spans="1:11" x14ac:dyDescent="0.25">
      <c r="A502" t="str">
        <f t="shared" si="14"/>
        <v>2003MnonMaori</v>
      </c>
      <c r="B502" s="4">
        <v>2003</v>
      </c>
      <c r="C502" s="4"/>
      <c r="D502" s="4" t="s">
        <v>73</v>
      </c>
      <c r="E502" s="4" t="s">
        <v>72</v>
      </c>
      <c r="F502" s="5"/>
      <c r="G502" s="5"/>
      <c r="H502" s="5"/>
      <c r="I502" s="5"/>
      <c r="J502" s="5"/>
      <c r="K502" s="5"/>
    </row>
    <row r="503" spans="1:11" x14ac:dyDescent="0.25">
      <c r="A503" t="str">
        <f t="shared" si="14"/>
        <v>2004MnonMaori</v>
      </c>
      <c r="B503" s="4">
        <v>2004</v>
      </c>
      <c r="C503" s="4"/>
      <c r="D503" s="4" t="s">
        <v>73</v>
      </c>
      <c r="E503" s="4" t="s">
        <v>72</v>
      </c>
      <c r="F503" s="5"/>
      <c r="G503" s="5"/>
      <c r="H503" s="5"/>
      <c r="I503" s="5"/>
      <c r="J503" s="5"/>
      <c r="K503" s="5"/>
    </row>
    <row r="504" spans="1:11" x14ac:dyDescent="0.25">
      <c r="A504" t="str">
        <f t="shared" si="14"/>
        <v>2005MnonMaori</v>
      </c>
      <c r="B504" s="4">
        <v>2005</v>
      </c>
      <c r="C504" s="4"/>
      <c r="D504" s="4" t="s">
        <v>73</v>
      </c>
      <c r="E504" s="4" t="s">
        <v>72</v>
      </c>
      <c r="F504" s="5"/>
      <c r="G504" s="5"/>
      <c r="H504" s="5"/>
      <c r="I504" s="5"/>
      <c r="J504" s="5"/>
      <c r="K504" s="5"/>
    </row>
    <row r="505" spans="1:11" x14ac:dyDescent="0.25">
      <c r="A505" t="str">
        <f t="shared" si="14"/>
        <v>2006MnonMaori</v>
      </c>
      <c r="B505" s="4">
        <v>2006</v>
      </c>
      <c r="C505" s="4"/>
      <c r="D505" s="4" t="s">
        <v>73</v>
      </c>
      <c r="E505" s="4" t="s">
        <v>72</v>
      </c>
      <c r="F505" s="5"/>
      <c r="G505" s="5"/>
      <c r="H505" s="5"/>
      <c r="I505" s="5"/>
      <c r="J505" s="5"/>
      <c r="K505" s="5"/>
    </row>
    <row r="506" spans="1:11" x14ac:dyDescent="0.25">
      <c r="A506" t="str">
        <f t="shared" si="14"/>
        <v>2007MnonMaori</v>
      </c>
      <c r="B506" s="4">
        <v>2007</v>
      </c>
      <c r="C506" s="4"/>
      <c r="D506" s="4" t="s">
        <v>73</v>
      </c>
      <c r="E506" s="4" t="s">
        <v>72</v>
      </c>
      <c r="F506" s="5"/>
      <c r="G506" s="5"/>
      <c r="H506" s="5"/>
      <c r="I506" s="5"/>
      <c r="J506" s="5"/>
      <c r="K506" s="5"/>
    </row>
    <row r="507" spans="1:11" x14ac:dyDescent="0.25">
      <c r="A507" t="str">
        <f t="shared" si="14"/>
        <v>2008MnonMaori</v>
      </c>
      <c r="B507" s="4">
        <v>2008</v>
      </c>
      <c r="C507" s="4"/>
      <c r="D507" s="4" t="s">
        <v>73</v>
      </c>
      <c r="E507" s="4" t="s">
        <v>72</v>
      </c>
      <c r="F507" s="5"/>
      <c r="G507" s="5"/>
      <c r="H507" s="5"/>
      <c r="I507" s="5"/>
      <c r="J507" s="5"/>
      <c r="K507" s="5"/>
    </row>
    <row r="508" spans="1:11" x14ac:dyDescent="0.25">
      <c r="A508" t="str">
        <f t="shared" si="14"/>
        <v>2009MnonMaori</v>
      </c>
      <c r="B508" s="4">
        <v>2009</v>
      </c>
      <c r="C508" s="4"/>
      <c r="D508" s="4" t="s">
        <v>73</v>
      </c>
      <c r="E508" s="4" t="s">
        <v>72</v>
      </c>
      <c r="F508" s="5"/>
      <c r="G508" s="5"/>
      <c r="H508" s="5"/>
      <c r="I508" s="5"/>
      <c r="J508" s="5"/>
      <c r="K508" s="5"/>
    </row>
    <row r="509" spans="1:11" x14ac:dyDescent="0.25">
      <c r="A509" t="str">
        <f t="shared" si="14"/>
        <v>2010MnonMaori</v>
      </c>
      <c r="B509" s="4">
        <v>2010</v>
      </c>
      <c r="C509" s="4"/>
      <c r="D509" s="4" t="s">
        <v>73</v>
      </c>
      <c r="E509" s="4" t="s">
        <v>72</v>
      </c>
      <c r="F509" s="5"/>
      <c r="G509" s="5"/>
      <c r="H509" s="5"/>
      <c r="I509" s="5"/>
      <c r="J509" s="5"/>
      <c r="K509" s="5"/>
    </row>
    <row r="510" spans="1:11" x14ac:dyDescent="0.25">
      <c r="A510" t="str">
        <f t="shared" si="14"/>
        <v>2011MnonMaori</v>
      </c>
      <c r="B510" s="4">
        <v>2011</v>
      </c>
      <c r="C510" s="4"/>
      <c r="D510" s="4" t="s">
        <v>73</v>
      </c>
      <c r="E510" s="4" t="s">
        <v>72</v>
      </c>
      <c r="F510" s="5"/>
      <c r="G510" s="5"/>
      <c r="H510" s="5"/>
      <c r="I510" s="5"/>
      <c r="J510" s="5"/>
      <c r="K510" s="5"/>
    </row>
    <row r="511" spans="1:11" x14ac:dyDescent="0.25">
      <c r="A511" t="str">
        <f t="shared" si="14"/>
        <v>2012MnonMaori</v>
      </c>
      <c r="B511" s="4">
        <v>2012</v>
      </c>
      <c r="C511" s="4"/>
      <c r="D511" s="4" t="s">
        <v>73</v>
      </c>
      <c r="E511" s="4" t="s">
        <v>72</v>
      </c>
      <c r="F511" s="5"/>
      <c r="G511" s="5"/>
      <c r="H511" s="5"/>
      <c r="I511" s="5"/>
      <c r="J511" s="5"/>
      <c r="K511" s="5"/>
    </row>
  </sheetData>
  <sortState xmlns:xlrd2="http://schemas.microsoft.com/office/spreadsheetml/2017/richdata2" ref="A2:K307">
    <sortCondition ref="C2:C307"/>
    <sortCondition ref="D2:D307" customList="T,F,M"/>
    <sortCondition ref="E2:E307" customList="Maori,nonMaori,Total"/>
    <sortCondition ref="B2:B30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6"/>
  <sheetViews>
    <sheetView workbookViewId="0">
      <selection activeCell="C21" sqref="C21"/>
    </sheetView>
  </sheetViews>
  <sheetFormatPr defaultRowHeight="13.2" x14ac:dyDescent="0.25"/>
  <cols>
    <col min="10" max="10" width="20.6640625" customWidth="1"/>
  </cols>
  <sheetData>
    <row r="1" spans="1:10" x14ac:dyDescent="0.25">
      <c r="A1">
        <v>1</v>
      </c>
      <c r="C1" s="6" t="s">
        <v>130</v>
      </c>
      <c r="J1" s="1"/>
    </row>
    <row r="2" spans="1:10" x14ac:dyDescent="0.25">
      <c r="A2">
        <v>2</v>
      </c>
      <c r="C2" s="1" t="s">
        <v>129</v>
      </c>
      <c r="J2" s="3"/>
    </row>
    <row r="3" spans="1:10" x14ac:dyDescent="0.25">
      <c r="A3">
        <v>3</v>
      </c>
      <c r="C3" s="1"/>
      <c r="J3" s="2"/>
    </row>
    <row r="4" spans="1:10" x14ac:dyDescent="0.25">
      <c r="A4">
        <v>4</v>
      </c>
      <c r="C4" s="1"/>
      <c r="J4" s="2"/>
    </row>
    <row r="5" spans="1:10" x14ac:dyDescent="0.25">
      <c r="A5">
        <v>5</v>
      </c>
      <c r="C5" s="1"/>
      <c r="J5" s="2"/>
    </row>
    <row r="14" spans="1:10" x14ac:dyDescent="0.25">
      <c r="C14" s="4"/>
    </row>
    <row r="16" spans="1:10" x14ac:dyDescent="0.25">
      <c r="F16" s="4"/>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2018-09-11T02:48:06Z</cp:lastPrinted>
  <dcterms:created xsi:type="dcterms:W3CDTF">2017-03-05T22:29:50Z</dcterms:created>
  <dcterms:modified xsi:type="dcterms:W3CDTF">2019-08-06T05:34:12Z</dcterms:modified>
</cp:coreProperties>
</file>